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Test committee\Confidence data\營收狀況\2024\新專案新技術\"/>
    </mc:Choice>
  </mc:AlternateContent>
  <bookViews>
    <workbookView xWindow="0" yWindow="0" windowWidth="19200" windowHeight="6990"/>
  </bookViews>
  <sheets>
    <sheet name="專案明細" sheetId="1" r:id="rId1"/>
    <sheet name="取消" sheetId="3" r:id="rId2"/>
    <sheet name="增加" sheetId="7" r:id="rId3"/>
    <sheet name="分析" sheetId="13" r:id="rId4"/>
    <sheet name="Q2分析" sheetId="16" r:id="rId5"/>
    <sheet name="Q2" sheetId="14" r:id="rId6"/>
    <sheet name="Q3" sheetId="17" r:id="rId7"/>
    <sheet name="Q4" sheetId="18" r:id="rId8"/>
    <sheet name="年度" sheetId="15" r:id="rId9"/>
  </sheets>
  <definedNames>
    <definedName name="_xlnm._FilterDatabase" localSheetId="5" hidden="1">'Q2'!$A$1:$AJ$97</definedName>
    <definedName name="_xlnm._FilterDatabase" localSheetId="6" hidden="1">'Q3'!$A$1:$AJ$49</definedName>
    <definedName name="_xlnm._FilterDatabase" localSheetId="0" hidden="1">專案明細!$A$3:$AJ$256</definedName>
    <definedName name="_xlnm.Print_Area" localSheetId="0">專案明細!$B$3:$I$183</definedName>
  </definedNames>
  <calcPr calcId="162913"/>
  <pivotCaches>
    <pivotCache cacheId="7" r:id="rId10"/>
    <pivotCache cacheId="8" r:id="rId11"/>
    <pivotCache cacheId="9" r:id="rId12"/>
    <pivotCache cacheId="10" r:id="rId13"/>
    <pivotCache cacheId="11" r:id="rId14"/>
    <pivotCache cacheId="12" r:id="rId15"/>
    <pivotCache cacheId="13" r:id="rId16"/>
    <pivotCache cacheId="18" r:id="rId1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2" i="15" l="1"/>
  <c r="D62" i="15"/>
  <c r="E62" i="15"/>
  <c r="F62" i="15"/>
  <c r="G62" i="15"/>
  <c r="H62" i="15"/>
  <c r="I62" i="15"/>
  <c r="J62" i="15"/>
  <c r="K62" i="15"/>
  <c r="L62" i="15"/>
  <c r="M62" i="15"/>
  <c r="N62" i="15"/>
  <c r="O62" i="15"/>
  <c r="C61" i="15"/>
  <c r="D61" i="15"/>
  <c r="E61" i="15"/>
  <c r="F61" i="15"/>
  <c r="G61" i="15"/>
  <c r="H61" i="15"/>
  <c r="I61" i="15"/>
  <c r="J61" i="15"/>
  <c r="K61" i="15"/>
  <c r="L61" i="15"/>
  <c r="M61" i="15"/>
  <c r="N61" i="15"/>
  <c r="O61" i="15"/>
  <c r="C63" i="15"/>
  <c r="D63" i="15"/>
  <c r="E63" i="15"/>
  <c r="F63" i="15"/>
  <c r="G63" i="15"/>
  <c r="H63" i="15"/>
  <c r="I63" i="15"/>
  <c r="J63" i="15"/>
  <c r="K63" i="15"/>
  <c r="L63" i="15"/>
  <c r="M63" i="15"/>
  <c r="N63" i="15"/>
  <c r="O63" i="15"/>
  <c r="C64" i="15"/>
  <c r="D64" i="15"/>
  <c r="E64" i="15"/>
  <c r="F64" i="15"/>
  <c r="G64" i="15"/>
  <c r="H64" i="15"/>
  <c r="I64" i="15"/>
  <c r="J64" i="15"/>
  <c r="K64" i="15"/>
  <c r="L64" i="15"/>
  <c r="M64" i="15"/>
  <c r="N64" i="15"/>
  <c r="O64" i="15"/>
  <c r="B64" i="15"/>
  <c r="B61" i="15"/>
  <c r="B63" i="15"/>
  <c r="B62" i="15"/>
  <c r="R170" i="1" l="1"/>
  <c r="P170" i="1"/>
  <c r="O170" i="1"/>
  <c r="P169" i="1"/>
  <c r="Q169" i="1" s="1"/>
  <c r="R169" i="1" s="1"/>
  <c r="R168" i="1"/>
  <c r="P167" i="1"/>
  <c r="R167" i="1" s="1"/>
  <c r="R166" i="1"/>
  <c r="R164" i="1"/>
  <c r="R163" i="1"/>
  <c r="T161" i="1"/>
  <c r="R161" i="1"/>
  <c r="Q160" i="1"/>
  <c r="R160" i="1" s="1"/>
  <c r="T159" i="1"/>
  <c r="Q159" i="1" s="1"/>
  <c r="R159" i="1" s="1"/>
  <c r="V158" i="1"/>
  <c r="T158" i="1"/>
  <c r="R158" i="1"/>
  <c r="V157" i="1"/>
  <c r="T157" i="1"/>
  <c r="Q157" i="1" s="1"/>
  <c r="R157" i="1" s="1"/>
  <c r="T156" i="1"/>
  <c r="R156" i="1"/>
  <c r="Q156" i="1"/>
  <c r="T155" i="1"/>
  <c r="R155" i="1"/>
  <c r="Q154" i="1"/>
  <c r="R154" i="1" s="1"/>
  <c r="T153" i="1"/>
  <c r="Q153" i="1" s="1"/>
  <c r="P153" i="1"/>
  <c r="T151" i="1"/>
  <c r="Q151" i="1" s="1"/>
  <c r="R151" i="1" s="1"/>
  <c r="T150" i="1"/>
  <c r="Q150" i="1" s="1"/>
  <c r="R150" i="1" s="1"/>
  <c r="T149" i="1"/>
  <c r="Q149" i="1" s="1"/>
  <c r="R149" i="1" s="1"/>
  <c r="T148" i="1"/>
  <c r="Q148" i="1" s="1"/>
  <c r="R148" i="1" s="1"/>
  <c r="T147" i="1"/>
  <c r="Q147" i="1"/>
  <c r="R147" i="1" s="1"/>
  <c r="T146" i="1"/>
  <c r="Q146" i="1" s="1"/>
  <c r="R146" i="1" s="1"/>
  <c r="Q145" i="1"/>
  <c r="R145" i="1" s="1"/>
  <c r="P145" i="1"/>
  <c r="O145" i="1"/>
  <c r="Q144" i="1"/>
  <c r="R144" i="1" s="1"/>
  <c r="P144" i="1"/>
  <c r="O144" i="1"/>
  <c r="T143" i="1"/>
  <c r="Q143" i="1" s="1"/>
  <c r="R143" i="1" s="1"/>
  <c r="P143" i="1"/>
  <c r="O143" i="1"/>
  <c r="T142" i="1"/>
  <c r="Q142" i="1" s="1"/>
  <c r="P142" i="1"/>
  <c r="O142" i="1"/>
  <c r="T141" i="1"/>
  <c r="Q141" i="1" s="1"/>
  <c r="P141" i="1"/>
  <c r="O141" i="1"/>
  <c r="T140" i="1"/>
  <c r="Q140" i="1" s="1"/>
  <c r="R140" i="1" s="1"/>
  <c r="P140" i="1"/>
  <c r="O140" i="1"/>
  <c r="T139" i="1"/>
  <c r="Q139" i="1" s="1"/>
  <c r="R139" i="1" s="1"/>
  <c r="P139" i="1"/>
  <c r="O139" i="1"/>
  <c r="T136" i="1"/>
  <c r="Q136" i="1" s="1"/>
  <c r="P136" i="1"/>
  <c r="O136" i="1"/>
  <c r="V135" i="1"/>
  <c r="T135" i="1"/>
  <c r="Q135" i="1"/>
  <c r="R135" i="1" s="1"/>
  <c r="P135" i="1"/>
  <c r="O135" i="1"/>
  <c r="T134" i="1"/>
  <c r="Q134" i="1" s="1"/>
  <c r="R134" i="1" s="1"/>
  <c r="P134" i="1"/>
  <c r="O134" i="1"/>
  <c r="T133" i="1"/>
  <c r="Q133" i="1" s="1"/>
  <c r="P133" i="1"/>
  <c r="O133" i="1"/>
  <c r="Q132" i="1"/>
  <c r="R132" i="1" s="1"/>
  <c r="Q131" i="1"/>
  <c r="R131" i="1" s="1"/>
  <c r="Q130" i="1"/>
  <c r="R130" i="1" s="1"/>
  <c r="R129" i="1"/>
  <c r="R128" i="1"/>
  <c r="Q127" i="1"/>
  <c r="R127" i="1" s="1"/>
  <c r="Q126" i="1"/>
  <c r="R126" i="1" s="1"/>
  <c r="Q125" i="1"/>
  <c r="R125" i="1" s="1"/>
  <c r="Q124" i="1"/>
  <c r="R124" i="1" s="1"/>
  <c r="Q123" i="1"/>
  <c r="R123" i="1" s="1"/>
  <c r="V122" i="1"/>
  <c r="T122" i="1"/>
  <c r="R122" i="1"/>
  <c r="V121" i="1"/>
  <c r="T121" i="1"/>
  <c r="R121" i="1"/>
  <c r="V120" i="1"/>
  <c r="T120" i="1"/>
  <c r="R120" i="1"/>
  <c r="V119" i="1"/>
  <c r="T119" i="1"/>
  <c r="R119" i="1"/>
  <c r="V118" i="1"/>
  <c r="T118" i="1"/>
  <c r="R118" i="1"/>
  <c r="V117" i="1"/>
  <c r="T117" i="1"/>
  <c r="R117" i="1"/>
  <c r="V116" i="1"/>
  <c r="T116" i="1"/>
  <c r="R116" i="1"/>
  <c r="V115" i="1"/>
  <c r="Q115" i="1"/>
  <c r="R115" i="1" s="1"/>
  <c r="R114" i="1"/>
  <c r="R111" i="1"/>
  <c r="R110" i="1"/>
  <c r="Q105" i="1"/>
  <c r="R105" i="1" s="1"/>
  <c r="Q104" i="1"/>
  <c r="P104" i="1"/>
  <c r="Q103" i="1"/>
  <c r="P103" i="1"/>
  <c r="O102" i="1"/>
  <c r="Q101" i="1"/>
  <c r="P101" i="1"/>
  <c r="Q100" i="1"/>
  <c r="R100" i="1" s="1"/>
  <c r="P99" i="1"/>
  <c r="R99" i="1" s="1"/>
  <c r="Q98" i="1"/>
  <c r="P98" i="1"/>
  <c r="P97" i="1"/>
  <c r="R97" i="1" s="1"/>
  <c r="Q96" i="1"/>
  <c r="R96" i="1" s="1"/>
  <c r="Q95" i="1"/>
  <c r="P95" i="1"/>
  <c r="R95" i="1" s="1"/>
  <c r="T94" i="1"/>
  <c r="Q94" i="1" s="1"/>
  <c r="V94" i="1" s="1"/>
  <c r="T93" i="1"/>
  <c r="Q93" i="1" s="1"/>
  <c r="R93" i="1" s="1"/>
  <c r="Q92" i="1"/>
  <c r="R92" i="1" s="1"/>
  <c r="P91" i="1"/>
  <c r="R91" i="1" s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P75" i="1"/>
  <c r="R75" i="1" s="1"/>
  <c r="P74" i="1"/>
  <c r="R74" i="1" s="1"/>
  <c r="Q73" i="1"/>
  <c r="R73" i="1" s="1"/>
  <c r="Q72" i="1"/>
  <c r="R72" i="1" s="1"/>
  <c r="R71" i="1"/>
  <c r="P70" i="1"/>
  <c r="R70" i="1" s="1"/>
  <c r="R69" i="1"/>
  <c r="O69" i="1"/>
  <c r="R67" i="1"/>
  <c r="O67" i="1"/>
  <c r="T66" i="1"/>
  <c r="Q66" i="1" s="1"/>
  <c r="R66" i="1" s="1"/>
  <c r="T64" i="1"/>
  <c r="R64" i="1"/>
  <c r="R63" i="1"/>
  <c r="R62" i="1"/>
  <c r="R61" i="1"/>
  <c r="Q59" i="1"/>
  <c r="P59" i="1"/>
  <c r="R59" i="1" s="1"/>
  <c r="T58" i="1"/>
  <c r="Q58" i="1"/>
  <c r="R58" i="1" s="1"/>
  <c r="T57" i="1"/>
  <c r="Q57" i="1"/>
  <c r="R57" i="1" s="1"/>
  <c r="R56" i="1"/>
  <c r="R55" i="1"/>
  <c r="R54" i="1"/>
  <c r="R53" i="1"/>
  <c r="P52" i="1"/>
  <c r="P51" i="1"/>
  <c r="P50" i="1"/>
  <c r="Q50" i="1" s="1"/>
  <c r="R50" i="1" s="1"/>
  <c r="Q49" i="1"/>
  <c r="R49" i="1" s="1"/>
  <c r="Q48" i="1"/>
  <c r="R48" i="1" s="1"/>
  <c r="P47" i="1"/>
  <c r="P46" i="1"/>
  <c r="R46" i="1" s="1"/>
  <c r="Q44" i="1"/>
  <c r="R44" i="1" s="1"/>
  <c r="Q43" i="1"/>
  <c r="R43" i="1" s="1"/>
  <c r="P42" i="1"/>
  <c r="R42" i="1" s="1"/>
  <c r="P41" i="1"/>
  <c r="R41" i="1" s="1"/>
  <c r="P40" i="1"/>
  <c r="Q40" i="1" s="1"/>
  <c r="R40" i="1" s="1"/>
  <c r="Q39" i="1"/>
  <c r="R39" i="1" s="1"/>
  <c r="Q38" i="1"/>
  <c r="R38" i="1" s="1"/>
  <c r="P37" i="1"/>
  <c r="R37" i="1" s="1"/>
  <c r="P36" i="1"/>
  <c r="R36" i="1" s="1"/>
  <c r="P35" i="1"/>
  <c r="R35" i="1" s="1"/>
  <c r="R34" i="1"/>
  <c r="R33" i="1"/>
  <c r="R32" i="1"/>
  <c r="P31" i="1"/>
  <c r="Q31" i="1" s="1"/>
  <c r="R31" i="1" s="1"/>
  <c r="P30" i="1"/>
  <c r="R30" i="1" s="1"/>
  <c r="P29" i="1"/>
  <c r="R29" i="1" s="1"/>
  <c r="P28" i="1"/>
  <c r="R28" i="1" s="1"/>
  <c r="P27" i="1"/>
  <c r="R27" i="1" s="1"/>
  <c r="R26" i="1"/>
  <c r="R25" i="1"/>
  <c r="R24" i="1"/>
  <c r="Q23" i="1"/>
  <c r="P23" i="1"/>
  <c r="R23" i="1" s="1"/>
  <c r="R22" i="1"/>
  <c r="T21" i="1"/>
  <c r="Q21" i="1" s="1"/>
  <c r="P21" i="1"/>
  <c r="O21" i="1"/>
  <c r="S20" i="1"/>
  <c r="T20" i="1" s="1"/>
  <c r="Q20" i="1" s="1"/>
  <c r="V20" i="1" s="1"/>
  <c r="O20" i="1"/>
  <c r="P20" i="1" s="1"/>
  <c r="V19" i="1"/>
  <c r="T19" i="1"/>
  <c r="Q19" i="1" s="1"/>
  <c r="P19" i="1"/>
  <c r="O19" i="1"/>
  <c r="V18" i="1"/>
  <c r="T18" i="1"/>
  <c r="Q18" i="1" s="1"/>
  <c r="R18" i="1" s="1"/>
  <c r="V17" i="1"/>
  <c r="T17" i="1"/>
  <c r="Q17" i="1" s="1"/>
  <c r="P17" i="1"/>
  <c r="O17" i="1"/>
  <c r="V16" i="1"/>
  <c r="T16" i="1"/>
  <c r="Q16" i="1" s="1"/>
  <c r="P16" i="1"/>
  <c r="O16" i="1"/>
  <c r="T15" i="1"/>
  <c r="Q15" i="1" s="1"/>
  <c r="R15" i="1" s="1"/>
  <c r="S15" i="1"/>
  <c r="V15" i="1" s="1"/>
  <c r="V14" i="1"/>
  <c r="T14" i="1"/>
  <c r="Q14" i="1" s="1"/>
  <c r="R14" i="1" s="1"/>
  <c r="V13" i="1"/>
  <c r="T13" i="1"/>
  <c r="Q13" i="1" s="1"/>
  <c r="R13" i="1" s="1"/>
  <c r="T12" i="1"/>
  <c r="Q12" i="1"/>
  <c r="R12" i="1" s="1"/>
  <c r="T11" i="1"/>
  <c r="Q11" i="1" s="1"/>
  <c r="P11" i="1"/>
  <c r="O11" i="1"/>
  <c r="T10" i="1"/>
  <c r="Q10" i="1" s="1"/>
  <c r="P10" i="1"/>
  <c r="O10" i="1"/>
  <c r="T9" i="1"/>
  <c r="Q9" i="1"/>
  <c r="R9" i="1" s="1"/>
  <c r="T8" i="1"/>
  <c r="Q8" i="1"/>
  <c r="R8" i="1" s="1"/>
  <c r="T7" i="1"/>
  <c r="Q7" i="1"/>
  <c r="R7" i="1" s="1"/>
  <c r="Q6" i="1"/>
  <c r="P6" i="1"/>
  <c r="O6" i="1"/>
  <c r="R5" i="1"/>
  <c r="T4" i="1"/>
  <c r="Q4" i="1" s="1"/>
  <c r="R16" i="1" l="1"/>
  <c r="R103" i="1"/>
  <c r="R153" i="1"/>
  <c r="R4" i="1"/>
  <c r="R6" i="1"/>
  <c r="R142" i="1"/>
  <c r="R104" i="1"/>
  <c r="R19" i="1"/>
  <c r="R98" i="1"/>
  <c r="R101" i="1"/>
  <c r="Q47" i="1"/>
  <c r="R47" i="1" s="1"/>
  <c r="R17" i="1"/>
  <c r="R141" i="1"/>
  <c r="Q51" i="1"/>
  <c r="R51" i="1" s="1"/>
  <c r="R10" i="1"/>
  <c r="R20" i="1"/>
  <c r="V21" i="1"/>
  <c r="R21" i="1"/>
  <c r="R11" i="1"/>
  <c r="R133" i="1"/>
  <c r="R136" i="1"/>
  <c r="Q52" i="1"/>
  <c r="R52" i="1" s="1"/>
  <c r="R94" i="1"/>
  <c r="Q256" i="1" l="1"/>
  <c r="D176" i="14"/>
  <c r="E176" i="14"/>
  <c r="F176" i="14"/>
  <c r="D177" i="14"/>
  <c r="E177" i="14"/>
  <c r="F177" i="14"/>
  <c r="D180" i="14"/>
  <c r="E180" i="14"/>
  <c r="F180" i="14"/>
  <c r="E175" i="14"/>
  <c r="F175" i="14"/>
  <c r="D175" i="14"/>
  <c r="C139" i="14"/>
  <c r="C156" i="14" s="1"/>
  <c r="D139" i="14"/>
  <c r="D156" i="14" s="1"/>
  <c r="E139" i="14"/>
  <c r="E156" i="14" s="1"/>
  <c r="F139" i="14"/>
  <c r="C140" i="14"/>
  <c r="D140" i="14"/>
  <c r="E140" i="14"/>
  <c r="F140" i="14"/>
  <c r="C141" i="14"/>
  <c r="D141" i="14"/>
  <c r="E141" i="14"/>
  <c r="F141" i="14"/>
  <c r="C142" i="14"/>
  <c r="D142" i="14"/>
  <c r="E142" i="14"/>
  <c r="F142" i="14"/>
  <c r="C143" i="14"/>
  <c r="C159" i="14" s="1"/>
  <c r="D143" i="14"/>
  <c r="D159" i="14" s="1"/>
  <c r="E143" i="14"/>
  <c r="E159" i="14" s="1"/>
  <c r="F143" i="14"/>
  <c r="C144" i="14"/>
  <c r="C160" i="14" s="1"/>
  <c r="D144" i="14"/>
  <c r="D160" i="14" s="1"/>
  <c r="E144" i="14"/>
  <c r="E160" i="14" s="1"/>
  <c r="F144" i="14"/>
  <c r="C145" i="14"/>
  <c r="C161" i="14" s="1"/>
  <c r="D145" i="14"/>
  <c r="D161" i="14" s="1"/>
  <c r="E145" i="14"/>
  <c r="E161" i="14" s="1"/>
  <c r="F145" i="14"/>
  <c r="C146" i="14"/>
  <c r="C162" i="14" s="1"/>
  <c r="D146" i="14"/>
  <c r="D162" i="14" s="1"/>
  <c r="E146" i="14"/>
  <c r="E162" i="14" s="1"/>
  <c r="F146" i="14"/>
  <c r="C147" i="14"/>
  <c r="D147" i="14"/>
  <c r="E147" i="14"/>
  <c r="F147" i="14"/>
  <c r="C148" i="14"/>
  <c r="D148" i="14"/>
  <c r="E148" i="14"/>
  <c r="F148" i="14"/>
  <c r="C149" i="14"/>
  <c r="D149" i="14"/>
  <c r="E149" i="14"/>
  <c r="F149" i="14"/>
  <c r="C150" i="14"/>
  <c r="C163" i="14" s="1"/>
  <c r="D150" i="14"/>
  <c r="D163" i="14" s="1"/>
  <c r="E150" i="14"/>
  <c r="E163" i="14" s="1"/>
  <c r="F150" i="14"/>
  <c r="C151" i="14"/>
  <c r="C164" i="14" s="1"/>
  <c r="D151" i="14"/>
  <c r="D164" i="14" s="1"/>
  <c r="E151" i="14"/>
  <c r="E164" i="14" s="1"/>
  <c r="F151" i="14"/>
  <c r="C152" i="14"/>
  <c r="D152" i="14"/>
  <c r="E152" i="14"/>
  <c r="F152" i="14"/>
  <c r="D138" i="14"/>
  <c r="E138" i="14"/>
  <c r="F138" i="14"/>
  <c r="C138" i="14"/>
  <c r="P98" i="14"/>
  <c r="Q98" i="14"/>
  <c r="C158" i="14" l="1"/>
  <c r="C157" i="14"/>
  <c r="E158" i="14"/>
  <c r="F158" i="14" s="1"/>
  <c r="E157" i="14"/>
  <c r="D158" i="14"/>
  <c r="D157" i="14"/>
  <c r="D165" i="14" s="1"/>
  <c r="D171" i="14" s="1"/>
  <c r="F162" i="14"/>
  <c r="F163" i="14"/>
  <c r="F159" i="14"/>
  <c r="F160" i="14"/>
  <c r="C165" i="14"/>
  <c r="C171" i="14" s="1"/>
  <c r="C172" i="14" s="1"/>
  <c r="C176" i="14" s="1"/>
  <c r="F161" i="14"/>
  <c r="F164" i="14"/>
  <c r="F156" i="14"/>
  <c r="S256" i="1"/>
  <c r="F157" i="14" l="1"/>
  <c r="E165" i="14"/>
  <c r="E171" i="14" s="1"/>
  <c r="E178" i="14"/>
  <c r="E172" i="14"/>
  <c r="E179" i="14" s="1"/>
  <c r="F165" i="14"/>
  <c r="F171" i="14" s="1"/>
  <c r="D172" i="14"/>
  <c r="D179" i="14" s="1"/>
  <c r="D178" i="14"/>
  <c r="P109" i="3"/>
  <c r="R109" i="3" s="1"/>
  <c r="T103" i="3"/>
  <c r="F178" i="14" l="1"/>
  <c r="F172" i="14"/>
  <c r="F179" i="14" s="1"/>
  <c r="Q257" i="1"/>
  <c r="D214" i="18"/>
  <c r="E214" i="18"/>
  <c r="E223" i="18" s="1"/>
  <c r="D215" i="18"/>
  <c r="E215" i="18"/>
  <c r="D216" i="18"/>
  <c r="E216" i="18"/>
  <c r="F216" i="18" s="1"/>
  <c r="D217" i="18"/>
  <c r="E217" i="18"/>
  <c r="D218" i="18"/>
  <c r="F218" i="18" s="1"/>
  <c r="E218" i="18"/>
  <c r="D219" i="18"/>
  <c r="E219" i="18"/>
  <c r="D220" i="18"/>
  <c r="E220" i="18"/>
  <c r="F220" i="18" s="1"/>
  <c r="D221" i="18"/>
  <c r="E221" i="18"/>
  <c r="D222" i="18"/>
  <c r="F222" i="18" s="1"/>
  <c r="E222" i="18"/>
  <c r="C218" i="18"/>
  <c r="C222" i="18"/>
  <c r="C221" i="18"/>
  <c r="C220" i="18"/>
  <c r="C219" i="18"/>
  <c r="C217" i="18"/>
  <c r="C216" i="18"/>
  <c r="C215" i="18"/>
  <c r="C214" i="18"/>
  <c r="F217" i="18"/>
  <c r="F219" i="18"/>
  <c r="F221" i="18"/>
  <c r="F214" i="18"/>
  <c r="D223" i="18"/>
  <c r="C199" i="18"/>
  <c r="D199" i="18"/>
  <c r="E199" i="18"/>
  <c r="F199" i="18"/>
  <c r="C200" i="18"/>
  <c r="D200" i="18"/>
  <c r="E200" i="18"/>
  <c r="F200" i="18"/>
  <c r="C201" i="18"/>
  <c r="D201" i="18"/>
  <c r="E201" i="18"/>
  <c r="F201" i="18"/>
  <c r="C202" i="18"/>
  <c r="D202" i="18"/>
  <c r="E202" i="18"/>
  <c r="F202" i="18"/>
  <c r="C203" i="18"/>
  <c r="D203" i="18"/>
  <c r="E203" i="18"/>
  <c r="F203" i="18"/>
  <c r="C204" i="18"/>
  <c r="D204" i="18"/>
  <c r="E204" i="18"/>
  <c r="F204" i="18"/>
  <c r="C205" i="18"/>
  <c r="D205" i="18"/>
  <c r="E205" i="18"/>
  <c r="F205" i="18"/>
  <c r="C206" i="18"/>
  <c r="D206" i="18"/>
  <c r="E206" i="18"/>
  <c r="F206" i="18"/>
  <c r="C207" i="18"/>
  <c r="D207" i="18"/>
  <c r="E207" i="18"/>
  <c r="F207" i="18"/>
  <c r="C208" i="18"/>
  <c r="D208" i="18"/>
  <c r="E208" i="18"/>
  <c r="F208" i="18"/>
  <c r="C209" i="18"/>
  <c r="D209" i="18"/>
  <c r="E209" i="18"/>
  <c r="F209" i="18"/>
  <c r="C210" i="18"/>
  <c r="D210" i="18"/>
  <c r="E210" i="18"/>
  <c r="F210" i="18"/>
  <c r="C211" i="18"/>
  <c r="D211" i="18"/>
  <c r="E211" i="18"/>
  <c r="F211" i="18"/>
  <c r="D198" i="18"/>
  <c r="E198" i="18"/>
  <c r="F198" i="18"/>
  <c r="C198" i="18"/>
  <c r="P252" i="1"/>
  <c r="D182" i="17"/>
  <c r="E182" i="17"/>
  <c r="F182" i="17"/>
  <c r="C182" i="17"/>
  <c r="P210" i="1"/>
  <c r="R210" i="1" s="1"/>
  <c r="P211" i="1"/>
  <c r="R211" i="1" s="1"/>
  <c r="P209" i="1"/>
  <c r="V210" i="1"/>
  <c r="V211" i="1"/>
  <c r="C223" i="18" l="1"/>
  <c r="F215" i="18"/>
  <c r="F223" i="18" s="1"/>
  <c r="E71" i="18" l="1"/>
  <c r="E83" i="18" s="1"/>
  <c r="F71" i="18"/>
  <c r="F83" i="18" s="1"/>
  <c r="G71" i="18"/>
  <c r="G83" i="18" s="1"/>
  <c r="E72" i="18"/>
  <c r="E84" i="18" s="1"/>
  <c r="F72" i="18"/>
  <c r="F84" i="18" s="1"/>
  <c r="G72" i="18"/>
  <c r="G84" i="18" s="1"/>
  <c r="E73" i="18"/>
  <c r="E85" i="18" s="1"/>
  <c r="F73" i="18"/>
  <c r="F85" i="18" s="1"/>
  <c r="G73" i="18"/>
  <c r="G85" i="18" s="1"/>
  <c r="E74" i="18"/>
  <c r="E86" i="18" s="1"/>
  <c r="F74" i="18"/>
  <c r="F86" i="18" s="1"/>
  <c r="G74" i="18"/>
  <c r="G86" i="18" s="1"/>
  <c r="E75" i="18"/>
  <c r="E87" i="18" s="1"/>
  <c r="F75" i="18"/>
  <c r="F87" i="18" s="1"/>
  <c r="G75" i="18"/>
  <c r="G87" i="18" s="1"/>
  <c r="E76" i="18"/>
  <c r="E88" i="18" s="1"/>
  <c r="F76" i="18"/>
  <c r="F88" i="18" s="1"/>
  <c r="G76" i="18"/>
  <c r="G88" i="18" s="1"/>
  <c r="E77" i="18"/>
  <c r="E89" i="18" s="1"/>
  <c r="F77" i="18"/>
  <c r="F89" i="18" s="1"/>
  <c r="G77" i="18"/>
  <c r="G89" i="18" s="1"/>
  <c r="E78" i="18"/>
  <c r="E90" i="18" s="1"/>
  <c r="F78" i="18"/>
  <c r="F90" i="18" s="1"/>
  <c r="G78" i="18"/>
  <c r="G90" i="18" s="1"/>
  <c r="E79" i="18"/>
  <c r="E91" i="18" s="1"/>
  <c r="F79" i="18"/>
  <c r="F91" i="18" s="1"/>
  <c r="G79" i="18"/>
  <c r="G91" i="18" s="1"/>
  <c r="D79" i="18"/>
  <c r="D91" i="18" s="1"/>
  <c r="D78" i="18"/>
  <c r="D90" i="18" s="1"/>
  <c r="D77" i="18"/>
  <c r="D89" i="18" s="1"/>
  <c r="D76" i="18"/>
  <c r="D88" i="18" s="1"/>
  <c r="D75" i="18"/>
  <c r="D87" i="18" s="1"/>
  <c r="D74" i="18"/>
  <c r="D86" i="18" s="1"/>
  <c r="D73" i="18"/>
  <c r="D85" i="18" s="1"/>
  <c r="D72" i="18"/>
  <c r="D84" i="18" s="1"/>
  <c r="D71" i="18"/>
  <c r="D100" i="17"/>
  <c r="E100" i="17"/>
  <c r="D101" i="17"/>
  <c r="E101" i="17"/>
  <c r="D102" i="17"/>
  <c r="E102" i="17"/>
  <c r="D103" i="17"/>
  <c r="E103" i="17"/>
  <c r="D104" i="17"/>
  <c r="E104" i="17"/>
  <c r="D105" i="17"/>
  <c r="E105" i="17"/>
  <c r="C105" i="17"/>
  <c r="C104" i="17"/>
  <c r="C103" i="17"/>
  <c r="C102" i="17"/>
  <c r="C100" i="17"/>
  <c r="C87" i="17"/>
  <c r="D87" i="17"/>
  <c r="E87" i="17"/>
  <c r="C88" i="17"/>
  <c r="C101" i="17" s="1"/>
  <c r="D88" i="17"/>
  <c r="E88" i="17"/>
  <c r="C89" i="17"/>
  <c r="D89" i="17"/>
  <c r="E89" i="17"/>
  <c r="C90" i="17"/>
  <c r="D90" i="17"/>
  <c r="E90" i="17"/>
  <c r="C91" i="17"/>
  <c r="D91" i="17"/>
  <c r="E91" i="17"/>
  <c r="C92" i="17"/>
  <c r="D92" i="17"/>
  <c r="E92" i="17"/>
  <c r="C93" i="17"/>
  <c r="D93" i="17"/>
  <c r="E93" i="17"/>
  <c r="C94" i="17"/>
  <c r="D94" i="17"/>
  <c r="E94" i="17"/>
  <c r="F94" i="17" s="1"/>
  <c r="C95" i="17"/>
  <c r="F95" i="17" s="1"/>
  <c r="D95" i="17"/>
  <c r="E95" i="17"/>
  <c r="D80" i="18" l="1"/>
  <c r="G92" i="18"/>
  <c r="F92" i="18"/>
  <c r="G80" i="18"/>
  <c r="D83" i="18"/>
  <c r="D92" i="18" s="1"/>
  <c r="F80" i="18"/>
  <c r="E80" i="18"/>
  <c r="E92" i="18"/>
  <c r="F105" i="17"/>
  <c r="D96" i="17"/>
  <c r="E106" i="17"/>
  <c r="F103" i="17"/>
  <c r="F100" i="17"/>
  <c r="F104" i="17"/>
  <c r="F101" i="17"/>
  <c r="E96" i="17"/>
  <c r="F90" i="17"/>
  <c r="F93" i="17"/>
  <c r="F89" i="17"/>
  <c r="D106" i="17"/>
  <c r="F87" i="17"/>
  <c r="F92" i="17"/>
  <c r="F88" i="17"/>
  <c r="F102" i="17"/>
  <c r="F91" i="17"/>
  <c r="C106" i="17"/>
  <c r="C96" i="17"/>
  <c r="F96" i="17" l="1"/>
  <c r="F106" i="17"/>
  <c r="R250" i="1" l="1"/>
  <c r="V249" i="1"/>
  <c r="T249" i="1"/>
  <c r="R249" i="1"/>
  <c r="R248" i="1"/>
  <c r="R247" i="1"/>
  <c r="V246" i="1"/>
  <c r="T246" i="1"/>
  <c r="R246" i="1"/>
  <c r="T245" i="1"/>
  <c r="R245" i="1"/>
  <c r="V244" i="1"/>
  <c r="T244" i="1"/>
  <c r="R244" i="1"/>
  <c r="V243" i="1"/>
  <c r="T243" i="1"/>
  <c r="R243" i="1"/>
  <c r="R242" i="1"/>
  <c r="V241" i="1"/>
  <c r="V238" i="1"/>
  <c r="T238" i="1"/>
  <c r="R238" i="1"/>
  <c r="V237" i="1"/>
  <c r="T237" i="1"/>
  <c r="R237" i="1"/>
  <c r="V236" i="1"/>
  <c r="T236" i="1"/>
  <c r="R236" i="1"/>
  <c r="V235" i="1"/>
  <c r="T235" i="1"/>
  <c r="R235" i="1"/>
  <c r="V234" i="1"/>
  <c r="T234" i="1"/>
  <c r="R234" i="1"/>
  <c r="V233" i="1"/>
  <c r="R233" i="1"/>
  <c r="R232" i="1"/>
  <c r="R231" i="1"/>
  <c r="R230" i="1"/>
  <c r="R229" i="1"/>
  <c r="V228" i="1"/>
  <c r="R228" i="1"/>
  <c r="R227" i="1"/>
  <c r="R226" i="1"/>
  <c r="R225" i="1"/>
  <c r="R224" i="1"/>
  <c r="T223" i="1"/>
  <c r="R223" i="1"/>
  <c r="V222" i="1"/>
  <c r="R222" i="1"/>
  <c r="R221" i="1"/>
  <c r="V220" i="1"/>
  <c r="R220" i="1"/>
  <c r="V219" i="1"/>
  <c r="R219" i="1"/>
  <c r="R218" i="1"/>
  <c r="V217" i="1"/>
  <c r="R217" i="1"/>
  <c r="R216" i="1"/>
  <c r="V215" i="1"/>
  <c r="R215" i="1"/>
  <c r="V214" i="1"/>
  <c r="R214" i="1"/>
  <c r="V213" i="1"/>
  <c r="R213" i="1"/>
  <c r="R212" i="1"/>
  <c r="V209" i="1"/>
  <c r="R209" i="1"/>
  <c r="V208" i="1"/>
  <c r="V207" i="1"/>
  <c r="R207" i="1"/>
  <c r="R206" i="1"/>
  <c r="R205" i="1"/>
  <c r="V203" i="1"/>
  <c r="R203" i="1"/>
  <c r="R202" i="1"/>
  <c r="R201" i="1"/>
  <c r="R199" i="1"/>
  <c r="T197" i="1"/>
  <c r="R197" i="1"/>
  <c r="R194" i="1"/>
  <c r="R193" i="1"/>
  <c r="R191" i="1"/>
  <c r="R190" i="1"/>
  <c r="R189" i="1"/>
  <c r="R188" i="1"/>
  <c r="R187" i="1"/>
  <c r="R186" i="1"/>
  <c r="R185" i="1"/>
  <c r="R184" i="1"/>
  <c r="R183" i="1"/>
  <c r="R182" i="1"/>
  <c r="R181" i="1"/>
  <c r="V180" i="1"/>
  <c r="R180" i="1"/>
  <c r="R179" i="1"/>
  <c r="R178" i="1"/>
  <c r="R177" i="1"/>
  <c r="T175" i="1"/>
  <c r="R175" i="1"/>
  <c r="R173" i="1"/>
  <c r="R172" i="1"/>
  <c r="R171" i="1"/>
  <c r="P241" i="1"/>
  <c r="R241" i="1" s="1"/>
  <c r="P240" i="1"/>
  <c r="R240" i="1" s="1"/>
  <c r="P239" i="1"/>
  <c r="R239" i="1" s="1"/>
  <c r="P208" i="1"/>
  <c r="R208" i="1" s="1"/>
  <c r="P192" i="1"/>
  <c r="P257" i="1" l="1"/>
  <c r="P256" i="1"/>
  <c r="R192" i="1"/>
  <c r="T241" i="1"/>
  <c r="T256" i="1" s="1"/>
  <c r="P13" i="13"/>
  <c r="P14" i="13"/>
  <c r="P12" i="13"/>
  <c r="D15" i="13"/>
  <c r="E15" i="13"/>
  <c r="F15" i="13"/>
  <c r="G15" i="13"/>
  <c r="H15" i="13"/>
  <c r="I15" i="13"/>
  <c r="J15" i="13"/>
  <c r="K15" i="13"/>
  <c r="L15" i="13"/>
  <c r="M15" i="13"/>
  <c r="N15" i="13"/>
  <c r="O15" i="13"/>
  <c r="C15" i="13"/>
  <c r="P15" i="13" l="1"/>
  <c r="K37" i="13" l="1"/>
  <c r="L37" i="13"/>
  <c r="M37" i="13"/>
  <c r="N37" i="13"/>
  <c r="J37" i="13"/>
  <c r="K40" i="15" l="1"/>
  <c r="I95" i="3" l="1"/>
  <c r="O91" i="3"/>
  <c r="P91" i="3" s="1"/>
  <c r="C43" i="13"/>
  <c r="C44" i="13"/>
  <c r="C42" i="13"/>
  <c r="C45" i="13" s="1"/>
  <c r="R91" i="3" l="1"/>
  <c r="C37" i="13" l="1"/>
  <c r="D20" i="13" l="1"/>
  <c r="E20" i="13"/>
  <c r="F20" i="13"/>
  <c r="G20" i="13"/>
  <c r="H20" i="13"/>
  <c r="I20" i="13"/>
  <c r="J20" i="13"/>
  <c r="K20" i="13"/>
  <c r="L20" i="13"/>
  <c r="M20" i="13"/>
  <c r="N20" i="13"/>
  <c r="N23" i="13" s="1"/>
  <c r="D21" i="13"/>
  <c r="E21" i="13"/>
  <c r="F21" i="13"/>
  <c r="G21" i="13"/>
  <c r="H21" i="13"/>
  <c r="I21" i="13"/>
  <c r="J21" i="13"/>
  <c r="K21" i="13"/>
  <c r="L21" i="13"/>
  <c r="M21" i="13"/>
  <c r="N21" i="13"/>
  <c r="D22" i="13"/>
  <c r="E22" i="13"/>
  <c r="F22" i="13"/>
  <c r="G22" i="13"/>
  <c r="H22" i="13"/>
  <c r="I22" i="13"/>
  <c r="J22" i="13"/>
  <c r="K22" i="13"/>
  <c r="L22" i="13"/>
  <c r="M22" i="13"/>
  <c r="N22" i="13"/>
  <c r="C21" i="13"/>
  <c r="C22" i="13"/>
  <c r="C20" i="13"/>
  <c r="C29" i="13" l="1"/>
  <c r="M23" i="13"/>
  <c r="E27" i="13"/>
  <c r="E34" i="13" s="1"/>
  <c r="E23" i="13"/>
  <c r="J23" i="13"/>
  <c r="C23" i="13"/>
  <c r="C28" i="13"/>
  <c r="D35" i="13"/>
  <c r="D28" i="13"/>
  <c r="I23" i="13"/>
  <c r="F23" i="13"/>
  <c r="D36" i="13"/>
  <c r="D29" i="13"/>
  <c r="E28" i="13"/>
  <c r="E35" i="13" s="1"/>
  <c r="L23" i="13"/>
  <c r="F27" i="13"/>
  <c r="F34" i="13" s="1"/>
  <c r="H23" i="13"/>
  <c r="D23" i="13"/>
  <c r="C27" i="13"/>
  <c r="E29" i="13"/>
  <c r="E36" i="13" s="1"/>
  <c r="E44" i="13" s="1"/>
  <c r="F43" i="13"/>
  <c r="F28" i="13"/>
  <c r="F35" i="13" s="1"/>
  <c r="K23" i="13"/>
  <c r="G23" i="13"/>
  <c r="F29" i="13"/>
  <c r="F36" i="13" s="1"/>
  <c r="F44" i="13" s="1"/>
  <c r="D34" i="13"/>
  <c r="D27" i="13"/>
  <c r="P22" i="13"/>
  <c r="P20" i="13"/>
  <c r="P21" i="13"/>
  <c r="O90" i="3"/>
  <c r="P90" i="3" s="1"/>
  <c r="R90" i="3" s="1"/>
  <c r="Q89" i="3"/>
  <c r="P89" i="3"/>
  <c r="O89" i="3" s="1"/>
  <c r="R88" i="3"/>
  <c r="R87" i="3"/>
  <c r="R89" i="3" l="1"/>
  <c r="D30" i="13"/>
  <c r="G29" i="13"/>
  <c r="F37" i="13"/>
  <c r="E37" i="13"/>
  <c r="E42" i="13"/>
  <c r="E45" i="13" s="1"/>
  <c r="D44" i="13"/>
  <c r="G44" i="13" s="1"/>
  <c r="G36" i="13"/>
  <c r="P23" i="13"/>
  <c r="D42" i="13"/>
  <c r="D37" i="13"/>
  <c r="G34" i="13"/>
  <c r="F30" i="13"/>
  <c r="E43" i="13"/>
  <c r="E30" i="13"/>
  <c r="D43" i="13"/>
  <c r="G35" i="13"/>
  <c r="G27" i="13"/>
  <c r="C30" i="13"/>
  <c r="F42" i="13"/>
  <c r="F45" i="13" s="1"/>
  <c r="G28" i="13"/>
  <c r="R253" i="1"/>
  <c r="R254" i="1"/>
  <c r="V86" i="3"/>
  <c r="G37" i="13" l="1"/>
  <c r="G42" i="13"/>
  <c r="D45" i="13"/>
  <c r="G43" i="13"/>
  <c r="G30" i="13"/>
  <c r="V256" i="1" l="1"/>
  <c r="G45" i="13"/>
  <c r="R19" i="16" l="1"/>
  <c r="Q19" i="16"/>
  <c r="P19" i="16"/>
  <c r="O19" i="16"/>
  <c r="R18" i="16"/>
  <c r="Q18" i="16"/>
  <c r="P18" i="16"/>
  <c r="O18" i="16"/>
  <c r="R17" i="16"/>
  <c r="Q17" i="16"/>
  <c r="P17" i="16"/>
  <c r="O17" i="16"/>
  <c r="R16" i="16"/>
  <c r="Q16" i="16"/>
  <c r="P16" i="16"/>
  <c r="O16" i="16"/>
  <c r="R15" i="16"/>
  <c r="Q15" i="16"/>
  <c r="P15" i="16"/>
  <c r="O15" i="16"/>
  <c r="R14" i="16"/>
  <c r="Q14" i="16"/>
  <c r="P14" i="16"/>
  <c r="O14" i="16"/>
  <c r="R13" i="16"/>
  <c r="Q13" i="16"/>
  <c r="P13" i="16"/>
  <c r="O13" i="16"/>
  <c r="R12" i="16"/>
  <c r="Q12" i="16"/>
  <c r="P12" i="16"/>
  <c r="O12" i="16"/>
  <c r="R11" i="16"/>
  <c r="Q11" i="16"/>
  <c r="P11" i="16"/>
  <c r="O11" i="16"/>
  <c r="R10" i="16"/>
  <c r="Q10" i="16"/>
  <c r="P10" i="16"/>
  <c r="O10" i="16"/>
  <c r="R9" i="16"/>
  <c r="Q9" i="16"/>
  <c r="P9" i="16"/>
  <c r="O9" i="16"/>
  <c r="R8" i="16"/>
  <c r="Q8" i="16"/>
  <c r="P8" i="16"/>
  <c r="O8" i="16"/>
  <c r="R7" i="16"/>
  <c r="Q7" i="16"/>
  <c r="P7" i="16"/>
  <c r="O7" i="16"/>
  <c r="P6" i="16"/>
  <c r="R6" i="16"/>
  <c r="Q6" i="16"/>
  <c r="O6" i="16"/>
  <c r="P5" i="16"/>
  <c r="P20" i="16" s="1"/>
  <c r="Q5" i="16"/>
  <c r="Q20" i="16" s="1"/>
  <c r="R5" i="16"/>
  <c r="R20" i="16" s="1"/>
  <c r="O5" i="16"/>
  <c r="O20" i="16" s="1"/>
  <c r="O252" i="1"/>
  <c r="W252" i="1" l="1"/>
  <c r="R252" i="1"/>
  <c r="R256" i="1" s="1"/>
  <c r="U256" i="1" l="1"/>
  <c r="Q6" i="15"/>
  <c r="P6" i="15"/>
  <c r="O6" i="15"/>
  <c r="N15" i="15" l="1"/>
  <c r="F15" i="15"/>
  <c r="F17" i="15" s="1"/>
  <c r="G15" i="15"/>
  <c r="G17" i="15" s="1"/>
  <c r="H15" i="15"/>
  <c r="H17" i="15" s="1"/>
  <c r="I15" i="15"/>
  <c r="I17" i="15" s="1"/>
  <c r="J15" i="15"/>
  <c r="J17" i="15" s="1"/>
  <c r="K15" i="15"/>
  <c r="K17" i="15" s="1"/>
  <c r="L15" i="15"/>
  <c r="L17" i="15" s="1"/>
  <c r="M15" i="15"/>
  <c r="M17" i="15" s="1"/>
  <c r="E15" i="15"/>
  <c r="E17" i="15" s="1"/>
  <c r="N6" i="15"/>
  <c r="R6" i="15" s="1"/>
  <c r="O15" i="15" l="1"/>
  <c r="P15" i="15"/>
  <c r="Q15" i="15"/>
  <c r="R15" i="15" s="1"/>
  <c r="N1" i="15" l="1"/>
  <c r="N82" i="3" l="1"/>
  <c r="N83" i="3"/>
  <c r="M81" i="3"/>
  <c r="N81" i="3" s="1"/>
  <c r="N84" i="3" l="1"/>
  <c r="W256" i="1"/>
  <c r="Q78" i="3"/>
  <c r="M66" i="3"/>
  <c r="O77" i="3" l="1"/>
  <c r="O78" i="3" s="1"/>
  <c r="R91" i="7" l="1"/>
  <c r="M55" i="3" l="1"/>
  <c r="M61" i="3" s="1"/>
  <c r="M28" i="3"/>
  <c r="M30" i="3" s="1"/>
  <c r="M40" i="3"/>
  <c r="M35" i="3"/>
  <c r="M19" i="3"/>
  <c r="M32" i="3" l="1"/>
  <c r="M76" i="7"/>
  <c r="N76" i="7" s="1"/>
  <c r="O76" i="7" s="1"/>
  <c r="M71" i="7" l="1"/>
  <c r="N71" i="7" s="1"/>
  <c r="O71" i="7" s="1"/>
  <c r="L71" i="7"/>
  <c r="N52" i="7" l="1"/>
  <c r="M12" i="7" l="1"/>
  <c r="N12" i="7" s="1"/>
  <c r="O12" i="7" s="1"/>
  <c r="M11" i="7"/>
  <c r="N11" i="7" s="1"/>
  <c r="O11" i="7" s="1"/>
  <c r="M10" i="7"/>
  <c r="N10" i="7" s="1"/>
  <c r="O10" i="7" s="1"/>
  <c r="M4" i="7"/>
  <c r="M9" i="7"/>
  <c r="N9" i="7" s="1"/>
  <c r="O9" i="7" s="1"/>
  <c r="M8" i="7"/>
  <c r="N8" i="7" s="1"/>
  <c r="O8" i="7" s="1"/>
  <c r="M7" i="7"/>
  <c r="N7" i="7" s="1"/>
  <c r="O7" i="7" s="1"/>
  <c r="M6" i="7"/>
  <c r="N6" i="7" s="1"/>
  <c r="O6" i="7" s="1"/>
  <c r="M5" i="7"/>
  <c r="N5" i="7" s="1"/>
  <c r="O5" i="7" s="1"/>
  <c r="N4" i="7"/>
  <c r="O4" i="7" s="1"/>
  <c r="L3" i="7"/>
  <c r="M3" i="7" s="1"/>
  <c r="N3" i="7" s="1"/>
  <c r="O3" i="7" s="1"/>
  <c r="M2" i="7"/>
  <c r="N2" i="7" s="1"/>
  <c r="O2" i="7" s="1"/>
  <c r="M36" i="7" l="1"/>
  <c r="N36" i="7" s="1"/>
  <c r="O36" i="7" s="1"/>
  <c r="M35" i="7"/>
  <c r="N35" i="7" s="1"/>
  <c r="O35" i="7" s="1"/>
  <c r="M34" i="7"/>
  <c r="N34" i="7" s="1"/>
  <c r="O34" i="7" s="1"/>
  <c r="M33" i="7"/>
  <c r="N33" i="7" s="1"/>
  <c r="O33" i="7" s="1"/>
  <c r="N49" i="7" l="1"/>
  <c r="N48" i="7"/>
  <c r="N50" i="7" s="1"/>
  <c r="M50" i="7"/>
  <c r="L50" i="7"/>
  <c r="M29" i="7" l="1"/>
  <c r="N29" i="7" s="1"/>
  <c r="O29" i="7" s="1"/>
  <c r="M28" i="7"/>
  <c r="N28" i="7" s="1"/>
  <c r="O28" i="7" s="1"/>
  <c r="M27" i="7"/>
  <c r="N27" i="7" s="1"/>
  <c r="O27" i="7" s="1"/>
  <c r="M26" i="7"/>
  <c r="N26" i="7" s="1"/>
  <c r="O26" i="7" s="1"/>
  <c r="L25" i="7"/>
  <c r="M25" i="7" s="1"/>
  <c r="N25" i="7" s="1"/>
  <c r="O25" i="7" s="1"/>
  <c r="L24" i="7"/>
  <c r="M24" i="7" s="1"/>
  <c r="N24" i="7" s="1"/>
  <c r="O24" i="7" s="1"/>
  <c r="M23" i="7"/>
  <c r="N23" i="7" s="1"/>
  <c r="O23" i="7" s="1"/>
  <c r="M22" i="7"/>
  <c r="N22" i="7" s="1"/>
  <c r="O22" i="7" s="1"/>
  <c r="O21" i="7" l="1"/>
  <c r="N21" i="7"/>
  <c r="M21" i="7"/>
</calcChain>
</file>

<file path=xl/comments1.xml><?xml version="1.0" encoding="utf-8"?>
<comments xmlns="http://schemas.openxmlformats.org/spreadsheetml/2006/main">
  <authors>
    <author>.</author>
  </authors>
  <commentList>
    <comment ref="A14" authorId="0" shapeId="0">
      <text>
        <r>
          <rPr>
            <b/>
            <sz val="9"/>
            <rFont val="細明體"/>
            <family val="3"/>
            <charset val="136"/>
          </rPr>
          <t>税前净利+或-以下项目后，等于税后净利：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細明體"/>
            <family val="3"/>
            <charset val="136"/>
          </rPr>
          <t>违约金补偿收入
无需支付的款项
对外捐赠
罚款及滞纳金等</t>
        </r>
      </text>
    </comment>
    <comment ref="B45" authorId="0" shapeId="0">
      <text>
        <r>
          <rPr>
            <b/>
            <sz val="9"/>
            <rFont val="細明體"/>
            <family val="3"/>
            <charset val="136"/>
          </rPr>
          <t>税前净利+或-以下项目后，等于税后净利：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細明體"/>
            <family val="3"/>
            <charset val="136"/>
          </rPr>
          <t>违约金补偿收入
无需支付的款项
对外捐赠
罚款及滞纳金等</t>
        </r>
      </text>
    </comment>
  </commentList>
</comments>
</file>

<file path=xl/sharedStrings.xml><?xml version="1.0" encoding="utf-8"?>
<sst xmlns="http://schemas.openxmlformats.org/spreadsheetml/2006/main" count="9707" uniqueCount="1621">
  <si>
    <t>Owner</t>
    <phoneticPr fontId="1" type="noConversion"/>
  </si>
  <si>
    <t>RMB</t>
    <phoneticPr fontId="1" type="noConversion"/>
  </si>
  <si>
    <t>KRMB</t>
    <phoneticPr fontId="1" type="noConversion"/>
  </si>
  <si>
    <t>USD</t>
    <phoneticPr fontId="1" type="noConversion"/>
  </si>
  <si>
    <t>Keagan Chen</t>
    <phoneticPr fontId="1" type="noConversion"/>
  </si>
  <si>
    <t>2024/1</t>
    <phoneticPr fontId="1" type="noConversion"/>
  </si>
  <si>
    <t>集團關聯外交</t>
  </si>
  <si>
    <t>FII USA</t>
  </si>
  <si>
    <r>
      <rPr>
        <sz val="12"/>
        <rFont val="新細明體"/>
        <family val="1"/>
        <charset val="136"/>
      </rPr>
      <t>威州</t>
    </r>
    <phoneticPr fontId="1" type="noConversion"/>
  </si>
  <si>
    <t>CBD</t>
    <phoneticPr fontId="1" type="noConversion"/>
  </si>
  <si>
    <t>NSD</t>
    <phoneticPr fontId="1" type="noConversion"/>
  </si>
  <si>
    <t>NSD1</t>
    <phoneticPr fontId="1" type="noConversion"/>
  </si>
  <si>
    <t>MBD II</t>
    <phoneticPr fontId="1" type="noConversion"/>
  </si>
  <si>
    <r>
      <rPr>
        <sz val="12"/>
        <rFont val="新細明體"/>
        <family val="1"/>
        <charset val="136"/>
      </rPr>
      <t>施俊宇</t>
    </r>
    <phoneticPr fontId="1" type="noConversion"/>
  </si>
  <si>
    <t>NVD</t>
    <phoneticPr fontId="1" type="noConversion"/>
  </si>
  <si>
    <t>ETS-SQA</t>
    <phoneticPr fontId="1" type="noConversion"/>
  </si>
  <si>
    <t>JBD</t>
    <phoneticPr fontId="1" type="noConversion"/>
  </si>
  <si>
    <t>NTD</t>
    <phoneticPr fontId="1" type="noConversion"/>
  </si>
  <si>
    <t>2024/2</t>
    <phoneticPr fontId="1" type="noConversion"/>
  </si>
  <si>
    <t>2024/3</t>
    <phoneticPr fontId="1" type="noConversion"/>
  </si>
  <si>
    <t>2024/4</t>
    <phoneticPr fontId="1" type="noConversion"/>
  </si>
  <si>
    <t>2024/5</t>
    <phoneticPr fontId="1" type="noConversion"/>
  </si>
  <si>
    <t>2024/6</t>
    <phoneticPr fontId="1" type="noConversion"/>
  </si>
  <si>
    <t>FT</t>
    <phoneticPr fontId="1" type="noConversion"/>
  </si>
  <si>
    <t>USD</t>
  </si>
  <si>
    <t>CESBG</t>
  </si>
  <si>
    <t>RMB</t>
  </si>
  <si>
    <t>iPEBG</t>
    <phoneticPr fontId="1" type="noConversion"/>
  </si>
  <si>
    <t>MBD I</t>
    <phoneticPr fontId="1" type="noConversion"/>
  </si>
  <si>
    <r>
      <rPr>
        <sz val="12"/>
        <rFont val="新細明體"/>
        <family val="1"/>
        <charset val="136"/>
      </rPr>
      <t>可靠度設備</t>
    </r>
    <phoneticPr fontId="1" type="noConversion"/>
  </si>
  <si>
    <r>
      <rPr>
        <b/>
        <sz val="12"/>
        <rFont val="新細明體"/>
        <family val="1"/>
        <charset val="136"/>
      </rPr>
      <t>外部客戶</t>
    </r>
  </si>
  <si>
    <r>
      <rPr>
        <sz val="12"/>
        <rFont val="新細明體"/>
        <family val="1"/>
        <charset val="136"/>
      </rPr>
      <t>自動化設備</t>
    </r>
    <phoneticPr fontId="1" type="noConversion"/>
  </si>
  <si>
    <r>
      <rPr>
        <sz val="12"/>
        <rFont val="新細明體"/>
        <family val="1"/>
        <charset val="136"/>
      </rPr>
      <t>张世忠</t>
    </r>
    <phoneticPr fontId="1" type="noConversion"/>
  </si>
  <si>
    <r>
      <rPr>
        <sz val="12"/>
        <rFont val="新細明體"/>
        <family val="1"/>
        <charset val="136"/>
      </rPr>
      <t>杨志伟</t>
    </r>
    <phoneticPr fontId="1" type="noConversion"/>
  </si>
  <si>
    <r>
      <rPr>
        <sz val="12"/>
        <rFont val="新細明體"/>
        <family val="1"/>
        <charset val="136"/>
      </rPr>
      <t>臺灣湖口</t>
    </r>
    <phoneticPr fontId="1" type="noConversion"/>
  </si>
  <si>
    <r>
      <rPr>
        <b/>
        <sz val="12"/>
        <rFont val="新細明體"/>
        <family val="1"/>
        <charset val="136"/>
      </rPr>
      <t>集團關聯外交</t>
    </r>
  </si>
  <si>
    <r>
      <rPr>
        <sz val="12"/>
        <rFont val="新細明體"/>
        <family val="1"/>
        <charset val="136"/>
      </rPr>
      <t>張晟昌</t>
    </r>
    <phoneticPr fontId="1" type="noConversion"/>
  </si>
  <si>
    <r>
      <rPr>
        <sz val="12"/>
        <rFont val="新細明體"/>
        <family val="1"/>
        <charset val="136"/>
      </rPr>
      <t>王曦尧</t>
    </r>
    <phoneticPr fontId="1" type="noConversion"/>
  </si>
  <si>
    <r>
      <rPr>
        <sz val="12"/>
        <rFont val="新細明體"/>
        <family val="1"/>
        <charset val="136"/>
      </rPr>
      <t>刘宗臣</t>
    </r>
    <phoneticPr fontId="1" type="noConversion"/>
  </si>
  <si>
    <r>
      <rPr>
        <sz val="12"/>
        <rFont val="新細明體"/>
        <family val="1"/>
        <charset val="136"/>
      </rPr>
      <t>卓巧靈</t>
    </r>
    <phoneticPr fontId="1" type="noConversion"/>
  </si>
  <si>
    <r>
      <rPr>
        <sz val="12"/>
        <rFont val="新細明體"/>
        <family val="1"/>
        <charset val="136"/>
      </rPr>
      <t>楊成</t>
    </r>
    <phoneticPr fontId="1" type="noConversion"/>
  </si>
  <si>
    <r>
      <rPr>
        <sz val="12"/>
        <rFont val="新細明體"/>
        <family val="1"/>
        <charset val="136"/>
      </rPr>
      <t>半導體設備</t>
    </r>
    <phoneticPr fontId="6" type="noConversion"/>
  </si>
  <si>
    <r>
      <rPr>
        <sz val="12"/>
        <rFont val="新細明體"/>
        <family val="1"/>
        <charset val="136"/>
      </rPr>
      <t>劉繼中</t>
    </r>
    <phoneticPr fontId="1" type="noConversion"/>
  </si>
  <si>
    <r>
      <rPr>
        <b/>
        <sz val="12"/>
        <rFont val="新細明體"/>
        <family val="1"/>
        <charset val="136"/>
      </rPr>
      <t>集團關聯外交</t>
    </r>
    <phoneticPr fontId="1" type="noConversion"/>
  </si>
  <si>
    <t>A 確認</t>
  </si>
  <si>
    <r>
      <rPr>
        <sz val="12"/>
        <color theme="1"/>
        <rFont val="新細明體"/>
        <family val="1"/>
        <charset val="136"/>
      </rPr>
      <t>施俊宇</t>
    </r>
    <phoneticPr fontId="1" type="noConversion"/>
  </si>
  <si>
    <t>外部客戶</t>
  </si>
  <si>
    <t>Jason</t>
    <phoneticPr fontId="1" type="noConversion"/>
  </si>
  <si>
    <t>Dennis</t>
    <phoneticPr fontId="1" type="noConversion"/>
  </si>
  <si>
    <t>黃弘毅</t>
    <phoneticPr fontId="1" type="noConversion"/>
  </si>
  <si>
    <t>銳捷</t>
    <phoneticPr fontId="1" type="noConversion"/>
  </si>
  <si>
    <t>林銳群</t>
    <phoneticPr fontId="1" type="noConversion"/>
  </si>
  <si>
    <t>G次內交</t>
  </si>
  <si>
    <t>CNSBG</t>
    <phoneticPr fontId="1" type="noConversion"/>
  </si>
  <si>
    <t>NWEV服務器鎖螺絲機</t>
    <phoneticPr fontId="1" type="noConversion"/>
  </si>
  <si>
    <t>邱文周</t>
    <phoneticPr fontId="1" type="noConversion"/>
  </si>
  <si>
    <t>NWEI聽筒測試線改造</t>
    <phoneticPr fontId="1" type="noConversion"/>
  </si>
  <si>
    <t>馮光玉</t>
    <phoneticPr fontId="1" type="noConversion"/>
  </si>
  <si>
    <t>CBD遙控器拉拔力測試</t>
    <phoneticPr fontId="1" type="noConversion"/>
  </si>
  <si>
    <t>張成</t>
    <phoneticPr fontId="1" type="noConversion"/>
  </si>
  <si>
    <t>西品手機平板自動化組裝線</t>
    <phoneticPr fontId="1" type="noConversion"/>
  </si>
  <si>
    <t>西品</t>
    <phoneticPr fontId="1" type="noConversion"/>
  </si>
  <si>
    <t>李文鈺</t>
    <phoneticPr fontId="1" type="noConversion"/>
  </si>
  <si>
    <t>半導體設備</t>
  </si>
  <si>
    <t>自動化設備</t>
  </si>
  <si>
    <t>MRMB</t>
    <phoneticPr fontId="1" type="noConversion"/>
  </si>
  <si>
    <r>
      <rPr>
        <b/>
        <sz val="12"/>
        <rFont val="新細明體"/>
        <family val="1"/>
        <charset val="136"/>
      </rPr>
      <t>项目类别</t>
    </r>
    <phoneticPr fontId="1" type="noConversion"/>
  </si>
  <si>
    <r>
      <rPr>
        <b/>
        <sz val="12"/>
        <rFont val="新細明體"/>
        <family val="1"/>
        <charset val="136"/>
      </rPr>
      <t>新专案名称</t>
    </r>
    <phoneticPr fontId="1" type="noConversion"/>
  </si>
  <si>
    <r>
      <rPr>
        <b/>
        <sz val="12"/>
        <rFont val="新細明體"/>
        <family val="1"/>
        <charset val="136"/>
      </rPr>
      <t>專案狀況確認</t>
    </r>
    <r>
      <rPr>
        <b/>
        <sz val="12"/>
        <rFont val="Arial"/>
        <family val="2"/>
      </rPr>
      <t xml:space="preserve"> 
(</t>
    </r>
    <r>
      <rPr>
        <b/>
        <sz val="12"/>
        <rFont val="新細明體"/>
        <family val="1"/>
        <charset val="136"/>
      </rPr>
      <t>請選擇）</t>
    </r>
    <phoneticPr fontId="1" type="noConversion"/>
  </si>
  <si>
    <r>
      <rPr>
        <b/>
        <sz val="12"/>
        <rFont val="新細明體"/>
        <family val="1"/>
        <charset val="136"/>
      </rPr>
      <t>厂区</t>
    </r>
    <phoneticPr fontId="1" type="noConversion"/>
  </si>
  <si>
    <r>
      <rPr>
        <b/>
        <sz val="12"/>
        <rFont val="新細明體"/>
        <family val="1"/>
        <charset val="136"/>
      </rPr>
      <t>客户群</t>
    </r>
    <phoneticPr fontId="1" type="noConversion"/>
  </si>
  <si>
    <r>
      <rPr>
        <b/>
        <sz val="12"/>
        <rFont val="新細明體"/>
        <family val="1"/>
        <charset val="136"/>
      </rPr>
      <t>需求单位</t>
    </r>
    <phoneticPr fontId="1" type="noConversion"/>
  </si>
  <si>
    <r>
      <rPr>
        <b/>
        <sz val="12"/>
        <rFont val="新細明體"/>
        <family val="1"/>
        <charset val="136"/>
      </rPr>
      <t>需求方</t>
    </r>
    <r>
      <rPr>
        <b/>
        <sz val="12"/>
        <rFont val="Arial"/>
        <family val="2"/>
      </rPr>
      <t>Owner</t>
    </r>
    <phoneticPr fontId="1" type="noConversion"/>
  </si>
  <si>
    <r>
      <rPr>
        <b/>
        <sz val="12"/>
        <rFont val="新細明體"/>
        <family val="1"/>
        <charset val="136"/>
      </rPr>
      <t>币别</t>
    </r>
    <phoneticPr fontId="1" type="noConversion"/>
  </si>
  <si>
    <r>
      <rPr>
        <b/>
        <sz val="12"/>
        <rFont val="新細明體"/>
        <family val="1"/>
        <charset val="136"/>
      </rPr>
      <t>预估订单额</t>
    </r>
    <phoneticPr fontId="1" type="noConversion"/>
  </si>
  <si>
    <r>
      <rPr>
        <b/>
        <sz val="12"/>
        <rFont val="新細明體"/>
        <family val="1"/>
        <charset val="136"/>
      </rPr>
      <t>預估營收年</t>
    </r>
    <r>
      <rPr>
        <b/>
        <sz val="12"/>
        <rFont val="Arial"/>
        <family val="2"/>
      </rPr>
      <t>/</t>
    </r>
    <r>
      <rPr>
        <b/>
        <sz val="12"/>
        <rFont val="新細明體"/>
        <family val="1"/>
        <charset val="136"/>
      </rPr>
      <t>月</t>
    </r>
    <phoneticPr fontId="1" type="noConversion"/>
  </si>
  <si>
    <r>
      <t xml:space="preserve">Delay </t>
    </r>
    <r>
      <rPr>
        <b/>
        <sz val="12"/>
        <rFont val="新細明體"/>
        <family val="1"/>
        <charset val="136"/>
      </rPr>
      <t>原因</t>
    </r>
    <r>
      <rPr>
        <b/>
        <sz val="12"/>
        <rFont val="Arial"/>
        <family val="2"/>
      </rPr>
      <t xml:space="preserve"> /  </t>
    </r>
    <r>
      <rPr>
        <b/>
        <sz val="12"/>
        <rFont val="新細明體"/>
        <family val="1"/>
        <charset val="136"/>
      </rPr>
      <t>目前进展</t>
    </r>
    <r>
      <rPr>
        <b/>
        <sz val="12"/>
        <rFont val="Arial"/>
        <family val="2"/>
      </rPr>
      <t>/</t>
    </r>
    <r>
      <rPr>
        <b/>
        <sz val="12"/>
        <rFont val="新細明體"/>
        <family val="1"/>
        <charset val="136"/>
      </rPr>
      <t>状况</t>
    </r>
    <phoneticPr fontId="1" type="noConversion"/>
  </si>
  <si>
    <r>
      <rPr>
        <sz val="12"/>
        <rFont val="新細明體"/>
        <family val="1"/>
        <charset val="136"/>
      </rPr>
      <t>程浩</t>
    </r>
    <phoneticPr fontId="1" type="noConversion"/>
  </si>
  <si>
    <r>
      <rPr>
        <sz val="12"/>
        <rFont val="新細明體"/>
        <family val="1"/>
        <charset val="136"/>
      </rPr>
      <t>台灣南青</t>
    </r>
    <phoneticPr fontId="1" type="noConversion"/>
  </si>
  <si>
    <r>
      <rPr>
        <b/>
        <sz val="12"/>
        <rFont val="新細明體"/>
        <family val="1"/>
        <charset val="136"/>
      </rPr>
      <t>月份</t>
    </r>
    <phoneticPr fontId="1" type="noConversion"/>
  </si>
  <si>
    <t>CNSBG</t>
  </si>
  <si>
    <t>事業群</t>
    <phoneticPr fontId="1" type="noConversion"/>
  </si>
  <si>
    <t>CESBG</t>
    <phoneticPr fontId="1" type="noConversion"/>
  </si>
  <si>
    <t>CNSBG-HZ</t>
    <phoneticPr fontId="1" type="noConversion"/>
  </si>
  <si>
    <t>CNSBG-VN</t>
    <phoneticPr fontId="1" type="noConversion"/>
  </si>
  <si>
    <t>CNSBG-NN</t>
    <phoneticPr fontId="1" type="noConversion"/>
  </si>
  <si>
    <t>CNSBG-LH</t>
    <phoneticPr fontId="1" type="noConversion"/>
  </si>
  <si>
    <r>
      <rPr>
        <sz val="12"/>
        <rFont val="細明體"/>
        <family val="3"/>
        <charset val="136"/>
      </rPr>
      <t>福州</t>
    </r>
    <phoneticPr fontId="1" type="noConversion"/>
  </si>
  <si>
    <r>
      <rPr>
        <sz val="11"/>
        <rFont val="細明體"/>
        <family val="3"/>
        <charset val="136"/>
      </rPr>
      <t>西品</t>
    </r>
    <phoneticPr fontId="1" type="noConversion"/>
  </si>
  <si>
    <t>越南</t>
    <phoneticPr fontId="1" type="noConversion"/>
  </si>
  <si>
    <t>VN</t>
    <phoneticPr fontId="1" type="noConversion"/>
  </si>
  <si>
    <t>NWEII</t>
    <phoneticPr fontId="1" type="noConversion"/>
  </si>
  <si>
    <t>CBD TW</t>
    <phoneticPr fontId="1" type="noConversion"/>
  </si>
  <si>
    <t>周為閣</t>
    <phoneticPr fontId="1" type="noConversion"/>
  </si>
  <si>
    <t>2024/7</t>
    <phoneticPr fontId="1" type="noConversion"/>
  </si>
  <si>
    <t>自動組裝</t>
  </si>
  <si>
    <t>刘宗臣</t>
    <phoneticPr fontId="1" type="noConversion"/>
  </si>
  <si>
    <t>G次-CPEG-NVIDIA-3D檢測</t>
    <phoneticPr fontId="1" type="noConversion"/>
  </si>
  <si>
    <t>管光輝</t>
    <phoneticPr fontId="1" type="noConversion"/>
  </si>
  <si>
    <t>序號</t>
    <phoneticPr fontId="1" type="noConversion"/>
  </si>
  <si>
    <t>海信</t>
    <phoneticPr fontId="1" type="noConversion"/>
  </si>
  <si>
    <t>B 需要爭取</t>
  </si>
  <si>
    <t>HWQA</t>
    <phoneticPr fontId="1" type="noConversion"/>
  </si>
  <si>
    <t>HWD</t>
    <phoneticPr fontId="1" type="noConversion"/>
  </si>
  <si>
    <t>PCEBG</t>
    <phoneticPr fontId="1" type="noConversion"/>
  </si>
  <si>
    <t>Baterry Cell</t>
    <phoneticPr fontId="1" type="noConversion"/>
  </si>
  <si>
    <t>NEW IV</t>
    <phoneticPr fontId="1" type="noConversion"/>
  </si>
  <si>
    <t>列標籤</t>
  </si>
  <si>
    <t>總計</t>
  </si>
  <si>
    <t>自動測試</t>
  </si>
  <si>
    <t>欄標籤</t>
  </si>
  <si>
    <t>月份</t>
  </si>
  <si>
    <t>2月</t>
  </si>
  <si>
    <t>3月</t>
  </si>
  <si>
    <t>4月</t>
  </si>
  <si>
    <t>5月</t>
  </si>
  <si>
    <t>6月</t>
  </si>
  <si>
    <t>7月</t>
  </si>
  <si>
    <t>12月</t>
  </si>
  <si>
    <t>868 RUN IN</t>
    <phoneticPr fontId="1" type="noConversion"/>
  </si>
  <si>
    <t>USA-FII</t>
    <phoneticPr fontId="1" type="noConversion"/>
  </si>
  <si>
    <r>
      <rPr>
        <sz val="12"/>
        <rFont val="Microsoft JhengHei"/>
        <family val="2"/>
      </rPr>
      <t>陳志政/</t>
    </r>
    <r>
      <rPr>
        <sz val="12"/>
        <rFont val="細明體"/>
        <family val="2"/>
        <charset val="136"/>
      </rPr>
      <t>张世忠</t>
    </r>
    <phoneticPr fontId="1" type="noConversion"/>
  </si>
  <si>
    <t>Kim</t>
    <phoneticPr fontId="1" type="noConversion"/>
  </si>
  <si>
    <t>6-12</t>
    <phoneticPr fontId="1" type="noConversion"/>
  </si>
  <si>
    <t>243&amp;244 M中板預推檢測專案</t>
    <phoneticPr fontId="1" type="noConversion"/>
  </si>
  <si>
    <t>觀瀾</t>
    <phoneticPr fontId="1" type="noConversion"/>
  </si>
  <si>
    <t>IPEBG</t>
    <phoneticPr fontId="1" type="noConversion"/>
  </si>
  <si>
    <t>王曉珍</t>
    <phoneticPr fontId="1" type="noConversion"/>
  </si>
  <si>
    <t>DM243&amp;244衝壓漏孔檢測專案</t>
    <phoneticPr fontId="1" type="noConversion"/>
  </si>
  <si>
    <t>劉政祺</t>
    <phoneticPr fontId="1" type="noConversion"/>
  </si>
  <si>
    <t>24X系列弹片预拉检测專案</t>
    <phoneticPr fontId="1" type="noConversion"/>
  </si>
  <si>
    <t>8月</t>
  </si>
  <si>
    <t>9月</t>
  </si>
  <si>
    <t>10月</t>
  </si>
  <si>
    <t>11月</t>
  </si>
  <si>
    <r>
      <rPr>
        <b/>
        <sz val="11"/>
        <rFont val="新細明體"/>
        <family val="1"/>
        <charset val="136"/>
      </rPr>
      <t>新专案名称</t>
    </r>
    <phoneticPr fontId="1" type="noConversion"/>
  </si>
  <si>
    <r>
      <t>PW</t>
    </r>
    <r>
      <rPr>
        <sz val="11"/>
        <rFont val="新細明體"/>
        <family val="1"/>
        <charset val="136"/>
      </rPr>
      <t>測試到包裝輸送線</t>
    </r>
    <phoneticPr fontId="1" type="noConversion"/>
  </si>
  <si>
    <t>科目</t>
  </si>
  <si>
    <t>CNT-SG</t>
    <phoneticPr fontId="1" type="noConversion"/>
  </si>
  <si>
    <t>MCEBG</t>
  </si>
  <si>
    <t>Mac(I)</t>
  </si>
  <si>
    <t>MKD</t>
    <phoneticPr fontId="1" type="noConversion"/>
  </si>
  <si>
    <t>G次内交</t>
  </si>
  <si>
    <t>外部客戶</t>
    <phoneticPr fontId="1" type="noConversion"/>
  </si>
  <si>
    <r>
      <rPr>
        <sz val="12"/>
        <color theme="1"/>
        <rFont val="新細明體"/>
        <family val="1"/>
        <charset val="136"/>
      </rPr>
      <t>可靠度設備</t>
    </r>
    <phoneticPr fontId="1" type="noConversion"/>
  </si>
  <si>
    <r>
      <t xml:space="preserve">B </t>
    </r>
    <r>
      <rPr>
        <sz val="12"/>
        <rFont val="新細明體"/>
        <family val="1"/>
        <charset val="136"/>
      </rPr>
      <t>需要爭取</t>
    </r>
  </si>
  <si>
    <r>
      <rPr>
        <sz val="12"/>
        <rFont val="新細明體"/>
        <family val="1"/>
        <charset val="136"/>
      </rPr>
      <t>实验室设备</t>
    </r>
    <phoneticPr fontId="1" type="noConversion"/>
  </si>
  <si>
    <r>
      <rPr>
        <sz val="12"/>
        <color theme="1"/>
        <rFont val="新細明體"/>
        <family val="1"/>
        <charset val="136"/>
      </rPr>
      <t>蚌埠實驗室</t>
    </r>
    <phoneticPr fontId="1" type="noConversion"/>
  </si>
  <si>
    <r>
      <t xml:space="preserve">A </t>
    </r>
    <r>
      <rPr>
        <sz val="12"/>
        <rFont val="新細明體"/>
        <family val="1"/>
        <charset val="136"/>
      </rPr>
      <t>確認</t>
    </r>
  </si>
  <si>
    <r>
      <rPr>
        <sz val="12"/>
        <color theme="1"/>
        <rFont val="新細明體"/>
        <family val="1"/>
        <charset val="136"/>
      </rPr>
      <t>艾芳芯動</t>
    </r>
    <phoneticPr fontId="1" type="noConversion"/>
  </si>
  <si>
    <r>
      <rPr>
        <sz val="12"/>
        <rFont val="新細明體"/>
        <family val="1"/>
        <charset val="136"/>
      </rPr>
      <t>越南</t>
    </r>
    <r>
      <rPr>
        <sz val="12"/>
        <rFont val="Calibri"/>
        <family val="2"/>
      </rPr>
      <t>NVD RUN IN</t>
    </r>
    <r>
      <rPr>
        <sz val="12"/>
        <rFont val="新細明體"/>
        <family val="1"/>
        <charset val="136"/>
      </rPr>
      <t>溫控管理與測試架</t>
    </r>
    <phoneticPr fontId="1" type="noConversion"/>
  </si>
  <si>
    <r>
      <rPr>
        <sz val="12"/>
        <rFont val="新細明體"/>
        <family val="1"/>
        <charset val="136"/>
      </rPr>
      <t>越南富聯精密</t>
    </r>
    <phoneticPr fontId="1" type="noConversion"/>
  </si>
  <si>
    <t>LH ETS HWAQ EDVT</t>
    <phoneticPr fontId="1" type="noConversion"/>
  </si>
  <si>
    <t>CBD     AE</t>
  </si>
  <si>
    <t>CPD</t>
  </si>
  <si>
    <t>MVC-800BN4AXPA</t>
  </si>
  <si>
    <t>點膠機 秤重機</t>
    <phoneticPr fontId="1" type="noConversion"/>
  </si>
  <si>
    <t>通力電子</t>
    <phoneticPr fontId="1" type="noConversion"/>
  </si>
  <si>
    <t>G次-Arista-+HI POT*1</t>
    <phoneticPr fontId="1" type="noConversion"/>
  </si>
  <si>
    <t>王永明</t>
    <phoneticPr fontId="1" type="noConversion"/>
  </si>
  <si>
    <t>墨西哥GDL POD2 NG buffer &amp; Repare Station</t>
    <phoneticPr fontId="1" type="noConversion"/>
  </si>
  <si>
    <t>青島新核芯</t>
    <phoneticPr fontId="1" type="noConversion"/>
  </si>
  <si>
    <t>新核芯</t>
  </si>
  <si>
    <t>自動組裝</t>
    <phoneticPr fontId="1" type="noConversion"/>
  </si>
  <si>
    <t>張晟昌</t>
    <phoneticPr fontId="1" type="noConversion"/>
  </si>
  <si>
    <t xml:space="preserve">墨西哥GDL </t>
    <phoneticPr fontId="1" type="noConversion"/>
  </si>
  <si>
    <t>程皓</t>
    <phoneticPr fontId="1" type="noConversion"/>
  </si>
  <si>
    <t>張世忠</t>
    <phoneticPr fontId="1" type="noConversion"/>
  </si>
  <si>
    <t>TW</t>
    <phoneticPr fontId="1" type="noConversion"/>
  </si>
  <si>
    <t>曾智育</t>
    <phoneticPr fontId="1" type="noConversion"/>
  </si>
  <si>
    <t>方案討論中</t>
    <phoneticPr fontId="1" type="noConversion"/>
  </si>
  <si>
    <t>毛利分析表簽核中</t>
    <phoneticPr fontId="1" type="noConversion"/>
  </si>
  <si>
    <t>富聯卓越</t>
    <phoneticPr fontId="1" type="noConversion"/>
  </si>
  <si>
    <t>爭取中</t>
    <phoneticPr fontId="1" type="noConversion"/>
  </si>
  <si>
    <t>備註</t>
    <phoneticPr fontId="1" type="noConversion"/>
  </si>
  <si>
    <t>莊俊傑</t>
    <phoneticPr fontId="1" type="noConversion"/>
  </si>
  <si>
    <t>MRMB</t>
  </si>
  <si>
    <t>营收</t>
  </si>
  <si>
    <t>差異</t>
    <phoneticPr fontId="1" type="noConversion"/>
  </si>
  <si>
    <t>毛利</t>
  </si>
  <si>
    <t>税后利润</t>
  </si>
  <si>
    <t>毛利率</t>
  </si>
  <si>
    <t>净利率</t>
  </si>
  <si>
    <t>自動化設備</t>
    <phoneticPr fontId="1" type="noConversion"/>
  </si>
  <si>
    <t>方形电池模组生产线</t>
    <phoneticPr fontId="1" type="noConversion"/>
  </si>
  <si>
    <t>张世忠</t>
    <phoneticPr fontId="1" type="noConversion"/>
  </si>
  <si>
    <t>杭州統合</t>
    <phoneticPr fontId="1" type="noConversion"/>
  </si>
  <si>
    <t>杜歷榮</t>
    <phoneticPr fontId="1" type="noConversion"/>
  </si>
  <si>
    <t>BU 因產能不足 , 評估以外包產線方式執行(1//5收到杜历榮通知)</t>
    <phoneticPr fontId="1" type="noConversion"/>
  </si>
  <si>
    <t>威州 HDD硬碟開箱設備 ( ROBOT活用)</t>
    <phoneticPr fontId="1" type="noConversion"/>
  </si>
  <si>
    <t>方案評估中 預計1/15提供方案</t>
    <phoneticPr fontId="1" type="noConversion"/>
  </si>
  <si>
    <r>
      <rPr>
        <sz val="12"/>
        <rFont val="新細明體"/>
        <family val="1"/>
        <charset val="136"/>
      </rPr>
      <t>王鈞鴻 / 王曦</t>
    </r>
    <r>
      <rPr>
        <sz val="12"/>
        <rFont val="宋体"/>
        <family val="3"/>
        <charset val="134"/>
      </rPr>
      <t>尧</t>
    </r>
    <phoneticPr fontId="1" type="noConversion"/>
  </si>
  <si>
    <r>
      <t>王鈞鴻 / 王曦</t>
    </r>
    <r>
      <rPr>
        <sz val="12"/>
        <rFont val="宋体"/>
        <family val="3"/>
        <charset val="134"/>
      </rPr>
      <t>尧</t>
    </r>
    <phoneticPr fontId="1" type="noConversion"/>
  </si>
  <si>
    <t>2024/3月</t>
  </si>
  <si>
    <t>2024/5月</t>
  </si>
  <si>
    <t>序號</t>
  </si>
  <si>
    <t>项目类别</t>
  </si>
  <si>
    <t>新专案名称</t>
  </si>
  <si>
    <t xml:space="preserve">專案狀況確認 </t>
  </si>
  <si>
    <t>(請選擇）</t>
  </si>
  <si>
    <t>Owner</t>
  </si>
  <si>
    <t>厂区</t>
  </si>
  <si>
    <t>客户群</t>
  </si>
  <si>
    <t>需求单位</t>
  </si>
  <si>
    <t>需求方Owner</t>
  </si>
  <si>
    <t>币别</t>
  </si>
  <si>
    <t>预估订单额</t>
  </si>
  <si>
    <t>預估營收年/月</t>
  </si>
  <si>
    <t>原預估月份</t>
  </si>
  <si>
    <t>實際</t>
  </si>
  <si>
    <t>RBFB 硬盤下壓與讀碼檢測</t>
  </si>
  <si>
    <t>張晟昌</t>
  </si>
  <si>
    <t>威州</t>
  </si>
  <si>
    <t>王曦堯</t>
  </si>
  <si>
    <t>CBD VN Callie連板自動組裝線(Sprite舊機改造）</t>
  </si>
  <si>
    <t>張建德</t>
  </si>
  <si>
    <t>CNSBG-VN</t>
  </si>
  <si>
    <t>CBD</t>
  </si>
  <si>
    <t>潘冬</t>
  </si>
  <si>
    <t>CBD VN Callie上下蓋自動組裝線(新制）</t>
  </si>
  <si>
    <t>墨西哥 PG520自動組裝線3線</t>
  </si>
  <si>
    <t>墨西哥</t>
  </si>
  <si>
    <t>NVD</t>
  </si>
  <si>
    <t>奕翰</t>
  </si>
  <si>
    <t>墨西哥 PG520自動拆螺絲線3線</t>
  </si>
  <si>
    <t>湖口 HGX 改造 Vulcan</t>
  </si>
  <si>
    <t>G次-小A-Needlefish自動清潔線</t>
  </si>
  <si>
    <t>刘宗臣</t>
  </si>
  <si>
    <t>VN</t>
  </si>
  <si>
    <t>取消</t>
  </si>
  <si>
    <t>SMT 吸板機&amp;翻轉機</t>
  </si>
  <si>
    <t>杨志伟</t>
  </si>
  <si>
    <t>臺灣湖口</t>
  </si>
  <si>
    <t>程浩</t>
  </si>
  <si>
    <t>NTD</t>
  </si>
  <si>
    <t>自动组装</t>
  </si>
  <si>
    <t>BTS 翻轉機改造</t>
  </si>
  <si>
    <t>BTS</t>
  </si>
  <si>
    <t>盧南</t>
  </si>
  <si>
    <t>G次-NSD1-組裝線</t>
  </si>
  <si>
    <t>NSD1</t>
  </si>
  <si>
    <t>陳帥</t>
  </si>
  <si>
    <t>G次-NSD1-RFID+HI POT</t>
  </si>
  <si>
    <t>PG520改造 AGV上下料 6條線</t>
  </si>
  <si>
    <t>楊志偉</t>
  </si>
  <si>
    <t>Q1影響</t>
    <phoneticPr fontId="1" type="noConversion"/>
  </si>
  <si>
    <t>CBD Coco EVT 自動化線</t>
    <phoneticPr fontId="1" type="noConversion"/>
  </si>
  <si>
    <t>台灣台陽</t>
    <phoneticPr fontId="1" type="noConversion"/>
  </si>
  <si>
    <t>BI-672AT4AXPV</t>
    <phoneticPr fontId="1" type="noConversion"/>
  </si>
  <si>
    <t>台揚</t>
    <phoneticPr fontId="1" type="noConversion"/>
  </si>
  <si>
    <t>曾裕智</t>
    <phoneticPr fontId="1" type="noConversion"/>
  </si>
  <si>
    <t>MSC-1150GN4ASC20PW</t>
    <phoneticPr fontId="1" type="noConversion"/>
  </si>
  <si>
    <t>VN ETS-SQA</t>
    <phoneticPr fontId="1" type="noConversion"/>
  </si>
  <si>
    <t>蔡忠勤</t>
    <phoneticPr fontId="1" type="noConversion"/>
  </si>
  <si>
    <t>2024/7/31~12/31</t>
    <phoneticPr fontId="1" type="noConversion"/>
  </si>
  <si>
    <t>MST-2160AA4ASC1PW</t>
    <phoneticPr fontId="1" type="noConversion"/>
  </si>
  <si>
    <t>MSTW-4AA4ASC1PW</t>
    <phoneticPr fontId="1" type="noConversion"/>
  </si>
  <si>
    <t>TS-512CN4AXPW</t>
    <phoneticPr fontId="1" type="noConversion"/>
  </si>
  <si>
    <t>C1追加DIMM機</t>
    <phoneticPr fontId="1" type="noConversion"/>
  </si>
  <si>
    <r>
      <rPr>
        <sz val="12"/>
        <rFont val="新細明體"/>
        <family val="1"/>
        <charset val="136"/>
      </rPr>
      <t>集團關聯外交</t>
    </r>
  </si>
  <si>
    <t>1/22 收到回簽報價單 先展開專案</t>
    <phoneticPr fontId="1" type="noConversion"/>
  </si>
  <si>
    <r>
      <t xml:space="preserve">PCB </t>
    </r>
    <r>
      <rPr>
        <sz val="12"/>
        <rFont val="宋体"/>
        <family val="3"/>
        <charset val="134"/>
      </rPr>
      <t>組裝機</t>
    </r>
    <phoneticPr fontId="1" type="noConversion"/>
  </si>
  <si>
    <t>連接器壓接機</t>
    <phoneticPr fontId="1" type="noConversion"/>
  </si>
  <si>
    <t>價格調整</t>
    <phoneticPr fontId="1" type="noConversion"/>
  </si>
  <si>
    <t xml:space="preserve">威州 HDD自動開箱線 + RBFB自動堆棧版設備 </t>
    <phoneticPr fontId="1" type="noConversion"/>
  </si>
  <si>
    <t>現價</t>
    <phoneticPr fontId="1" type="noConversion"/>
  </si>
  <si>
    <t>原價</t>
    <phoneticPr fontId="1" type="noConversion"/>
  </si>
  <si>
    <t>差異</t>
    <phoneticPr fontId="1" type="noConversion"/>
  </si>
  <si>
    <r>
      <rPr>
        <sz val="11"/>
        <rFont val="新細明體"/>
        <family val="1"/>
        <charset val="136"/>
      </rPr>
      <t>威州</t>
    </r>
    <r>
      <rPr>
        <sz val="11"/>
        <rFont val="Arial"/>
        <family val="2"/>
      </rPr>
      <t xml:space="preserve"> C5 </t>
    </r>
    <r>
      <rPr>
        <sz val="11"/>
        <rFont val="新細明體"/>
        <family val="1"/>
        <charset val="136"/>
      </rPr>
      <t xml:space="preserve">自動組裝線 </t>
    </r>
    <phoneticPr fontId="1" type="noConversion"/>
  </si>
  <si>
    <r>
      <rPr>
        <sz val="12"/>
        <rFont val="新細明體"/>
        <family val="1"/>
        <charset val="136"/>
      </rPr>
      <t>集團關聯外交</t>
    </r>
    <phoneticPr fontId="1" type="noConversion"/>
  </si>
  <si>
    <r>
      <t>G1</t>
    </r>
    <r>
      <rPr>
        <sz val="12"/>
        <rFont val="新細明體"/>
        <family val="1"/>
        <charset val="136"/>
      </rPr>
      <t>至</t>
    </r>
    <r>
      <rPr>
        <sz val="12"/>
        <rFont val="Calibri"/>
        <family val="2"/>
      </rPr>
      <t>F20 NVD RUN IN</t>
    </r>
    <r>
      <rPr>
        <sz val="12"/>
        <rFont val="新細明體"/>
        <family val="1"/>
        <charset val="136"/>
      </rPr>
      <t>溫控管理搬遷</t>
    </r>
    <phoneticPr fontId="1" type="noConversion"/>
  </si>
  <si>
    <r>
      <t>F20 NVD RUN IN</t>
    </r>
    <r>
      <rPr>
        <sz val="12"/>
        <rFont val="新細明體"/>
        <family val="1"/>
        <charset val="136"/>
      </rPr>
      <t>溫控管理擴建</t>
    </r>
    <phoneticPr fontId="1" type="noConversion"/>
  </si>
  <si>
    <r>
      <t>BI-540AT4AXPV</t>
    </r>
    <r>
      <rPr>
        <sz val="11"/>
        <rFont val="細明體"/>
        <family val="3"/>
        <charset val="136"/>
      </rPr>
      <t>改造</t>
    </r>
    <phoneticPr fontId="1" type="noConversion"/>
  </si>
  <si>
    <r>
      <t>G</t>
    </r>
    <r>
      <rPr>
        <sz val="12"/>
        <rFont val="細明體"/>
        <family val="3"/>
        <charset val="136"/>
      </rPr>
      <t>次</t>
    </r>
    <r>
      <rPr>
        <sz val="12"/>
        <rFont val="Arial"/>
        <family val="2"/>
      </rPr>
      <t>--VN</t>
    </r>
    <phoneticPr fontId="1" type="noConversion"/>
  </si>
  <si>
    <r>
      <t>G</t>
    </r>
    <r>
      <rPr>
        <sz val="11"/>
        <rFont val="新細明體"/>
        <family val="1"/>
        <charset val="136"/>
      </rPr>
      <t>次</t>
    </r>
    <r>
      <rPr>
        <sz val="11"/>
        <rFont val="Arial"/>
        <family val="2"/>
      </rPr>
      <t>-CPEG-NVIDIA-Topaz-7</t>
    </r>
    <r>
      <rPr>
        <sz val="11"/>
        <rFont val="新細明體"/>
        <family val="1"/>
        <charset val="136"/>
      </rPr>
      <t>自動組裝線</t>
    </r>
    <phoneticPr fontId="1" type="noConversion"/>
  </si>
  <si>
    <r>
      <t>G</t>
    </r>
    <r>
      <rPr>
        <sz val="11"/>
        <rFont val="新細明體"/>
        <family val="1"/>
        <charset val="136"/>
      </rPr>
      <t>次</t>
    </r>
    <r>
      <rPr>
        <sz val="11"/>
        <rFont val="Arial"/>
        <family val="2"/>
      </rPr>
      <t>-CPEG-NVIDIA-Topaz-7</t>
    </r>
    <r>
      <rPr>
        <sz val="11"/>
        <rFont val="新細明體"/>
        <family val="1"/>
        <charset val="136"/>
      </rPr>
      <t>自動測試線</t>
    </r>
    <phoneticPr fontId="1" type="noConversion"/>
  </si>
  <si>
    <t>800L TH Chamber</t>
    <phoneticPr fontId="1" type="noConversion"/>
  </si>
  <si>
    <t>郭嘉雯</t>
    <phoneticPr fontId="1" type="noConversion"/>
  </si>
  <si>
    <t>HC HWQA</t>
    <phoneticPr fontId="1" type="noConversion"/>
  </si>
  <si>
    <t>蘇國偉</t>
    <phoneticPr fontId="1" type="noConversion"/>
  </si>
  <si>
    <t>MST-1200FA3DSC15PW</t>
    <phoneticPr fontId="1" type="noConversion"/>
  </si>
  <si>
    <t>Closed</t>
    <phoneticPr fontId="1" type="noConversion"/>
  </si>
  <si>
    <r>
      <t xml:space="preserve">CIS </t>
    </r>
    <r>
      <rPr>
        <sz val="11"/>
        <rFont val="Microsoft JhengHei"/>
        <family val="2"/>
      </rPr>
      <t>測試設備（格科）</t>
    </r>
    <phoneticPr fontId="1" type="noConversion"/>
  </si>
  <si>
    <t>5-12</t>
    <phoneticPr fontId="1" type="noConversion"/>
  </si>
  <si>
    <r>
      <t xml:space="preserve">CIS </t>
    </r>
    <r>
      <rPr>
        <sz val="11"/>
        <rFont val="Microsoft JhengHei"/>
        <family val="2"/>
      </rPr>
      <t>測試設備（</t>
    </r>
    <r>
      <rPr>
        <sz val="11"/>
        <rFont val="Arial"/>
        <family val="2"/>
      </rPr>
      <t>SmartSens</t>
    </r>
    <r>
      <rPr>
        <sz val="11"/>
        <rFont val="Microsoft JhengHei"/>
        <family val="2"/>
      </rPr>
      <t>）</t>
    </r>
    <phoneticPr fontId="1" type="noConversion"/>
  </si>
  <si>
    <t>10-12</t>
    <phoneticPr fontId="1" type="noConversion"/>
  </si>
  <si>
    <t>五合一液冷測試線體</t>
    <phoneticPr fontId="1" type="noConversion"/>
  </si>
  <si>
    <t>台灣湖口</t>
    <phoneticPr fontId="1" type="noConversion"/>
  </si>
  <si>
    <r>
      <t>DIMM</t>
    </r>
    <r>
      <rPr>
        <sz val="11"/>
        <rFont val="細明體"/>
        <family val="3"/>
        <charset val="136"/>
      </rPr>
      <t>組裝設備</t>
    </r>
    <phoneticPr fontId="1" type="noConversion"/>
  </si>
  <si>
    <t>張世忠/杨志伟</t>
    <phoneticPr fontId="1" type="noConversion"/>
  </si>
  <si>
    <r>
      <rPr>
        <sz val="12"/>
        <rFont val="細明體"/>
        <family val="3"/>
        <charset val="136"/>
      </rPr>
      <t>墨西哥</t>
    </r>
    <r>
      <rPr>
        <sz val="12"/>
        <rFont val="Arial"/>
        <family val="2"/>
      </rPr>
      <t>FJZ</t>
    </r>
    <phoneticPr fontId="1" type="noConversion"/>
  </si>
  <si>
    <t>FII USA</t>
    <phoneticPr fontId="1" type="noConversion"/>
  </si>
  <si>
    <t>李強</t>
    <phoneticPr fontId="1" type="noConversion"/>
  </si>
  <si>
    <t xml:space="preserve">PG548 Module assembly line </t>
    <phoneticPr fontId="1" type="noConversion"/>
  </si>
  <si>
    <r>
      <rPr>
        <sz val="12"/>
        <rFont val="細明體"/>
        <family val="3"/>
        <charset val="136"/>
      </rPr>
      <t>張建德</t>
    </r>
    <r>
      <rPr>
        <sz val="12"/>
        <rFont val="Arial"/>
        <family val="2"/>
      </rPr>
      <t>/</t>
    </r>
    <r>
      <rPr>
        <sz val="12"/>
        <rFont val="細明體"/>
        <family val="3"/>
        <charset val="136"/>
      </rPr>
      <t>楊志偉</t>
    </r>
    <phoneticPr fontId="1" type="noConversion"/>
  </si>
  <si>
    <t>PG548  Main assembly line</t>
    <phoneticPr fontId="1" type="noConversion"/>
  </si>
  <si>
    <t xml:space="preserve">PG548  Disassembly line </t>
    <phoneticPr fontId="1" type="noConversion"/>
  </si>
  <si>
    <t>PG520組裝線改PG548 Module 組裝線</t>
  </si>
  <si>
    <t>伺服器上下料液冷測試機</t>
    <phoneticPr fontId="1" type="noConversion"/>
  </si>
  <si>
    <t>越南CBD</t>
    <phoneticPr fontId="1" type="noConversion"/>
  </si>
  <si>
    <t>液冷自動化測試線體</t>
    <phoneticPr fontId="1" type="noConversion"/>
  </si>
  <si>
    <t>(空白)</t>
  </si>
  <si>
    <t>艾芳芯動</t>
    <phoneticPr fontId="1" type="noConversion"/>
  </si>
  <si>
    <t>南青</t>
    <phoneticPr fontId="1" type="noConversion"/>
  </si>
  <si>
    <t>半導體設備</t>
    <phoneticPr fontId="1" type="noConversion"/>
  </si>
  <si>
    <t>ATC SLT-mini</t>
    <phoneticPr fontId="1" type="noConversion"/>
  </si>
  <si>
    <t>邱創先</t>
    <phoneticPr fontId="1" type="noConversion"/>
  </si>
  <si>
    <t>可靠度設備</t>
    <phoneticPr fontId="1" type="noConversion"/>
  </si>
  <si>
    <t>液冷機櫃</t>
    <phoneticPr fontId="1" type="noConversion"/>
  </si>
  <si>
    <t>施俊宇</t>
    <phoneticPr fontId="1" type="noConversion"/>
  </si>
  <si>
    <t>MBD</t>
    <phoneticPr fontId="1" type="noConversion"/>
  </si>
  <si>
    <t>威州測試櫃智能LED顯示</t>
    <phoneticPr fontId="1" type="noConversion"/>
  </si>
  <si>
    <r>
      <rPr>
        <sz val="12"/>
        <color rgb="FFFF0000"/>
        <rFont val="新細明體"/>
        <family val="1"/>
        <charset val="136"/>
      </rPr>
      <t>威州</t>
    </r>
    <phoneticPr fontId="1" type="noConversion"/>
  </si>
  <si>
    <t>楊光</t>
    <phoneticPr fontId="1" type="noConversion"/>
  </si>
  <si>
    <r>
      <t>JY02-</t>
    </r>
    <r>
      <rPr>
        <sz val="11"/>
        <rFont val="細明體"/>
        <family val="3"/>
        <charset val="136"/>
      </rPr>
      <t>上蓋檢驗治具</t>
    </r>
    <phoneticPr fontId="1" type="noConversion"/>
  </si>
  <si>
    <t>劉繼中</t>
  </si>
  <si>
    <r>
      <t>IDSBG-</t>
    </r>
    <r>
      <rPr>
        <sz val="12"/>
        <rFont val="細明體"/>
        <family val="3"/>
        <charset val="136"/>
      </rPr>
      <t>臺北</t>
    </r>
    <phoneticPr fontId="1" type="noConversion"/>
  </si>
  <si>
    <t>IDSBG</t>
    <phoneticPr fontId="1" type="noConversion"/>
  </si>
  <si>
    <t>夏湘偉</t>
    <phoneticPr fontId="1" type="noConversion"/>
  </si>
  <si>
    <r>
      <t>JY02-</t>
    </r>
    <r>
      <rPr>
        <sz val="11"/>
        <rFont val="細明體"/>
        <family val="3"/>
        <charset val="136"/>
      </rPr>
      <t>下蓋檢驗治具</t>
    </r>
    <phoneticPr fontId="1" type="noConversion"/>
  </si>
  <si>
    <r>
      <t>JY-02</t>
    </r>
    <r>
      <rPr>
        <sz val="11"/>
        <rFont val="細明體"/>
        <family val="3"/>
        <charset val="136"/>
      </rPr>
      <t>檢驗治具</t>
    </r>
    <phoneticPr fontId="1" type="noConversion"/>
  </si>
  <si>
    <r>
      <rPr>
        <sz val="12"/>
        <color rgb="FFFF0000"/>
        <rFont val="新細明體"/>
        <family val="1"/>
        <charset val="136"/>
      </rPr>
      <t>自動化設備</t>
    </r>
    <phoneticPr fontId="1" type="noConversion"/>
  </si>
  <si>
    <r>
      <rPr>
        <b/>
        <sz val="12"/>
        <color rgb="FFFF0000"/>
        <rFont val="新細明體"/>
        <family val="1"/>
        <charset val="136"/>
      </rPr>
      <t>集團關聯外交</t>
    </r>
  </si>
  <si>
    <t>銳捷專案二期</t>
    <phoneticPr fontId="1" type="noConversion"/>
  </si>
  <si>
    <t>海信專案二期</t>
    <phoneticPr fontId="1" type="noConversion"/>
  </si>
  <si>
    <t>墨西哥 Vulcan自動包裝線（增加3臺碼垛）</t>
    <phoneticPr fontId="1" type="noConversion"/>
  </si>
  <si>
    <r>
      <rPr>
        <sz val="12"/>
        <color rgb="FFFF0000"/>
        <rFont val="新細明體"/>
        <family val="1"/>
        <charset val="136"/>
      </rPr>
      <t>張建德</t>
    </r>
    <phoneticPr fontId="1" type="noConversion"/>
  </si>
  <si>
    <r>
      <rPr>
        <sz val="12"/>
        <color rgb="FFFF0000"/>
        <rFont val="新細明體"/>
        <family val="1"/>
        <charset val="136"/>
      </rPr>
      <t>墨西哥</t>
    </r>
    <phoneticPr fontId="1" type="noConversion"/>
  </si>
  <si>
    <r>
      <rPr>
        <sz val="12"/>
        <color rgb="FFFF0000"/>
        <rFont val="新細明體"/>
        <family val="1"/>
        <charset val="136"/>
      </rPr>
      <t>奕翰</t>
    </r>
    <phoneticPr fontId="1" type="noConversion"/>
  </si>
  <si>
    <t>2/26增加</t>
    <phoneticPr fontId="1" type="noConversion"/>
  </si>
  <si>
    <t>F21服務器平面度檢測</t>
    <phoneticPr fontId="1" type="noConversion"/>
  </si>
  <si>
    <r>
      <t xml:space="preserve">B </t>
    </r>
    <r>
      <rPr>
        <sz val="12"/>
        <rFont val="細明體"/>
        <family val="3"/>
        <charset val="136"/>
      </rPr>
      <t>需要爭取</t>
    </r>
    <phoneticPr fontId="1" type="noConversion"/>
  </si>
  <si>
    <t>2/26取消</t>
    <phoneticPr fontId="1" type="noConversion"/>
  </si>
  <si>
    <t>交期延后</t>
    <phoneticPr fontId="1" type="noConversion"/>
  </si>
  <si>
    <t>取消</t>
    <phoneticPr fontId="1" type="noConversion"/>
  </si>
  <si>
    <t>烧机老化试验室</t>
    <phoneticPr fontId="1" type="noConversion"/>
  </si>
  <si>
    <t>优达科技</t>
    <phoneticPr fontId="1" type="noConversion"/>
  </si>
  <si>
    <t>蔡易重</t>
    <phoneticPr fontId="1" type="noConversion"/>
  </si>
  <si>
    <t>可程序温度试验箱</t>
    <phoneticPr fontId="1" type="noConversion"/>
  </si>
  <si>
    <r>
      <rPr>
        <b/>
        <sz val="10"/>
        <rFont val="新細明體"/>
        <family val="1"/>
        <charset val="136"/>
      </rPr>
      <t>序號</t>
    </r>
    <phoneticPr fontId="1" type="noConversion"/>
  </si>
  <si>
    <r>
      <rPr>
        <b/>
        <sz val="10"/>
        <rFont val="新細明體"/>
        <family val="1"/>
        <charset val="136"/>
      </rPr>
      <t>项目类别</t>
    </r>
    <phoneticPr fontId="1" type="noConversion"/>
  </si>
  <si>
    <r>
      <rPr>
        <b/>
        <sz val="10"/>
        <rFont val="新細明體"/>
        <family val="1"/>
        <charset val="136"/>
      </rPr>
      <t>新专案名称</t>
    </r>
    <phoneticPr fontId="1" type="noConversion"/>
  </si>
  <si>
    <r>
      <rPr>
        <b/>
        <sz val="10"/>
        <rFont val="新細明體"/>
        <family val="1"/>
        <charset val="136"/>
      </rPr>
      <t>專案狀況確認</t>
    </r>
    <r>
      <rPr>
        <b/>
        <sz val="10"/>
        <rFont val="Arial"/>
        <family val="2"/>
      </rPr>
      <t xml:space="preserve"> 
(</t>
    </r>
    <r>
      <rPr>
        <b/>
        <sz val="10"/>
        <rFont val="新細明體"/>
        <family val="1"/>
        <charset val="136"/>
      </rPr>
      <t>請選擇）</t>
    </r>
    <phoneticPr fontId="1" type="noConversion"/>
  </si>
  <si>
    <r>
      <rPr>
        <b/>
        <sz val="10"/>
        <rFont val="新細明體"/>
        <family val="1"/>
        <charset val="136"/>
      </rPr>
      <t>厂区</t>
    </r>
    <phoneticPr fontId="1" type="noConversion"/>
  </si>
  <si>
    <r>
      <rPr>
        <b/>
        <sz val="10"/>
        <rFont val="新細明體"/>
        <family val="1"/>
        <charset val="136"/>
      </rPr>
      <t>客户群</t>
    </r>
    <phoneticPr fontId="1" type="noConversion"/>
  </si>
  <si>
    <r>
      <rPr>
        <b/>
        <sz val="10"/>
        <rFont val="新細明體"/>
        <family val="1"/>
        <charset val="136"/>
      </rPr>
      <t>事業群</t>
    </r>
    <phoneticPr fontId="1" type="noConversion"/>
  </si>
  <si>
    <r>
      <rPr>
        <b/>
        <sz val="10"/>
        <rFont val="新細明體"/>
        <family val="1"/>
        <charset val="136"/>
      </rPr>
      <t>需求单位</t>
    </r>
    <phoneticPr fontId="1" type="noConversion"/>
  </si>
  <si>
    <r>
      <rPr>
        <b/>
        <sz val="10"/>
        <rFont val="新細明體"/>
        <family val="1"/>
        <charset val="136"/>
      </rPr>
      <t>需求方</t>
    </r>
    <r>
      <rPr>
        <b/>
        <sz val="10"/>
        <rFont val="Arial"/>
        <family val="2"/>
      </rPr>
      <t>Owner</t>
    </r>
    <phoneticPr fontId="1" type="noConversion"/>
  </si>
  <si>
    <r>
      <rPr>
        <b/>
        <sz val="10"/>
        <rFont val="新細明體"/>
        <family val="1"/>
        <charset val="136"/>
      </rPr>
      <t>币别</t>
    </r>
    <phoneticPr fontId="1" type="noConversion"/>
  </si>
  <si>
    <r>
      <rPr>
        <b/>
        <sz val="10"/>
        <rFont val="新細明體"/>
        <family val="1"/>
        <charset val="136"/>
      </rPr>
      <t>预估订单额</t>
    </r>
    <phoneticPr fontId="1" type="noConversion"/>
  </si>
  <si>
    <r>
      <rPr>
        <b/>
        <sz val="10"/>
        <rFont val="新細明體"/>
        <family val="1"/>
        <charset val="136"/>
      </rPr>
      <t xml:space="preserve">預估本幣
</t>
    </r>
    <r>
      <rPr>
        <b/>
        <sz val="10"/>
        <rFont val="Arial"/>
        <family val="2"/>
      </rPr>
      <t>RMB</t>
    </r>
    <phoneticPr fontId="1" type="noConversion"/>
  </si>
  <si>
    <r>
      <t>PO</t>
    </r>
    <r>
      <rPr>
        <b/>
        <sz val="10"/>
        <rFont val="新細明體"/>
        <family val="1"/>
        <charset val="136"/>
      </rPr>
      <t>報價</t>
    </r>
    <phoneticPr fontId="1" type="noConversion"/>
  </si>
  <si>
    <r>
      <t>PO</t>
    </r>
    <r>
      <rPr>
        <b/>
        <sz val="10"/>
        <rFont val="新細明體"/>
        <family val="1"/>
        <charset val="136"/>
      </rPr>
      <t>本幣</t>
    </r>
    <r>
      <rPr>
        <b/>
        <sz val="10"/>
        <rFont val="Arial"/>
        <family val="2"/>
      </rPr>
      <t>MRMB</t>
    </r>
    <phoneticPr fontId="1" type="noConversion"/>
  </si>
  <si>
    <r>
      <rPr>
        <b/>
        <sz val="10"/>
        <rFont val="新細明體"/>
        <family val="1"/>
        <charset val="136"/>
      </rPr>
      <t>客戶交期</t>
    </r>
    <phoneticPr fontId="1" type="noConversion"/>
  </si>
  <si>
    <r>
      <rPr>
        <b/>
        <sz val="10"/>
        <rFont val="新細明體"/>
        <family val="1"/>
        <charset val="136"/>
      </rPr>
      <t>出貨狀態</t>
    </r>
    <phoneticPr fontId="1" type="noConversion"/>
  </si>
  <si>
    <r>
      <rPr>
        <b/>
        <sz val="10"/>
        <rFont val="新細明體"/>
        <family val="1"/>
        <charset val="136"/>
      </rPr>
      <t>出貨日期</t>
    </r>
    <phoneticPr fontId="1" type="noConversion"/>
  </si>
  <si>
    <r>
      <rPr>
        <b/>
        <sz val="10"/>
        <rFont val="新細明體"/>
        <family val="1"/>
        <charset val="136"/>
      </rPr>
      <t>預估營收年</t>
    </r>
    <r>
      <rPr>
        <b/>
        <sz val="10"/>
        <rFont val="Arial"/>
        <family val="2"/>
      </rPr>
      <t>/</t>
    </r>
    <r>
      <rPr>
        <b/>
        <sz val="10"/>
        <rFont val="新細明體"/>
        <family val="1"/>
        <charset val="136"/>
      </rPr>
      <t>月</t>
    </r>
    <phoneticPr fontId="1" type="noConversion"/>
  </si>
  <si>
    <r>
      <rPr>
        <b/>
        <sz val="10"/>
        <rFont val="新細明體"/>
        <family val="1"/>
        <charset val="136"/>
      </rPr>
      <t>預估入帳月份</t>
    </r>
    <phoneticPr fontId="1" type="noConversion"/>
  </si>
  <si>
    <r>
      <rPr>
        <b/>
        <sz val="10"/>
        <rFont val="新細明體"/>
        <family val="1"/>
        <charset val="136"/>
      </rPr>
      <t>實際入帳月份</t>
    </r>
    <phoneticPr fontId="1" type="noConversion"/>
  </si>
  <si>
    <r>
      <rPr>
        <b/>
        <sz val="10"/>
        <rFont val="新細明體"/>
        <family val="1"/>
        <charset val="136"/>
      </rPr>
      <t>發票日期</t>
    </r>
    <phoneticPr fontId="1" type="noConversion"/>
  </si>
  <si>
    <r>
      <rPr>
        <b/>
        <sz val="10"/>
        <rFont val="新細明體"/>
        <family val="1"/>
        <charset val="136"/>
      </rPr>
      <t>逾期日期</t>
    </r>
    <phoneticPr fontId="1" type="noConversion"/>
  </si>
  <si>
    <r>
      <rPr>
        <b/>
        <sz val="10"/>
        <rFont val="新細明體"/>
        <family val="1"/>
        <charset val="136"/>
      </rPr>
      <t>逾期天數</t>
    </r>
    <phoneticPr fontId="1" type="noConversion"/>
  </si>
  <si>
    <r>
      <rPr>
        <b/>
        <sz val="10"/>
        <rFont val="新細明體"/>
        <family val="1"/>
        <charset val="136"/>
      </rPr>
      <t>結報方式</t>
    </r>
    <phoneticPr fontId="1" type="noConversion"/>
  </si>
  <si>
    <r>
      <t xml:space="preserve">Delay </t>
    </r>
    <r>
      <rPr>
        <b/>
        <sz val="10"/>
        <rFont val="新細明體"/>
        <family val="1"/>
        <charset val="136"/>
      </rPr>
      <t>原因</t>
    </r>
    <r>
      <rPr>
        <b/>
        <sz val="10"/>
        <rFont val="Arial"/>
        <family val="2"/>
      </rPr>
      <t xml:space="preserve"> /  </t>
    </r>
    <r>
      <rPr>
        <b/>
        <sz val="10"/>
        <rFont val="新細明體"/>
        <family val="1"/>
        <charset val="136"/>
      </rPr>
      <t>目前进展</t>
    </r>
    <r>
      <rPr>
        <b/>
        <sz val="10"/>
        <rFont val="Arial"/>
        <family val="2"/>
      </rPr>
      <t>/</t>
    </r>
    <r>
      <rPr>
        <b/>
        <sz val="10"/>
        <rFont val="新細明體"/>
        <family val="1"/>
        <charset val="136"/>
      </rPr>
      <t>状况</t>
    </r>
    <phoneticPr fontId="1" type="noConversion"/>
  </si>
  <si>
    <r>
      <rPr>
        <sz val="10"/>
        <rFont val="新細明體"/>
        <family val="1"/>
        <charset val="136"/>
      </rPr>
      <t>備註</t>
    </r>
    <phoneticPr fontId="1" type="noConversion"/>
  </si>
  <si>
    <r>
      <t>2024</t>
    </r>
    <r>
      <rPr>
        <b/>
        <sz val="10"/>
        <rFont val="新細明體"/>
        <family val="1"/>
        <charset val="136"/>
      </rPr>
      <t>年預估專案明細</t>
    </r>
    <phoneticPr fontId="1" type="noConversion"/>
  </si>
  <si>
    <r>
      <rPr>
        <sz val="10"/>
        <rFont val="新細明體"/>
        <family val="1"/>
        <charset val="136"/>
      </rPr>
      <t>自動化設備</t>
    </r>
    <phoneticPr fontId="1" type="noConversion"/>
  </si>
  <si>
    <r>
      <t xml:space="preserve">RBFB </t>
    </r>
    <r>
      <rPr>
        <sz val="10"/>
        <rFont val="新細明體"/>
        <family val="1"/>
        <charset val="136"/>
      </rPr>
      <t>硬盤下壓與讀碼檢測</t>
    </r>
    <phoneticPr fontId="1" type="noConversion"/>
  </si>
  <si>
    <r>
      <rPr>
        <sz val="10"/>
        <rFont val="新細明體"/>
        <family val="1"/>
        <charset val="136"/>
      </rPr>
      <t>張晟昌</t>
    </r>
    <phoneticPr fontId="1" type="noConversion"/>
  </si>
  <si>
    <r>
      <rPr>
        <sz val="10"/>
        <rFont val="新細明體"/>
        <family val="1"/>
        <charset val="136"/>
      </rPr>
      <t>威州</t>
    </r>
    <phoneticPr fontId="1" type="noConversion"/>
  </si>
  <si>
    <r>
      <rPr>
        <b/>
        <sz val="10"/>
        <rFont val="新細明體"/>
        <family val="1"/>
        <charset val="136"/>
      </rPr>
      <t>集團關聯外交</t>
    </r>
  </si>
  <si>
    <r>
      <rPr>
        <sz val="10"/>
        <rFont val="新細明體"/>
        <family val="1"/>
        <charset val="136"/>
      </rPr>
      <t>王曦堯</t>
    </r>
    <phoneticPr fontId="1" type="noConversion"/>
  </si>
  <si>
    <r>
      <t>2023/ 9/12 kilin</t>
    </r>
    <r>
      <rPr>
        <sz val="10"/>
        <rFont val="新細明體"/>
        <family val="1"/>
        <charset val="136"/>
      </rPr>
      <t>議價</t>
    </r>
    <r>
      <rPr>
        <sz val="10"/>
        <rFont val="Arial"/>
        <family val="2"/>
      </rPr>
      <t xml:space="preserve"> </t>
    </r>
    <r>
      <rPr>
        <sz val="10"/>
        <rFont val="新細明體"/>
        <family val="1"/>
        <charset val="136"/>
      </rPr>
      <t>重新給報價單</t>
    </r>
    <phoneticPr fontId="1" type="noConversion"/>
  </si>
  <si>
    <r>
      <rPr>
        <sz val="10"/>
        <rFont val="新細明體"/>
        <family val="1"/>
        <charset val="136"/>
      </rPr>
      <t>集團關聯外交</t>
    </r>
  </si>
  <si>
    <r>
      <rPr>
        <sz val="10"/>
        <rFont val="新細明體"/>
        <family val="1"/>
        <charset val="136"/>
      </rPr>
      <t>台灣南青</t>
    </r>
    <phoneticPr fontId="1" type="noConversion"/>
  </si>
  <si>
    <r>
      <rPr>
        <sz val="10"/>
        <rFont val="新細明體"/>
        <family val="1"/>
        <charset val="136"/>
      </rPr>
      <t>墨西哥</t>
    </r>
  </si>
  <si>
    <r>
      <rPr>
        <sz val="10"/>
        <rFont val="新細明體"/>
        <family val="1"/>
        <charset val="136"/>
      </rPr>
      <t>集團關聯外交</t>
    </r>
    <phoneticPr fontId="1" type="noConversion"/>
  </si>
  <si>
    <r>
      <t>G</t>
    </r>
    <r>
      <rPr>
        <sz val="10"/>
        <rFont val="細明體"/>
        <family val="3"/>
        <charset val="136"/>
      </rPr>
      <t>次</t>
    </r>
    <r>
      <rPr>
        <sz val="10"/>
        <rFont val="Arial"/>
        <family val="2"/>
      </rPr>
      <t>--VN</t>
    </r>
    <phoneticPr fontId="1" type="noConversion"/>
  </si>
  <si>
    <r>
      <rPr>
        <sz val="10"/>
        <rFont val="新細明體"/>
        <family val="1"/>
        <charset val="136"/>
      </rPr>
      <t>刘宗臣</t>
    </r>
    <phoneticPr fontId="1" type="noConversion"/>
  </si>
  <si>
    <r>
      <rPr>
        <sz val="10"/>
        <rFont val="新細明體"/>
        <family val="1"/>
        <charset val="136"/>
      </rPr>
      <t>潘冬</t>
    </r>
    <phoneticPr fontId="1" type="noConversion"/>
  </si>
  <si>
    <r>
      <t>G</t>
    </r>
    <r>
      <rPr>
        <sz val="10"/>
        <rFont val="新細明體"/>
        <family val="1"/>
        <charset val="136"/>
      </rPr>
      <t>次</t>
    </r>
    <r>
      <rPr>
        <sz val="10"/>
        <rFont val="Arial"/>
        <family val="2"/>
      </rPr>
      <t>-NSD1</t>
    </r>
    <r>
      <rPr>
        <sz val="10"/>
        <rFont val="新細明體"/>
        <family val="1"/>
        <charset val="136"/>
      </rPr>
      <t>自動碼垛</t>
    </r>
    <phoneticPr fontId="1" type="noConversion"/>
  </si>
  <si>
    <r>
      <rPr>
        <sz val="10"/>
        <rFont val="新細明體"/>
        <family val="1"/>
        <charset val="136"/>
      </rPr>
      <t>李洋</t>
    </r>
    <phoneticPr fontId="1" type="noConversion"/>
  </si>
  <si>
    <r>
      <rPr>
        <sz val="10"/>
        <rFont val="新細明體"/>
        <family val="1"/>
        <charset val="136"/>
      </rPr>
      <t>陳帥</t>
    </r>
    <phoneticPr fontId="1" type="noConversion"/>
  </si>
  <si>
    <r>
      <rPr>
        <b/>
        <sz val="10"/>
        <rFont val="新細明體"/>
        <family val="1"/>
        <charset val="136"/>
      </rPr>
      <t>外部客戶</t>
    </r>
  </si>
  <si>
    <r>
      <rPr>
        <sz val="10"/>
        <rFont val="新細明體"/>
        <family val="1"/>
        <charset val="136"/>
      </rPr>
      <t>塗經理</t>
    </r>
    <phoneticPr fontId="1" type="noConversion"/>
  </si>
  <si>
    <r>
      <t>2024/7</t>
    </r>
    <r>
      <rPr>
        <b/>
        <sz val="10"/>
        <rFont val="新細明體"/>
        <family val="1"/>
        <charset val="136"/>
      </rPr>
      <t>月</t>
    </r>
    <phoneticPr fontId="1" type="noConversion"/>
  </si>
  <si>
    <r>
      <t>G</t>
    </r>
    <r>
      <rPr>
        <sz val="10"/>
        <rFont val="新細明體"/>
        <family val="1"/>
        <charset val="136"/>
      </rPr>
      <t>次</t>
    </r>
    <r>
      <rPr>
        <sz val="10"/>
        <rFont val="Arial"/>
        <family val="2"/>
      </rPr>
      <t xml:space="preserve">-EERO-Landro </t>
    </r>
    <r>
      <rPr>
        <sz val="10"/>
        <rFont val="新細明體"/>
        <family val="1"/>
        <charset val="136"/>
      </rPr>
      <t>自動組裝測試</t>
    </r>
    <phoneticPr fontId="1" type="noConversion"/>
  </si>
  <si>
    <r>
      <rPr>
        <sz val="10"/>
        <rFont val="新細明體"/>
        <family val="1"/>
        <charset val="136"/>
      </rPr>
      <t>吉強</t>
    </r>
    <phoneticPr fontId="1" type="noConversion"/>
  </si>
  <si>
    <r>
      <rPr>
        <sz val="10"/>
        <rFont val="新細明體"/>
        <family val="1"/>
        <charset val="136"/>
      </rPr>
      <t>交由使用單位審核</t>
    </r>
    <phoneticPr fontId="1" type="noConversion"/>
  </si>
  <si>
    <r>
      <t>F</t>
    </r>
    <r>
      <rPr>
        <sz val="10"/>
        <rFont val="新細明體"/>
        <family val="1"/>
        <charset val="136"/>
      </rPr>
      <t>次</t>
    </r>
    <r>
      <rPr>
        <sz val="10"/>
        <rFont val="Arial"/>
        <family val="2"/>
      </rPr>
      <t>-NVIDIA-ICT</t>
    </r>
    <phoneticPr fontId="1" type="noConversion"/>
  </si>
  <si>
    <r>
      <rPr>
        <sz val="10"/>
        <rFont val="新細明體"/>
        <family val="1"/>
        <charset val="136"/>
      </rPr>
      <t>李中心</t>
    </r>
    <phoneticPr fontId="1" type="noConversion"/>
  </si>
  <si>
    <r>
      <rPr>
        <sz val="10"/>
        <rFont val="新細明體"/>
        <family val="1"/>
        <charset val="136"/>
      </rPr>
      <t>待李中心確認</t>
    </r>
    <phoneticPr fontId="1" type="noConversion"/>
  </si>
  <si>
    <r>
      <t>F</t>
    </r>
    <r>
      <rPr>
        <sz val="10"/>
        <rFont val="新細明體"/>
        <family val="1"/>
        <charset val="136"/>
      </rPr>
      <t>次</t>
    </r>
    <r>
      <rPr>
        <sz val="10"/>
        <rFont val="Arial"/>
        <family val="2"/>
      </rPr>
      <t>-NVIDIA-Portwell</t>
    </r>
    <phoneticPr fontId="1" type="noConversion"/>
  </si>
  <si>
    <r>
      <t>F</t>
    </r>
    <r>
      <rPr>
        <sz val="10"/>
        <rFont val="新細明體"/>
        <family val="1"/>
        <charset val="136"/>
      </rPr>
      <t>次</t>
    </r>
    <r>
      <rPr>
        <sz val="10"/>
        <rFont val="Arial"/>
        <family val="2"/>
      </rPr>
      <t>-NVIDIA-AGV</t>
    </r>
    <phoneticPr fontId="1" type="noConversion"/>
  </si>
  <si>
    <r>
      <t>F</t>
    </r>
    <r>
      <rPr>
        <sz val="10"/>
        <rFont val="新細明體"/>
        <family val="1"/>
        <charset val="136"/>
      </rPr>
      <t>次</t>
    </r>
    <r>
      <rPr>
        <sz val="10"/>
        <rFont val="Arial"/>
        <family val="2"/>
      </rPr>
      <t>-NVIDIA-</t>
    </r>
    <r>
      <rPr>
        <sz val="10"/>
        <rFont val="新細明體"/>
        <family val="1"/>
        <charset val="136"/>
      </rPr>
      <t>包裝</t>
    </r>
    <phoneticPr fontId="1" type="noConversion"/>
  </si>
  <si>
    <r>
      <rPr>
        <sz val="10"/>
        <rFont val="新細明體"/>
        <family val="1"/>
        <charset val="136"/>
      </rPr>
      <t>郭柳宗</t>
    </r>
    <phoneticPr fontId="1" type="noConversion"/>
  </si>
  <si>
    <r>
      <rPr>
        <sz val="10"/>
        <rFont val="新細明體"/>
        <family val="1"/>
        <charset val="136"/>
      </rPr>
      <t>謝百彥</t>
    </r>
    <phoneticPr fontId="1" type="noConversion"/>
  </si>
  <si>
    <r>
      <rPr>
        <sz val="10"/>
        <rFont val="新細明體"/>
        <family val="1"/>
        <charset val="136"/>
      </rPr>
      <t>墨西哥</t>
    </r>
    <phoneticPr fontId="1" type="noConversion"/>
  </si>
  <si>
    <r>
      <t xml:space="preserve">A </t>
    </r>
    <r>
      <rPr>
        <sz val="10"/>
        <rFont val="新細明體"/>
        <family val="1"/>
        <charset val="136"/>
      </rPr>
      <t>確認</t>
    </r>
  </si>
  <si>
    <r>
      <rPr>
        <sz val="10"/>
        <rFont val="新細明體"/>
        <family val="1"/>
        <charset val="136"/>
      </rPr>
      <t>施俊宇</t>
    </r>
    <phoneticPr fontId="1" type="noConversion"/>
  </si>
  <si>
    <r>
      <rPr>
        <sz val="10"/>
        <rFont val="新細明體"/>
        <family val="1"/>
        <charset val="136"/>
      </rPr>
      <t>半導體設備</t>
    </r>
    <phoneticPr fontId="6" type="noConversion"/>
  </si>
  <si>
    <r>
      <t xml:space="preserve">B </t>
    </r>
    <r>
      <rPr>
        <sz val="10"/>
        <rFont val="新細明體"/>
        <family val="1"/>
        <charset val="136"/>
      </rPr>
      <t>需要爭取</t>
    </r>
  </si>
  <si>
    <r>
      <rPr>
        <sz val="10"/>
        <rFont val="新細明體"/>
        <family val="1"/>
        <charset val="136"/>
      </rPr>
      <t>龍華</t>
    </r>
    <phoneticPr fontId="1" type="noConversion"/>
  </si>
  <si>
    <r>
      <rPr>
        <sz val="10"/>
        <rFont val="新細明體"/>
        <family val="1"/>
        <charset val="136"/>
      </rPr>
      <t>王繼濤</t>
    </r>
    <phoneticPr fontId="1" type="noConversion"/>
  </si>
  <si>
    <r>
      <rPr>
        <sz val="10"/>
        <rFont val="新細明體"/>
        <family val="1"/>
        <charset val="136"/>
      </rPr>
      <t>程兵</t>
    </r>
    <phoneticPr fontId="1" type="noConversion"/>
  </si>
  <si>
    <r>
      <rPr>
        <sz val="10"/>
        <rFont val="新細明體"/>
        <family val="1"/>
        <charset val="136"/>
      </rPr>
      <t>胡啟彥</t>
    </r>
    <phoneticPr fontId="1" type="noConversion"/>
  </si>
  <si>
    <r>
      <rPr>
        <sz val="10"/>
        <rFont val="新細明體"/>
        <family val="1"/>
        <charset val="136"/>
      </rPr>
      <t>豪勉科技</t>
    </r>
    <phoneticPr fontId="1" type="noConversion"/>
  </si>
  <si>
    <r>
      <rPr>
        <sz val="10"/>
        <rFont val="新細明體"/>
        <family val="1"/>
        <charset val="136"/>
      </rPr>
      <t>日月光</t>
    </r>
    <phoneticPr fontId="1" type="noConversion"/>
  </si>
  <si>
    <r>
      <rPr>
        <sz val="10"/>
        <rFont val="新細明體"/>
        <family val="1"/>
        <charset val="136"/>
      </rPr>
      <t>英飛凌</t>
    </r>
    <phoneticPr fontId="1" type="noConversion"/>
  </si>
  <si>
    <r>
      <rPr>
        <sz val="10"/>
        <rFont val="新細明體"/>
        <family val="1"/>
        <charset val="136"/>
      </rPr>
      <t>張建德</t>
    </r>
    <phoneticPr fontId="1" type="noConversion"/>
  </si>
  <si>
    <r>
      <t>CBD LH Callie</t>
    </r>
    <r>
      <rPr>
        <sz val="10"/>
        <rFont val="新細明體"/>
        <family val="1"/>
        <charset val="136"/>
      </rPr>
      <t>連板自動組裝線</t>
    </r>
    <r>
      <rPr>
        <sz val="10"/>
        <rFont val="Arial"/>
        <family val="2"/>
      </rPr>
      <t>(Sprite</t>
    </r>
    <r>
      <rPr>
        <sz val="10"/>
        <rFont val="新細明體"/>
        <family val="1"/>
        <charset val="136"/>
      </rPr>
      <t>舊機改造）</t>
    </r>
    <r>
      <rPr>
        <sz val="10"/>
        <rFont val="Arial"/>
        <family val="2"/>
      </rPr>
      <t>PVT 2</t>
    </r>
    <r>
      <rPr>
        <sz val="10"/>
        <rFont val="新細明體"/>
        <family val="1"/>
        <charset val="136"/>
      </rPr>
      <t>條線</t>
    </r>
    <phoneticPr fontId="1" type="noConversion"/>
  </si>
  <si>
    <r>
      <t>CBD LH Callie</t>
    </r>
    <r>
      <rPr>
        <sz val="10"/>
        <rFont val="新細明體"/>
        <family val="1"/>
        <charset val="136"/>
      </rPr>
      <t>上下蓋自動組裝線</t>
    </r>
    <r>
      <rPr>
        <sz val="10"/>
        <rFont val="Arial"/>
        <family val="2"/>
      </rPr>
      <t>(</t>
    </r>
    <r>
      <rPr>
        <sz val="10"/>
        <rFont val="新細明體"/>
        <family val="1"/>
        <charset val="136"/>
      </rPr>
      <t>新制）</t>
    </r>
    <r>
      <rPr>
        <sz val="10"/>
        <rFont val="Arial"/>
        <family val="2"/>
      </rPr>
      <t>PVT 1</t>
    </r>
    <r>
      <rPr>
        <sz val="10"/>
        <rFont val="新細明體"/>
        <family val="1"/>
        <charset val="136"/>
      </rPr>
      <t>條線</t>
    </r>
    <phoneticPr fontId="1" type="noConversion"/>
  </si>
  <si>
    <r>
      <rPr>
        <sz val="10"/>
        <rFont val="新細明體"/>
        <family val="1"/>
        <charset val="136"/>
      </rPr>
      <t>奕翰</t>
    </r>
    <phoneticPr fontId="1" type="noConversion"/>
  </si>
  <si>
    <r>
      <rPr>
        <sz val="10"/>
        <rFont val="新細明體"/>
        <family val="1"/>
        <charset val="136"/>
      </rPr>
      <t>墨西哥</t>
    </r>
    <r>
      <rPr>
        <sz val="10"/>
        <rFont val="Arial"/>
        <family val="2"/>
      </rPr>
      <t xml:space="preserve"> Vulcan</t>
    </r>
    <r>
      <rPr>
        <sz val="10"/>
        <rFont val="新細明體"/>
        <family val="1"/>
        <charset val="136"/>
      </rPr>
      <t>自動組裝</t>
    </r>
    <r>
      <rPr>
        <sz val="10"/>
        <rFont val="Arial"/>
        <family val="2"/>
      </rPr>
      <t>+</t>
    </r>
    <r>
      <rPr>
        <sz val="10"/>
        <rFont val="新細明體"/>
        <family val="1"/>
        <charset val="136"/>
      </rPr>
      <t>測試</t>
    </r>
    <r>
      <rPr>
        <sz val="10"/>
        <rFont val="Arial"/>
        <family val="2"/>
      </rPr>
      <t>+</t>
    </r>
    <r>
      <rPr>
        <sz val="10"/>
        <rFont val="新細明體"/>
        <family val="1"/>
        <charset val="136"/>
      </rPr>
      <t>包裝</t>
    </r>
    <r>
      <rPr>
        <sz val="10"/>
        <rFont val="Arial"/>
        <family val="2"/>
      </rPr>
      <t>(UPH50)</t>
    </r>
    <r>
      <rPr>
        <sz val="10"/>
        <rFont val="新細明體"/>
        <family val="1"/>
        <charset val="136"/>
      </rPr>
      <t>（</t>
    </r>
    <r>
      <rPr>
        <sz val="10"/>
        <rFont val="Arial"/>
        <family val="2"/>
      </rPr>
      <t>1</t>
    </r>
    <r>
      <rPr>
        <sz val="10"/>
        <rFont val="新細明體"/>
        <family val="1"/>
        <charset val="136"/>
      </rPr>
      <t>條線）</t>
    </r>
    <phoneticPr fontId="1" type="noConversion"/>
  </si>
  <si>
    <r>
      <rPr>
        <sz val="10"/>
        <rFont val="新細明體"/>
        <family val="1"/>
        <charset val="136"/>
      </rPr>
      <t>張建德</t>
    </r>
  </si>
  <si>
    <r>
      <rPr>
        <sz val="10"/>
        <rFont val="新細明體"/>
        <family val="1"/>
        <charset val="136"/>
      </rPr>
      <t>奕翰</t>
    </r>
  </si>
  <si>
    <r>
      <rPr>
        <sz val="10"/>
        <rFont val="新細明體"/>
        <family val="1"/>
        <charset val="136"/>
      </rPr>
      <t>已報價，待訂單</t>
    </r>
    <phoneticPr fontId="1" type="noConversion"/>
  </si>
  <si>
    <r>
      <t xml:space="preserve">PHX23- </t>
    </r>
    <r>
      <rPr>
        <sz val="10"/>
        <rFont val="新細明體"/>
        <family val="1"/>
        <charset val="136"/>
      </rPr>
      <t>返拋後全尺寸自動檢查機</t>
    </r>
    <r>
      <rPr>
        <sz val="10"/>
        <rFont val="Arial"/>
        <family val="2"/>
      </rPr>
      <t xml:space="preserve"> (</t>
    </r>
    <r>
      <rPr>
        <sz val="10"/>
        <rFont val="新細明體"/>
        <family val="1"/>
        <charset val="136"/>
      </rPr>
      <t>樣機</t>
    </r>
    <r>
      <rPr>
        <sz val="10"/>
        <rFont val="Arial"/>
        <family val="2"/>
      </rPr>
      <t>)</t>
    </r>
    <phoneticPr fontId="1" type="noConversion"/>
  </si>
  <si>
    <r>
      <rPr>
        <sz val="10"/>
        <rFont val="新細明體"/>
        <family val="1"/>
        <charset val="136"/>
      </rPr>
      <t>劉繼中</t>
    </r>
    <phoneticPr fontId="1" type="noConversion"/>
  </si>
  <si>
    <r>
      <t>IPEBG-</t>
    </r>
    <r>
      <rPr>
        <sz val="10"/>
        <rFont val="新細明體"/>
        <family val="1"/>
        <charset val="136"/>
      </rPr>
      <t>龍華</t>
    </r>
    <phoneticPr fontId="1" type="noConversion"/>
  </si>
  <si>
    <r>
      <rPr>
        <sz val="10"/>
        <rFont val="新細明體"/>
        <family val="1"/>
        <charset val="136"/>
      </rPr>
      <t>王保珠</t>
    </r>
  </si>
  <si>
    <r>
      <rPr>
        <sz val="10"/>
        <rFont val="新細明體"/>
        <family val="1"/>
        <charset val="136"/>
      </rPr>
      <t>報價單已簽核，待正式</t>
    </r>
    <r>
      <rPr>
        <sz val="10"/>
        <rFont val="Arial"/>
        <family val="2"/>
      </rPr>
      <t>PO</t>
    </r>
    <r>
      <rPr>
        <sz val="10"/>
        <rFont val="新細明體"/>
        <family val="1"/>
        <charset val="136"/>
      </rPr>
      <t>，設備組裝調試中，原預計</t>
    </r>
    <r>
      <rPr>
        <sz val="10"/>
        <rFont val="Arial"/>
        <family val="2"/>
      </rPr>
      <t>1/31</t>
    </r>
    <r>
      <rPr>
        <sz val="10"/>
        <rFont val="新細明體"/>
        <family val="1"/>
        <charset val="136"/>
      </rPr>
      <t>出貨，現待</t>
    </r>
    <r>
      <rPr>
        <sz val="10"/>
        <rFont val="Arial"/>
        <family val="2"/>
      </rPr>
      <t>PO</t>
    </r>
    <r>
      <rPr>
        <sz val="10"/>
        <rFont val="新細明體"/>
        <family val="1"/>
        <charset val="136"/>
      </rPr>
      <t>出貨</t>
    </r>
    <phoneticPr fontId="1" type="noConversion"/>
  </si>
  <si>
    <r>
      <rPr>
        <b/>
        <sz val="10"/>
        <rFont val="新細明體"/>
        <family val="1"/>
        <charset val="136"/>
      </rPr>
      <t>預估</t>
    </r>
    <r>
      <rPr>
        <b/>
        <sz val="10"/>
        <rFont val="Arial"/>
        <family val="2"/>
      </rPr>
      <t xml:space="preserve">PO
</t>
    </r>
    <r>
      <rPr>
        <b/>
        <sz val="10"/>
        <rFont val="新細明體"/>
        <family val="1"/>
        <charset val="136"/>
      </rPr>
      <t>時間</t>
    </r>
    <phoneticPr fontId="1" type="noConversion"/>
  </si>
  <si>
    <t>3/18取消</t>
    <phoneticPr fontId="1" type="noConversion"/>
  </si>
  <si>
    <t>G次-MBD2-HDMI壓合</t>
  </si>
  <si>
    <t>簽核檔報價單</t>
  </si>
  <si>
    <t>富裕</t>
  </si>
  <si>
    <t>G次--VN</t>
  </si>
  <si>
    <t>MBD2</t>
  </si>
  <si>
    <t>管光輝</t>
  </si>
  <si>
    <t>G次-CBD人力費用</t>
  </si>
  <si>
    <t>赖日明</t>
  </si>
  <si>
    <t>FII2392501</t>
  </si>
  <si>
    <t>1SFHO10016</t>
  </si>
  <si>
    <t>3/8:8pcs
3/14:11pcs</t>
  </si>
  <si>
    <t>2024/03/11</t>
    <phoneticPr fontId="1" type="noConversion"/>
  </si>
  <si>
    <t>2023/11+2023/12</t>
    <phoneticPr fontId="1" type="noConversion"/>
  </si>
  <si>
    <t>HH2023110957+HH2023121077</t>
    <phoneticPr fontId="1" type="noConversion"/>
  </si>
  <si>
    <t>2023/11/09 + 2023/12/10</t>
    <phoneticPr fontId="1" type="noConversion"/>
  </si>
  <si>
    <t>2023/12/13</t>
    <phoneticPr fontId="1" type="noConversion"/>
  </si>
  <si>
    <t>HH2023121075</t>
    <phoneticPr fontId="1" type="noConversion"/>
  </si>
  <si>
    <t>2023/12/10</t>
    <phoneticPr fontId="1" type="noConversion"/>
  </si>
  <si>
    <t>2023/11/06</t>
    <phoneticPr fontId="1" type="noConversion"/>
  </si>
  <si>
    <t>HH2023121112</t>
    <phoneticPr fontId="1" type="noConversion"/>
  </si>
  <si>
    <t>2023/12/11</t>
    <phoneticPr fontId="1" type="noConversion"/>
  </si>
  <si>
    <t>2023/03/13</t>
    <phoneticPr fontId="1" type="noConversion"/>
  </si>
  <si>
    <t>1FZHNB0003+2CMP-NC0066</t>
  </si>
  <si>
    <t>1FZHNB0003</t>
  </si>
  <si>
    <t>1SFHNA0005</t>
    <phoneticPr fontId="1" type="noConversion"/>
  </si>
  <si>
    <t>ATC-A75B150-EW-TPMS-T/P</t>
    <phoneticPr fontId="1" type="noConversion"/>
  </si>
  <si>
    <t>ATC-A75B150-9508-T
ATC-A75B150-EW-9508-T/P</t>
    <phoneticPr fontId="1" type="noConversion"/>
  </si>
  <si>
    <t>ATC-A75B150-E-CDA-EPR-9508-T
ATC-A75B150-E-EPR-9508-P</t>
    <phoneticPr fontId="1" type="noConversion"/>
  </si>
  <si>
    <t>1FLHO20047</t>
  </si>
  <si>
    <t>Fp202309250026</t>
    <phoneticPr fontId="1" type="noConversion"/>
  </si>
  <si>
    <t>1FGFNB0006</t>
    <phoneticPr fontId="1" type="noConversion"/>
  </si>
  <si>
    <t>1NSHNC0008</t>
    <phoneticPr fontId="1" type="noConversion"/>
  </si>
  <si>
    <t>1TGL900012</t>
  </si>
  <si>
    <t>Fp202312010020</t>
    <phoneticPr fontId="1" type="noConversion"/>
  </si>
  <si>
    <t>Fp202310100022</t>
  </si>
  <si>
    <t>Fp202310100023</t>
    <phoneticPr fontId="1" type="noConversion"/>
  </si>
  <si>
    <t>Fp202310100025</t>
  </si>
  <si>
    <t>2NVD-NC0079</t>
    <phoneticPr fontId="1" type="noConversion"/>
  </si>
  <si>
    <t>QWXHN40065</t>
  </si>
  <si>
    <t>1PwFN70007</t>
    <phoneticPr fontId="1" type="noConversion"/>
  </si>
  <si>
    <t>Fp202312270001</t>
    <phoneticPr fontId="1" type="noConversion"/>
  </si>
  <si>
    <t>1TGHO10016</t>
    <phoneticPr fontId="1" type="noConversion"/>
  </si>
  <si>
    <t>ZNSD-O10024</t>
    <phoneticPr fontId="1" type="noConversion"/>
  </si>
  <si>
    <t>1TGHO20010</t>
    <phoneticPr fontId="1" type="noConversion"/>
  </si>
  <si>
    <t>1SFHNA0034</t>
  </si>
  <si>
    <t>1SFHNA0033</t>
  </si>
  <si>
    <t>24332000000023400000
24332000000023577605
24332000000023586278</t>
    <phoneticPr fontId="1" type="noConversion"/>
  </si>
  <si>
    <t>1SFHNA0033+1SFHNA0038</t>
  </si>
  <si>
    <t>1FZHNB0029</t>
  </si>
  <si>
    <t>24332000000023533123
24332000000023534840
24332000000023553921
24332000000023581995</t>
    <phoneticPr fontId="1" type="noConversion"/>
  </si>
  <si>
    <t>1FZHNB0030</t>
  </si>
  <si>
    <t>1SFHNA0032</t>
    <phoneticPr fontId="1" type="noConversion"/>
  </si>
  <si>
    <t>1TGHN90017</t>
  </si>
  <si>
    <t>GBP-O1253028</t>
    <phoneticPr fontId="1" type="noConversion"/>
  </si>
  <si>
    <t>GBP-O1233204</t>
    <phoneticPr fontId="1" type="noConversion"/>
  </si>
  <si>
    <t>GBP-O1233076</t>
    <phoneticPr fontId="1" type="noConversion"/>
  </si>
  <si>
    <t>CNSBG-LH</t>
  </si>
  <si>
    <t>FP202308290009</t>
    <phoneticPr fontId="1" type="noConversion"/>
  </si>
  <si>
    <t>FP202308210068</t>
    <phoneticPr fontId="1" type="noConversion"/>
  </si>
  <si>
    <t>FP202311060040</t>
    <phoneticPr fontId="1" type="noConversion"/>
  </si>
  <si>
    <t>溫控系統</t>
  </si>
  <si>
    <r>
      <rPr>
        <sz val="12"/>
        <rFont val="新細明體"/>
        <family val="1"/>
        <charset val="136"/>
      </rPr>
      <t>外部客戶</t>
    </r>
  </si>
  <si>
    <t>24332000000068131628</t>
    <phoneticPr fontId="1" type="noConversion"/>
  </si>
  <si>
    <t>24332000000047273334
24332000000047292106
24332000000047222926
24332000000047223290</t>
    <phoneticPr fontId="1" type="noConversion"/>
  </si>
  <si>
    <t>24332000000047212214
24332000000047300163
24332000000047251145
24332000000047291226</t>
    <phoneticPr fontId="1" type="noConversion"/>
  </si>
  <si>
    <t>24332000000068102425
24332000000068172665
24332000000068173151</t>
    <phoneticPr fontId="1" type="noConversion"/>
  </si>
  <si>
    <t>24332000000067965954
24332000000067918901
24332000000068017392
24332000000068037855</t>
    <phoneticPr fontId="1" type="noConversion"/>
  </si>
  <si>
    <t>24332000000047314643
24332000000047234130
24332000000047204760
24332000000047254233</t>
    <phoneticPr fontId="1" type="noConversion"/>
  </si>
  <si>
    <t>24952000000030476507</t>
  </si>
  <si>
    <t>24952000000030486354</t>
  </si>
  <si>
    <t>24952000000030466493</t>
  </si>
  <si>
    <t>PG548 Module assembly line *3</t>
    <phoneticPr fontId="1" type="noConversion"/>
  </si>
  <si>
    <t>PG548  Main assembly line*3</t>
    <phoneticPr fontId="1" type="noConversion"/>
  </si>
  <si>
    <t>EPDII</t>
    <phoneticPr fontId="1" type="noConversion"/>
  </si>
  <si>
    <t>James</t>
    <phoneticPr fontId="1" type="noConversion"/>
  </si>
  <si>
    <t>Kilin</t>
    <phoneticPr fontId="1" type="noConversion"/>
  </si>
  <si>
    <t>Uplink Automation project</t>
    <phoneticPr fontId="1" type="noConversion"/>
  </si>
  <si>
    <t>C9K Automation project</t>
    <phoneticPr fontId="1" type="noConversion"/>
  </si>
  <si>
    <r>
      <t>PO</t>
    </r>
    <r>
      <rPr>
        <b/>
        <sz val="10"/>
        <rFont val="新細明體"/>
        <family val="1"/>
        <charset val="136"/>
      </rPr>
      <t>單號</t>
    </r>
    <phoneticPr fontId="1" type="noConversion"/>
  </si>
  <si>
    <r>
      <rPr>
        <b/>
        <sz val="10"/>
        <rFont val="新細明體"/>
        <family val="1"/>
        <charset val="136"/>
      </rPr>
      <t>接單法人</t>
    </r>
    <phoneticPr fontId="1" type="noConversion"/>
  </si>
  <si>
    <r>
      <rPr>
        <b/>
        <sz val="10"/>
        <rFont val="新細明體"/>
        <family val="1"/>
        <charset val="136"/>
      </rPr>
      <t>材料成本</t>
    </r>
    <phoneticPr fontId="1" type="noConversion"/>
  </si>
  <si>
    <r>
      <rPr>
        <b/>
        <sz val="10"/>
        <rFont val="新細明體"/>
        <family val="1"/>
        <charset val="136"/>
      </rPr>
      <t>發票號</t>
    </r>
    <phoneticPr fontId="1" type="noConversion"/>
  </si>
  <si>
    <r>
      <t xml:space="preserve">SAP </t>
    </r>
    <r>
      <rPr>
        <b/>
        <sz val="10"/>
        <rFont val="新細明體"/>
        <family val="1"/>
        <charset val="136"/>
      </rPr>
      <t xml:space="preserve">結報單號
</t>
    </r>
    <r>
      <rPr>
        <b/>
        <sz val="10"/>
        <rFont val="Arial"/>
        <family val="2"/>
      </rPr>
      <t xml:space="preserve">/or SAP </t>
    </r>
    <r>
      <rPr>
        <b/>
        <sz val="10"/>
        <rFont val="新細明體"/>
        <family val="1"/>
        <charset val="136"/>
      </rPr>
      <t>工單號</t>
    </r>
    <phoneticPr fontId="1" type="noConversion"/>
  </si>
  <si>
    <r>
      <rPr>
        <sz val="10"/>
        <rFont val="新細明體"/>
        <family val="1"/>
        <charset val="136"/>
      </rPr>
      <t>富聯卓越</t>
    </r>
    <phoneticPr fontId="1" type="noConversion"/>
  </si>
  <si>
    <r>
      <rPr>
        <sz val="10"/>
        <rFont val="新細明體"/>
        <family val="1"/>
        <charset val="136"/>
      </rPr>
      <t>製作中</t>
    </r>
    <phoneticPr fontId="1" type="noConversion"/>
  </si>
  <si>
    <r>
      <rPr>
        <sz val="10"/>
        <rFont val="新細明體"/>
        <family val="1"/>
        <charset val="136"/>
      </rPr>
      <t>陳志政</t>
    </r>
    <r>
      <rPr>
        <sz val="10"/>
        <rFont val="Arial"/>
        <family val="2"/>
      </rPr>
      <t>/</t>
    </r>
    <r>
      <rPr>
        <sz val="10"/>
        <rFont val="新細明體"/>
        <family val="1"/>
        <charset val="136"/>
      </rPr>
      <t>张世忠</t>
    </r>
    <phoneticPr fontId="1" type="noConversion"/>
  </si>
  <si>
    <r>
      <rPr>
        <sz val="10"/>
        <rFont val="新細明體"/>
        <family val="1"/>
        <charset val="136"/>
      </rPr>
      <t>青島新核芯</t>
    </r>
    <phoneticPr fontId="1" type="noConversion"/>
  </si>
  <si>
    <r>
      <rPr>
        <sz val="10"/>
        <rFont val="新細明體"/>
        <family val="1"/>
        <charset val="136"/>
      </rPr>
      <t>新核芯</t>
    </r>
  </si>
  <si>
    <r>
      <t xml:space="preserve">CIS </t>
    </r>
    <r>
      <rPr>
        <sz val="10"/>
        <rFont val="新細明體"/>
        <family val="1"/>
        <charset val="136"/>
      </rPr>
      <t>測試設備（格科）</t>
    </r>
    <phoneticPr fontId="1" type="noConversion"/>
  </si>
  <si>
    <r>
      <rPr>
        <sz val="10"/>
        <rFont val="新細明體"/>
        <family val="1"/>
        <charset val="136"/>
      </rPr>
      <t>簽核檔報價單</t>
    </r>
    <phoneticPr fontId="1" type="noConversion"/>
  </si>
  <si>
    <r>
      <rPr>
        <sz val="10"/>
        <rFont val="新細明體"/>
        <family val="1"/>
        <charset val="136"/>
      </rPr>
      <t>深圳富桂</t>
    </r>
    <phoneticPr fontId="1" type="noConversion"/>
  </si>
  <si>
    <r>
      <rPr>
        <sz val="10"/>
        <rFont val="新細明體"/>
        <family val="1"/>
        <charset val="136"/>
      </rPr>
      <t>費用轉嫁</t>
    </r>
    <phoneticPr fontId="1" type="noConversion"/>
  </si>
  <si>
    <r>
      <rPr>
        <sz val="10"/>
        <rFont val="新細明體"/>
        <family val="1"/>
        <charset val="136"/>
      </rPr>
      <t>張建德</t>
    </r>
    <r>
      <rPr>
        <sz val="10"/>
        <rFont val="Arial"/>
        <family val="2"/>
      </rPr>
      <t>/</t>
    </r>
    <r>
      <rPr>
        <sz val="10"/>
        <rFont val="新細明體"/>
        <family val="1"/>
        <charset val="136"/>
      </rPr>
      <t>楊志偉</t>
    </r>
    <phoneticPr fontId="1" type="noConversion"/>
  </si>
  <si>
    <r>
      <rPr>
        <sz val="10"/>
        <rFont val="新細明體"/>
        <family val="1"/>
        <charset val="136"/>
      </rPr>
      <t>墨西哥</t>
    </r>
    <r>
      <rPr>
        <sz val="10"/>
        <rFont val="Arial"/>
        <family val="2"/>
      </rPr>
      <t>-FJZ</t>
    </r>
    <phoneticPr fontId="1" type="noConversion"/>
  </si>
  <si>
    <r>
      <rPr>
        <sz val="10"/>
        <rFont val="新細明體"/>
        <family val="1"/>
        <charset val="136"/>
      </rPr>
      <t>李強</t>
    </r>
    <phoneticPr fontId="1" type="noConversion"/>
  </si>
  <si>
    <r>
      <t>G</t>
    </r>
    <r>
      <rPr>
        <b/>
        <sz val="10"/>
        <rFont val="新細明體"/>
        <family val="1"/>
        <charset val="136"/>
      </rPr>
      <t>次內交</t>
    </r>
  </si>
  <si>
    <r>
      <rPr>
        <b/>
        <sz val="10"/>
        <rFont val="新細明體"/>
        <family val="1"/>
        <charset val="136"/>
      </rPr>
      <t>開票</t>
    </r>
    <phoneticPr fontId="1" type="noConversion"/>
  </si>
  <si>
    <r>
      <rPr>
        <sz val="10"/>
        <rFont val="新細明體"/>
        <family val="1"/>
        <charset val="136"/>
      </rPr>
      <t>台灣新竹廠</t>
    </r>
    <phoneticPr fontId="1" type="noConversion"/>
  </si>
  <si>
    <r>
      <rPr>
        <sz val="10"/>
        <rFont val="新細明體"/>
        <family val="1"/>
        <charset val="136"/>
      </rPr>
      <t>陳榮洲</t>
    </r>
    <phoneticPr fontId="1" type="noConversion"/>
  </si>
  <si>
    <r>
      <t>DIMM</t>
    </r>
    <r>
      <rPr>
        <sz val="10"/>
        <rFont val="新細明體"/>
        <family val="1"/>
        <charset val="136"/>
      </rPr>
      <t>組裝設備</t>
    </r>
    <phoneticPr fontId="1" type="noConversion"/>
  </si>
  <si>
    <r>
      <rPr>
        <sz val="10"/>
        <rFont val="新細明體"/>
        <family val="1"/>
        <charset val="136"/>
      </rPr>
      <t>墨西哥</t>
    </r>
    <r>
      <rPr>
        <sz val="10"/>
        <rFont val="Arial"/>
        <family val="2"/>
      </rPr>
      <t>FJZ</t>
    </r>
    <phoneticPr fontId="1" type="noConversion"/>
  </si>
  <si>
    <r>
      <rPr>
        <sz val="10"/>
        <rFont val="新細明體"/>
        <family val="1"/>
        <charset val="136"/>
      </rPr>
      <t>回簽報價單</t>
    </r>
    <phoneticPr fontId="1" type="noConversion"/>
  </si>
  <si>
    <r>
      <t>FAN&amp;PDB Module</t>
    </r>
    <r>
      <rPr>
        <sz val="10"/>
        <rFont val="新細明體"/>
        <family val="1"/>
        <charset val="136"/>
      </rPr>
      <t>自動組裝線</t>
    </r>
    <r>
      <rPr>
        <sz val="10"/>
        <rFont val="Arial"/>
        <family val="2"/>
      </rPr>
      <t>(</t>
    </r>
    <r>
      <rPr>
        <sz val="10"/>
        <rFont val="新細明體"/>
        <family val="1"/>
        <charset val="136"/>
      </rPr>
      <t>南青</t>
    </r>
    <r>
      <rPr>
        <sz val="10"/>
        <rFont val="Arial"/>
        <family val="2"/>
      </rPr>
      <t>*1&amp;GDL*2&amp;FTX*2)</t>
    </r>
    <phoneticPr fontId="1" type="noConversion"/>
  </si>
  <si>
    <r>
      <t>F</t>
    </r>
    <r>
      <rPr>
        <sz val="10"/>
        <rFont val="新細明體"/>
        <family val="1"/>
        <charset val="136"/>
      </rPr>
      <t>次</t>
    </r>
    <r>
      <rPr>
        <sz val="10"/>
        <rFont val="Arial"/>
        <family val="2"/>
      </rPr>
      <t>--VN</t>
    </r>
    <phoneticPr fontId="1" type="noConversion"/>
  </si>
  <si>
    <r>
      <rPr>
        <sz val="10"/>
        <rFont val="新細明體"/>
        <family val="1"/>
        <charset val="136"/>
      </rPr>
      <t>已收到訂單</t>
    </r>
    <r>
      <rPr>
        <sz val="10"/>
        <rFont val="Arial"/>
        <family val="2"/>
      </rPr>
      <t>\</t>
    </r>
    <r>
      <rPr>
        <sz val="10"/>
        <rFont val="新細明體"/>
        <family val="1"/>
        <charset val="136"/>
      </rPr>
      <t>設計中</t>
    </r>
    <phoneticPr fontId="1" type="noConversion"/>
  </si>
  <si>
    <r>
      <t>GB200</t>
    </r>
    <r>
      <rPr>
        <sz val="10"/>
        <rFont val="新細明體"/>
        <family val="1"/>
        <charset val="136"/>
      </rPr>
      <t>產品自動化組裝線</t>
    </r>
    <r>
      <rPr>
        <sz val="10"/>
        <rFont val="Arial"/>
        <family val="2"/>
      </rPr>
      <t>(</t>
    </r>
    <r>
      <rPr>
        <sz val="10"/>
        <rFont val="新細明體"/>
        <family val="1"/>
        <charset val="136"/>
      </rPr>
      <t>南青</t>
    </r>
    <r>
      <rPr>
        <sz val="10"/>
        <rFont val="Arial"/>
        <family val="2"/>
      </rPr>
      <t>*1&amp;GDL*4&amp;FTX*4)</t>
    </r>
    <phoneticPr fontId="1" type="noConversion"/>
  </si>
  <si>
    <r>
      <t>GB200</t>
    </r>
    <r>
      <rPr>
        <sz val="10"/>
        <rFont val="新細明體"/>
        <family val="1"/>
        <charset val="136"/>
      </rPr>
      <t>產品自測試自動化</t>
    </r>
    <phoneticPr fontId="1" type="noConversion"/>
  </si>
  <si>
    <r>
      <rPr>
        <sz val="10"/>
        <rFont val="新細明體"/>
        <family val="1"/>
        <charset val="136"/>
      </rPr>
      <t>張世忠</t>
    </r>
    <r>
      <rPr>
        <sz val="10"/>
        <rFont val="Arial"/>
        <family val="2"/>
      </rPr>
      <t/>
    </r>
    <phoneticPr fontId="1" type="noConversion"/>
  </si>
  <si>
    <r>
      <rPr>
        <sz val="10"/>
        <rFont val="新細明體"/>
        <family val="1"/>
        <charset val="136"/>
      </rPr>
      <t>驗收中</t>
    </r>
  </si>
  <si>
    <r>
      <rPr>
        <sz val="10"/>
        <rFont val="新細明體"/>
        <family val="1"/>
        <charset val="136"/>
      </rPr>
      <t>簽核檔報價單</t>
    </r>
  </si>
  <si>
    <r>
      <rPr>
        <sz val="10"/>
        <rFont val="新細明體"/>
        <family val="1"/>
        <charset val="136"/>
      </rPr>
      <t>富裕</t>
    </r>
  </si>
  <si>
    <r>
      <t>G</t>
    </r>
    <r>
      <rPr>
        <sz val="10"/>
        <rFont val="新細明體"/>
        <family val="1"/>
        <charset val="136"/>
      </rPr>
      <t>次</t>
    </r>
    <r>
      <rPr>
        <sz val="10"/>
        <rFont val="Arial"/>
        <family val="2"/>
      </rPr>
      <t>--VN</t>
    </r>
    <phoneticPr fontId="1" type="noConversion"/>
  </si>
  <si>
    <r>
      <rPr>
        <sz val="10"/>
        <rFont val="新細明體"/>
        <family val="1"/>
        <charset val="136"/>
      </rPr>
      <t>費用轉嫁</t>
    </r>
  </si>
  <si>
    <r>
      <rPr>
        <sz val="10"/>
        <rFont val="新細明體"/>
        <family val="1"/>
        <charset val="136"/>
      </rPr>
      <t>卓巧靈</t>
    </r>
    <phoneticPr fontId="1" type="noConversion"/>
  </si>
  <si>
    <r>
      <t>G</t>
    </r>
    <r>
      <rPr>
        <sz val="10"/>
        <rFont val="新細明體"/>
        <family val="1"/>
        <charset val="136"/>
      </rPr>
      <t>次</t>
    </r>
    <r>
      <rPr>
        <sz val="10"/>
        <rFont val="Arial"/>
        <family val="2"/>
      </rPr>
      <t xml:space="preserve">-EERO-Landro </t>
    </r>
    <r>
      <rPr>
        <sz val="10"/>
        <rFont val="新細明體"/>
        <family val="1"/>
        <charset val="136"/>
      </rPr>
      <t>自動雷雕機</t>
    </r>
    <phoneticPr fontId="1" type="noConversion"/>
  </si>
  <si>
    <r>
      <rPr>
        <sz val="10"/>
        <rFont val="新細明體"/>
        <family val="1"/>
        <charset val="136"/>
      </rPr>
      <t>王路沙</t>
    </r>
    <phoneticPr fontId="1" type="noConversion"/>
  </si>
  <si>
    <r>
      <t>G</t>
    </r>
    <r>
      <rPr>
        <sz val="10"/>
        <rFont val="新細明體"/>
        <family val="1"/>
        <charset val="136"/>
      </rPr>
      <t>次</t>
    </r>
    <r>
      <rPr>
        <sz val="10"/>
        <rFont val="Arial"/>
        <family val="2"/>
      </rPr>
      <t>-HI POT</t>
    </r>
    <r>
      <rPr>
        <sz val="10"/>
        <rFont val="新細明體"/>
        <family val="1"/>
        <charset val="136"/>
      </rPr>
      <t>測試設備</t>
    </r>
    <phoneticPr fontId="1" type="noConversion"/>
  </si>
  <si>
    <r>
      <rPr>
        <sz val="10"/>
        <rFont val="新細明體"/>
        <family val="1"/>
        <charset val="136"/>
      </rPr>
      <t>劉俊華</t>
    </r>
    <phoneticPr fontId="1" type="noConversion"/>
  </si>
  <si>
    <r>
      <rPr>
        <sz val="10"/>
        <rFont val="新細明體"/>
        <family val="1"/>
        <charset val="136"/>
      </rPr>
      <t>待出貨</t>
    </r>
    <phoneticPr fontId="1" type="noConversion"/>
  </si>
  <si>
    <r>
      <rPr>
        <sz val="10"/>
        <rFont val="新細明體"/>
        <family val="1"/>
        <charset val="136"/>
      </rPr>
      <t>製作中</t>
    </r>
  </si>
  <si>
    <r>
      <t>G</t>
    </r>
    <r>
      <rPr>
        <sz val="10"/>
        <rFont val="新細明體"/>
        <family val="1"/>
        <charset val="136"/>
      </rPr>
      <t>次</t>
    </r>
    <r>
      <rPr>
        <sz val="10"/>
        <rFont val="Arial"/>
        <family val="2"/>
      </rPr>
      <t>-NSD1-</t>
    </r>
    <r>
      <rPr>
        <sz val="10"/>
        <rFont val="新細明體"/>
        <family val="1"/>
        <charset val="136"/>
      </rPr>
      <t>組裝線</t>
    </r>
    <phoneticPr fontId="1" type="noConversion"/>
  </si>
  <si>
    <r>
      <rPr>
        <sz val="10"/>
        <rFont val="新細明體"/>
        <family val="1"/>
        <charset val="136"/>
      </rPr>
      <t>使用單位簽核投資企劃書</t>
    </r>
    <phoneticPr fontId="1" type="noConversion"/>
  </si>
  <si>
    <r>
      <t>G</t>
    </r>
    <r>
      <rPr>
        <sz val="10"/>
        <rFont val="新細明體"/>
        <family val="1"/>
        <charset val="136"/>
      </rPr>
      <t>次</t>
    </r>
    <r>
      <rPr>
        <sz val="10"/>
        <rFont val="Arial"/>
        <family val="2"/>
      </rPr>
      <t>-</t>
    </r>
    <r>
      <rPr>
        <sz val="10"/>
        <rFont val="新細明體"/>
        <family val="1"/>
        <charset val="136"/>
      </rPr>
      <t>小</t>
    </r>
    <r>
      <rPr>
        <sz val="10"/>
        <rFont val="Arial"/>
        <family val="2"/>
      </rPr>
      <t xml:space="preserve">A-Needlefish </t>
    </r>
    <r>
      <rPr>
        <sz val="10"/>
        <rFont val="新細明體"/>
        <family val="1"/>
        <charset val="136"/>
      </rPr>
      <t>清潔線改造</t>
    </r>
    <phoneticPr fontId="1" type="noConversion"/>
  </si>
  <si>
    <r>
      <rPr>
        <sz val="10"/>
        <rFont val="新細明體"/>
        <family val="1"/>
        <charset val="136"/>
      </rPr>
      <t>富弘</t>
    </r>
  </si>
  <si>
    <r>
      <t>HMC Module</t>
    </r>
    <r>
      <rPr>
        <sz val="10"/>
        <rFont val="新細明體"/>
        <family val="1"/>
        <charset val="136"/>
      </rPr>
      <t>自動組裝線</t>
    </r>
    <r>
      <rPr>
        <sz val="10"/>
        <rFont val="Arial"/>
        <family val="2"/>
      </rPr>
      <t>(</t>
    </r>
    <r>
      <rPr>
        <sz val="10"/>
        <rFont val="新細明體"/>
        <family val="1"/>
        <charset val="136"/>
      </rPr>
      <t>南青</t>
    </r>
    <r>
      <rPr>
        <sz val="10"/>
        <rFont val="Arial"/>
        <family val="2"/>
      </rPr>
      <t>*1&amp;GDL*2&amp;FTX*2)</t>
    </r>
    <phoneticPr fontId="1" type="noConversion"/>
  </si>
  <si>
    <r>
      <t>Juliet</t>
    </r>
    <r>
      <rPr>
        <sz val="10"/>
        <rFont val="新細明體"/>
        <family val="1"/>
        <charset val="136"/>
      </rPr>
      <t>水冷組裝自動化</t>
    </r>
    <phoneticPr fontId="1" type="noConversion"/>
  </si>
  <si>
    <r>
      <rPr>
        <sz val="10"/>
        <rFont val="新細明體"/>
        <family val="1"/>
        <charset val="136"/>
      </rPr>
      <t>張世忠</t>
    </r>
    <r>
      <rPr>
        <sz val="10"/>
        <rFont val="Arial"/>
        <family val="2"/>
      </rPr>
      <t>/</t>
    </r>
    <r>
      <rPr>
        <sz val="10"/>
        <rFont val="新細明體"/>
        <family val="1"/>
        <charset val="136"/>
      </rPr>
      <t>劉宗臣</t>
    </r>
    <phoneticPr fontId="1" type="noConversion"/>
  </si>
  <si>
    <r>
      <t>Juliet</t>
    </r>
    <r>
      <rPr>
        <sz val="10"/>
        <rFont val="新細明體"/>
        <family val="1"/>
        <charset val="136"/>
      </rPr>
      <t>水冷測試自動化</t>
    </r>
    <phoneticPr fontId="1" type="noConversion"/>
  </si>
  <si>
    <r>
      <t xml:space="preserve">NWEII </t>
    </r>
    <r>
      <rPr>
        <sz val="10"/>
        <rFont val="新細明體"/>
        <family val="1"/>
        <charset val="136"/>
      </rPr>
      <t>沖壓自動化線</t>
    </r>
    <phoneticPr fontId="1" type="noConversion"/>
  </si>
  <si>
    <r>
      <rPr>
        <sz val="10"/>
        <rFont val="新細明體"/>
        <family val="1"/>
        <charset val="136"/>
      </rPr>
      <t>朱仁文</t>
    </r>
    <phoneticPr fontId="1" type="noConversion"/>
  </si>
  <si>
    <r>
      <rPr>
        <sz val="10"/>
        <rFont val="新細明體"/>
        <family val="1"/>
        <charset val="136"/>
      </rPr>
      <t>方案評估中</t>
    </r>
    <phoneticPr fontId="1" type="noConversion"/>
  </si>
  <si>
    <r>
      <t>PTH</t>
    </r>
    <r>
      <rPr>
        <sz val="10"/>
        <rFont val="新細明體"/>
        <family val="1"/>
        <charset val="136"/>
      </rPr>
      <t>載具回流自動化</t>
    </r>
    <phoneticPr fontId="1" type="noConversion"/>
  </si>
  <si>
    <r>
      <rPr>
        <sz val="10"/>
        <rFont val="新細明體"/>
        <family val="1"/>
        <charset val="136"/>
      </rPr>
      <t>爭取中</t>
    </r>
    <phoneticPr fontId="1" type="noConversion"/>
  </si>
  <si>
    <r>
      <rPr>
        <sz val="10"/>
        <rFont val="新細明體"/>
        <family val="1"/>
        <charset val="136"/>
      </rPr>
      <t>徐輝</t>
    </r>
    <phoneticPr fontId="1" type="noConversion"/>
  </si>
  <si>
    <r>
      <rPr>
        <sz val="10"/>
        <rFont val="新細明體"/>
        <family val="1"/>
        <charset val="136"/>
      </rPr>
      <t>天津服務器測試治具</t>
    </r>
    <r>
      <rPr>
        <sz val="10"/>
        <rFont val="Arial"/>
        <family val="2"/>
      </rPr>
      <t>A</t>
    </r>
    <r>
      <rPr>
        <sz val="10"/>
        <rFont val="新細明體"/>
        <family val="1"/>
        <charset val="136"/>
      </rPr>
      <t>機種</t>
    </r>
    <phoneticPr fontId="1" type="noConversion"/>
  </si>
  <si>
    <r>
      <rPr>
        <sz val="10"/>
        <rFont val="新細明體"/>
        <family val="1"/>
        <charset val="136"/>
      </rPr>
      <t>天津</t>
    </r>
    <phoneticPr fontId="1" type="noConversion"/>
  </si>
  <si>
    <r>
      <rPr>
        <sz val="10"/>
        <rFont val="新細明體"/>
        <family val="1"/>
        <charset val="136"/>
      </rPr>
      <t>劉小花</t>
    </r>
    <phoneticPr fontId="1" type="noConversion"/>
  </si>
  <si>
    <r>
      <rPr>
        <sz val="10"/>
        <rFont val="新細明體"/>
        <family val="1"/>
        <charset val="136"/>
      </rPr>
      <t>天津服務器測試治具</t>
    </r>
    <r>
      <rPr>
        <sz val="10"/>
        <rFont val="Arial"/>
        <family val="2"/>
      </rPr>
      <t>DL110</t>
    </r>
    <phoneticPr fontId="1" type="noConversion"/>
  </si>
  <si>
    <r>
      <rPr>
        <sz val="10"/>
        <rFont val="新細明體"/>
        <family val="1"/>
        <charset val="136"/>
      </rPr>
      <t>天津服務器測試治具</t>
    </r>
    <r>
      <rPr>
        <sz val="10"/>
        <rFont val="Arial"/>
        <family val="2"/>
      </rPr>
      <t>GL380</t>
    </r>
    <phoneticPr fontId="1" type="noConversion"/>
  </si>
  <si>
    <r>
      <rPr>
        <sz val="10"/>
        <rFont val="新細明體"/>
        <family val="1"/>
        <charset val="136"/>
      </rPr>
      <t>天津服務器測試治具</t>
    </r>
    <r>
      <rPr>
        <sz val="10"/>
        <rFont val="Arial"/>
        <family val="2"/>
      </rPr>
      <t>T</t>
    </r>
    <r>
      <rPr>
        <sz val="10"/>
        <rFont val="新細明體"/>
        <family val="1"/>
        <charset val="136"/>
      </rPr>
      <t>機種</t>
    </r>
    <phoneticPr fontId="1" type="noConversion"/>
  </si>
  <si>
    <r>
      <rPr>
        <sz val="10"/>
        <rFont val="新細明體"/>
        <family val="1"/>
        <charset val="136"/>
      </rPr>
      <t>布料檢測機</t>
    </r>
    <phoneticPr fontId="1" type="noConversion"/>
  </si>
  <si>
    <r>
      <rPr>
        <sz val="10"/>
        <rFont val="新細明體"/>
        <family val="1"/>
        <charset val="136"/>
      </rPr>
      <t>南青</t>
    </r>
    <r>
      <rPr>
        <sz val="10"/>
        <rFont val="Arial"/>
        <family val="2"/>
      </rPr>
      <t>Makaru</t>
    </r>
    <r>
      <rPr>
        <sz val="10"/>
        <rFont val="新細明體"/>
        <family val="1"/>
        <charset val="136"/>
      </rPr>
      <t>自動組裝線</t>
    </r>
    <phoneticPr fontId="1" type="noConversion"/>
  </si>
  <si>
    <r>
      <rPr>
        <sz val="10"/>
        <rFont val="新細明體"/>
        <family val="1"/>
        <charset val="136"/>
      </rPr>
      <t>投資計畫還沒有送上去</t>
    </r>
    <phoneticPr fontId="1" type="noConversion"/>
  </si>
  <si>
    <r>
      <rPr>
        <b/>
        <sz val="10"/>
        <rFont val="新細明體"/>
        <family val="1"/>
        <charset val="136"/>
      </rPr>
      <t>威州測試櫃智能</t>
    </r>
    <r>
      <rPr>
        <b/>
        <sz val="10"/>
        <rFont val="Arial"/>
        <family val="2"/>
      </rPr>
      <t>LED</t>
    </r>
    <r>
      <rPr>
        <b/>
        <sz val="10"/>
        <rFont val="新細明體"/>
        <family val="1"/>
        <charset val="136"/>
      </rPr>
      <t>顯示</t>
    </r>
    <r>
      <rPr>
        <b/>
        <sz val="10"/>
        <rFont val="Arial"/>
        <family val="2"/>
      </rPr>
      <t xml:space="preserve"> (30</t>
    </r>
    <r>
      <rPr>
        <b/>
        <sz val="10"/>
        <rFont val="新細明體"/>
        <family val="1"/>
        <charset val="136"/>
      </rPr>
      <t>套</t>
    </r>
    <r>
      <rPr>
        <b/>
        <sz val="10"/>
        <rFont val="Arial"/>
        <family val="2"/>
      </rPr>
      <t>)</t>
    </r>
    <phoneticPr fontId="1" type="noConversion"/>
  </si>
  <si>
    <r>
      <rPr>
        <sz val="10"/>
        <rFont val="新細明體"/>
        <family val="1"/>
        <charset val="136"/>
      </rPr>
      <t>楊光</t>
    </r>
    <phoneticPr fontId="1" type="noConversion"/>
  </si>
  <si>
    <r>
      <rPr>
        <sz val="10"/>
        <rFont val="新細明體"/>
        <family val="1"/>
        <charset val="136"/>
      </rPr>
      <t>細部洽談已完成</t>
    </r>
    <r>
      <rPr>
        <sz val="10"/>
        <rFont val="Arial"/>
        <family val="2"/>
      </rPr>
      <t xml:space="preserve"> </t>
    </r>
    <r>
      <rPr>
        <sz val="10"/>
        <rFont val="新細明體"/>
        <family val="1"/>
        <charset val="136"/>
      </rPr>
      <t>待報價數量與金額確認</t>
    </r>
    <phoneticPr fontId="1" type="noConversion"/>
  </si>
  <si>
    <t>ZCNs-M60012</t>
    <phoneticPr fontId="1" type="noConversion"/>
  </si>
  <si>
    <t>S-1</t>
    <phoneticPr fontId="1" type="noConversion"/>
  </si>
  <si>
    <t>S-2</t>
  </si>
  <si>
    <t>S-3</t>
  </si>
  <si>
    <t>S-4</t>
  </si>
  <si>
    <t>S-5</t>
  </si>
  <si>
    <t>S-6</t>
  </si>
  <si>
    <t>S-7</t>
  </si>
  <si>
    <t>S-8</t>
  </si>
  <si>
    <t>S-9</t>
  </si>
  <si>
    <t>S-12</t>
  </si>
  <si>
    <t>S-13</t>
  </si>
  <si>
    <t>T-1</t>
    <phoneticPr fontId="1" type="noConversion"/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</si>
  <si>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</si>
  <si>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</si>
  <si>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</si>
  <si>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</si>
  <si>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</si>
  <si>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</si>
  <si>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</si>
  <si>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</si>
  <si>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</si>
  <si>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</si>
  <si>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</si>
  <si>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</si>
  <si>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</si>
  <si>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</si>
  <si>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</si>
  <si>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</si>
  <si>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</si>
  <si>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</si>
  <si>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</si>
  <si>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</si>
  <si>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</si>
  <si>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T-23</t>
  </si>
  <si>
    <t>T-24</t>
  </si>
  <si>
    <t>T-25</t>
  </si>
  <si>
    <t>T-26</t>
  </si>
  <si>
    <t>T-27</t>
  </si>
  <si>
    <t>T-28</t>
  </si>
  <si>
    <t>T-29</t>
  </si>
  <si>
    <t>T-30</t>
  </si>
  <si>
    <t>T-31</t>
  </si>
  <si>
    <t>T-32</t>
  </si>
  <si>
    <t>T-34</t>
  </si>
  <si>
    <t>T-35</t>
  </si>
  <si>
    <t>T-36</t>
  </si>
  <si>
    <t>T-37</t>
  </si>
  <si>
    <t>T-38</t>
  </si>
  <si>
    <t>T-39</t>
  </si>
  <si>
    <t>T-40</t>
  </si>
  <si>
    <t>T-41</t>
  </si>
  <si>
    <t>T-42</t>
  </si>
  <si>
    <t>T-43</t>
  </si>
  <si>
    <t>T-44</t>
  </si>
  <si>
    <t>T-45</t>
  </si>
  <si>
    <t>T-46</t>
  </si>
  <si>
    <t>T-47</t>
  </si>
  <si>
    <t>T-48</t>
  </si>
  <si>
    <t>T-49</t>
  </si>
  <si>
    <t>T-50</t>
  </si>
  <si>
    <t>T-51</t>
  </si>
  <si>
    <t>T-52</t>
  </si>
  <si>
    <t>T-53</t>
  </si>
  <si>
    <t>T-54</t>
  </si>
  <si>
    <t>T-55</t>
  </si>
  <si>
    <t>T-56</t>
  </si>
  <si>
    <t>T-57</t>
  </si>
  <si>
    <t>T-58</t>
  </si>
  <si>
    <t>T-59</t>
  </si>
  <si>
    <t>T-60</t>
  </si>
  <si>
    <t>T-61</t>
  </si>
  <si>
    <t>FII2430403</t>
  </si>
  <si>
    <t>待出貨</t>
    <phoneticPr fontId="1" type="noConversion"/>
  </si>
  <si>
    <t>Cloud Network Technology Singapopre Pte.Ltd</t>
  </si>
  <si>
    <t>台灣台陽</t>
  </si>
  <si>
    <t>CBD TW</t>
  </si>
  <si>
    <t>周為閣</t>
  </si>
  <si>
    <t>已出貨
2024.2-3月</t>
  </si>
  <si>
    <t>GBP-O3263406</t>
    <phoneticPr fontId="1" type="noConversion"/>
  </si>
  <si>
    <t>費用轉嫁</t>
    <phoneticPr fontId="1" type="noConversion"/>
  </si>
  <si>
    <t>2024年03月</t>
  </si>
  <si>
    <t>GBP-O3253015</t>
    <phoneticPr fontId="1" type="noConversion"/>
  </si>
  <si>
    <t>簽核檔報價單，待轉PO</t>
    <phoneticPr fontId="1" type="noConversion"/>
  </si>
  <si>
    <t>開票</t>
    <phoneticPr fontId="1" type="noConversion"/>
  </si>
  <si>
    <t>簽核檔報價單</t>
    <phoneticPr fontId="1" type="noConversion"/>
  </si>
  <si>
    <t>深圳富桂</t>
    <phoneticPr fontId="1" type="noConversion"/>
  </si>
  <si>
    <t>張建德</t>
    <phoneticPr fontId="1" type="noConversion"/>
  </si>
  <si>
    <t>GBP-O3263174</t>
    <phoneticPr fontId="1" type="noConversion"/>
  </si>
  <si>
    <t>潘冬</t>
    <phoneticPr fontId="1" type="noConversion"/>
  </si>
  <si>
    <r>
      <rPr>
        <sz val="10"/>
        <rFont val="細明體"/>
        <family val="3"/>
        <charset val="136"/>
      </rPr>
      <t>材料成本已放到</t>
    </r>
    <r>
      <rPr>
        <sz val="10"/>
        <rFont val="Arial"/>
        <family val="2"/>
      </rPr>
      <t>NVD</t>
    </r>
    <r>
      <rPr>
        <sz val="10"/>
        <rFont val="細明體"/>
        <family val="3"/>
        <charset val="136"/>
      </rPr>
      <t>專案中</t>
    </r>
    <phoneticPr fontId="1" type="noConversion"/>
  </si>
  <si>
    <t>1VSHO10051+2CNN-O10794</t>
    <phoneticPr fontId="1" type="noConversion"/>
  </si>
  <si>
    <t>1VSHO10052</t>
    <phoneticPr fontId="1" type="noConversion"/>
  </si>
  <si>
    <t>Cloud Network Technology Singapore Pte. Ltd.</t>
  </si>
  <si>
    <t>張世忠</t>
  </si>
  <si>
    <t>TW</t>
  </si>
  <si>
    <t>曾智育</t>
  </si>
  <si>
    <t>GBP-O3263407</t>
    <phoneticPr fontId="1" type="noConversion"/>
  </si>
  <si>
    <t>待出貨,CNS 2023貨款未回復付款時期,南寧經管不予以立帳,</t>
  </si>
  <si>
    <t>INGRASYS (SINGAPORE) PTE. LTD</t>
  </si>
  <si>
    <t>陳亦漢</t>
  </si>
  <si>
    <t>鴻佰科技股份有限公司</t>
  </si>
  <si>
    <t>台灣南青</t>
  </si>
  <si>
    <t>劉泓毅</t>
  </si>
  <si>
    <t>已出貨</t>
  </si>
  <si>
    <t>2024/3</t>
  </si>
  <si>
    <t>24332000000083372006</t>
    <phoneticPr fontId="1" type="noConversion"/>
  </si>
  <si>
    <t>FII2430409</t>
  </si>
  <si>
    <t>毛利表提出申請 , 插DIMM圖面細化</t>
  </si>
  <si>
    <t>已出貨</t>
    <phoneticPr fontId="1" type="noConversion"/>
  </si>
  <si>
    <t>1TGHO10041</t>
  </si>
  <si>
    <r>
      <rPr>
        <sz val="10"/>
        <rFont val="新細明體"/>
        <family val="1"/>
        <charset val="136"/>
      </rPr>
      <t>湖口</t>
    </r>
    <r>
      <rPr>
        <sz val="10"/>
        <rFont val="Arial"/>
        <family val="2"/>
      </rPr>
      <t xml:space="preserve"> HGX </t>
    </r>
    <r>
      <rPr>
        <sz val="10"/>
        <rFont val="新細明體"/>
        <family val="1"/>
        <charset val="136"/>
      </rPr>
      <t>改造</t>
    </r>
    <r>
      <rPr>
        <sz val="10"/>
        <rFont val="Arial"/>
        <family val="2"/>
      </rPr>
      <t xml:space="preserve"> Vulcan</t>
    </r>
    <phoneticPr fontId="1" type="noConversion"/>
  </si>
  <si>
    <r>
      <rPr>
        <sz val="10"/>
        <rFont val="細明體"/>
        <family val="3"/>
        <charset val="136"/>
      </rPr>
      <t>簽核檔報價單，待轉</t>
    </r>
    <r>
      <rPr>
        <sz val="10"/>
        <rFont val="Arial"/>
        <family val="2"/>
      </rPr>
      <t>PO</t>
    </r>
    <phoneticPr fontId="1" type="noConversion"/>
  </si>
  <si>
    <t>3月交期延期至6月</t>
    <phoneticPr fontId="1" type="noConversion"/>
  </si>
  <si>
    <t>1FZHO30001</t>
  </si>
  <si>
    <t>程皓</t>
  </si>
  <si>
    <t>湖口 高精度貼標機 (10小+2大)</t>
  </si>
  <si>
    <t>銳捷1U包裝線</t>
    <phoneticPr fontId="1" type="noConversion"/>
  </si>
  <si>
    <t>MA6-NC0002</t>
    <phoneticPr fontId="1" type="noConversion"/>
  </si>
  <si>
    <r>
      <rPr>
        <sz val="10"/>
        <rFont val="細明體"/>
        <family val="3"/>
        <charset val="136"/>
      </rPr>
      <t>福州</t>
    </r>
    <phoneticPr fontId="1" type="noConversion"/>
  </si>
  <si>
    <t>已出貨待立賬</t>
    <phoneticPr fontId="1" type="noConversion"/>
  </si>
  <si>
    <t>方案和報價已通過，已下單，已交貨，調試中</t>
    <phoneticPr fontId="1" type="noConversion"/>
  </si>
  <si>
    <t>243 TA IO Trim 尺寸檢測專案</t>
    <phoneticPr fontId="1" type="noConversion"/>
  </si>
  <si>
    <t>吳瑤</t>
    <phoneticPr fontId="1" type="noConversion"/>
  </si>
  <si>
    <t>方案定版</t>
    <phoneticPr fontId="1" type="noConversion"/>
  </si>
  <si>
    <t>247&amp;248 AL PVD 版 IO Trim 尺寸&amp;外觀檢測專案</t>
    <phoneticPr fontId="1" type="noConversion"/>
  </si>
  <si>
    <t>定版方案有新增檢測需求，已修改回傳</t>
    <phoneticPr fontId="1" type="noConversion"/>
  </si>
  <si>
    <t>PHX243外觀&amp;尺寸檢測專案</t>
    <phoneticPr fontId="1" type="noConversion"/>
  </si>
  <si>
    <t>羅開虹</t>
    <phoneticPr fontId="1" type="noConversion"/>
  </si>
  <si>
    <t>V3方案階段</t>
    <phoneticPr fontId="1" type="noConversion"/>
  </si>
  <si>
    <t>PHX23-檢測-外觀-結構-尺寸檢測-AOI 預熱成型</t>
    <phoneticPr fontId="1" type="noConversion"/>
  </si>
  <si>
    <t>V1版方案製作中</t>
    <phoneticPr fontId="1" type="noConversion"/>
  </si>
  <si>
    <t>F21智能貨架</t>
    <phoneticPr fontId="1" type="noConversion"/>
  </si>
  <si>
    <t>待下單</t>
    <phoneticPr fontId="1" type="noConversion"/>
  </si>
  <si>
    <t>CBD物流暫存倉上下料</t>
    <phoneticPr fontId="1" type="noConversion"/>
  </si>
  <si>
    <t>陳利平</t>
    <phoneticPr fontId="1" type="noConversion"/>
  </si>
  <si>
    <t>F21螺絲有無檢測</t>
    <phoneticPr fontId="1" type="noConversion"/>
  </si>
  <si>
    <t>衝壓自動化線體搬遷越南</t>
    <phoneticPr fontId="1" type="noConversion"/>
  </si>
  <si>
    <r>
      <t xml:space="preserve">B </t>
    </r>
    <r>
      <rPr>
        <sz val="10"/>
        <rFont val="細明體"/>
        <family val="3"/>
        <charset val="136"/>
      </rPr>
      <t>需要爭取</t>
    </r>
    <phoneticPr fontId="1" type="noConversion"/>
  </si>
  <si>
    <t>暫停</t>
    <phoneticPr fontId="1" type="noConversion"/>
  </si>
  <si>
    <t>蓋章版採購合同</t>
    <phoneticPr fontId="1" type="noConversion"/>
  </si>
  <si>
    <t>已中標，法務流程已完結，下單購買物料流程中</t>
    <phoneticPr fontId="1" type="noConversion"/>
  </si>
  <si>
    <t>自動安裝接水盤</t>
    <phoneticPr fontId="1" type="noConversion"/>
  </si>
  <si>
    <t>商檢自動擰截止閥設備</t>
    <phoneticPr fontId="1" type="noConversion"/>
  </si>
  <si>
    <t>N24內機自動貼標</t>
    <phoneticPr fontId="1" type="noConversion"/>
  </si>
  <si>
    <t>N24內機自動安裝</t>
    <phoneticPr fontId="1" type="noConversion"/>
  </si>
  <si>
    <t>W24線外機自動擰快速接頭</t>
    <phoneticPr fontId="1" type="noConversion"/>
  </si>
  <si>
    <t>W24電機支架自動組裝</t>
    <phoneticPr fontId="1" type="noConversion"/>
  </si>
  <si>
    <t>W24風扇安裝自動組裝</t>
    <phoneticPr fontId="1" type="noConversion"/>
  </si>
  <si>
    <t>翻轉機</t>
    <phoneticPr fontId="1" type="noConversion"/>
  </si>
  <si>
    <t>羅燕</t>
    <phoneticPr fontId="1" type="noConversion"/>
  </si>
  <si>
    <t>已出貨已立賬</t>
  </si>
  <si>
    <t>2024年01月</t>
  </si>
  <si>
    <t>陽極飛杆掛具號專案</t>
    <phoneticPr fontId="1" type="noConversion"/>
  </si>
  <si>
    <r>
      <t>KM</t>
    </r>
    <r>
      <rPr>
        <sz val="10"/>
        <rFont val="細明體"/>
        <family val="3"/>
        <charset val="136"/>
      </rPr>
      <t>系統已簽核</t>
    </r>
    <phoneticPr fontId="1" type="noConversion"/>
  </si>
  <si>
    <t>郭政豐</t>
    <phoneticPr fontId="1" type="noConversion"/>
  </si>
  <si>
    <t>已交貨，調試中</t>
    <phoneticPr fontId="1" type="noConversion"/>
  </si>
  <si>
    <t>鄧萬能</t>
    <phoneticPr fontId="1" type="noConversion"/>
  </si>
  <si>
    <t>遙控器拉拔力測試</t>
    <phoneticPr fontId="1" type="noConversion"/>
  </si>
  <si>
    <t>成都</t>
    <phoneticPr fontId="1" type="noConversion"/>
  </si>
  <si>
    <t>1FZHO30005</t>
    <phoneticPr fontId="1" type="noConversion"/>
  </si>
  <si>
    <t>24332000000083269281
24332000000083380079
24332000000083341108
24332000000083430741</t>
    <phoneticPr fontId="1" type="noConversion"/>
  </si>
  <si>
    <r>
      <rPr>
        <sz val="10"/>
        <rFont val="新細明體"/>
        <family val="1"/>
        <charset val="136"/>
      </rPr>
      <t>墨西哥</t>
    </r>
    <r>
      <rPr>
        <sz val="10"/>
        <rFont val="Arial"/>
        <family val="2"/>
      </rPr>
      <t xml:space="preserve"> PG520</t>
    </r>
    <r>
      <rPr>
        <sz val="10"/>
        <rFont val="新細明體"/>
        <family val="1"/>
        <charset val="136"/>
      </rPr>
      <t>自動組拆線</t>
    </r>
    <r>
      <rPr>
        <sz val="10"/>
        <rFont val="Arial"/>
        <family val="2"/>
      </rPr>
      <t>5</t>
    </r>
    <r>
      <rPr>
        <sz val="10"/>
        <rFont val="新細明體"/>
        <family val="1"/>
        <charset val="136"/>
      </rPr>
      <t>線</t>
    </r>
    <phoneticPr fontId="1" type="noConversion"/>
  </si>
  <si>
    <r>
      <rPr>
        <sz val="10"/>
        <rFont val="新細明體"/>
        <family val="1"/>
        <charset val="136"/>
      </rPr>
      <t>墨西哥</t>
    </r>
    <r>
      <rPr>
        <sz val="10"/>
        <rFont val="Arial"/>
        <family val="2"/>
      </rPr>
      <t xml:space="preserve"> PG520</t>
    </r>
    <r>
      <rPr>
        <sz val="10"/>
        <rFont val="新細明體"/>
        <family val="1"/>
        <charset val="136"/>
      </rPr>
      <t>自動組拆線</t>
    </r>
    <r>
      <rPr>
        <sz val="10"/>
        <rFont val="Arial"/>
        <family val="2"/>
      </rPr>
      <t>6</t>
    </r>
    <r>
      <rPr>
        <sz val="10"/>
        <rFont val="新細明體"/>
        <family val="1"/>
        <charset val="136"/>
      </rPr>
      <t>線</t>
    </r>
    <phoneticPr fontId="1" type="noConversion"/>
  </si>
  <si>
    <t>24332000000083275299
24332000000083257249
24332000000083187374</t>
    <phoneticPr fontId="1" type="noConversion"/>
  </si>
  <si>
    <t>24332000000083267622
24332000000083238602
24332000000083219016
24332000000083239351</t>
    <phoneticPr fontId="1" type="noConversion"/>
  </si>
  <si>
    <t>24332000000068008565
24332000000067938986
24332000000068100030
24332000000068043258
24332000000068090497
24332000000082970917</t>
    <phoneticPr fontId="1" type="noConversion"/>
  </si>
  <si>
    <t>1SOHO10023</t>
  </si>
  <si>
    <t>林上雲</t>
  </si>
  <si>
    <t>A001</t>
    <phoneticPr fontId="1" type="noConversion"/>
  </si>
  <si>
    <t>A002</t>
    <phoneticPr fontId="1" type="noConversion"/>
  </si>
  <si>
    <t>費用轉嫁簽核中</t>
    <phoneticPr fontId="1" type="noConversion"/>
  </si>
  <si>
    <t>G次-NSD1-自動倉儲  (交由女媧機器人接手聯繫</t>
    <phoneticPr fontId="1" type="noConversion"/>
  </si>
  <si>
    <t>G次--VN</t>
    <phoneticPr fontId="1" type="noConversion"/>
  </si>
  <si>
    <t>李洋</t>
    <phoneticPr fontId="1" type="noConversion"/>
  </si>
  <si>
    <t>2024/8月</t>
    <phoneticPr fontId="1" type="noConversion"/>
  </si>
  <si>
    <t>交由女媧機器人聯繫</t>
    <phoneticPr fontId="1" type="noConversion"/>
  </si>
  <si>
    <t>2024/8</t>
    <phoneticPr fontId="1" type="noConversion"/>
  </si>
  <si>
    <t>報價單王處長已簽核  現等投資企劃書</t>
    <phoneticPr fontId="1" type="noConversion"/>
  </si>
  <si>
    <t>1VSHNC0019
1VSHNC0020
1VSHNC0021
1VSHNC0022</t>
    <phoneticPr fontId="1" type="noConversion"/>
  </si>
  <si>
    <t>44,638
46,203
44,638
44,521</t>
    <phoneticPr fontId="1" type="noConversion"/>
  </si>
  <si>
    <t>241161.46
247088.58
239590.46
231796.45</t>
    <phoneticPr fontId="1" type="noConversion"/>
  </si>
  <si>
    <t>2024/03</t>
    <phoneticPr fontId="1" type="noConversion"/>
  </si>
  <si>
    <t>24332000000062448638
24332000000062515524</t>
    <phoneticPr fontId="1" type="noConversion"/>
  </si>
  <si>
    <t>2024/03/13</t>
    <phoneticPr fontId="1" type="noConversion"/>
  </si>
  <si>
    <t>費用轉嫁簽核完成</t>
    <phoneticPr fontId="1" type="noConversion"/>
  </si>
  <si>
    <r>
      <t>G</t>
    </r>
    <r>
      <rPr>
        <sz val="10"/>
        <rFont val="新細明體"/>
        <family val="1"/>
        <charset val="136"/>
      </rPr>
      <t>次</t>
    </r>
    <r>
      <rPr>
        <sz val="10"/>
        <rFont val="Arial"/>
        <family val="2"/>
      </rPr>
      <t>-</t>
    </r>
    <r>
      <rPr>
        <sz val="10"/>
        <rFont val="新細明體"/>
        <family val="1"/>
        <charset val="136"/>
      </rPr>
      <t>自動包裝線(暫時下單螺絲機及入料機)</t>
    </r>
    <phoneticPr fontId="1" type="noConversion"/>
  </si>
  <si>
    <t>已下單螺絲機及入料機(48000+15000)</t>
    <phoneticPr fontId="1" type="noConversion"/>
  </si>
  <si>
    <t>已送報價單給 年興紡織</t>
    <phoneticPr fontId="1" type="noConversion"/>
  </si>
  <si>
    <t>A140</t>
  </si>
  <si>
    <t>越南富裕HABOOB FT 治具</t>
    <phoneticPr fontId="1" type="noConversion"/>
  </si>
  <si>
    <t>2CNN-O20424/2CNN-O30161</t>
    <phoneticPr fontId="1" type="noConversion"/>
  </si>
  <si>
    <t>A141</t>
  </si>
  <si>
    <t>越南富聯精密HABOOB FT 治具</t>
    <phoneticPr fontId="1" type="noConversion"/>
  </si>
  <si>
    <t>2CMI-O10101</t>
    <phoneticPr fontId="1" type="noConversion"/>
  </si>
  <si>
    <t>艾方芯動舊機改造6套</t>
    <phoneticPr fontId="1" type="noConversion"/>
  </si>
  <si>
    <t>溫控系統</t>
    <phoneticPr fontId="1" type="noConversion"/>
  </si>
  <si>
    <t>新增</t>
    <phoneticPr fontId="1" type="noConversion"/>
  </si>
  <si>
    <t>威州</t>
    <phoneticPr fontId="1" type="noConversion"/>
  </si>
  <si>
    <t>SMC方案延伸至868的導入評估, 高中層管理變更,SMC花87萬美金做20個服務器機櫃通風散熱,目前868正在編預算,會有60~80櫃做風冷散熱 需把握機會</t>
    <phoneticPr fontId="1" type="noConversion"/>
  </si>
  <si>
    <t>BU 2024年下半年的投資計畫</t>
    <phoneticPr fontId="1" type="noConversion"/>
  </si>
  <si>
    <r>
      <rPr>
        <sz val="10"/>
        <color rgb="FFFF0000"/>
        <rFont val="新細明體"/>
        <family val="1"/>
        <charset val="136"/>
      </rPr>
      <t>溫控系統</t>
    </r>
    <phoneticPr fontId="1" type="noConversion"/>
  </si>
  <si>
    <r>
      <t>B06-3F</t>
    </r>
    <r>
      <rPr>
        <sz val="10"/>
        <color rgb="FFFF0000"/>
        <rFont val="細明體"/>
        <family val="3"/>
        <charset val="136"/>
      </rPr>
      <t>老化房電控箱改造</t>
    </r>
  </si>
  <si>
    <r>
      <t xml:space="preserve">A </t>
    </r>
    <r>
      <rPr>
        <sz val="10"/>
        <color rgb="FFFF0000"/>
        <rFont val="新細明體"/>
        <family val="1"/>
        <charset val="136"/>
      </rPr>
      <t>確認</t>
    </r>
  </si>
  <si>
    <t>Fp202403270053</t>
    <phoneticPr fontId="1" type="noConversion"/>
  </si>
  <si>
    <t>南寧富聯富桂</t>
    <phoneticPr fontId="1" type="noConversion"/>
  </si>
  <si>
    <t>NN JBD</t>
    <phoneticPr fontId="1" type="noConversion"/>
  </si>
  <si>
    <t>鄒秀君</t>
    <phoneticPr fontId="1" type="noConversion"/>
  </si>
  <si>
    <r>
      <t>NVIDIA-Switch F16 BI ROOM</t>
    </r>
    <r>
      <rPr>
        <sz val="10"/>
        <color rgb="FFFF0000"/>
        <rFont val="細明體"/>
        <family val="2"/>
        <charset val="136"/>
      </rPr>
      <t>升溫改造</t>
    </r>
    <phoneticPr fontId="1" type="noConversion"/>
  </si>
  <si>
    <t>越南光州廠</t>
    <phoneticPr fontId="1" type="noConversion"/>
  </si>
  <si>
    <t>VN MBD1</t>
    <phoneticPr fontId="1" type="noConversion"/>
  </si>
  <si>
    <t>卓巧靈</t>
    <phoneticPr fontId="1" type="noConversion"/>
  </si>
  <si>
    <t>恒溫恒濕試驗機，TH2停機狀態 下，水箱漏水，故申
請維修</t>
    <phoneticPr fontId="31" type="noConversion"/>
  </si>
  <si>
    <t>Fp202403120006</t>
    <phoneticPr fontId="1" type="noConversion"/>
  </si>
  <si>
    <t>恒溫恒濕試驗機，TH10水泵有時抽不上水，故申請
維修。</t>
    <phoneticPr fontId="31" type="noConversion"/>
  </si>
  <si>
    <t>Pe202402290301</t>
    <phoneticPr fontId="1" type="noConversion"/>
  </si>
  <si>
    <t>用於溫箱維修</t>
    <phoneticPr fontId="1" type="noConversion"/>
  </si>
  <si>
    <t>Fp202403210020-1</t>
    <phoneticPr fontId="31" type="noConversion"/>
  </si>
  <si>
    <t>T-62</t>
  </si>
  <si>
    <t>T-63</t>
  </si>
  <si>
    <t>T-64</t>
  </si>
  <si>
    <t>T-65</t>
  </si>
  <si>
    <t>T-66</t>
  </si>
  <si>
    <t>A017</t>
  </si>
  <si>
    <t>A019</t>
  </si>
  <si>
    <t>A025</t>
  </si>
  <si>
    <t>A043</t>
  </si>
  <si>
    <t>A047</t>
  </si>
  <si>
    <t>A048</t>
  </si>
  <si>
    <t>A049</t>
  </si>
  <si>
    <t>A053</t>
  </si>
  <si>
    <t>A054</t>
  </si>
  <si>
    <t>A055</t>
  </si>
  <si>
    <t>A057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</si>
  <si>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</si>
  <si>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</si>
  <si>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</si>
  <si>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</si>
  <si>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</si>
  <si>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</si>
  <si>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</si>
  <si>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</si>
  <si>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</si>
  <si>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</si>
  <si>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</si>
  <si>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</si>
  <si>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</si>
  <si>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</si>
  <si>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Q2取消</t>
    <phoneticPr fontId="1" type="noConversion"/>
  </si>
  <si>
    <t>S-10</t>
    <phoneticPr fontId="1" type="noConversion"/>
  </si>
  <si>
    <t>S-11</t>
    <phoneticPr fontId="1" type="noConversion"/>
  </si>
  <si>
    <t>A003</t>
    <phoneticPr fontId="1" type="noConversion"/>
  </si>
  <si>
    <t>A004</t>
    <phoneticPr fontId="1" type="noConversion"/>
  </si>
  <si>
    <t>A005</t>
    <phoneticPr fontId="1" type="noConversion"/>
  </si>
  <si>
    <t>A006</t>
    <phoneticPr fontId="1" type="noConversion"/>
  </si>
  <si>
    <t>A007</t>
    <phoneticPr fontId="1" type="noConversion"/>
  </si>
  <si>
    <t>A008</t>
    <phoneticPr fontId="1" type="noConversion"/>
  </si>
  <si>
    <t>A009</t>
    <phoneticPr fontId="1" type="noConversion"/>
  </si>
  <si>
    <t>A010</t>
    <phoneticPr fontId="1" type="noConversion"/>
  </si>
  <si>
    <t>A011</t>
    <phoneticPr fontId="1" type="noConversion"/>
  </si>
  <si>
    <t>A012</t>
    <phoneticPr fontId="1" type="noConversion"/>
  </si>
  <si>
    <t>A013</t>
    <phoneticPr fontId="1" type="noConversion"/>
  </si>
  <si>
    <t>A014</t>
    <phoneticPr fontId="1" type="noConversion"/>
  </si>
  <si>
    <t>A015</t>
    <phoneticPr fontId="1" type="noConversion"/>
  </si>
  <si>
    <t>A016</t>
    <phoneticPr fontId="1" type="noConversion"/>
  </si>
  <si>
    <t>A018</t>
    <phoneticPr fontId="1" type="noConversion"/>
  </si>
  <si>
    <t>A020</t>
    <phoneticPr fontId="1" type="noConversion"/>
  </si>
  <si>
    <t>A021</t>
    <phoneticPr fontId="1" type="noConversion"/>
  </si>
  <si>
    <t>A022</t>
    <phoneticPr fontId="1" type="noConversion"/>
  </si>
  <si>
    <t>A023</t>
    <phoneticPr fontId="1" type="noConversion"/>
  </si>
  <si>
    <t>A024</t>
    <phoneticPr fontId="1" type="noConversion"/>
  </si>
  <si>
    <t>A026</t>
    <phoneticPr fontId="1" type="noConversion"/>
  </si>
  <si>
    <t>A027</t>
    <phoneticPr fontId="1" type="noConversion"/>
  </si>
  <si>
    <t>A028</t>
    <phoneticPr fontId="1" type="noConversion"/>
  </si>
  <si>
    <t>A029</t>
    <phoneticPr fontId="1" type="noConversion"/>
  </si>
  <si>
    <t>A030</t>
    <phoneticPr fontId="1" type="noConversion"/>
  </si>
  <si>
    <t>A031</t>
    <phoneticPr fontId="1" type="noConversion"/>
  </si>
  <si>
    <t>A032</t>
    <phoneticPr fontId="1" type="noConversion"/>
  </si>
  <si>
    <t>A033</t>
    <phoneticPr fontId="1" type="noConversion"/>
  </si>
  <si>
    <t>A034</t>
    <phoneticPr fontId="1" type="noConversion"/>
  </si>
  <si>
    <t>A035</t>
    <phoneticPr fontId="1" type="noConversion"/>
  </si>
  <si>
    <t>A036</t>
    <phoneticPr fontId="1" type="noConversion"/>
  </si>
  <si>
    <t>A037</t>
    <phoneticPr fontId="1" type="noConversion"/>
  </si>
  <si>
    <t>A038</t>
    <phoneticPr fontId="1" type="noConversion"/>
  </si>
  <si>
    <t>A039</t>
    <phoneticPr fontId="1" type="noConversion"/>
  </si>
  <si>
    <t>A040</t>
    <phoneticPr fontId="1" type="noConversion"/>
  </si>
  <si>
    <t>A041</t>
    <phoneticPr fontId="1" type="noConversion"/>
  </si>
  <si>
    <t>A042</t>
    <phoneticPr fontId="1" type="noConversion"/>
  </si>
  <si>
    <t>A044</t>
    <phoneticPr fontId="1" type="noConversion"/>
  </si>
  <si>
    <t>A045</t>
    <phoneticPr fontId="1" type="noConversion"/>
  </si>
  <si>
    <t>A046</t>
    <phoneticPr fontId="1" type="noConversion"/>
  </si>
  <si>
    <t>A050</t>
    <phoneticPr fontId="1" type="noConversion"/>
  </si>
  <si>
    <t>A051</t>
    <phoneticPr fontId="1" type="noConversion"/>
  </si>
  <si>
    <t>A052</t>
    <phoneticPr fontId="1" type="noConversion"/>
  </si>
  <si>
    <t>A056</t>
    <phoneticPr fontId="1" type="noConversion"/>
  </si>
  <si>
    <t>A058</t>
    <phoneticPr fontId="1" type="noConversion"/>
  </si>
  <si>
    <t>A059</t>
    <phoneticPr fontId="1" type="noConversion"/>
  </si>
  <si>
    <t>A060</t>
    <phoneticPr fontId="1" type="noConversion"/>
  </si>
  <si>
    <t>A061</t>
    <phoneticPr fontId="1" type="noConversion"/>
  </si>
  <si>
    <t>A076</t>
    <phoneticPr fontId="1" type="noConversion"/>
  </si>
  <si>
    <t>A077</t>
    <phoneticPr fontId="1" type="noConversion"/>
  </si>
  <si>
    <t>A078</t>
    <phoneticPr fontId="1" type="noConversion"/>
  </si>
  <si>
    <t>A079</t>
    <phoneticPr fontId="1" type="noConversion"/>
  </si>
  <si>
    <r>
      <rPr>
        <sz val="10"/>
        <rFont val="細明體"/>
        <family val="3"/>
        <charset val="136"/>
      </rPr>
      <t>預計</t>
    </r>
    <r>
      <rPr>
        <sz val="10"/>
        <rFont val="Arial"/>
        <family val="2"/>
      </rPr>
      <t>5</t>
    </r>
    <r>
      <rPr>
        <sz val="10"/>
        <rFont val="細明體"/>
        <family val="3"/>
        <charset val="136"/>
      </rPr>
      <t>月上月出貨</t>
    </r>
    <phoneticPr fontId="1" type="noConversion"/>
  </si>
  <si>
    <t>A080</t>
    <phoneticPr fontId="1" type="noConversion"/>
  </si>
  <si>
    <t>A081</t>
    <phoneticPr fontId="1" type="noConversion"/>
  </si>
  <si>
    <t>A082</t>
    <phoneticPr fontId="1" type="noConversion"/>
  </si>
  <si>
    <t>A083</t>
    <phoneticPr fontId="1" type="noConversion"/>
  </si>
  <si>
    <t>A084</t>
    <phoneticPr fontId="1" type="noConversion"/>
  </si>
  <si>
    <t>A085</t>
    <phoneticPr fontId="1" type="noConversion"/>
  </si>
  <si>
    <t>A086</t>
    <phoneticPr fontId="1" type="noConversion"/>
  </si>
  <si>
    <t>A087</t>
    <phoneticPr fontId="1" type="noConversion"/>
  </si>
  <si>
    <t>A088</t>
    <phoneticPr fontId="1" type="noConversion"/>
  </si>
  <si>
    <t>A089</t>
    <phoneticPr fontId="1" type="noConversion"/>
  </si>
  <si>
    <t>A090</t>
    <phoneticPr fontId="1" type="noConversion"/>
  </si>
  <si>
    <t>A091</t>
    <phoneticPr fontId="1" type="noConversion"/>
  </si>
  <si>
    <t>A092</t>
    <phoneticPr fontId="1" type="noConversion"/>
  </si>
  <si>
    <t>A093</t>
    <phoneticPr fontId="1" type="noConversion"/>
  </si>
  <si>
    <t>A094</t>
    <phoneticPr fontId="1" type="noConversion"/>
  </si>
  <si>
    <t>A095</t>
    <phoneticPr fontId="1" type="noConversion"/>
  </si>
  <si>
    <t>A096</t>
    <phoneticPr fontId="1" type="noConversion"/>
  </si>
  <si>
    <t>A097</t>
    <phoneticPr fontId="1" type="noConversion"/>
  </si>
  <si>
    <t>A098</t>
    <phoneticPr fontId="1" type="noConversion"/>
  </si>
  <si>
    <t>A099</t>
    <phoneticPr fontId="1" type="noConversion"/>
  </si>
  <si>
    <t>A100</t>
    <phoneticPr fontId="1" type="noConversion"/>
  </si>
  <si>
    <t>A101</t>
    <phoneticPr fontId="1" type="noConversion"/>
  </si>
  <si>
    <t>A102</t>
    <phoneticPr fontId="1" type="noConversion"/>
  </si>
  <si>
    <t>A103</t>
    <phoneticPr fontId="1" type="noConversion"/>
  </si>
  <si>
    <t>A104</t>
    <phoneticPr fontId="1" type="noConversion"/>
  </si>
  <si>
    <t>A105</t>
    <phoneticPr fontId="1" type="noConversion"/>
  </si>
  <si>
    <t>A106</t>
    <phoneticPr fontId="1" type="noConversion"/>
  </si>
  <si>
    <t>A107</t>
    <phoneticPr fontId="1" type="noConversion"/>
  </si>
  <si>
    <t>A108</t>
    <phoneticPr fontId="1" type="noConversion"/>
  </si>
  <si>
    <t>A109</t>
    <phoneticPr fontId="1" type="noConversion"/>
  </si>
  <si>
    <t>A110</t>
    <phoneticPr fontId="1" type="noConversion"/>
  </si>
  <si>
    <t>A111</t>
    <phoneticPr fontId="1" type="noConversion"/>
  </si>
  <si>
    <t>A112</t>
    <phoneticPr fontId="1" type="noConversion"/>
  </si>
  <si>
    <t>A113</t>
    <phoneticPr fontId="1" type="noConversion"/>
  </si>
  <si>
    <t>A114</t>
    <phoneticPr fontId="1" type="noConversion"/>
  </si>
  <si>
    <t>A115</t>
    <phoneticPr fontId="1" type="noConversion"/>
  </si>
  <si>
    <t>A116</t>
    <phoneticPr fontId="1" type="noConversion"/>
  </si>
  <si>
    <t>A117</t>
    <phoneticPr fontId="1" type="noConversion"/>
  </si>
  <si>
    <t>A118</t>
    <phoneticPr fontId="1" type="noConversion"/>
  </si>
  <si>
    <t>A119</t>
    <phoneticPr fontId="1" type="noConversion"/>
  </si>
  <si>
    <t>A120</t>
    <phoneticPr fontId="1" type="noConversion"/>
  </si>
  <si>
    <t>A121</t>
    <phoneticPr fontId="1" type="noConversion"/>
  </si>
  <si>
    <t>A122</t>
    <phoneticPr fontId="1" type="noConversion"/>
  </si>
  <si>
    <t>已報價，待訂單--需要跟進專案工程師</t>
    <phoneticPr fontId="1" type="noConversion"/>
  </si>
  <si>
    <t>A123</t>
    <phoneticPr fontId="1" type="noConversion"/>
  </si>
  <si>
    <t>A124</t>
    <phoneticPr fontId="1" type="noConversion"/>
  </si>
  <si>
    <t>A125</t>
    <phoneticPr fontId="1" type="noConversion"/>
  </si>
  <si>
    <t>A126</t>
    <phoneticPr fontId="1" type="noConversion"/>
  </si>
  <si>
    <t>A127</t>
    <phoneticPr fontId="1" type="noConversion"/>
  </si>
  <si>
    <t>A128</t>
    <phoneticPr fontId="1" type="noConversion"/>
  </si>
  <si>
    <t>A129</t>
    <phoneticPr fontId="1" type="noConversion"/>
  </si>
  <si>
    <t>A130</t>
    <phoneticPr fontId="1" type="noConversion"/>
  </si>
  <si>
    <t>A131</t>
    <phoneticPr fontId="1" type="noConversion"/>
  </si>
  <si>
    <t>A132</t>
    <phoneticPr fontId="1" type="noConversion"/>
  </si>
  <si>
    <t>A133</t>
    <phoneticPr fontId="1" type="noConversion"/>
  </si>
  <si>
    <t>A134</t>
    <phoneticPr fontId="1" type="noConversion"/>
  </si>
  <si>
    <t>A135</t>
    <phoneticPr fontId="1" type="noConversion"/>
  </si>
  <si>
    <t>A136</t>
    <phoneticPr fontId="1" type="noConversion"/>
  </si>
  <si>
    <t>A137</t>
    <phoneticPr fontId="1" type="noConversion"/>
  </si>
  <si>
    <t>A138</t>
    <phoneticPr fontId="1" type="noConversion"/>
  </si>
  <si>
    <t>A139</t>
    <phoneticPr fontId="1" type="noConversion"/>
  </si>
  <si>
    <r>
      <rPr>
        <sz val="10"/>
        <rFont val="細明體"/>
        <family val="3"/>
        <charset val="136"/>
      </rPr>
      <t xml:space="preserve">方案評估檢討中
</t>
    </r>
    <r>
      <rPr>
        <sz val="10"/>
        <rFont val="Arial"/>
        <family val="2"/>
      </rPr>
      <t>'</t>
    </r>
    <r>
      <rPr>
        <sz val="10"/>
        <rFont val="細明體"/>
        <family val="3"/>
        <charset val="136"/>
      </rPr>
      <t xml:space="preserve">已出貨
</t>
    </r>
    <r>
      <rPr>
        <sz val="10"/>
        <rFont val="Arial"/>
        <family val="2"/>
      </rPr>
      <t>2B01-O10015(</t>
    </r>
    <r>
      <rPr>
        <sz val="10"/>
        <rFont val="細明體"/>
        <family val="3"/>
        <charset val="136"/>
      </rPr>
      <t xml:space="preserve">治具）
</t>
    </r>
    <r>
      <rPr>
        <sz val="10"/>
        <rFont val="Arial"/>
        <family val="2"/>
      </rPr>
      <t>2B01-O10022(</t>
    </r>
    <r>
      <rPr>
        <sz val="10"/>
        <rFont val="細明體"/>
        <family val="3"/>
        <charset val="136"/>
      </rPr>
      <t xml:space="preserve">治具）
</t>
    </r>
    <r>
      <rPr>
        <sz val="10"/>
        <rFont val="Arial"/>
        <family val="2"/>
      </rPr>
      <t>1TGHO10017(</t>
    </r>
    <r>
      <rPr>
        <sz val="10"/>
        <rFont val="細明體"/>
        <family val="3"/>
        <charset val="136"/>
      </rPr>
      <t xml:space="preserve">自動化）
</t>
    </r>
    <r>
      <rPr>
        <sz val="10"/>
        <rFont val="Arial"/>
        <family val="2"/>
      </rPr>
      <t>2B01-O10013(</t>
    </r>
    <r>
      <rPr>
        <sz val="10"/>
        <rFont val="細明體"/>
        <family val="3"/>
        <charset val="136"/>
      </rPr>
      <t xml:space="preserve">自動化）
</t>
    </r>
    <r>
      <rPr>
        <sz val="10"/>
        <rFont val="Arial"/>
        <family val="2"/>
      </rPr>
      <t>2B01-O10009(</t>
    </r>
    <r>
      <rPr>
        <sz val="10"/>
        <rFont val="細明體"/>
        <family val="3"/>
        <charset val="136"/>
      </rPr>
      <t xml:space="preserve">自動化）
</t>
    </r>
    <r>
      <rPr>
        <sz val="10"/>
        <rFont val="Arial"/>
        <family val="2"/>
      </rPr>
      <t>2B01-O10014(</t>
    </r>
    <r>
      <rPr>
        <sz val="10"/>
        <rFont val="細明體"/>
        <family val="3"/>
        <charset val="136"/>
      </rPr>
      <t xml:space="preserve">自動化）
</t>
    </r>
    <r>
      <rPr>
        <sz val="10"/>
        <rFont val="Arial"/>
        <family val="2"/>
      </rPr>
      <t>2B01-O10019(</t>
    </r>
    <r>
      <rPr>
        <sz val="10"/>
        <rFont val="細明體"/>
        <family val="3"/>
        <charset val="136"/>
      </rPr>
      <t xml:space="preserve">治具）
</t>
    </r>
    <r>
      <rPr>
        <sz val="10"/>
        <rFont val="Arial"/>
        <family val="2"/>
      </rPr>
      <t>2B01-O10020(</t>
    </r>
    <r>
      <rPr>
        <sz val="10"/>
        <rFont val="細明體"/>
        <family val="3"/>
        <charset val="136"/>
      </rPr>
      <t>治具</t>
    </r>
    <r>
      <rPr>
        <sz val="10"/>
        <rFont val="Arial"/>
        <family val="2"/>
      </rPr>
      <t>+</t>
    </r>
    <r>
      <rPr>
        <sz val="10"/>
        <rFont val="細明體"/>
        <family val="3"/>
        <charset val="136"/>
      </rPr>
      <t xml:space="preserve">自動化）
</t>
    </r>
    <r>
      <rPr>
        <sz val="10"/>
        <rFont val="Arial"/>
        <family val="2"/>
      </rPr>
      <t>1TGHO10041(</t>
    </r>
    <r>
      <rPr>
        <sz val="10"/>
        <rFont val="細明體"/>
        <family val="3"/>
        <charset val="136"/>
      </rPr>
      <t>自動化）</t>
    </r>
    <phoneticPr fontId="1" type="noConversion"/>
  </si>
  <si>
    <r>
      <t>2024/10</t>
    </r>
    <r>
      <rPr>
        <b/>
        <sz val="10"/>
        <rFont val="新細明體"/>
        <family val="1"/>
        <charset val="136"/>
      </rPr>
      <t>月</t>
    </r>
    <phoneticPr fontId="1" type="noConversion"/>
  </si>
  <si>
    <t>2024/10</t>
    <phoneticPr fontId="1" type="noConversion"/>
  </si>
  <si>
    <r>
      <t>2024/9</t>
    </r>
    <r>
      <rPr>
        <b/>
        <sz val="10"/>
        <rFont val="新細明體"/>
        <family val="1"/>
        <charset val="136"/>
      </rPr>
      <t>月</t>
    </r>
    <phoneticPr fontId="1" type="noConversion"/>
  </si>
  <si>
    <t>已出貨，費用轉嫁簽核中</t>
    <phoneticPr fontId="1" type="noConversion"/>
  </si>
  <si>
    <t>富裕</t>
    <phoneticPr fontId="1" type="noConversion"/>
  </si>
  <si>
    <t>集團關聯外交</t>
    <phoneticPr fontId="1" type="noConversion"/>
  </si>
  <si>
    <r>
      <rPr>
        <b/>
        <sz val="10"/>
        <rFont val="細明體"/>
        <family val="3"/>
        <charset val="136"/>
      </rPr>
      <t>待確認</t>
    </r>
    <r>
      <rPr>
        <b/>
        <sz val="10"/>
        <rFont val="Arial"/>
        <family val="2"/>
      </rPr>
      <t>Bianca</t>
    </r>
    <r>
      <rPr>
        <b/>
        <sz val="10"/>
        <rFont val="細明體"/>
        <family val="3"/>
        <charset val="136"/>
      </rPr>
      <t>接單狀況再決定是否需要改機出貨</t>
    </r>
    <r>
      <rPr>
        <b/>
        <sz val="10"/>
        <rFont val="Arial"/>
        <family val="2"/>
      </rPr>
      <t xml:space="preserve"> </t>
    </r>
    <r>
      <rPr>
        <b/>
        <sz val="10"/>
        <rFont val="細明體"/>
        <family val="3"/>
        <charset val="136"/>
      </rPr>
      <t>期限</t>
    </r>
    <r>
      <rPr>
        <b/>
        <sz val="10"/>
        <rFont val="Arial"/>
        <family val="2"/>
      </rPr>
      <t xml:space="preserve">5/M </t>
    </r>
    <r>
      <rPr>
        <b/>
        <sz val="10"/>
        <rFont val="細明體"/>
        <family val="3"/>
        <charset val="136"/>
      </rPr>
      <t>已收到客戶</t>
    </r>
    <r>
      <rPr>
        <b/>
        <sz val="10"/>
        <rFont val="Arial"/>
        <family val="2"/>
      </rPr>
      <t>PO</t>
    </r>
    <phoneticPr fontId="1" type="noConversion"/>
  </si>
  <si>
    <r>
      <rPr>
        <b/>
        <sz val="10"/>
        <rFont val="細明體"/>
        <family val="3"/>
        <charset val="136"/>
      </rPr>
      <t>投資計畫已完成簽核</t>
    </r>
    <r>
      <rPr>
        <b/>
        <sz val="10"/>
        <rFont val="Arial"/>
        <family val="2"/>
      </rPr>
      <t xml:space="preserve"> </t>
    </r>
    <r>
      <rPr>
        <b/>
        <sz val="10"/>
        <rFont val="細明體"/>
        <family val="3"/>
        <charset val="136"/>
      </rPr>
      <t>預計</t>
    </r>
    <r>
      <rPr>
        <b/>
        <sz val="10"/>
        <rFont val="Arial"/>
        <family val="2"/>
      </rPr>
      <t>3/10</t>
    </r>
    <r>
      <rPr>
        <b/>
        <sz val="10"/>
        <rFont val="細明體"/>
        <family val="3"/>
        <charset val="136"/>
      </rPr>
      <t>前完成</t>
    </r>
    <r>
      <rPr>
        <b/>
        <sz val="10"/>
        <rFont val="Arial"/>
        <family val="2"/>
      </rPr>
      <t>PRPO 3/15</t>
    </r>
    <r>
      <rPr>
        <b/>
        <sz val="10"/>
        <rFont val="細明體"/>
        <family val="3"/>
        <charset val="136"/>
      </rPr>
      <t>前出貨</t>
    </r>
    <r>
      <rPr>
        <b/>
        <sz val="10"/>
        <rFont val="Arial"/>
        <family val="2"/>
      </rPr>
      <t>(8</t>
    </r>
    <r>
      <rPr>
        <b/>
        <sz val="10"/>
        <rFont val="細明體"/>
        <family val="3"/>
        <charset val="136"/>
      </rPr>
      <t>小</t>
    </r>
    <r>
      <rPr>
        <b/>
        <sz val="10"/>
        <rFont val="Arial"/>
        <family val="2"/>
      </rPr>
      <t>+2</t>
    </r>
    <r>
      <rPr>
        <b/>
        <sz val="10"/>
        <rFont val="細明體"/>
        <family val="3"/>
        <charset val="136"/>
      </rPr>
      <t>大</t>
    </r>
    <r>
      <rPr>
        <b/>
        <sz val="10"/>
        <rFont val="Arial"/>
        <family val="2"/>
      </rPr>
      <t>),</t>
    </r>
    <r>
      <rPr>
        <b/>
        <sz val="10"/>
        <rFont val="細明體"/>
        <family val="3"/>
        <charset val="136"/>
      </rPr>
      <t>已收到客戶</t>
    </r>
    <r>
      <rPr>
        <b/>
        <sz val="10"/>
        <rFont val="Arial"/>
        <family val="2"/>
      </rPr>
      <t>PO</t>
    </r>
    <phoneticPr fontId="1" type="noConversion"/>
  </si>
  <si>
    <r>
      <rPr>
        <strike/>
        <sz val="10"/>
        <rFont val="新細明體"/>
        <family val="1"/>
        <charset val="136"/>
      </rPr>
      <t>自動化設備</t>
    </r>
    <phoneticPr fontId="1" type="noConversion"/>
  </si>
  <si>
    <r>
      <rPr>
        <strike/>
        <sz val="10"/>
        <rFont val="新細明體"/>
        <family val="1"/>
        <charset val="136"/>
      </rPr>
      <t>臺灣湖口</t>
    </r>
    <r>
      <rPr>
        <strike/>
        <sz val="10"/>
        <rFont val="Arial"/>
        <family val="2"/>
      </rPr>
      <t xml:space="preserve"> PG530</t>
    </r>
    <r>
      <rPr>
        <strike/>
        <sz val="10"/>
        <rFont val="新細明體"/>
        <family val="1"/>
        <charset val="136"/>
      </rPr>
      <t>自動拆螺絲線</t>
    </r>
    <r>
      <rPr>
        <sz val="12"/>
        <rFont val="Arial"/>
        <family val="2"/>
      </rPr>
      <t/>
    </r>
    <phoneticPr fontId="1" type="noConversion"/>
  </si>
  <si>
    <r>
      <t xml:space="preserve">B </t>
    </r>
    <r>
      <rPr>
        <strike/>
        <sz val="10"/>
        <rFont val="新細明體"/>
        <family val="1"/>
        <charset val="136"/>
      </rPr>
      <t>需要爭取</t>
    </r>
  </si>
  <si>
    <r>
      <rPr>
        <strike/>
        <sz val="10"/>
        <rFont val="新細明體"/>
        <family val="1"/>
        <charset val="136"/>
      </rPr>
      <t>張建德</t>
    </r>
    <phoneticPr fontId="1" type="noConversion"/>
  </si>
  <si>
    <r>
      <rPr>
        <strike/>
        <sz val="10"/>
        <rFont val="新細明體"/>
        <family val="1"/>
        <charset val="136"/>
      </rPr>
      <t>臺灣湖口</t>
    </r>
    <phoneticPr fontId="1" type="noConversion"/>
  </si>
  <si>
    <r>
      <rPr>
        <strike/>
        <sz val="10"/>
        <rFont val="新細明體"/>
        <family val="1"/>
        <charset val="136"/>
      </rPr>
      <t>臺灣湖口</t>
    </r>
    <r>
      <rPr>
        <strike/>
        <sz val="10"/>
        <rFont val="Arial"/>
        <family val="2"/>
      </rPr>
      <t xml:space="preserve"> PG530</t>
    </r>
    <r>
      <rPr>
        <strike/>
        <sz val="10"/>
        <rFont val="新細明體"/>
        <family val="1"/>
        <charset val="136"/>
      </rPr>
      <t>自動組裝線</t>
    </r>
    <r>
      <rPr>
        <sz val="12"/>
        <rFont val="Arial"/>
        <family val="2"/>
      </rPr>
      <t/>
    </r>
    <phoneticPr fontId="1" type="noConversion"/>
  </si>
  <si>
    <t>A142</t>
    <phoneticPr fontId="1" type="noConversion"/>
  </si>
  <si>
    <t>龍華</t>
    <phoneticPr fontId="1" type="noConversion"/>
  </si>
  <si>
    <t>A143</t>
  </si>
  <si>
    <t>A144</t>
    <phoneticPr fontId="1" type="noConversion"/>
  </si>
  <si>
    <t>MBDI</t>
    <phoneticPr fontId="1" type="noConversion"/>
  </si>
  <si>
    <t>唐少春</t>
    <phoneticPr fontId="1" type="noConversion"/>
  </si>
  <si>
    <t>2024/4</t>
  </si>
  <si>
    <t>NN</t>
    <phoneticPr fontId="1" type="noConversion"/>
  </si>
  <si>
    <t>LH</t>
    <phoneticPr fontId="1" type="noConversion"/>
  </si>
  <si>
    <t>‘2024/6</t>
  </si>
  <si>
    <t>3/27已出貨</t>
  </si>
  <si>
    <r>
      <t>臺灣湖口 PG530自動拆螺絲線</t>
    </r>
    <r>
      <rPr>
        <sz val="12"/>
        <rFont val="Arial"/>
        <family val="2"/>
      </rPr>
      <t/>
    </r>
    <phoneticPr fontId="1" type="noConversion"/>
  </si>
  <si>
    <t>臺灣湖口</t>
    <phoneticPr fontId="1" type="noConversion"/>
  </si>
  <si>
    <t>奕翰</t>
    <phoneticPr fontId="1" type="noConversion"/>
  </si>
  <si>
    <r>
      <t>臺灣湖口 PG530自動組裝線</t>
    </r>
    <r>
      <rPr>
        <sz val="12"/>
        <rFont val="Arial"/>
        <family val="2"/>
      </rPr>
      <t/>
    </r>
    <phoneticPr fontId="1" type="noConversion"/>
  </si>
  <si>
    <t>SITE</t>
    <phoneticPr fontId="1" type="noConversion"/>
  </si>
  <si>
    <r>
      <rPr>
        <sz val="10"/>
        <color theme="1"/>
        <rFont val="新細明體"/>
        <family val="1"/>
        <charset val="136"/>
      </rPr>
      <t>溫控系統</t>
    </r>
    <phoneticPr fontId="1" type="noConversion"/>
  </si>
  <si>
    <r>
      <t>#4</t>
    </r>
    <r>
      <rPr>
        <sz val="10"/>
        <color theme="1"/>
        <rFont val="新細明體"/>
        <family val="1"/>
        <charset val="136"/>
      </rPr>
      <t>號機溫度模塊</t>
    </r>
    <phoneticPr fontId="1" type="noConversion"/>
  </si>
  <si>
    <r>
      <t xml:space="preserve">A </t>
    </r>
    <r>
      <rPr>
        <sz val="10"/>
        <color theme="1"/>
        <rFont val="新細明體"/>
        <family val="1"/>
        <charset val="136"/>
      </rPr>
      <t>確認</t>
    </r>
  </si>
  <si>
    <r>
      <rPr>
        <sz val="10"/>
        <color theme="1"/>
        <rFont val="新細明體"/>
        <family val="1"/>
        <charset val="136"/>
      </rPr>
      <t>富聯卓越</t>
    </r>
    <phoneticPr fontId="1" type="noConversion"/>
  </si>
  <si>
    <r>
      <rPr>
        <sz val="10"/>
        <color theme="1"/>
        <rFont val="新細明體"/>
        <family val="1"/>
        <charset val="136"/>
      </rPr>
      <t>施俊宇</t>
    </r>
    <phoneticPr fontId="1" type="noConversion"/>
  </si>
  <si>
    <r>
      <rPr>
        <sz val="10"/>
        <color theme="1"/>
        <rFont val="新細明體"/>
        <family val="1"/>
        <charset val="136"/>
      </rPr>
      <t>杭州統合海寧</t>
    </r>
    <phoneticPr fontId="1" type="noConversion"/>
  </si>
  <si>
    <r>
      <rPr>
        <b/>
        <sz val="10"/>
        <color theme="1"/>
        <rFont val="新細明體"/>
        <family val="1"/>
        <charset val="136"/>
      </rPr>
      <t>集團關聯外交</t>
    </r>
  </si>
  <si>
    <r>
      <rPr>
        <sz val="10"/>
        <color theme="1"/>
        <rFont val="新細明體"/>
        <family val="1"/>
        <charset val="136"/>
      </rPr>
      <t>統合電子海寧</t>
    </r>
    <phoneticPr fontId="1" type="noConversion"/>
  </si>
  <si>
    <r>
      <rPr>
        <sz val="10"/>
        <color theme="1"/>
        <rFont val="新細明體"/>
        <family val="1"/>
        <charset val="136"/>
      </rPr>
      <t>郭小品</t>
    </r>
    <phoneticPr fontId="1" type="noConversion"/>
  </si>
  <si>
    <r>
      <rPr>
        <sz val="10"/>
        <color theme="1"/>
        <rFont val="新細明體"/>
        <family val="1"/>
        <charset val="136"/>
      </rPr>
      <t>待驗收對帳</t>
    </r>
    <phoneticPr fontId="1" type="noConversion"/>
  </si>
  <si>
    <r>
      <t>530</t>
    </r>
    <r>
      <rPr>
        <sz val="10"/>
        <color theme="1"/>
        <rFont val="新細明體"/>
        <family val="1"/>
        <charset val="136"/>
      </rPr>
      <t>測試桌電源模組</t>
    </r>
  </si>
  <si>
    <r>
      <rPr>
        <sz val="10"/>
        <color theme="1"/>
        <rFont val="新細明體"/>
        <family val="1"/>
        <charset val="136"/>
      </rPr>
      <t>富聯富桂</t>
    </r>
    <phoneticPr fontId="1" type="noConversion"/>
  </si>
  <si>
    <r>
      <rPr>
        <sz val="10"/>
        <color theme="1"/>
        <rFont val="新細明體"/>
        <family val="1"/>
        <charset val="136"/>
      </rPr>
      <t>鴻佰</t>
    </r>
    <r>
      <rPr>
        <sz val="10"/>
        <color theme="1"/>
        <rFont val="Arial"/>
        <family val="2"/>
      </rPr>
      <t>-</t>
    </r>
    <r>
      <rPr>
        <sz val="10"/>
        <color theme="1"/>
        <rFont val="新細明體"/>
        <family val="1"/>
        <charset val="136"/>
      </rPr>
      <t>湖口</t>
    </r>
    <phoneticPr fontId="1" type="noConversion"/>
  </si>
  <si>
    <r>
      <rPr>
        <sz val="10"/>
        <color theme="1"/>
        <rFont val="新細明體"/>
        <family val="1"/>
        <charset val="136"/>
      </rPr>
      <t>陳品蓁</t>
    </r>
    <phoneticPr fontId="1" type="noConversion"/>
  </si>
  <si>
    <r>
      <t>72</t>
    </r>
    <r>
      <rPr>
        <sz val="10"/>
        <color theme="1"/>
        <rFont val="新細明體"/>
        <family val="1"/>
        <charset val="136"/>
      </rPr>
      <t>工位老化房</t>
    </r>
    <phoneticPr fontId="1" type="noConversion"/>
  </si>
  <si>
    <r>
      <rPr>
        <sz val="10"/>
        <color theme="1"/>
        <rFont val="新細明體"/>
        <family val="1"/>
        <charset val="136"/>
      </rPr>
      <t>東莞瑋豐</t>
    </r>
    <phoneticPr fontId="1" type="noConversion"/>
  </si>
  <si>
    <r>
      <rPr>
        <sz val="10"/>
        <color theme="1"/>
        <rFont val="新細明體"/>
        <family val="1"/>
        <charset val="136"/>
      </rPr>
      <t>李浪</t>
    </r>
    <phoneticPr fontId="1" type="noConversion"/>
  </si>
  <si>
    <r>
      <rPr>
        <sz val="10"/>
        <color theme="1"/>
        <rFont val="新細明體"/>
        <family val="1"/>
        <charset val="136"/>
      </rPr>
      <t>蘇國偉</t>
    </r>
    <phoneticPr fontId="1" type="noConversion"/>
  </si>
  <si>
    <r>
      <t>BI-540AT4AXPV</t>
    </r>
    <r>
      <rPr>
        <sz val="10"/>
        <color theme="1"/>
        <rFont val="新細明體"/>
        <family val="1"/>
        <charset val="136"/>
      </rPr>
      <t>改造</t>
    </r>
    <phoneticPr fontId="1" type="noConversion"/>
  </si>
  <si>
    <r>
      <rPr>
        <sz val="10"/>
        <color theme="1"/>
        <rFont val="新細明體"/>
        <family val="1"/>
        <charset val="136"/>
      </rPr>
      <t>台揚</t>
    </r>
    <phoneticPr fontId="1" type="noConversion"/>
  </si>
  <si>
    <r>
      <rPr>
        <sz val="10"/>
        <color theme="1"/>
        <rFont val="新細明體"/>
        <family val="1"/>
        <charset val="136"/>
      </rPr>
      <t>曾裕智</t>
    </r>
    <phoneticPr fontId="1" type="noConversion"/>
  </si>
  <si>
    <t>待開票</t>
    <phoneticPr fontId="1" type="noConversion"/>
  </si>
  <si>
    <r>
      <t>BIW-15AA4AXPV</t>
    </r>
    <r>
      <rPr>
        <sz val="10"/>
        <color theme="1"/>
        <rFont val="新細明體"/>
        <family val="1"/>
        <charset val="136"/>
      </rPr>
      <t>老化房</t>
    </r>
    <phoneticPr fontId="1" type="noConversion"/>
  </si>
  <si>
    <r>
      <rPr>
        <sz val="10"/>
        <color theme="1"/>
        <rFont val="新細明體"/>
        <family val="1"/>
        <charset val="136"/>
      </rPr>
      <t>越南富弘</t>
    </r>
    <phoneticPr fontId="1" type="noConversion"/>
  </si>
  <si>
    <r>
      <rPr>
        <sz val="10"/>
        <color theme="1"/>
        <rFont val="新細明體"/>
        <family val="1"/>
        <charset val="136"/>
      </rPr>
      <t>周華將</t>
    </r>
    <phoneticPr fontId="1" type="noConversion"/>
  </si>
  <si>
    <r>
      <rPr>
        <sz val="10"/>
        <color theme="1"/>
        <rFont val="新細明體"/>
        <family val="1"/>
        <charset val="136"/>
      </rPr>
      <t>已出貨</t>
    </r>
    <phoneticPr fontId="1" type="noConversion"/>
  </si>
  <si>
    <r>
      <t>BIW-15AA4AXPV</t>
    </r>
    <r>
      <rPr>
        <sz val="10"/>
        <color theme="1"/>
        <rFont val="新細明體"/>
        <family val="1"/>
        <charset val="136"/>
      </rPr>
      <t>老化房勞務費用</t>
    </r>
    <phoneticPr fontId="1" type="noConversion"/>
  </si>
  <si>
    <r>
      <rPr>
        <sz val="10"/>
        <color theme="1"/>
        <rFont val="新細明體"/>
        <family val="1"/>
        <charset val="136"/>
      </rPr>
      <t>費用轉嫁</t>
    </r>
    <phoneticPr fontId="1" type="noConversion"/>
  </si>
  <si>
    <r>
      <rPr>
        <sz val="10"/>
        <color theme="1"/>
        <rFont val="新細明體"/>
        <family val="1"/>
        <charset val="136"/>
      </rPr>
      <t>富裕</t>
    </r>
    <phoneticPr fontId="1" type="noConversion"/>
  </si>
  <si>
    <r>
      <t>C03-ESS</t>
    </r>
    <r>
      <rPr>
        <sz val="10"/>
        <color theme="1"/>
        <rFont val="新細明體"/>
        <family val="1"/>
        <charset val="136"/>
      </rPr>
      <t>與</t>
    </r>
    <r>
      <rPr>
        <sz val="10"/>
        <color theme="1"/>
        <rFont val="Arial"/>
        <family val="2"/>
      </rPr>
      <t>TS</t>
    </r>
    <r>
      <rPr>
        <sz val="10"/>
        <color theme="1"/>
        <rFont val="新細明體"/>
        <family val="1"/>
        <charset val="136"/>
      </rPr>
      <t>設備維修</t>
    </r>
    <phoneticPr fontId="1" type="noConversion"/>
  </si>
  <si>
    <r>
      <rPr>
        <sz val="10"/>
        <color theme="1"/>
        <rFont val="新細明體"/>
        <family val="1"/>
        <charset val="136"/>
      </rPr>
      <t>越南富寧</t>
    </r>
    <phoneticPr fontId="1" type="noConversion"/>
  </si>
  <si>
    <r>
      <rPr>
        <sz val="10"/>
        <color theme="1"/>
        <rFont val="新細明體"/>
        <family val="1"/>
        <charset val="136"/>
      </rPr>
      <t>張向科</t>
    </r>
  </si>
  <si>
    <r>
      <t>D6 MVC-408BA4AX3W</t>
    </r>
    <r>
      <rPr>
        <sz val="10"/>
        <color theme="1"/>
        <rFont val="新細明體"/>
        <family val="1"/>
        <charset val="136"/>
      </rPr>
      <t>的加濕桶加熱管故障</t>
    </r>
    <phoneticPr fontId="1" type="noConversion"/>
  </si>
  <si>
    <r>
      <rPr>
        <sz val="10"/>
        <color theme="1"/>
        <rFont val="新細明體"/>
        <family val="1"/>
        <charset val="136"/>
      </rPr>
      <t>新安</t>
    </r>
    <phoneticPr fontId="1" type="noConversion"/>
  </si>
  <si>
    <r>
      <rPr>
        <sz val="10"/>
        <color theme="1"/>
        <rFont val="新細明體"/>
        <family val="1"/>
        <charset val="136"/>
      </rPr>
      <t>陳興旭</t>
    </r>
    <phoneticPr fontId="1" type="noConversion"/>
  </si>
  <si>
    <r>
      <t>E5 2F 4#chamber</t>
    </r>
    <r>
      <rPr>
        <sz val="10"/>
        <color theme="1"/>
        <rFont val="新細明體"/>
        <family val="1"/>
        <charset val="136"/>
      </rPr>
      <t>漏冷媒維修</t>
    </r>
  </si>
  <si>
    <r>
      <rPr>
        <sz val="10"/>
        <color theme="1"/>
        <rFont val="新細明體"/>
        <family val="1"/>
        <charset val="136"/>
      </rPr>
      <t>龍華</t>
    </r>
    <phoneticPr fontId="1" type="noConversion"/>
  </si>
  <si>
    <r>
      <rPr>
        <sz val="10"/>
        <color theme="1"/>
        <rFont val="新細明體"/>
        <family val="1"/>
        <charset val="136"/>
      </rPr>
      <t>程兵</t>
    </r>
    <phoneticPr fontId="1" type="noConversion"/>
  </si>
  <si>
    <r>
      <t>ESS 13# PLC</t>
    </r>
    <r>
      <rPr>
        <sz val="10"/>
        <color theme="1"/>
        <rFont val="新細明體"/>
        <family val="1"/>
        <charset val="136"/>
      </rPr>
      <t>維修</t>
    </r>
    <r>
      <rPr>
        <sz val="10"/>
        <color theme="1"/>
        <rFont val="Arial"/>
        <family val="2"/>
      </rPr>
      <t>@PLC@1@</t>
    </r>
    <r>
      <rPr>
        <sz val="10"/>
        <color theme="1"/>
        <rFont val="新細明體"/>
        <family val="1"/>
        <charset val="136"/>
      </rPr>
      <t>個</t>
    </r>
    <phoneticPr fontId="1" type="noConversion"/>
  </si>
  <si>
    <r>
      <rPr>
        <sz val="10"/>
        <color theme="1"/>
        <rFont val="新細明體"/>
        <family val="1"/>
        <charset val="136"/>
      </rPr>
      <t>杭州統合海寧</t>
    </r>
  </si>
  <si>
    <r>
      <rPr>
        <sz val="10"/>
        <color theme="1"/>
        <rFont val="新細明體"/>
        <family val="1"/>
        <charset val="136"/>
      </rPr>
      <t>已驗收待對帳</t>
    </r>
    <phoneticPr fontId="1" type="noConversion"/>
  </si>
  <si>
    <r>
      <t>ESS1#</t>
    </r>
    <r>
      <rPr>
        <sz val="10"/>
        <color theme="1"/>
        <rFont val="新細明體"/>
        <family val="1"/>
        <charset val="136"/>
      </rPr>
      <t>試驗箱壓縮機維修</t>
    </r>
    <r>
      <rPr>
        <sz val="10"/>
        <color theme="1"/>
        <rFont val="Arial"/>
        <family val="2"/>
      </rPr>
      <t>-</t>
    </r>
    <r>
      <rPr>
        <sz val="10"/>
        <color theme="1"/>
        <rFont val="新細明體"/>
        <family val="1"/>
        <charset val="136"/>
      </rPr>
      <t>人力費用</t>
    </r>
    <phoneticPr fontId="1" type="noConversion"/>
  </si>
  <si>
    <r>
      <t>ESS4#</t>
    </r>
    <r>
      <rPr>
        <sz val="10"/>
        <color theme="1"/>
        <rFont val="新細明體"/>
        <family val="1"/>
        <charset val="136"/>
      </rPr>
      <t>試驗箱蒸發器維修</t>
    </r>
    <r>
      <rPr>
        <sz val="10"/>
        <color theme="1"/>
        <rFont val="Arial"/>
        <family val="2"/>
      </rPr>
      <t>@</t>
    </r>
    <r>
      <rPr>
        <sz val="10"/>
        <color theme="1"/>
        <rFont val="新細明體"/>
        <family val="1"/>
        <charset val="136"/>
      </rPr>
      <t>蒸發器</t>
    </r>
    <r>
      <rPr>
        <sz val="10"/>
        <color theme="1"/>
        <rFont val="Arial"/>
        <family val="2"/>
      </rPr>
      <t>@1@</t>
    </r>
    <r>
      <rPr>
        <sz val="10"/>
        <color theme="1"/>
        <rFont val="新細明體"/>
        <family val="1"/>
        <charset val="136"/>
      </rPr>
      <t>定制</t>
    </r>
    <phoneticPr fontId="1" type="noConversion"/>
  </si>
  <si>
    <r>
      <t>F20 NVD RUN IN</t>
    </r>
    <r>
      <rPr>
        <sz val="10"/>
        <color theme="1"/>
        <rFont val="新細明體"/>
        <family val="1"/>
        <charset val="136"/>
      </rPr>
      <t>溫控管理擴建</t>
    </r>
    <phoneticPr fontId="1" type="noConversion"/>
  </si>
  <si>
    <r>
      <rPr>
        <sz val="10"/>
        <color theme="1"/>
        <rFont val="新細明體"/>
        <family val="1"/>
        <charset val="136"/>
      </rPr>
      <t>楊成</t>
    </r>
    <phoneticPr fontId="1" type="noConversion"/>
  </si>
  <si>
    <r>
      <t>G1</t>
    </r>
    <r>
      <rPr>
        <sz val="10"/>
        <color theme="1"/>
        <rFont val="新細明體"/>
        <family val="1"/>
        <charset val="136"/>
      </rPr>
      <t>至</t>
    </r>
    <r>
      <rPr>
        <sz val="10"/>
        <color theme="1"/>
        <rFont val="Arial"/>
        <family val="2"/>
      </rPr>
      <t>F20 NVD RUN IN</t>
    </r>
    <r>
      <rPr>
        <sz val="10"/>
        <color theme="1"/>
        <rFont val="新細明體"/>
        <family val="1"/>
        <charset val="136"/>
      </rPr>
      <t>溫控管理搬遷</t>
    </r>
    <phoneticPr fontId="1" type="noConversion"/>
  </si>
  <si>
    <r>
      <t>JBD B04-2F</t>
    </r>
    <r>
      <rPr>
        <sz val="10"/>
        <color theme="1"/>
        <rFont val="新細明體"/>
        <family val="1"/>
        <charset val="136"/>
      </rPr>
      <t>老化房搬遷</t>
    </r>
    <r>
      <rPr>
        <sz val="10"/>
        <color theme="1"/>
        <rFont val="Arial"/>
        <family val="2"/>
      </rPr>
      <t>B03</t>
    </r>
    <phoneticPr fontId="1" type="noConversion"/>
  </si>
  <si>
    <r>
      <rPr>
        <sz val="10"/>
        <color theme="1"/>
        <rFont val="新細明體"/>
        <family val="1"/>
        <charset val="136"/>
      </rPr>
      <t>南寧</t>
    </r>
    <phoneticPr fontId="1" type="noConversion"/>
  </si>
  <si>
    <r>
      <rPr>
        <sz val="10"/>
        <color theme="1"/>
        <rFont val="新細明體"/>
        <family val="1"/>
        <charset val="136"/>
      </rPr>
      <t>覃慶田</t>
    </r>
    <phoneticPr fontId="1" type="noConversion"/>
  </si>
  <si>
    <r>
      <t>MCV-408FA3DXPAChamber</t>
    </r>
    <r>
      <rPr>
        <sz val="10"/>
        <color theme="1"/>
        <rFont val="新細明體"/>
        <family val="1"/>
        <charset val="136"/>
      </rPr>
      <t>室外風扇維修</t>
    </r>
  </si>
  <si>
    <r>
      <t>MCV-408FA3DXPAChamber</t>
    </r>
    <r>
      <rPr>
        <sz val="10"/>
        <color theme="1"/>
        <rFont val="新細明體"/>
        <family val="1"/>
        <charset val="136"/>
      </rPr>
      <t>循環風扇維修</t>
    </r>
    <phoneticPr fontId="31" type="noConversion"/>
  </si>
  <si>
    <r>
      <t>MCV-810 Chamber</t>
    </r>
    <r>
      <rPr>
        <sz val="10"/>
        <color theme="1"/>
        <rFont val="新細明體"/>
        <family val="1"/>
        <charset val="136"/>
      </rPr>
      <t>循環馬達過熱</t>
    </r>
    <phoneticPr fontId="31" type="noConversion"/>
  </si>
  <si>
    <r>
      <t>MHK-800LK</t>
    </r>
    <r>
      <rPr>
        <sz val="10"/>
        <color theme="1"/>
        <rFont val="新細明體"/>
        <family val="1"/>
        <charset val="136"/>
      </rPr>
      <t>維修壓縮機</t>
    </r>
  </si>
  <si>
    <r>
      <t>MST-2376</t>
    </r>
    <r>
      <rPr>
        <sz val="10"/>
        <color theme="1"/>
        <rFont val="新細明體"/>
        <family val="1"/>
        <charset val="136"/>
      </rPr>
      <t>升級維修</t>
    </r>
    <phoneticPr fontId="1" type="noConversion"/>
  </si>
  <si>
    <r>
      <rPr>
        <sz val="10"/>
        <color theme="1"/>
        <rFont val="新細明體"/>
        <family val="1"/>
        <charset val="136"/>
      </rPr>
      <t>弘佳</t>
    </r>
    <phoneticPr fontId="1" type="noConversion"/>
  </si>
  <si>
    <r>
      <t>HWD</t>
    </r>
    <r>
      <rPr>
        <sz val="10"/>
        <color theme="1"/>
        <rFont val="新細明體"/>
        <family val="1"/>
        <charset val="136"/>
      </rPr>
      <t>要收到</t>
    </r>
    <r>
      <rPr>
        <sz val="10"/>
        <color theme="1"/>
        <rFont val="Arial"/>
        <family val="2"/>
      </rPr>
      <t>HWQA</t>
    </r>
    <r>
      <rPr>
        <sz val="10"/>
        <color theme="1"/>
        <rFont val="新細明體"/>
        <family val="1"/>
        <charset val="136"/>
      </rPr>
      <t>付款才願意費用轉嫁</t>
    </r>
    <phoneticPr fontId="1" type="noConversion"/>
  </si>
  <si>
    <r>
      <t>MSTW-7225</t>
    </r>
    <r>
      <rPr>
        <sz val="10"/>
        <color theme="1"/>
        <rFont val="新細明體"/>
        <family val="1"/>
        <charset val="136"/>
      </rPr>
      <t>升級維修</t>
    </r>
    <phoneticPr fontId="1" type="noConversion"/>
  </si>
  <si>
    <r>
      <rPr>
        <sz val="10"/>
        <color theme="1"/>
        <rFont val="新細明體"/>
        <family val="1"/>
        <charset val="136"/>
      </rPr>
      <t>葉長權</t>
    </r>
    <phoneticPr fontId="1" type="noConversion"/>
  </si>
  <si>
    <r>
      <rPr>
        <sz val="10"/>
        <color theme="1"/>
        <rFont val="新細明體"/>
        <family val="1"/>
        <charset val="136"/>
      </rPr>
      <t>已拋轉</t>
    </r>
    <phoneticPr fontId="1" type="noConversion"/>
  </si>
  <si>
    <t>T-33</t>
    <phoneticPr fontId="1" type="noConversion"/>
  </si>
  <si>
    <r>
      <t>POD1</t>
    </r>
    <r>
      <rPr>
        <sz val="10"/>
        <color theme="1"/>
        <rFont val="新細明體"/>
        <family val="1"/>
        <charset val="136"/>
      </rPr>
      <t>模擬</t>
    </r>
    <phoneticPr fontId="1" type="noConversion"/>
  </si>
  <si>
    <r>
      <rPr>
        <sz val="10"/>
        <color theme="1"/>
        <rFont val="新細明體"/>
        <family val="1"/>
        <charset val="136"/>
      </rPr>
      <t>進行中</t>
    </r>
    <phoneticPr fontId="1" type="noConversion"/>
  </si>
  <si>
    <r>
      <t>UV</t>
    </r>
    <r>
      <rPr>
        <sz val="10"/>
        <color theme="1"/>
        <rFont val="新細明體"/>
        <family val="1"/>
        <charset val="136"/>
      </rPr>
      <t>測試治具</t>
    </r>
    <phoneticPr fontId="1" type="noConversion"/>
  </si>
  <si>
    <r>
      <rPr>
        <sz val="10"/>
        <color theme="1"/>
        <rFont val="新細明體"/>
        <family val="1"/>
        <charset val="136"/>
      </rPr>
      <t>大穩溫箱異常維護</t>
    </r>
    <phoneticPr fontId="1" type="noConversion"/>
  </si>
  <si>
    <r>
      <rPr>
        <sz val="10"/>
        <color theme="1"/>
        <rFont val="新細明體"/>
        <family val="1"/>
        <charset val="136"/>
      </rPr>
      <t>王繼濤</t>
    </r>
    <phoneticPr fontId="1" type="noConversion"/>
  </si>
  <si>
    <r>
      <rPr>
        <sz val="10"/>
        <color theme="1"/>
        <rFont val="新細明體"/>
        <family val="1"/>
        <charset val="136"/>
      </rPr>
      <t>小球</t>
    </r>
    <r>
      <rPr>
        <sz val="10"/>
        <color theme="1"/>
        <rFont val="Arial"/>
        <family val="2"/>
      </rPr>
      <t>&amp;</t>
    </r>
    <r>
      <rPr>
        <sz val="10"/>
        <color theme="1"/>
        <rFont val="新細明體"/>
        <family val="1"/>
        <charset val="136"/>
      </rPr>
      <t>按壓測試治具</t>
    </r>
  </si>
  <si>
    <t>台灣南青</t>
    <phoneticPr fontId="1" type="noConversion"/>
  </si>
  <si>
    <r>
      <rPr>
        <sz val="10"/>
        <color theme="1"/>
        <rFont val="新細明體"/>
        <family val="1"/>
        <charset val="136"/>
      </rPr>
      <t>謝百彥</t>
    </r>
    <phoneticPr fontId="1" type="noConversion"/>
  </si>
  <si>
    <r>
      <rPr>
        <sz val="10"/>
        <color theme="1"/>
        <rFont val="新細明體"/>
        <family val="1"/>
        <charset val="136"/>
      </rPr>
      <t>設計中</t>
    </r>
    <phoneticPr fontId="1" type="noConversion"/>
  </si>
  <si>
    <r>
      <t>1.L10</t>
    </r>
    <r>
      <rPr>
        <sz val="10"/>
        <color theme="1"/>
        <rFont val="新細明體"/>
        <family val="1"/>
        <charset val="136"/>
      </rPr>
      <t>與</t>
    </r>
    <r>
      <rPr>
        <sz val="10"/>
        <color theme="1"/>
        <rFont val="Arial"/>
        <family val="2"/>
      </rPr>
      <t>L11</t>
    </r>
    <r>
      <rPr>
        <sz val="10"/>
        <color theme="1"/>
        <rFont val="新細明體"/>
        <family val="1"/>
        <charset val="136"/>
      </rPr>
      <t xml:space="preserve">要主導方案
</t>
    </r>
    <r>
      <rPr>
        <sz val="10"/>
        <color theme="1"/>
        <rFont val="Arial"/>
        <family val="2"/>
      </rPr>
      <t>2.MP</t>
    </r>
    <r>
      <rPr>
        <sz val="10"/>
        <color theme="1"/>
        <rFont val="新細明體"/>
        <family val="1"/>
        <charset val="136"/>
      </rPr>
      <t>自動化與自動化對自動化</t>
    </r>
    <r>
      <rPr>
        <sz val="10"/>
        <color theme="1"/>
        <rFont val="Arial"/>
        <family val="2"/>
      </rPr>
      <t xml:space="preserve"> Rack+IN Rack CDU</t>
    </r>
    <r>
      <rPr>
        <sz val="10"/>
        <color theme="1"/>
        <rFont val="新細明體"/>
        <family val="1"/>
        <charset val="136"/>
      </rPr>
      <t>滾綁計畫</t>
    </r>
    <phoneticPr fontId="1" type="noConversion"/>
  </si>
  <si>
    <r>
      <rPr>
        <sz val="10"/>
        <color theme="1"/>
        <rFont val="新細明體"/>
        <family val="1"/>
        <charset val="136"/>
      </rPr>
      <t>新增</t>
    </r>
    <phoneticPr fontId="1" type="noConversion"/>
  </si>
  <si>
    <r>
      <t xml:space="preserve">B </t>
    </r>
    <r>
      <rPr>
        <sz val="10"/>
        <color theme="1"/>
        <rFont val="新細明體"/>
        <family val="1"/>
        <charset val="136"/>
      </rPr>
      <t>需要爭取</t>
    </r>
  </si>
  <si>
    <r>
      <rPr>
        <sz val="10"/>
        <color theme="1"/>
        <rFont val="新細明體"/>
        <family val="1"/>
        <charset val="136"/>
      </rPr>
      <t>台灣湖口</t>
    </r>
    <phoneticPr fontId="1" type="noConversion"/>
  </si>
  <si>
    <r>
      <rPr>
        <sz val="10"/>
        <color theme="1"/>
        <rFont val="新細明體"/>
        <family val="1"/>
        <charset val="136"/>
      </rPr>
      <t>陳榮州</t>
    </r>
    <phoneticPr fontId="1" type="noConversion"/>
  </si>
  <si>
    <r>
      <t xml:space="preserve">1. </t>
    </r>
    <r>
      <rPr>
        <sz val="10"/>
        <color theme="1"/>
        <rFont val="新細明體"/>
        <family val="1"/>
        <charset val="136"/>
      </rPr>
      <t>洽談要對自動化</t>
    </r>
    <r>
      <rPr>
        <sz val="10"/>
        <color theme="1"/>
        <rFont val="Arial"/>
        <family val="2"/>
      </rPr>
      <t xml:space="preserve"> Rack+IN Rack CDU</t>
    </r>
    <r>
      <rPr>
        <sz val="10"/>
        <color theme="1"/>
        <rFont val="新細明體"/>
        <family val="1"/>
        <charset val="136"/>
      </rPr>
      <t>滾綁與對打</t>
    </r>
    <r>
      <rPr>
        <sz val="10"/>
        <color theme="1"/>
        <rFont val="Arial"/>
        <family val="2"/>
      </rPr>
      <t>CHT</t>
    </r>
    <r>
      <rPr>
        <sz val="10"/>
        <color theme="1"/>
        <rFont val="新細明體"/>
        <family val="1"/>
        <charset val="136"/>
      </rPr>
      <t xml:space="preserve">的做計劃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新細明體"/>
        <family val="1"/>
        <charset val="136"/>
      </rPr>
      <t>團隊</t>
    </r>
    <r>
      <rPr>
        <sz val="10"/>
        <color theme="1"/>
        <rFont val="Arial"/>
        <family val="2"/>
      </rPr>
      <t>ON SITE</t>
    </r>
    <r>
      <rPr>
        <sz val="10"/>
        <color theme="1"/>
        <rFont val="新細明體"/>
        <family val="1"/>
        <charset val="136"/>
      </rPr>
      <t>湖口與客戶認證計畫</t>
    </r>
    <phoneticPr fontId="1" type="noConversion"/>
  </si>
  <si>
    <r>
      <rPr>
        <sz val="10"/>
        <color theme="1"/>
        <rFont val="新細明體"/>
        <family val="1"/>
        <charset val="136"/>
      </rPr>
      <t>可程式快速升降溫恆濕試驗機</t>
    </r>
    <r>
      <rPr>
        <sz val="10"/>
        <color theme="1"/>
        <rFont val="Arial"/>
        <family val="2"/>
      </rPr>
      <t>MSC-1000EA4ASC15PW</t>
    </r>
    <phoneticPr fontId="1" type="noConversion"/>
  </si>
  <si>
    <r>
      <t>3/27</t>
    </r>
    <r>
      <rPr>
        <sz val="10"/>
        <color theme="1"/>
        <rFont val="新細明體"/>
        <family val="1"/>
        <charset val="136"/>
      </rPr>
      <t>需出貨</t>
    </r>
    <phoneticPr fontId="1" type="noConversion"/>
  </si>
  <si>
    <r>
      <rPr>
        <sz val="10"/>
        <color theme="1"/>
        <rFont val="新細明體"/>
        <family val="1"/>
        <charset val="136"/>
      </rPr>
      <t>可程式快速升降溫恆濕試驗機</t>
    </r>
    <r>
      <rPr>
        <sz val="10"/>
        <color theme="1"/>
        <rFont val="Arial"/>
        <family val="2"/>
      </rPr>
      <t>MSC-1000EA4ASC15PW</t>
    </r>
    <r>
      <rPr>
        <sz val="10"/>
        <color theme="1"/>
        <rFont val="新細明體"/>
        <family val="1"/>
        <charset val="136"/>
      </rPr>
      <t>改造</t>
    </r>
    <phoneticPr fontId="1" type="noConversion"/>
  </si>
  <si>
    <r>
      <rPr>
        <sz val="10"/>
        <color theme="1"/>
        <rFont val="新細明體"/>
        <family val="1"/>
        <charset val="136"/>
      </rPr>
      <t>快速溫變試驗箱壓縮機維修</t>
    </r>
    <phoneticPr fontId="1" type="noConversion"/>
  </si>
  <si>
    <r>
      <rPr>
        <sz val="10"/>
        <color theme="1"/>
        <rFont val="新細明體"/>
        <family val="1"/>
        <charset val="136"/>
      </rPr>
      <t>扭力測試治具</t>
    </r>
  </si>
  <si>
    <r>
      <rPr>
        <sz val="10"/>
        <color theme="1"/>
        <rFont val="新細明體"/>
        <family val="1"/>
        <charset val="136"/>
      </rPr>
      <t>步入式加濕系統維修</t>
    </r>
  </si>
  <si>
    <r>
      <rPr>
        <sz val="10"/>
        <color theme="1"/>
        <rFont val="新細明體"/>
        <family val="1"/>
        <charset val="136"/>
      </rPr>
      <t>单体电池智能充电柜</t>
    </r>
  </si>
  <si>
    <r>
      <rPr>
        <sz val="10"/>
        <color theme="1"/>
        <rFont val="新細明體"/>
        <family val="1"/>
        <charset val="136"/>
      </rPr>
      <t>報價已回簽待正式</t>
    </r>
    <r>
      <rPr>
        <sz val="10"/>
        <color theme="1"/>
        <rFont val="Arial"/>
        <family val="2"/>
      </rPr>
      <t>PO</t>
    </r>
    <phoneticPr fontId="1" type="noConversion"/>
  </si>
  <si>
    <r>
      <rPr>
        <sz val="10"/>
        <color theme="1"/>
        <rFont val="新細明體"/>
        <family val="1"/>
        <charset val="136"/>
      </rPr>
      <t>贛州</t>
    </r>
    <phoneticPr fontId="1" type="noConversion"/>
  </si>
  <si>
    <r>
      <rPr>
        <sz val="10"/>
        <color theme="1"/>
        <rFont val="新細明體"/>
        <family val="1"/>
        <charset val="136"/>
      </rPr>
      <t>釹媧</t>
    </r>
    <phoneticPr fontId="1" type="noConversion"/>
  </si>
  <si>
    <r>
      <rPr>
        <sz val="10"/>
        <color theme="1"/>
        <rFont val="新細明體"/>
        <family val="1"/>
        <charset val="136"/>
      </rPr>
      <t>待</t>
    </r>
    <r>
      <rPr>
        <sz val="10"/>
        <color theme="1"/>
        <rFont val="Arial"/>
        <family val="2"/>
      </rPr>
      <t>PO</t>
    </r>
    <r>
      <rPr>
        <sz val="10"/>
        <color theme="1"/>
        <rFont val="新細明體"/>
        <family val="1"/>
        <charset val="136"/>
      </rPr>
      <t>開票</t>
    </r>
    <phoneticPr fontId="1" type="noConversion"/>
  </si>
  <si>
    <r>
      <rPr>
        <sz val="10"/>
        <color theme="1"/>
        <rFont val="新細明體"/>
        <family val="1"/>
        <charset val="136"/>
      </rPr>
      <t>南寧</t>
    </r>
    <r>
      <rPr>
        <sz val="10"/>
        <color theme="1"/>
        <rFont val="Arial"/>
        <family val="2"/>
      </rPr>
      <t>B06 3F</t>
    </r>
    <r>
      <rPr>
        <sz val="10"/>
        <color theme="1"/>
        <rFont val="新細明體"/>
        <family val="1"/>
        <charset val="136"/>
      </rPr>
      <t>老化房改造</t>
    </r>
    <phoneticPr fontId="1" type="noConversion"/>
  </si>
  <si>
    <r>
      <rPr>
        <sz val="10"/>
        <color theme="1"/>
        <rFont val="新細明體"/>
        <family val="1"/>
        <charset val="136"/>
      </rPr>
      <t>鄧可昌</t>
    </r>
    <phoneticPr fontId="1" type="noConversion"/>
  </si>
  <si>
    <r>
      <rPr>
        <sz val="10"/>
        <color theme="1"/>
        <rFont val="新細明體"/>
        <family val="1"/>
        <charset val="136"/>
      </rPr>
      <t>按鍵固定測試治具</t>
    </r>
  </si>
  <si>
    <r>
      <rPr>
        <sz val="10"/>
        <color theme="1"/>
        <rFont val="新細明體"/>
        <family val="1"/>
        <charset val="136"/>
      </rPr>
      <t>按鍵測試治具</t>
    </r>
  </si>
  <si>
    <r>
      <rPr>
        <sz val="10"/>
        <color theme="1"/>
        <rFont val="新細明體"/>
        <family val="1"/>
        <charset val="136"/>
      </rPr>
      <t>振動治具</t>
    </r>
  </si>
  <si>
    <r>
      <rPr>
        <sz val="10"/>
        <color theme="1"/>
        <rFont val="新細明體"/>
        <family val="1"/>
        <charset val="136"/>
      </rPr>
      <t>振動測試治具</t>
    </r>
  </si>
  <si>
    <r>
      <rPr>
        <sz val="10"/>
        <color theme="1"/>
        <rFont val="新細明體"/>
        <family val="1"/>
        <charset val="136"/>
      </rPr>
      <t>海寧設備搬遷</t>
    </r>
    <phoneticPr fontId="1" type="noConversion"/>
  </si>
  <si>
    <r>
      <rPr>
        <sz val="10"/>
        <color theme="1"/>
        <rFont val="新細明體"/>
        <family val="1"/>
        <charset val="136"/>
      </rPr>
      <t>針刺擠壓機</t>
    </r>
    <phoneticPr fontId="1" type="noConversion"/>
  </si>
  <si>
    <r>
      <rPr>
        <sz val="10"/>
        <color theme="1"/>
        <rFont val="新細明體"/>
        <family val="1"/>
        <charset val="136"/>
      </rPr>
      <t>高雄和發</t>
    </r>
    <phoneticPr fontId="1" type="noConversion"/>
  </si>
  <si>
    <r>
      <rPr>
        <sz val="10"/>
        <color theme="1"/>
        <rFont val="新細明體"/>
        <family val="1"/>
        <charset val="136"/>
      </rPr>
      <t>勝利</t>
    </r>
    <phoneticPr fontId="1" type="noConversion"/>
  </si>
  <si>
    <r>
      <t>BU</t>
    </r>
    <r>
      <rPr>
        <sz val="10"/>
        <color theme="1"/>
        <rFont val="新細明體"/>
        <family val="1"/>
        <charset val="136"/>
      </rPr>
      <t>工廠還在建設通知順延</t>
    </r>
    <r>
      <rPr>
        <sz val="10"/>
        <color theme="1"/>
        <rFont val="Arial"/>
        <family val="2"/>
      </rPr>
      <t>5</t>
    </r>
    <r>
      <rPr>
        <sz val="10"/>
        <color theme="1"/>
        <rFont val="新細明體"/>
        <family val="1"/>
        <charset val="136"/>
      </rPr>
      <t>月出貨</t>
    </r>
    <phoneticPr fontId="1" type="noConversion"/>
  </si>
  <si>
    <r>
      <rPr>
        <sz val="10"/>
        <color theme="1"/>
        <rFont val="新細明體"/>
        <family val="1"/>
        <charset val="136"/>
      </rPr>
      <t>液冷自動化測試線體</t>
    </r>
    <phoneticPr fontId="1" type="noConversion"/>
  </si>
  <si>
    <r>
      <rPr>
        <sz val="10"/>
        <color theme="1"/>
        <rFont val="新細明體"/>
        <family val="1"/>
        <charset val="136"/>
      </rPr>
      <t>越南</t>
    </r>
    <r>
      <rPr>
        <sz val="10"/>
        <color theme="1"/>
        <rFont val="Arial"/>
        <family val="2"/>
      </rPr>
      <t>CBD</t>
    </r>
    <phoneticPr fontId="1" type="noConversion"/>
  </si>
  <si>
    <r>
      <rPr>
        <sz val="10"/>
        <color theme="1"/>
        <rFont val="新細明體"/>
        <family val="1"/>
        <charset val="136"/>
      </rPr>
      <t>卓巧靈</t>
    </r>
    <phoneticPr fontId="1" type="noConversion"/>
  </si>
  <si>
    <r>
      <t>1.</t>
    </r>
    <r>
      <rPr>
        <sz val="10"/>
        <color theme="1"/>
        <rFont val="新細明體"/>
        <family val="1"/>
        <charset val="136"/>
      </rPr>
      <t xml:space="preserve">要主導方案
</t>
    </r>
    <r>
      <rPr>
        <sz val="10"/>
        <color theme="1"/>
        <rFont val="Arial"/>
        <family val="2"/>
      </rPr>
      <t>2.MP</t>
    </r>
    <r>
      <rPr>
        <sz val="10"/>
        <color theme="1"/>
        <rFont val="新細明體"/>
        <family val="1"/>
        <charset val="136"/>
      </rPr>
      <t>自動化與自動化對自動化</t>
    </r>
    <r>
      <rPr>
        <sz val="10"/>
        <color theme="1"/>
        <rFont val="Arial"/>
        <family val="2"/>
      </rPr>
      <t xml:space="preserve"> Rack+IN Rack CDU</t>
    </r>
    <r>
      <rPr>
        <sz val="10"/>
        <color theme="1"/>
        <rFont val="新細明體"/>
        <family val="1"/>
        <charset val="136"/>
      </rPr>
      <t>滾綁計畫</t>
    </r>
    <phoneticPr fontId="1" type="noConversion"/>
  </si>
  <si>
    <r>
      <rPr>
        <sz val="10"/>
        <color theme="1"/>
        <rFont val="新細明體"/>
        <family val="1"/>
        <charset val="136"/>
      </rPr>
      <t>普通</t>
    </r>
    <r>
      <rPr>
        <sz val="10"/>
        <color theme="1"/>
        <rFont val="Arial"/>
        <family val="2"/>
      </rPr>
      <t>chamber</t>
    </r>
    <r>
      <rPr>
        <sz val="10"/>
        <color theme="1"/>
        <rFont val="新細明體"/>
        <family val="1"/>
        <charset val="136"/>
      </rPr>
      <t>治具</t>
    </r>
  </si>
  <si>
    <r>
      <rPr>
        <sz val="10"/>
        <color theme="1"/>
        <rFont val="新細明體"/>
        <family val="1"/>
        <charset val="136"/>
      </rPr>
      <t>越南</t>
    </r>
    <r>
      <rPr>
        <sz val="10"/>
        <color theme="1"/>
        <rFont val="Arial"/>
        <family val="2"/>
      </rPr>
      <t>NVD RUN IN</t>
    </r>
    <r>
      <rPr>
        <sz val="10"/>
        <color theme="1"/>
        <rFont val="新細明體"/>
        <family val="1"/>
        <charset val="136"/>
      </rPr>
      <t>溫控管理與測試架</t>
    </r>
    <phoneticPr fontId="1" type="noConversion"/>
  </si>
  <si>
    <r>
      <rPr>
        <sz val="10"/>
        <color theme="1"/>
        <rFont val="新細明體"/>
        <family val="1"/>
        <charset val="136"/>
      </rPr>
      <t>越南富聯精密</t>
    </r>
    <phoneticPr fontId="1" type="noConversion"/>
  </si>
  <si>
    <r>
      <rPr>
        <sz val="10"/>
        <color theme="1"/>
        <rFont val="新細明體"/>
        <family val="1"/>
        <charset val="136"/>
      </rPr>
      <t>跌落測試治具</t>
    </r>
  </si>
  <si>
    <r>
      <rPr>
        <sz val="10"/>
        <color theme="1"/>
        <rFont val="新細明體"/>
        <family val="1"/>
        <charset val="136"/>
      </rPr>
      <t>新安廠</t>
    </r>
    <r>
      <rPr>
        <sz val="10"/>
        <color theme="1"/>
        <rFont val="Arial"/>
        <family val="2"/>
      </rPr>
      <t>C7 MVC-408 Chamber</t>
    </r>
    <r>
      <rPr>
        <sz val="10"/>
        <color theme="1"/>
        <rFont val="新細明體"/>
        <family val="1"/>
        <charset val="136"/>
      </rPr>
      <t>更換維修</t>
    </r>
    <r>
      <rPr>
        <sz val="10"/>
        <color theme="1"/>
        <rFont val="Arial"/>
        <family val="2"/>
      </rPr>
      <t>RO</t>
    </r>
    <r>
      <rPr>
        <sz val="10"/>
        <color theme="1"/>
        <rFont val="新細明體"/>
        <family val="1"/>
        <charset val="136"/>
      </rPr>
      <t>逆滲透純水機</t>
    </r>
    <phoneticPr fontId="31" type="noConversion"/>
  </si>
  <si>
    <r>
      <rPr>
        <sz val="10"/>
        <color theme="1"/>
        <rFont val="新細明體"/>
        <family val="1"/>
        <charset val="136"/>
      </rPr>
      <t>電池充電監控系統（</t>
    </r>
    <r>
      <rPr>
        <sz val="10"/>
        <color theme="1"/>
        <rFont val="Arial"/>
        <family val="2"/>
      </rPr>
      <t>PC</t>
    </r>
    <r>
      <rPr>
        <sz val="10"/>
        <color theme="1"/>
        <rFont val="新細明體"/>
        <family val="1"/>
        <charset val="136"/>
      </rPr>
      <t>）</t>
    </r>
    <phoneticPr fontId="31" type="noConversion"/>
  </si>
  <si>
    <r>
      <rPr>
        <sz val="10"/>
        <color theme="1"/>
        <rFont val="新細明體"/>
        <family val="1"/>
        <charset val="136"/>
      </rPr>
      <t>潘冬</t>
    </r>
    <phoneticPr fontId="1" type="noConversion"/>
  </si>
  <si>
    <r>
      <rPr>
        <sz val="10"/>
        <color theme="1"/>
        <rFont val="新細明體"/>
        <family val="1"/>
        <charset val="136"/>
      </rPr>
      <t>電池搬運車</t>
    </r>
    <r>
      <rPr>
        <sz val="10"/>
        <color theme="1"/>
        <rFont val="Arial"/>
        <family val="2"/>
      </rPr>
      <t>(ATLH202308-0077-E)</t>
    </r>
    <phoneticPr fontId="18" type="noConversion"/>
  </si>
  <si>
    <r>
      <rPr>
        <sz val="10"/>
        <color theme="1"/>
        <rFont val="新細明體"/>
        <family val="1"/>
        <charset val="136"/>
      </rPr>
      <t>龍華</t>
    </r>
    <r>
      <rPr>
        <sz val="10"/>
        <color theme="1"/>
        <rFont val="Arial"/>
        <family val="2"/>
      </rPr>
      <t>D10 4F EDVT 4</t>
    </r>
    <r>
      <rPr>
        <sz val="10"/>
        <color theme="1"/>
        <rFont val="新細明體"/>
        <family val="1"/>
        <charset val="136"/>
      </rPr>
      <t>台設備維修</t>
    </r>
    <phoneticPr fontId="1" type="noConversion"/>
  </si>
  <si>
    <r>
      <rPr>
        <sz val="10"/>
        <color theme="1"/>
        <rFont val="新細明體"/>
        <family val="1"/>
        <charset val="136"/>
      </rPr>
      <t>甘志勇</t>
    </r>
    <phoneticPr fontId="1" type="noConversion"/>
  </si>
  <si>
    <r>
      <rPr>
        <sz val="10"/>
        <color theme="1"/>
        <rFont val="宋体"/>
        <family val="3"/>
        <charset val="134"/>
      </rPr>
      <t>杭州</t>
    </r>
    <r>
      <rPr>
        <sz val="10"/>
        <color theme="1"/>
        <rFont val="Arial"/>
        <family val="2"/>
      </rPr>
      <t>ESS</t>
    </r>
    <r>
      <rPr>
        <sz val="10"/>
        <color theme="1"/>
        <rFont val="宋体"/>
        <family val="3"/>
        <charset val="134"/>
      </rPr>
      <t>年度保養</t>
    </r>
    <r>
      <rPr>
        <sz val="10"/>
        <color theme="1"/>
        <rFont val="Arial"/>
        <family val="2"/>
      </rPr>
      <t>3/4/7/9/10</t>
    </r>
    <phoneticPr fontId="1" type="noConversion"/>
  </si>
  <si>
    <r>
      <t>B06-3F</t>
    </r>
    <r>
      <rPr>
        <sz val="10"/>
        <color theme="1"/>
        <rFont val="細明體"/>
        <family val="3"/>
        <charset val="136"/>
      </rPr>
      <t>老化房電控箱改造</t>
    </r>
  </si>
  <si>
    <r>
      <t>NVIDIA-Switch F16 BI ROOM</t>
    </r>
    <r>
      <rPr>
        <sz val="10"/>
        <color theme="1"/>
        <rFont val="細明體"/>
        <family val="2"/>
        <charset val="136"/>
      </rPr>
      <t>升溫改造</t>
    </r>
    <phoneticPr fontId="1" type="noConversion"/>
  </si>
  <si>
    <t>休士頓</t>
    <phoneticPr fontId="1" type="noConversion"/>
  </si>
  <si>
    <t>GDL</t>
    <phoneticPr fontId="1" type="noConversion"/>
  </si>
  <si>
    <t>T-67</t>
  </si>
  <si>
    <t>T-68</t>
  </si>
  <si>
    <r>
      <rPr>
        <sz val="10"/>
        <color theme="1"/>
        <rFont val="新細明體"/>
        <family val="1"/>
        <charset val="136"/>
      </rPr>
      <t>半導體設備</t>
    </r>
    <phoneticPr fontId="6" type="noConversion"/>
  </si>
  <si>
    <r>
      <t>2kW</t>
    </r>
    <r>
      <rPr>
        <sz val="10"/>
        <color theme="1"/>
        <rFont val="新細明體"/>
        <family val="1"/>
        <charset val="136"/>
      </rPr>
      <t>液冷</t>
    </r>
    <phoneticPr fontId="1" type="noConversion"/>
  </si>
  <si>
    <r>
      <rPr>
        <sz val="10"/>
        <color theme="1"/>
        <rFont val="新細明體"/>
        <family val="1"/>
        <charset val="136"/>
      </rPr>
      <t>辛耘科技</t>
    </r>
    <phoneticPr fontId="1" type="noConversion"/>
  </si>
  <si>
    <r>
      <rPr>
        <b/>
        <sz val="10"/>
        <color theme="1"/>
        <rFont val="新細明體"/>
        <family val="1"/>
        <charset val="136"/>
      </rPr>
      <t>外部客戶</t>
    </r>
  </si>
  <si>
    <r>
      <rPr>
        <sz val="10"/>
        <color theme="1"/>
        <rFont val="新細明體"/>
        <family val="1"/>
        <charset val="136"/>
      </rPr>
      <t>台積電</t>
    </r>
    <phoneticPr fontId="1" type="noConversion"/>
  </si>
  <si>
    <r>
      <rPr>
        <sz val="10"/>
        <color theme="1"/>
        <rFont val="新細明體"/>
        <family val="1"/>
        <charset val="136"/>
      </rPr>
      <t>開發客戶</t>
    </r>
    <phoneticPr fontId="1" type="noConversion"/>
  </si>
  <si>
    <r>
      <t xml:space="preserve">32 sites </t>
    </r>
    <r>
      <rPr>
        <sz val="10"/>
        <color theme="1"/>
        <rFont val="新細明體"/>
        <family val="1"/>
        <charset val="136"/>
      </rPr>
      <t>三溫熱流儀</t>
    </r>
    <r>
      <rPr>
        <sz val="10"/>
        <color theme="1"/>
        <rFont val="Arial"/>
        <family val="2"/>
      </rPr>
      <t>(9532)</t>
    </r>
    <phoneticPr fontId="1" type="noConversion"/>
  </si>
  <si>
    <r>
      <rPr>
        <sz val="10"/>
        <color theme="1"/>
        <rFont val="新細明體"/>
        <family val="1"/>
        <charset val="136"/>
      </rPr>
      <t>艾芳芯動</t>
    </r>
    <phoneticPr fontId="1" type="noConversion"/>
  </si>
  <si>
    <r>
      <rPr>
        <sz val="10"/>
        <color theme="1"/>
        <rFont val="新細明體"/>
        <family val="1"/>
        <charset val="136"/>
      </rPr>
      <t>半導體設備</t>
    </r>
    <phoneticPr fontId="1" type="noConversion"/>
  </si>
  <si>
    <r>
      <rPr>
        <sz val="10"/>
        <color theme="1"/>
        <rFont val="新細明體"/>
        <family val="1"/>
        <charset val="136"/>
      </rPr>
      <t>邱創先</t>
    </r>
    <phoneticPr fontId="1" type="noConversion"/>
  </si>
  <si>
    <r>
      <rPr>
        <sz val="10"/>
        <color theme="1"/>
        <rFont val="新細明體"/>
        <family val="1"/>
        <charset val="136"/>
      </rPr>
      <t>闕志學</t>
    </r>
    <phoneticPr fontId="1" type="noConversion"/>
  </si>
  <si>
    <r>
      <t>9</t>
    </r>
    <r>
      <rPr>
        <sz val="10"/>
        <color theme="1"/>
        <rFont val="新細明體"/>
        <family val="1"/>
        <charset val="136"/>
      </rPr>
      <t>套未付款</t>
    </r>
    <phoneticPr fontId="1" type="noConversion"/>
  </si>
  <si>
    <r>
      <t>4</t>
    </r>
    <r>
      <rPr>
        <sz val="10"/>
        <color theme="1"/>
        <rFont val="新細明體"/>
        <family val="1"/>
        <charset val="136"/>
      </rPr>
      <t>套未付款</t>
    </r>
    <phoneticPr fontId="1" type="noConversion"/>
  </si>
  <si>
    <r>
      <rPr>
        <sz val="10"/>
        <color theme="1"/>
        <rFont val="新細明體"/>
        <family val="1"/>
        <charset val="136"/>
      </rPr>
      <t>目前</t>
    </r>
    <r>
      <rPr>
        <sz val="10"/>
        <color theme="1"/>
        <rFont val="Arial"/>
        <family val="2"/>
      </rPr>
      <t>4</t>
    </r>
    <r>
      <rPr>
        <sz val="10"/>
        <color theme="1"/>
        <rFont val="新細明體"/>
        <family val="1"/>
        <charset val="136"/>
      </rPr>
      <t>套</t>
    </r>
    <r>
      <rPr>
        <sz val="10"/>
        <color theme="1"/>
        <rFont val="Arial"/>
        <family val="2"/>
      </rPr>
      <t>TPMS</t>
    </r>
    <r>
      <rPr>
        <sz val="10"/>
        <color theme="1"/>
        <rFont val="新細明體"/>
        <family val="1"/>
        <charset val="136"/>
      </rPr>
      <t>水冷已到貨付了</t>
    </r>
    <r>
      <rPr>
        <sz val="10"/>
        <color theme="1"/>
        <rFont val="Arial"/>
        <family val="2"/>
      </rPr>
      <t>80%</t>
    </r>
    <phoneticPr fontId="1" type="noConversion"/>
  </si>
  <si>
    <r>
      <t>IC</t>
    </r>
    <r>
      <rPr>
        <sz val="10"/>
        <color theme="1"/>
        <rFont val="新細明體"/>
        <family val="1"/>
        <charset val="136"/>
      </rPr>
      <t>燒測濕熱溫箱</t>
    </r>
    <phoneticPr fontId="1" type="noConversion"/>
  </si>
  <si>
    <r>
      <rPr>
        <sz val="10"/>
        <color theme="1"/>
        <rFont val="新細明體"/>
        <family val="1"/>
        <charset val="136"/>
      </rPr>
      <t>佳测新技</t>
    </r>
    <phoneticPr fontId="1" type="noConversion"/>
  </si>
  <si>
    <r>
      <t>800</t>
    </r>
    <r>
      <rPr>
        <sz val="10"/>
        <color theme="1"/>
        <rFont val="新細明體"/>
        <family val="1"/>
        <charset val="136"/>
      </rPr>
      <t>升樣機已經有投入客戶的測試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1"/>
        <charset val="136"/>
      </rPr>
      <t>客戶討論下一代的優化設備需求</t>
    </r>
    <phoneticPr fontId="1" type="noConversion"/>
  </si>
  <si>
    <r>
      <rPr>
        <sz val="10"/>
        <color theme="1"/>
        <rFont val="新細明體"/>
        <family val="1"/>
        <charset val="136"/>
      </rPr>
      <t>已完工</t>
    </r>
    <r>
      <rPr>
        <sz val="10"/>
        <color theme="1"/>
        <rFont val="Arial"/>
        <family val="2"/>
      </rPr>
      <t>,</t>
    </r>
    <r>
      <rPr>
        <sz val="10"/>
        <color theme="1"/>
        <rFont val="新細明體"/>
        <family val="1"/>
        <charset val="136"/>
      </rPr>
      <t>待</t>
    </r>
    <r>
      <rPr>
        <sz val="10"/>
        <color theme="1"/>
        <rFont val="Arial"/>
        <family val="2"/>
      </rPr>
      <t xml:space="preserve">PO. </t>
    </r>
    <r>
      <rPr>
        <sz val="10"/>
        <color theme="1"/>
        <rFont val="新細明體"/>
        <family val="1"/>
        <charset val="136"/>
      </rPr>
      <t>驗收對帳</t>
    </r>
    <phoneticPr fontId="1" type="noConversion"/>
  </si>
  <si>
    <r>
      <rPr>
        <sz val="10"/>
        <color theme="1"/>
        <rFont val="新細明體"/>
        <family val="1"/>
        <charset val="136"/>
      </rPr>
      <t>海信光放板燒測</t>
    </r>
    <phoneticPr fontId="1" type="noConversion"/>
  </si>
  <si>
    <r>
      <rPr>
        <sz val="10"/>
        <color theme="1"/>
        <rFont val="新細明體"/>
        <family val="1"/>
        <charset val="136"/>
      </rPr>
      <t>海信</t>
    </r>
    <phoneticPr fontId="1" type="noConversion"/>
  </si>
  <si>
    <r>
      <rPr>
        <sz val="10"/>
        <color theme="1"/>
        <rFont val="新細明體"/>
        <family val="1"/>
        <charset val="136"/>
      </rPr>
      <t>海信</t>
    </r>
    <r>
      <rPr>
        <sz val="10"/>
        <color theme="1"/>
        <rFont val="Arial"/>
        <family val="2"/>
      </rPr>
      <t>-</t>
    </r>
    <r>
      <rPr>
        <sz val="10"/>
        <color theme="1"/>
        <rFont val="新細明體"/>
        <family val="1"/>
        <charset val="136"/>
      </rPr>
      <t>江門</t>
    </r>
    <phoneticPr fontId="1" type="noConversion"/>
  </si>
  <si>
    <r>
      <rPr>
        <sz val="10"/>
        <color theme="1"/>
        <rFont val="新細明體"/>
        <family val="1"/>
        <charset val="136"/>
      </rPr>
      <t>李成良</t>
    </r>
    <phoneticPr fontId="1" type="noConversion"/>
  </si>
  <si>
    <r>
      <rPr>
        <sz val="10"/>
        <color theme="1"/>
        <rFont val="新細明體"/>
        <family val="1"/>
        <charset val="136"/>
      </rPr>
      <t>已聯繫李部長重新開啟案件</t>
    </r>
    <phoneticPr fontId="1" type="noConversion"/>
  </si>
  <si>
    <t>差異</t>
    <phoneticPr fontId="1" type="noConversion"/>
  </si>
  <si>
    <t>預估營收
4/17</t>
    <phoneticPr fontId="1" type="noConversion"/>
  </si>
  <si>
    <t>营业费用</t>
  </si>
  <si>
    <t>（销管研）</t>
  </si>
  <si>
    <t>其他收支</t>
  </si>
  <si>
    <t>呆滞提列</t>
  </si>
  <si>
    <t>呆账提列</t>
  </si>
  <si>
    <t>2024年</t>
  </si>
  <si>
    <t>1月</t>
  </si>
  <si>
    <t>Q1</t>
  </si>
  <si>
    <t>Q2</t>
  </si>
  <si>
    <t>Q3</t>
  </si>
  <si>
    <t>Q4</t>
  </si>
  <si>
    <t>全年</t>
  </si>
  <si>
    <t>銷貨收入(淨額)</t>
  </si>
  <si>
    <t xml:space="preserve"> ---營收-外售(External)</t>
  </si>
  <si>
    <t>銷貨成本</t>
  </si>
  <si>
    <t xml:space="preserve"> ---材料(Material)</t>
  </si>
  <si>
    <t xml:space="preserve"> ---製造費用(MOH)</t>
  </si>
  <si>
    <t>銷貨毛利</t>
  </si>
  <si>
    <t>稅前淨利</t>
  </si>
  <si>
    <t>稅後淨利</t>
  </si>
  <si>
    <t>營業費用</t>
  </si>
  <si>
    <t>TARG 目標</t>
    <phoneticPr fontId="1" type="noConversion"/>
  </si>
  <si>
    <t>調整后的凈利</t>
    <phoneticPr fontId="1" type="noConversion"/>
  </si>
  <si>
    <t>实际</t>
  </si>
  <si>
    <t>预算</t>
  </si>
  <si>
    <t>1月预估</t>
  </si>
  <si>
    <t>2月更新</t>
  </si>
  <si>
    <t>2024同比</t>
  </si>
  <si>
    <t>(数值)</t>
  </si>
  <si>
    <t>(比例)</t>
  </si>
  <si>
    <t>稅前利润</t>
  </si>
  <si>
    <t>稅前利润率</t>
  </si>
  <si>
    <t>實際營收</t>
    <phoneticPr fontId="1" type="noConversion"/>
  </si>
  <si>
    <t>艾芳芯動</t>
  </si>
  <si>
    <t>IDSBG</t>
  </si>
  <si>
    <t>銳捷</t>
  </si>
  <si>
    <t>PCEBG</t>
  </si>
  <si>
    <t>USA-FII</t>
  </si>
  <si>
    <t>釹媧</t>
  </si>
  <si>
    <r>
      <t>2B01-O10015(</t>
    </r>
    <r>
      <rPr>
        <sz val="10"/>
        <rFont val="細明體"/>
        <family val="3"/>
        <charset val="136"/>
      </rPr>
      <t xml:space="preserve">治具）
</t>
    </r>
    <r>
      <rPr>
        <sz val="10"/>
        <rFont val="Arial"/>
        <family val="2"/>
      </rPr>
      <t>2B01-O10022(</t>
    </r>
    <r>
      <rPr>
        <sz val="10"/>
        <rFont val="細明體"/>
        <family val="3"/>
        <charset val="136"/>
      </rPr>
      <t xml:space="preserve">治具）
</t>
    </r>
    <r>
      <rPr>
        <sz val="10"/>
        <rFont val="Arial"/>
        <family val="2"/>
      </rPr>
      <t>1TGHO10017(</t>
    </r>
    <r>
      <rPr>
        <sz val="10"/>
        <rFont val="細明體"/>
        <family val="3"/>
        <charset val="136"/>
      </rPr>
      <t xml:space="preserve">自動化）
</t>
    </r>
    <r>
      <rPr>
        <sz val="10"/>
        <rFont val="Arial"/>
        <family val="2"/>
      </rPr>
      <t>2B01-O10013(</t>
    </r>
    <r>
      <rPr>
        <sz val="10"/>
        <rFont val="細明體"/>
        <family val="3"/>
        <charset val="136"/>
      </rPr>
      <t xml:space="preserve">自動化）
</t>
    </r>
    <r>
      <rPr>
        <sz val="10"/>
        <rFont val="Arial"/>
        <family val="2"/>
      </rPr>
      <t>2B01-O10009(</t>
    </r>
    <r>
      <rPr>
        <sz val="10"/>
        <rFont val="細明體"/>
        <family val="3"/>
        <charset val="136"/>
      </rPr>
      <t xml:space="preserve">自動化）
</t>
    </r>
    <r>
      <rPr>
        <sz val="10"/>
        <rFont val="Arial"/>
        <family val="2"/>
      </rPr>
      <t>2B01-O10014(</t>
    </r>
    <r>
      <rPr>
        <sz val="10"/>
        <rFont val="細明體"/>
        <family val="3"/>
        <charset val="136"/>
      </rPr>
      <t xml:space="preserve">自動化）
</t>
    </r>
    <r>
      <rPr>
        <sz val="10"/>
        <rFont val="Arial"/>
        <family val="2"/>
      </rPr>
      <t>2B01-O10019(</t>
    </r>
    <r>
      <rPr>
        <sz val="10"/>
        <rFont val="細明體"/>
        <family val="3"/>
        <charset val="136"/>
      </rPr>
      <t xml:space="preserve">治具）
</t>
    </r>
    <r>
      <rPr>
        <sz val="10"/>
        <rFont val="Arial"/>
        <family val="2"/>
      </rPr>
      <t>2B01-O10020(</t>
    </r>
    <r>
      <rPr>
        <sz val="10"/>
        <rFont val="細明體"/>
        <family val="3"/>
        <charset val="136"/>
      </rPr>
      <t>治具</t>
    </r>
    <r>
      <rPr>
        <sz val="10"/>
        <rFont val="Arial"/>
        <family val="2"/>
      </rPr>
      <t>+</t>
    </r>
    <r>
      <rPr>
        <sz val="10"/>
        <rFont val="細明體"/>
        <family val="3"/>
        <charset val="136"/>
      </rPr>
      <t xml:space="preserve">自動化）
</t>
    </r>
    <r>
      <rPr>
        <sz val="10"/>
        <rFont val="Arial"/>
        <family val="2"/>
      </rPr>
      <t>1TGHO10041(</t>
    </r>
    <r>
      <rPr>
        <sz val="10"/>
        <rFont val="細明體"/>
        <family val="3"/>
        <charset val="136"/>
      </rPr>
      <t xml:space="preserve">自動化）
</t>
    </r>
    <r>
      <rPr>
        <sz val="10"/>
        <rFont val="Arial"/>
        <family val="2"/>
      </rPr>
      <t>2B01-O30001(</t>
    </r>
    <r>
      <rPr>
        <sz val="10"/>
        <rFont val="細明體"/>
        <family val="3"/>
        <charset val="136"/>
      </rPr>
      <t>治具</t>
    </r>
    <r>
      <rPr>
        <sz val="10"/>
        <rFont val="Arial"/>
        <family val="2"/>
      </rPr>
      <t>+</t>
    </r>
    <r>
      <rPr>
        <sz val="10"/>
        <rFont val="細明體"/>
        <family val="3"/>
        <charset val="136"/>
      </rPr>
      <t xml:space="preserve">自動化）
</t>
    </r>
    <r>
      <rPr>
        <sz val="10"/>
        <rFont val="Arial"/>
        <family val="2"/>
      </rPr>
      <t>2B01-O30002(</t>
    </r>
    <r>
      <rPr>
        <sz val="10"/>
        <rFont val="細明體"/>
        <family val="3"/>
        <charset val="136"/>
      </rPr>
      <t xml:space="preserve">治具）
</t>
    </r>
    <r>
      <rPr>
        <sz val="10"/>
        <rFont val="Arial"/>
        <family val="2"/>
      </rPr>
      <t>2B01-O30003(</t>
    </r>
    <r>
      <rPr>
        <sz val="10"/>
        <rFont val="細明體"/>
        <family val="3"/>
        <charset val="136"/>
      </rPr>
      <t xml:space="preserve">治具）
</t>
    </r>
    <r>
      <rPr>
        <sz val="10"/>
        <rFont val="Arial"/>
        <family val="2"/>
      </rPr>
      <t>2B01-O30019(</t>
    </r>
    <r>
      <rPr>
        <sz val="10"/>
        <rFont val="細明體"/>
        <family val="3"/>
        <charset val="136"/>
      </rPr>
      <t>治具</t>
    </r>
    <r>
      <rPr>
        <sz val="10"/>
        <rFont val="Arial"/>
        <family val="2"/>
      </rPr>
      <t>+</t>
    </r>
    <r>
      <rPr>
        <sz val="10"/>
        <rFont val="細明體"/>
        <family val="3"/>
        <charset val="136"/>
      </rPr>
      <t xml:space="preserve">自動化）
</t>
    </r>
    <r>
      <rPr>
        <sz val="10"/>
        <rFont val="Arial"/>
        <family val="2"/>
      </rPr>
      <t>2B01-O30031(</t>
    </r>
    <r>
      <rPr>
        <sz val="10"/>
        <rFont val="細明體"/>
        <family val="3"/>
        <charset val="136"/>
      </rPr>
      <t xml:space="preserve">治具）
</t>
    </r>
    <r>
      <rPr>
        <sz val="10"/>
        <rFont val="Arial"/>
        <family val="2"/>
      </rPr>
      <t>2B01-O30003(</t>
    </r>
    <r>
      <rPr>
        <sz val="10"/>
        <rFont val="細明體"/>
        <family val="3"/>
        <charset val="136"/>
      </rPr>
      <t>治具</t>
    </r>
    <r>
      <rPr>
        <sz val="10"/>
        <rFont val="Arial"/>
        <family val="2"/>
      </rPr>
      <t>)
2B01-O30016(</t>
    </r>
    <r>
      <rPr>
        <sz val="10"/>
        <rFont val="細明體"/>
        <family val="3"/>
        <charset val="136"/>
      </rPr>
      <t>治具</t>
    </r>
    <r>
      <rPr>
        <sz val="10"/>
        <rFont val="Arial"/>
        <family val="2"/>
      </rPr>
      <t>)
2B01-O40009(</t>
    </r>
    <r>
      <rPr>
        <sz val="10"/>
        <rFont val="細明體"/>
        <family val="3"/>
        <charset val="136"/>
      </rPr>
      <t>治具</t>
    </r>
    <r>
      <rPr>
        <sz val="10"/>
        <rFont val="Arial"/>
        <family val="2"/>
      </rPr>
      <t>)
2B01-O40010(</t>
    </r>
    <r>
      <rPr>
        <sz val="10"/>
        <rFont val="細明體"/>
        <family val="3"/>
        <charset val="136"/>
      </rPr>
      <t>治具</t>
    </r>
    <r>
      <rPr>
        <sz val="10"/>
        <rFont val="Arial"/>
        <family val="2"/>
      </rPr>
      <t>)
2B01-O40013(</t>
    </r>
    <r>
      <rPr>
        <sz val="10"/>
        <rFont val="細明體"/>
        <family val="3"/>
        <charset val="136"/>
      </rPr>
      <t>治具</t>
    </r>
    <r>
      <rPr>
        <sz val="10"/>
        <rFont val="Arial"/>
        <family val="2"/>
      </rPr>
      <t>+</t>
    </r>
    <r>
      <rPr>
        <sz val="10"/>
        <rFont val="細明體"/>
        <family val="3"/>
        <charset val="136"/>
      </rPr>
      <t>自動化</t>
    </r>
    <r>
      <rPr>
        <sz val="10"/>
        <rFont val="Arial"/>
        <family val="2"/>
      </rPr>
      <t>)
2B01-O40016(</t>
    </r>
    <r>
      <rPr>
        <sz val="10"/>
        <rFont val="細明體"/>
        <family val="3"/>
        <charset val="136"/>
      </rPr>
      <t>治具</t>
    </r>
    <r>
      <rPr>
        <sz val="10"/>
        <rFont val="Arial"/>
        <family val="2"/>
      </rPr>
      <t>)</t>
    </r>
    <phoneticPr fontId="1" type="noConversion"/>
  </si>
  <si>
    <t>T-69</t>
    <phoneticPr fontId="1" type="noConversion"/>
  </si>
  <si>
    <r>
      <rPr>
        <sz val="10"/>
        <color rgb="FFFF0000"/>
        <rFont val="新細明體"/>
        <family val="1"/>
        <charset val="136"/>
      </rPr>
      <t>越南</t>
    </r>
    <r>
      <rPr>
        <sz val="10"/>
        <color rgb="FFFF0000"/>
        <rFont val="Arial"/>
        <family val="2"/>
      </rPr>
      <t>NVD RUN IN</t>
    </r>
    <r>
      <rPr>
        <sz val="10"/>
        <color rgb="FFFF0000"/>
        <rFont val="新細明體"/>
        <family val="1"/>
        <charset val="136"/>
      </rPr>
      <t>溫控管理與測試架</t>
    </r>
    <phoneticPr fontId="1" type="noConversion"/>
  </si>
  <si>
    <r>
      <rPr>
        <b/>
        <sz val="10"/>
        <color rgb="FFFF0000"/>
        <rFont val="新細明體"/>
        <family val="1"/>
        <charset val="136"/>
      </rPr>
      <t>集團關聯外交</t>
    </r>
  </si>
  <si>
    <t>T-69</t>
  </si>
  <si>
    <t>越南NVD RUN IN溫控管理與測試架</t>
  </si>
  <si>
    <t>富聯卓越</t>
  </si>
  <si>
    <t>施俊宇</t>
  </si>
  <si>
    <t>越南富聯精密</t>
  </si>
  <si>
    <t>楊成</t>
  </si>
  <si>
    <t>正在跟客戶談23套</t>
    <phoneticPr fontId="1" type="noConversion"/>
  </si>
  <si>
    <t>行标签</t>
  </si>
  <si>
    <t>总计</t>
  </si>
  <si>
    <t>求和项:預估本幣
RMB</t>
  </si>
  <si>
    <t>SSD SFT測試自動化(墨西哥)</t>
    <phoneticPr fontId="1" type="noConversion"/>
  </si>
  <si>
    <t>楊志偉/張建德</t>
    <phoneticPr fontId="1" type="noConversion"/>
  </si>
  <si>
    <t>墨西哥</t>
    <phoneticPr fontId="1" type="noConversion"/>
  </si>
  <si>
    <t>弘毅</t>
    <phoneticPr fontId="1" type="noConversion"/>
  </si>
  <si>
    <t>已提供方案跟報價
投資計劃卡在協理未簽核，預計Q4列營收</t>
    <phoneticPr fontId="1" type="noConversion"/>
  </si>
  <si>
    <t>王曦堯</t>
    <phoneticPr fontId="1" type="noConversion"/>
  </si>
  <si>
    <r>
      <t>PO</t>
    </r>
    <r>
      <rPr>
        <sz val="10"/>
        <rFont val="細明體"/>
        <family val="3"/>
        <charset val="136"/>
      </rPr>
      <t>為目前該客戶提供的正式</t>
    </r>
    <r>
      <rPr>
        <sz val="10"/>
        <rFont val="Arial"/>
        <family val="2"/>
      </rPr>
      <t>PO</t>
    </r>
    <r>
      <rPr>
        <sz val="10"/>
        <rFont val="細明體"/>
        <family val="3"/>
        <charset val="136"/>
      </rPr>
      <t>，陸續出貨中</t>
    </r>
    <r>
      <rPr>
        <sz val="10"/>
        <rFont val="Arial"/>
        <family val="2"/>
      </rPr>
      <t>,</t>
    </r>
    <r>
      <rPr>
        <sz val="10"/>
        <rFont val="細明體"/>
        <family val="3"/>
        <charset val="136"/>
      </rPr>
      <t>材料成本還不是最終數據</t>
    </r>
    <phoneticPr fontId="1" type="noConversion"/>
  </si>
  <si>
    <t>材料成本已提前費領</t>
    <phoneticPr fontId="1" type="noConversion"/>
  </si>
  <si>
    <r>
      <rPr>
        <sz val="10"/>
        <color rgb="FFFF0000"/>
        <rFont val="細明體"/>
        <family val="3"/>
        <charset val="136"/>
      </rPr>
      <t>材料成本已放到</t>
    </r>
    <r>
      <rPr>
        <sz val="10"/>
        <color rgb="FFFF0000"/>
        <rFont val="Arial"/>
        <family val="2"/>
      </rPr>
      <t>NVD</t>
    </r>
    <r>
      <rPr>
        <sz val="10"/>
        <color rgb="FFFF0000"/>
        <rFont val="細明體"/>
        <family val="3"/>
        <charset val="136"/>
      </rPr>
      <t>專案中</t>
    </r>
    <phoneticPr fontId="1" type="noConversion"/>
  </si>
  <si>
    <t>張世忠/楊志偉</t>
  </si>
  <si>
    <t>劉宗臣</t>
    <phoneticPr fontId="1" type="noConversion"/>
  </si>
  <si>
    <t>賴日明</t>
    <phoneticPr fontId="1" type="noConversion"/>
  </si>
  <si>
    <t>專案規劃中</t>
    <phoneticPr fontId="1" type="noConversion"/>
  </si>
  <si>
    <t>連世傑</t>
    <phoneticPr fontId="1" type="noConversion"/>
  </si>
  <si>
    <t>G次-小A-NeedlefishBFT 自動測試設備改造</t>
    <phoneticPr fontId="1" type="noConversion"/>
  </si>
  <si>
    <t>G次-小A-Needlefish自動測試設備第2階段</t>
    <phoneticPr fontId="1" type="noConversion"/>
  </si>
  <si>
    <t>已開票</t>
    <phoneticPr fontId="1" type="noConversion"/>
  </si>
  <si>
    <t>已送貨,已開票</t>
    <phoneticPr fontId="1" type="noConversion"/>
  </si>
  <si>
    <r>
      <t xml:space="preserve">PG548 </t>
    </r>
    <r>
      <rPr>
        <sz val="10"/>
        <rFont val="新細明體"/>
        <family val="1"/>
        <charset val="136"/>
      </rPr>
      <t>測試自動化</t>
    </r>
    <r>
      <rPr>
        <sz val="10"/>
        <rFont val="宋体"/>
        <family val="1"/>
        <charset val="134"/>
      </rPr>
      <t>(RGV測試上下料部分-黃富山)</t>
    </r>
    <phoneticPr fontId="1" type="noConversion"/>
  </si>
  <si>
    <t>已出貨7臺</t>
  </si>
  <si>
    <t>1/26:2pcs
3/8:2pcs
3/14:3pcs</t>
    <phoneticPr fontId="1" type="noConversion"/>
  </si>
  <si>
    <r>
      <rPr>
        <sz val="10"/>
        <color rgb="FF7030A0"/>
        <rFont val="細明體"/>
        <family val="3"/>
        <charset val="136"/>
      </rPr>
      <t>剩下</t>
    </r>
    <r>
      <rPr>
        <sz val="10"/>
        <color rgb="FF7030A0"/>
        <rFont val="Arial"/>
        <family val="2"/>
      </rPr>
      <t>1pcs</t>
    </r>
    <r>
      <rPr>
        <sz val="10"/>
        <color rgb="FF7030A0"/>
        <rFont val="細明體"/>
        <family val="3"/>
        <charset val="136"/>
      </rPr>
      <t>預計</t>
    </r>
    <r>
      <rPr>
        <sz val="10"/>
        <color rgb="FF7030A0"/>
        <rFont val="Arial"/>
        <family val="2"/>
      </rPr>
      <t>4</t>
    </r>
    <r>
      <rPr>
        <sz val="10"/>
        <color rgb="FF7030A0"/>
        <rFont val="細明體"/>
        <family val="3"/>
        <charset val="136"/>
      </rPr>
      <t>月出貨</t>
    </r>
    <phoneticPr fontId="1" type="noConversion"/>
  </si>
  <si>
    <t>已與主管溝通，專案取消</t>
    <phoneticPr fontId="1" type="noConversion"/>
  </si>
  <si>
    <t>年興成衣廠</t>
    <phoneticPr fontId="1" type="noConversion"/>
  </si>
  <si>
    <t>1FZHN90011</t>
    <phoneticPr fontId="1" type="noConversion"/>
  </si>
  <si>
    <t>年前已出貨,客戶要求2/26 送貨到廠</t>
    <phoneticPr fontId="1" type="noConversion"/>
  </si>
  <si>
    <t>威州 HDD自動開箱線 + RBFB自動堆棧版設備</t>
    <phoneticPr fontId="1" type="noConversion"/>
  </si>
  <si>
    <t>王鈞鴻 / 王曦堯</t>
    <phoneticPr fontId="1" type="noConversion"/>
  </si>
  <si>
    <t>HDD開箱與RBFB堆垛合併報價單</t>
    <phoneticPr fontId="1" type="noConversion"/>
  </si>
  <si>
    <t>威州 記憶體條自動轉盤設備</t>
    <phoneticPr fontId="1" type="noConversion"/>
  </si>
  <si>
    <t>智能物流專案</t>
    <phoneticPr fontId="1" type="noConversion"/>
  </si>
  <si>
    <t>女媧機器人</t>
    <phoneticPr fontId="1" type="noConversion"/>
  </si>
  <si>
    <t>智能物流專案贛州 A03 2樓導入中</t>
    <phoneticPr fontId="1" type="noConversion"/>
  </si>
  <si>
    <t>6套計畫5月出貨</t>
    <phoneticPr fontId="1" type="noConversion"/>
  </si>
  <si>
    <t>孔亞傑</t>
    <phoneticPr fontId="1" type="noConversion"/>
  </si>
  <si>
    <t>空中物流線</t>
    <phoneticPr fontId="1" type="noConversion"/>
  </si>
  <si>
    <t>MCEBG_檢測平臺專案</t>
    <phoneticPr fontId="1" type="noConversion"/>
  </si>
  <si>
    <t>24332000000043200000
24332000000043289265
24332000000043345556
24332000000043356456</t>
    <phoneticPr fontId="1" type="noConversion"/>
  </si>
  <si>
    <t>刪除</t>
    <phoneticPr fontId="1" type="noConversion"/>
  </si>
  <si>
    <t>報價單已簽核，已收到正式PO，已於11/18出貨</t>
    <phoneticPr fontId="1" type="noConversion"/>
  </si>
  <si>
    <t>報價單已簽核，已收到正式PO，已於12/2出貨</t>
    <phoneticPr fontId="1" type="noConversion"/>
  </si>
  <si>
    <t>報價單已簽核，已收到正式PO，已於12/27出貨</t>
    <phoneticPr fontId="1" type="noConversion"/>
  </si>
  <si>
    <t>墨西哥GDL</t>
    <phoneticPr fontId="1" type="noConversion"/>
  </si>
  <si>
    <t>MFG5</t>
    <phoneticPr fontId="1" type="noConversion"/>
  </si>
  <si>
    <t>CN2024032374</t>
    <phoneticPr fontId="1" type="noConversion"/>
  </si>
  <si>
    <t>組裝治具</t>
    <phoneticPr fontId="1" type="noConversion"/>
  </si>
  <si>
    <t>A145</t>
    <phoneticPr fontId="1" type="noConversion"/>
  </si>
  <si>
    <t>青島海信2+5專案技術服務費</t>
    <phoneticPr fontId="1" type="noConversion"/>
  </si>
  <si>
    <t>簽核檔技術合約</t>
    <phoneticPr fontId="1" type="noConversion"/>
  </si>
  <si>
    <t>青島海信</t>
    <phoneticPr fontId="1" type="noConversion"/>
  </si>
  <si>
    <r>
      <t>2024/8</t>
    </r>
    <r>
      <rPr>
        <b/>
        <sz val="10"/>
        <rFont val="微软雅黑"/>
        <family val="2"/>
        <charset val="134"/>
      </rPr>
      <t>月</t>
    </r>
    <phoneticPr fontId="1" type="noConversion"/>
  </si>
  <si>
    <t>A146</t>
  </si>
  <si>
    <t>Astoria PTH+VITouch Up+X-ray Vehicle return line</t>
  </si>
  <si>
    <t>A147</t>
  </si>
  <si>
    <t>Pack AOI 自動上料機</t>
    <phoneticPr fontId="1" type="noConversion"/>
  </si>
  <si>
    <t>A148</t>
  </si>
  <si>
    <t>華雷茲 NPBG Pure組裝線</t>
    <phoneticPr fontId="1" type="noConversion"/>
  </si>
  <si>
    <t>NPBG</t>
    <phoneticPr fontId="1" type="noConversion"/>
  </si>
  <si>
    <t>A149</t>
  </si>
  <si>
    <t>華雷茲 NPBG Uplink 組裝線</t>
    <phoneticPr fontId="1" type="noConversion"/>
  </si>
  <si>
    <t>A150</t>
  </si>
  <si>
    <t>華雷茲 NPBG Longball  組裝線</t>
    <phoneticPr fontId="1" type="noConversion"/>
  </si>
  <si>
    <t>暫停</t>
    <phoneticPr fontId="1" type="noConversion"/>
  </si>
  <si>
    <t>墨西哥 Vulcan自動組裝+測試+包裝(UPH50)（1條線）</t>
    <phoneticPr fontId="1" type="noConversion"/>
  </si>
  <si>
    <t>已報價，待訂單</t>
    <phoneticPr fontId="1" type="noConversion"/>
  </si>
  <si>
    <t>湖口 HGX 改造 Vulcan</t>
    <phoneticPr fontId="1" type="noConversion"/>
  </si>
  <si>
    <t>加總 - 預估本幣</t>
  </si>
  <si>
    <t>1月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</si>
  <si>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</si>
  <si>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</si>
  <si>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</si>
  <si>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</si>
  <si>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總計</t>
    <phoneticPr fontId="1" type="noConversion"/>
  </si>
  <si>
    <t>By季</t>
    <phoneticPr fontId="1" type="noConversion"/>
  </si>
  <si>
    <t>MRMB</t>
    <phoneticPr fontId="1" type="noConversion"/>
  </si>
  <si>
    <t>預估營收
4/23</t>
    <phoneticPr fontId="1" type="noConversion"/>
  </si>
  <si>
    <t>By季</t>
  </si>
  <si>
    <t>ERMB</t>
    <phoneticPr fontId="1" type="noConversion"/>
  </si>
  <si>
    <t>取消</t>
    <phoneticPr fontId="1" type="noConversion"/>
  </si>
  <si>
    <t>半導體設備</t>
    <phoneticPr fontId="6" type="noConversion"/>
  </si>
  <si>
    <t>CIS 測試設備（SmartSens）</t>
    <phoneticPr fontId="1" type="noConversion"/>
  </si>
  <si>
    <t>陳志政/张世忠</t>
    <phoneticPr fontId="1" type="noConversion"/>
  </si>
  <si>
    <t>調整</t>
    <phoneticPr fontId="1" type="noConversion"/>
  </si>
  <si>
    <r>
      <t xml:space="preserve">HWQA Chamber </t>
    </r>
    <r>
      <rPr>
        <sz val="10"/>
        <color theme="1"/>
        <rFont val="Microsoft JhengHei"/>
        <family val="2"/>
        <charset val="136"/>
      </rPr>
      <t>超溫保護維修費用</t>
    </r>
    <phoneticPr fontId="1" type="noConversion"/>
  </si>
  <si>
    <t>等外校待出貨</t>
    <phoneticPr fontId="1" type="noConversion"/>
  </si>
  <si>
    <t>維修中</t>
    <phoneticPr fontId="1" type="noConversion"/>
  </si>
  <si>
    <t>4/22已拋轉</t>
    <phoneticPr fontId="1" type="noConversion"/>
  </si>
  <si>
    <t>已外校待出貨</t>
    <phoneticPr fontId="1" type="noConversion"/>
  </si>
  <si>
    <t>須溝通費用收取方式</t>
    <phoneticPr fontId="1" type="noConversion"/>
  </si>
  <si>
    <r>
      <rPr>
        <sz val="10"/>
        <color rgb="FFFF0000"/>
        <rFont val="新細明體"/>
        <family val="1"/>
        <charset val="136"/>
      </rPr>
      <t>待客戶通知出貨</t>
    </r>
    <phoneticPr fontId="1" type="noConversion"/>
  </si>
  <si>
    <t>已報價</t>
    <phoneticPr fontId="1" type="noConversion"/>
  </si>
  <si>
    <t>設計中</t>
    <phoneticPr fontId="1" type="noConversion"/>
  </si>
  <si>
    <r>
      <rPr>
        <sz val="10"/>
        <color theme="1"/>
        <rFont val="Microsoft JhengHei"/>
        <family val="2"/>
      </rPr>
      <t>待客戶提供加熱器</t>
    </r>
    <r>
      <rPr>
        <sz val="10"/>
        <color theme="1"/>
        <rFont val="微軟正黑體"/>
        <family val="2"/>
        <charset val="136"/>
      </rPr>
      <t>、</t>
    </r>
    <r>
      <rPr>
        <sz val="8.5"/>
        <color theme="1"/>
        <rFont val="Microsoft JhengHei"/>
        <family val="2"/>
        <charset val="136"/>
      </rPr>
      <t>感溫棒與載盤才能試車</t>
    </r>
    <phoneticPr fontId="1" type="noConversion"/>
  </si>
  <si>
    <r>
      <rPr>
        <sz val="10"/>
        <color rgb="FFFF0000"/>
        <rFont val="新細明體"/>
        <family val="1"/>
        <charset val="136"/>
      </rPr>
      <t>已完成待</t>
    </r>
    <r>
      <rPr>
        <sz val="10"/>
        <color rgb="FFFF0000"/>
        <rFont val="Microsoft JhengHei"/>
        <family val="1"/>
      </rPr>
      <t>客戶通知</t>
    </r>
    <r>
      <rPr>
        <sz val="10"/>
        <color rgb="FFFF0000"/>
        <rFont val="新細明體"/>
        <family val="1"/>
        <charset val="136"/>
      </rPr>
      <t>出貨</t>
    </r>
    <phoneticPr fontId="1" type="noConversion"/>
  </si>
  <si>
    <r>
      <t>4/18</t>
    </r>
    <r>
      <rPr>
        <sz val="10"/>
        <color rgb="FFFF0000"/>
        <rFont val="新細明體"/>
        <family val="1"/>
        <charset val="136"/>
      </rPr>
      <t>必須到貨</t>
    </r>
    <r>
      <rPr>
        <sz val="10"/>
        <color rgb="FFFF0000"/>
        <rFont val="Arial"/>
        <family val="2"/>
      </rPr>
      <t xml:space="preserve">, </t>
    </r>
    <r>
      <rPr>
        <sz val="10"/>
        <color rgb="FFFF0000"/>
        <rFont val="Microsoft JhengHei"/>
        <family val="2"/>
      </rPr>
      <t>採購作業中</t>
    </r>
    <phoneticPr fontId="1" type="noConversion"/>
  </si>
  <si>
    <r>
      <rPr>
        <sz val="10"/>
        <color rgb="FFFF0000"/>
        <rFont val="新細明體"/>
        <family val="1"/>
        <charset val="136"/>
      </rPr>
      <t>進行中</t>
    </r>
    <r>
      <rPr>
        <sz val="10"/>
        <color rgb="FFFF0000"/>
        <rFont val="Arial"/>
        <family val="2"/>
      </rPr>
      <t xml:space="preserve">, </t>
    </r>
    <r>
      <rPr>
        <sz val="10"/>
        <color rgb="FFFF0000"/>
        <rFont val="新細明體"/>
        <family val="1"/>
        <charset val="136"/>
      </rPr>
      <t>材料部分已立帳</t>
    </r>
    <r>
      <rPr>
        <sz val="10"/>
        <color rgb="FFFF0000"/>
        <rFont val="Arial"/>
        <family val="2"/>
      </rPr>
      <t>23860USD</t>
    </r>
    <phoneticPr fontId="1" type="noConversion"/>
  </si>
  <si>
    <t>費用轉嫁簽到黃鈴珊</t>
    <phoneticPr fontId="1" type="noConversion"/>
  </si>
  <si>
    <r>
      <t>G1</t>
    </r>
    <r>
      <rPr>
        <sz val="10"/>
        <color rgb="FFFF0000"/>
        <rFont val="Microsoft JhengHei"/>
        <family val="2"/>
      </rPr>
      <t>仍在生產計畫往後延</t>
    </r>
    <phoneticPr fontId="1" type="noConversion"/>
  </si>
  <si>
    <t>費用轉嫁簽到鄧金源</t>
    <phoneticPr fontId="1" type="noConversion"/>
  </si>
  <si>
    <t>已經申請開票</t>
    <phoneticPr fontId="1" type="noConversion"/>
  </si>
  <si>
    <t>費用轉嫁簽到黃玉琪</t>
    <phoneticPr fontId="1" type="noConversion"/>
  </si>
  <si>
    <t>費用轉嫁簽到陳麗英、孫家誠、鄭乃監、許傳政</t>
    <phoneticPr fontId="1" type="noConversion"/>
  </si>
  <si>
    <t>費用轉嫁簽到吳畯富</t>
    <phoneticPr fontId="1" type="noConversion"/>
  </si>
  <si>
    <t>待費用轉嫁</t>
    <phoneticPr fontId="1" type="noConversion"/>
  </si>
  <si>
    <r>
      <rPr>
        <sz val="10"/>
        <color rgb="FFFF0000"/>
        <rFont val="新細明體"/>
        <family val="1"/>
        <charset val="136"/>
      </rPr>
      <t>待</t>
    </r>
    <r>
      <rPr>
        <sz val="10"/>
        <color rgb="FFFF0000"/>
        <rFont val="Arial"/>
        <family val="1"/>
      </rPr>
      <t>BU</t>
    </r>
    <r>
      <rPr>
        <sz val="10"/>
        <color rgb="FFFF0000"/>
        <rFont val="Microsoft JhengHei"/>
        <family val="1"/>
      </rPr>
      <t>下</t>
    </r>
    <r>
      <rPr>
        <sz val="10"/>
        <color rgb="FFFF0000"/>
        <rFont val="Arial"/>
        <family val="2"/>
      </rPr>
      <t>PO</t>
    </r>
    <r>
      <rPr>
        <sz val="10"/>
        <color rgb="FFFF0000"/>
        <rFont val="新細明體"/>
        <family val="1"/>
        <charset val="136"/>
      </rPr>
      <t>開票</t>
    </r>
    <phoneticPr fontId="1" type="noConversion"/>
  </si>
  <si>
    <r>
      <t>BU OPEN PO</t>
    </r>
    <r>
      <rPr>
        <sz val="10"/>
        <color rgb="FFFF0000"/>
        <rFont val="Microsoft JhengHei"/>
        <family val="2"/>
      </rPr>
      <t>改下卓越</t>
    </r>
    <phoneticPr fontId="1" type="noConversion"/>
  </si>
  <si>
    <t>費用轉嫁中簽到耿軍勤</t>
    <phoneticPr fontId="1" type="noConversion"/>
  </si>
  <si>
    <t>待女媧對帳</t>
    <phoneticPr fontId="1" type="noConversion"/>
  </si>
  <si>
    <t>待說明書驗收對帳</t>
    <phoneticPr fontId="1" type="noConversion"/>
  </si>
  <si>
    <r>
      <rPr>
        <sz val="10"/>
        <color rgb="FFFF0000"/>
        <rFont val="微軟正黑體"/>
        <family val="2"/>
        <charset val="136"/>
      </rPr>
      <t>陳麗英、羅詩宇、鍾合順、吳瓊、史維忠</t>
    </r>
    <r>
      <rPr>
        <sz val="10"/>
        <color rgb="FFFF0000"/>
        <rFont val="Microsoft JhengHei"/>
        <family val="2"/>
      </rPr>
      <t>待簽</t>
    </r>
    <phoneticPr fontId="1" type="noConversion"/>
  </si>
  <si>
    <r>
      <t>5/30</t>
    </r>
    <r>
      <rPr>
        <sz val="10"/>
        <color rgb="FFFF0000"/>
        <rFont val="新細明體"/>
        <family val="1"/>
        <charset val="136"/>
      </rPr>
      <t>出貨</t>
    </r>
    <phoneticPr fontId="1" type="noConversion"/>
  </si>
  <si>
    <r>
      <rPr>
        <sz val="10"/>
        <color rgb="FFFF0000"/>
        <rFont val="新細明體"/>
        <family val="1"/>
        <charset val="136"/>
      </rPr>
      <t>5</t>
    </r>
    <r>
      <rPr>
        <sz val="10"/>
        <color rgb="FFFF0000"/>
        <rFont val="Microsoft JhengHei"/>
        <family val="1"/>
      </rPr>
      <t>月</t>
    </r>
    <r>
      <rPr>
        <sz val="10"/>
        <color rgb="FFFF0000"/>
        <rFont val="新細明體"/>
        <family val="1"/>
        <charset val="136"/>
      </rPr>
      <t>出貨</t>
    </r>
    <phoneticPr fontId="1" type="noConversion"/>
  </si>
  <si>
    <t>2025/6/31</t>
    <phoneticPr fontId="1" type="noConversion"/>
  </si>
  <si>
    <t>時間調整 4/27</t>
    <phoneticPr fontId="1" type="noConversion"/>
  </si>
  <si>
    <r>
      <rPr>
        <sz val="10"/>
        <rFont val="新細明體"/>
        <family val="1"/>
        <charset val="136"/>
      </rPr>
      <t>楊志偉</t>
    </r>
    <r>
      <rPr>
        <sz val="10"/>
        <rFont val="Arial"/>
        <family val="1"/>
      </rPr>
      <t>/</t>
    </r>
    <r>
      <rPr>
        <sz val="10"/>
        <rFont val="宋体"/>
        <family val="1"/>
        <charset val="134"/>
      </rPr>
      <t>張建德</t>
    </r>
    <phoneticPr fontId="1" type="noConversion"/>
  </si>
  <si>
    <r>
      <t>1.</t>
    </r>
    <r>
      <rPr>
        <sz val="10"/>
        <color rgb="FFFF0000"/>
        <rFont val="宋体"/>
        <family val="2"/>
        <charset val="134"/>
      </rPr>
      <t>暫時不會有，目前沒有明確的答案…
2.大概率不會有...</t>
    </r>
    <r>
      <rPr>
        <sz val="10"/>
        <color rgb="FFFF0000"/>
        <rFont val="Arial"/>
        <family val="2"/>
      </rPr>
      <t xml:space="preserve">
3.Kami</t>
    </r>
    <r>
      <rPr>
        <sz val="10"/>
        <color rgb="FFFF0000"/>
        <rFont val="宋体"/>
        <family val="2"/>
        <charset val="134"/>
      </rPr>
      <t>在努力洽談中…</t>
    </r>
    <phoneticPr fontId="1" type="noConversion"/>
  </si>
  <si>
    <r>
      <rPr>
        <sz val="10"/>
        <rFont val="宋体"/>
        <family val="1"/>
        <charset val="134"/>
      </rPr>
      <t>1.</t>
    </r>
    <r>
      <rPr>
        <sz val="10"/>
        <rFont val="新細明體"/>
        <family val="1"/>
        <charset val="136"/>
      </rPr>
      <t xml:space="preserve">龍華CBD報價單已回簽，待客戶下PO單
</t>
    </r>
    <r>
      <rPr>
        <sz val="10"/>
        <color rgb="FFFF0000"/>
        <rFont val="宋体"/>
        <family val="3"/>
        <charset val="134"/>
      </rPr>
      <t>2.請購加工中，投資計劃書已簽完...</t>
    </r>
    <r>
      <rPr>
        <sz val="10"/>
        <color rgb="FFFF0000"/>
        <rFont val="新細明體"/>
        <family val="1"/>
        <charset val="136"/>
      </rPr>
      <t xml:space="preserve">
</t>
    </r>
    <r>
      <rPr>
        <sz val="10"/>
        <color rgb="FFFF0000"/>
        <rFont val="宋体"/>
        <family val="1"/>
        <charset val="134"/>
      </rPr>
      <t>3.預計6月底客人會用，但可能實際要到8月份…
4.目前已經在做了...</t>
    </r>
    <r>
      <rPr>
        <sz val="10"/>
        <color rgb="FFFF0000"/>
        <rFont val="新細明體"/>
        <family val="1"/>
        <charset val="136"/>
      </rPr>
      <t xml:space="preserve">
</t>
    </r>
    <phoneticPr fontId="1" type="noConversion"/>
  </si>
  <si>
    <r>
      <rPr>
        <sz val="10"/>
        <rFont val="宋体"/>
        <family val="1"/>
        <charset val="134"/>
      </rPr>
      <t>1.</t>
    </r>
    <r>
      <rPr>
        <sz val="10"/>
        <rFont val="新細明體"/>
        <family val="1"/>
        <charset val="136"/>
      </rPr>
      <t xml:space="preserve">龍華CBD報價單已回簽，待客戶下PO單
</t>
    </r>
    <r>
      <rPr>
        <sz val="10"/>
        <color rgb="FFFF0000"/>
        <rFont val="新細明體"/>
        <family val="1"/>
        <charset val="134"/>
      </rPr>
      <t>2.請購加工中，投資計劃書已簽完...
3.預計6月底客人會用，但可能實際要到8月份…
4.目前已經在做了...</t>
    </r>
    <phoneticPr fontId="1" type="noConversion"/>
  </si>
  <si>
    <r>
      <t>已交貨，EVT試產完成，待</t>
    </r>
    <r>
      <rPr>
        <sz val="10"/>
        <color rgb="FFFF0000"/>
        <rFont val="PMingLiU"/>
        <family val="1"/>
        <charset val="134"/>
      </rPr>
      <t>P</t>
    </r>
    <r>
      <rPr>
        <sz val="10"/>
        <color rgb="FFFF0000"/>
        <rFont val="新細明體"/>
        <family val="1"/>
        <charset val="136"/>
      </rPr>
      <t>VT試產</t>
    </r>
    <r>
      <rPr>
        <sz val="10"/>
        <color rgb="FFFF0000"/>
        <rFont val="PMingLiU"/>
        <family val="1"/>
        <charset val="134"/>
      </rPr>
      <t>,可以向客戶收款了</t>
    </r>
    <phoneticPr fontId="1" type="noConversion"/>
  </si>
  <si>
    <t>已交貨，EVT試產完成，待PVT試產,可以向客戶收款了</t>
    <phoneticPr fontId="1" type="noConversion"/>
  </si>
  <si>
    <r>
      <rPr>
        <sz val="10"/>
        <rFont val="PMingLiU"/>
        <family val="1"/>
        <charset val="134"/>
      </rPr>
      <t>1.</t>
    </r>
    <r>
      <rPr>
        <sz val="10"/>
        <rFont val="新細明體"/>
        <family val="1"/>
        <charset val="136"/>
      </rPr>
      <t xml:space="preserve">已確認交易及下PO單模式，客戶PR版報價單4.08送黃總簽核
</t>
    </r>
    <r>
      <rPr>
        <sz val="10"/>
        <color rgb="FFFF0000"/>
        <rFont val="PMingLiU"/>
        <family val="1"/>
        <charset val="134"/>
      </rPr>
      <t>2</t>
    </r>
    <r>
      <rPr>
        <sz val="10"/>
        <color rgb="FFFF0000"/>
        <rFont val="新細明體"/>
        <family val="1"/>
        <charset val="136"/>
      </rPr>
      <t xml:space="preserve">.投資計劃書已簽完，待客戶下PO單…
</t>
    </r>
    <r>
      <rPr>
        <sz val="10"/>
        <color rgb="FFFF0000"/>
        <rFont val="PMingLiU"/>
        <family val="1"/>
        <charset val="134"/>
      </rPr>
      <t>3</t>
    </r>
    <r>
      <rPr>
        <sz val="10"/>
        <color rgb="FFFF0000"/>
        <rFont val="新細明體"/>
        <family val="1"/>
        <charset val="136"/>
      </rPr>
      <t xml:space="preserve">.報價單已回簽...
</t>
    </r>
    <r>
      <rPr>
        <sz val="10"/>
        <color rgb="FFFF0000"/>
        <rFont val="PMingLiU"/>
        <family val="1"/>
        <charset val="134"/>
      </rPr>
      <t>4</t>
    </r>
    <r>
      <rPr>
        <sz val="10"/>
        <color rgb="FFFF0000"/>
        <rFont val="新細明體"/>
        <family val="1"/>
        <charset val="136"/>
      </rPr>
      <t>.設備已經在組裝調試中…</t>
    </r>
    <phoneticPr fontId="1" type="noConversion"/>
  </si>
  <si>
    <r>
      <rPr>
        <sz val="10"/>
        <rFont val="PMingLiU"/>
        <family val="1"/>
        <charset val="134"/>
      </rPr>
      <t>1.</t>
    </r>
    <r>
      <rPr>
        <sz val="10"/>
        <rFont val="新細明體"/>
        <family val="1"/>
        <charset val="136"/>
      </rPr>
      <t xml:space="preserve">已確認交易及下PO單模式，客戶PR版報價單4.08送黃總簽核
</t>
    </r>
    <r>
      <rPr>
        <sz val="10"/>
        <color rgb="FFFF0000"/>
        <rFont val="新細明體"/>
        <family val="1"/>
        <charset val="134"/>
      </rPr>
      <t>2.投資計劃書已簽完，待客戶下PO單…
3.報價單已回簽...
4.設備已經在組裝調試中…</t>
    </r>
    <phoneticPr fontId="1" type="noConversion"/>
  </si>
  <si>
    <r>
      <t>已交貨，EVT試產完成，待</t>
    </r>
    <r>
      <rPr>
        <sz val="10"/>
        <rFont val="PMingLiU"/>
        <family val="1"/>
        <charset val="134"/>
      </rPr>
      <t>P</t>
    </r>
    <r>
      <rPr>
        <sz val="10"/>
        <rFont val="新細明體"/>
        <family val="1"/>
        <charset val="136"/>
      </rPr>
      <t>VT試產</t>
    </r>
    <r>
      <rPr>
        <sz val="10"/>
        <color rgb="FFFF0000"/>
        <rFont val="PMingLiU"/>
        <family val="1"/>
        <charset val="134"/>
      </rPr>
      <t>,待立賬...</t>
    </r>
    <phoneticPr fontId="1" type="noConversion"/>
  </si>
  <si>
    <r>
      <t>已交貨龍華CBD，</t>
    </r>
    <r>
      <rPr>
        <sz val="10"/>
        <color rgb="FFFF0000"/>
        <rFont val="PMingLiU"/>
        <family val="1"/>
        <charset val="134"/>
      </rPr>
      <t>EVT已完成</t>
    </r>
    <r>
      <rPr>
        <sz val="10"/>
        <rFont val="PMingLiU"/>
        <family val="1"/>
        <charset val="134"/>
      </rPr>
      <t>，</t>
    </r>
    <r>
      <rPr>
        <sz val="10"/>
        <rFont val="新細明體"/>
        <family val="1"/>
        <charset val="136"/>
      </rPr>
      <t>待</t>
    </r>
    <r>
      <rPr>
        <sz val="10"/>
        <color rgb="FFFF0000"/>
        <rFont val="PMingLiU"/>
        <family val="1"/>
        <charset val="134"/>
      </rPr>
      <t>5</t>
    </r>
    <r>
      <rPr>
        <sz val="10"/>
        <rFont val="新細明體"/>
        <family val="1"/>
        <charset val="136"/>
      </rPr>
      <t>月轉越南</t>
    </r>
    <phoneticPr fontId="1" type="noConversion"/>
  </si>
  <si>
    <r>
      <rPr>
        <sz val="10"/>
        <color rgb="FFFF0000"/>
        <rFont val="新細明體"/>
        <family val="1"/>
        <charset val="136"/>
      </rPr>
      <t>自動化設備</t>
    </r>
    <phoneticPr fontId="1" type="noConversion"/>
  </si>
  <si>
    <r>
      <t>Delta</t>
    </r>
    <r>
      <rPr>
        <sz val="10"/>
        <color rgb="FFFF0000"/>
        <rFont val="新細明體"/>
        <family val="1"/>
        <charset val="136"/>
      </rPr>
      <t>改</t>
    </r>
    <r>
      <rPr>
        <sz val="10"/>
        <color rgb="FFFF0000"/>
        <rFont val="Arial"/>
        <family val="2"/>
      </rPr>
      <t>Bianca</t>
    </r>
    <r>
      <rPr>
        <sz val="10"/>
        <color rgb="FFFF0000"/>
        <rFont val="新細明體"/>
        <family val="1"/>
        <charset val="136"/>
      </rPr>
      <t>組裝線</t>
    </r>
    <phoneticPr fontId="1" type="noConversion"/>
  </si>
  <si>
    <t>C取消</t>
    <phoneticPr fontId="1" type="noConversion"/>
  </si>
  <si>
    <r>
      <rPr>
        <sz val="10"/>
        <color rgb="FFFF0000"/>
        <rFont val="新細明體"/>
        <family val="1"/>
        <charset val="136"/>
      </rPr>
      <t>張建德</t>
    </r>
    <r>
      <rPr>
        <sz val="10"/>
        <color rgb="FFFF0000"/>
        <rFont val="Arial"/>
        <family val="2"/>
      </rPr>
      <t>/</t>
    </r>
    <r>
      <rPr>
        <sz val="10"/>
        <color rgb="FFFF0000"/>
        <rFont val="新細明體"/>
        <family val="1"/>
        <charset val="136"/>
      </rPr>
      <t>楊志偉</t>
    </r>
    <phoneticPr fontId="1" type="noConversion"/>
  </si>
  <si>
    <r>
      <rPr>
        <sz val="10"/>
        <color rgb="FFFF0000"/>
        <rFont val="新細明體"/>
        <family val="1"/>
        <charset val="136"/>
      </rPr>
      <t>台灣新竹廠</t>
    </r>
    <phoneticPr fontId="1" type="noConversion"/>
  </si>
  <si>
    <r>
      <rPr>
        <sz val="10"/>
        <color rgb="FFFF0000"/>
        <rFont val="新細明體"/>
        <family val="1"/>
        <charset val="136"/>
      </rPr>
      <t>陳榮洲</t>
    </r>
    <phoneticPr fontId="1" type="noConversion"/>
  </si>
  <si>
    <r>
      <t>1.</t>
    </r>
    <r>
      <rPr>
        <sz val="10"/>
        <color rgb="FFFF0000"/>
        <rFont val="宋体"/>
        <family val="2"/>
        <charset val="134"/>
      </rPr>
      <t>方案規劃中…</t>
    </r>
    <r>
      <rPr>
        <sz val="10"/>
        <color rgb="FFFF0000"/>
        <rFont val="Arial"/>
        <family val="2"/>
      </rPr>
      <t xml:space="preserve">
2.</t>
    </r>
    <r>
      <rPr>
        <sz val="10"/>
        <color rgb="FFFF0000"/>
        <rFont val="宋体"/>
        <family val="2"/>
        <charset val="134"/>
      </rPr>
      <t>客人預計的需求9～10月份</t>
    </r>
    <phoneticPr fontId="1" type="noConversion"/>
  </si>
  <si>
    <t>C取消</t>
  </si>
  <si>
    <r>
      <t xml:space="preserve">PG548 </t>
    </r>
    <r>
      <rPr>
        <sz val="10"/>
        <color rgb="FFFF0000"/>
        <rFont val="宋体"/>
        <family val="2"/>
        <charset val="134"/>
      </rPr>
      <t>測試組&amp;測試拆</t>
    </r>
    <r>
      <rPr>
        <sz val="10"/>
        <color rgb="FFFF0000"/>
        <rFont val="Arial"/>
        <family val="2"/>
      </rPr>
      <t xml:space="preserve"> *1</t>
    </r>
    <phoneticPr fontId="1" type="noConversion"/>
  </si>
  <si>
    <r>
      <t>1.</t>
    </r>
    <r>
      <rPr>
        <sz val="10"/>
        <color rgb="FFFF0000"/>
        <rFont val="宋体"/>
        <family val="2"/>
        <charset val="134"/>
      </rPr>
      <t>在規劃中，已報價,待客戶確認中…</t>
    </r>
    <r>
      <rPr>
        <sz val="10"/>
        <color rgb="FFFF0000"/>
        <rFont val="Arial"/>
        <family val="2"/>
      </rPr>
      <t xml:space="preserve">
2.</t>
    </r>
    <r>
      <rPr>
        <sz val="10"/>
        <color rgb="FFFF0000"/>
        <rFont val="宋体"/>
        <family val="2"/>
        <charset val="134"/>
      </rPr>
      <t xml:space="preserve">專案名子有變更，之前叫法不準確，已修正…
</t>
    </r>
    <r>
      <rPr>
        <sz val="10"/>
        <color rgb="FFFF0000"/>
        <rFont val="Arial"/>
        <family val="2"/>
      </rPr>
      <t>3.</t>
    </r>
    <r>
      <rPr>
        <sz val="10"/>
        <color rgb="FFFF0000"/>
        <rFont val="宋体"/>
        <family val="2"/>
        <charset val="134"/>
      </rPr>
      <t>目前只有一條線…</t>
    </r>
    <phoneticPr fontId="1" type="noConversion"/>
  </si>
  <si>
    <r>
      <t>C</t>
    </r>
    <r>
      <rPr>
        <sz val="10"/>
        <color rgb="FFFF0000"/>
        <rFont val="宋体"/>
        <family val="2"/>
        <charset val="134"/>
      </rPr>
      <t>取消</t>
    </r>
    <phoneticPr fontId="1" type="noConversion"/>
  </si>
  <si>
    <r>
      <rPr>
        <sz val="10"/>
        <color rgb="FFFF0000"/>
        <rFont val="宋体"/>
        <family val="2"/>
        <charset val="134"/>
      </rPr>
      <t>這一項次合并到</t>
    </r>
    <r>
      <rPr>
        <sz val="10"/>
        <color rgb="FFFF0000"/>
        <rFont val="Arial"/>
        <family val="2"/>
      </rPr>
      <t>A53</t>
    </r>
    <r>
      <rPr>
        <sz val="10"/>
        <color rgb="FFFF0000"/>
        <rFont val="宋体"/>
        <family val="2"/>
        <charset val="134"/>
      </rPr>
      <t>中，故這一項次就沒有了</t>
    </r>
    <phoneticPr fontId="1" type="noConversion"/>
  </si>
  <si>
    <r>
      <t>1.</t>
    </r>
    <r>
      <rPr>
        <sz val="10"/>
        <color rgb="FFFF0000"/>
        <rFont val="宋体"/>
        <family val="2"/>
        <charset val="134"/>
      </rPr>
      <t>在規劃中，已報價</t>
    </r>
    <r>
      <rPr>
        <sz val="10"/>
        <color rgb="FFFF0000"/>
        <rFont val="Arial"/>
        <family val="2"/>
      </rPr>
      <t>,</t>
    </r>
    <r>
      <rPr>
        <sz val="10"/>
        <color rgb="FFFF0000"/>
        <rFont val="宋体"/>
        <family val="2"/>
        <charset val="134"/>
      </rPr>
      <t>待客戶確認中…</t>
    </r>
    <r>
      <rPr>
        <sz val="10"/>
        <color rgb="FFFF0000"/>
        <rFont val="Arial"/>
        <family val="2"/>
      </rPr>
      <t xml:space="preserve">
2.</t>
    </r>
    <r>
      <rPr>
        <sz val="10"/>
        <color rgb="FFFF0000"/>
        <rFont val="宋体"/>
        <family val="2"/>
        <charset val="134"/>
      </rPr>
      <t>目前在規劃的只有一條線…</t>
    </r>
    <phoneticPr fontId="1" type="noConversion"/>
  </si>
  <si>
    <r>
      <t>1.</t>
    </r>
    <r>
      <rPr>
        <sz val="10"/>
        <color rgb="FFFF0000"/>
        <rFont val="宋体"/>
        <family val="2"/>
        <charset val="134"/>
      </rPr>
      <t>在規劃中…</t>
    </r>
    <r>
      <rPr>
        <sz val="10"/>
        <color rgb="FFFF0000"/>
        <rFont val="Arial"/>
        <family val="2"/>
      </rPr>
      <t xml:space="preserve">
2.WI</t>
    </r>
    <r>
      <rPr>
        <sz val="10"/>
        <color rgb="FFFF0000"/>
        <rFont val="宋体"/>
        <family val="2"/>
        <charset val="134"/>
      </rPr>
      <t>的</t>
    </r>
    <r>
      <rPr>
        <sz val="10"/>
        <color rgb="FFFF0000"/>
        <rFont val="Arial"/>
        <family val="2"/>
      </rPr>
      <t>OWNER</t>
    </r>
    <r>
      <rPr>
        <sz val="10"/>
        <color rgb="FFFF0000"/>
        <rFont val="宋体"/>
        <family val="2"/>
        <charset val="134"/>
      </rPr>
      <t>將</t>
    </r>
    <r>
      <rPr>
        <sz val="10"/>
        <color rgb="FFFF0000"/>
        <rFont val="Arial"/>
        <family val="2"/>
      </rPr>
      <t>KAMI</t>
    </r>
    <r>
      <rPr>
        <sz val="10"/>
        <color rgb="FFFF0000"/>
        <rFont val="宋体"/>
        <family val="2"/>
        <charset val="134"/>
      </rPr>
      <t>放置在前面…</t>
    </r>
    <phoneticPr fontId="1" type="noConversion"/>
  </si>
  <si>
    <r>
      <t>1.OWNER</t>
    </r>
    <r>
      <rPr>
        <sz val="10"/>
        <color rgb="FFFF0000"/>
        <rFont val="宋体"/>
        <family val="2"/>
        <charset val="134"/>
      </rPr>
      <t>將</t>
    </r>
    <r>
      <rPr>
        <sz val="10"/>
        <color rgb="FFFF0000"/>
        <rFont val="Arial"/>
        <family val="2"/>
      </rPr>
      <t>KAMI</t>
    </r>
    <r>
      <rPr>
        <sz val="10"/>
        <color rgb="FFFF0000"/>
        <rFont val="宋体"/>
        <family val="2"/>
        <charset val="134"/>
      </rPr>
      <t>放置在前面…</t>
    </r>
    <r>
      <rPr>
        <sz val="10"/>
        <color rgb="FFFF0000"/>
        <rFont val="Arial"/>
        <family val="2"/>
      </rPr>
      <t xml:space="preserve">
2.</t>
    </r>
    <r>
      <rPr>
        <sz val="10"/>
        <color rgb="FFFF0000"/>
        <rFont val="宋体"/>
        <family val="2"/>
        <charset val="134"/>
      </rPr>
      <t>已給方案待客人確認中…</t>
    </r>
    <phoneticPr fontId="1" type="noConversion"/>
  </si>
  <si>
    <r>
      <t>D</t>
    </r>
    <r>
      <rPr>
        <sz val="10"/>
        <rFont val="宋体"/>
        <family val="2"/>
        <charset val="134"/>
      </rPr>
      <t>暫停</t>
    </r>
    <phoneticPr fontId="1" type="noConversion"/>
  </si>
  <si>
    <r>
      <rPr>
        <sz val="10"/>
        <rFont val="宋体"/>
        <family val="1"/>
        <charset val="134"/>
      </rPr>
      <t>1.</t>
    </r>
    <r>
      <rPr>
        <sz val="10"/>
        <rFont val="新細明體"/>
        <family val="1"/>
        <charset val="136"/>
      </rPr>
      <t xml:space="preserve">報價單已簽核，待正式PO，設備組裝調試中，原預計1/31出貨，現待PO出貨
</t>
    </r>
    <r>
      <rPr>
        <sz val="10"/>
        <color rgb="FFFF0000"/>
        <rFont val="宋体"/>
        <family val="1"/>
        <charset val="134"/>
      </rPr>
      <t>2.客人準備用這個改造為umbriel去用...</t>
    </r>
    <r>
      <rPr>
        <sz val="10"/>
        <color rgb="FFFF0000"/>
        <rFont val="新細明體"/>
        <family val="1"/>
        <charset val="136"/>
      </rPr>
      <t xml:space="preserve">
</t>
    </r>
    <r>
      <rPr>
        <sz val="10"/>
        <color rgb="FFFF0000"/>
        <rFont val="宋体"/>
        <family val="3"/>
        <charset val="134"/>
      </rPr>
      <t>3.正著手評估去改Vulcan...</t>
    </r>
    <r>
      <rPr>
        <sz val="10"/>
        <rFont val="新細明體"/>
        <family val="1"/>
        <charset val="136"/>
      </rPr>
      <t xml:space="preserve">
</t>
    </r>
    <phoneticPr fontId="1" type="noConversion"/>
  </si>
  <si>
    <r>
      <rPr>
        <sz val="10"/>
        <rFont val="微软雅黑"/>
        <family val="1"/>
        <charset val="134"/>
      </rPr>
      <t>1.</t>
    </r>
    <r>
      <rPr>
        <sz val="10"/>
        <rFont val="新細明體"/>
        <family val="1"/>
        <charset val="136"/>
      </rPr>
      <t>報價單已簽核，待正式</t>
    </r>
    <r>
      <rPr>
        <sz val="10"/>
        <rFont val="Arial"/>
        <family val="2"/>
      </rPr>
      <t>PO</t>
    </r>
    <r>
      <rPr>
        <sz val="10"/>
        <rFont val="新細明體"/>
        <family val="1"/>
        <charset val="136"/>
      </rPr>
      <t>，設備組裝調試完成，預計</t>
    </r>
    <r>
      <rPr>
        <sz val="10"/>
        <rFont val="Arial"/>
        <family val="2"/>
      </rPr>
      <t>3/7</t>
    </r>
    <r>
      <rPr>
        <sz val="10"/>
        <rFont val="新細明體"/>
        <family val="1"/>
        <charset val="136"/>
      </rPr>
      <t xml:space="preserve">出貨
</t>
    </r>
    <r>
      <rPr>
        <sz val="10"/>
        <color rgb="FFFF0000"/>
        <rFont val="Microsoft JhengHei"/>
        <family val="2"/>
        <charset val="136"/>
      </rPr>
      <t>2.已結束</t>
    </r>
    <phoneticPr fontId="1" type="noConversion"/>
  </si>
  <si>
    <r>
      <t>1.</t>
    </r>
    <r>
      <rPr>
        <sz val="10"/>
        <rFont val="微软雅黑"/>
        <family val="2"/>
        <charset val="134"/>
      </rPr>
      <t>報價單已簽核，待正式</t>
    </r>
    <r>
      <rPr>
        <sz val="10"/>
        <rFont val="Arial"/>
        <family val="2"/>
      </rPr>
      <t>PO</t>
    </r>
    <r>
      <rPr>
        <sz val="10"/>
        <rFont val="微软雅黑"/>
        <family val="2"/>
        <charset val="134"/>
      </rPr>
      <t>，設備組裝調試完成，待收到</t>
    </r>
    <r>
      <rPr>
        <sz val="10"/>
        <rFont val="Arial"/>
        <family val="2"/>
      </rPr>
      <t>PO</t>
    </r>
    <r>
      <rPr>
        <sz val="10"/>
        <rFont val="微软雅黑"/>
        <family val="2"/>
        <charset val="134"/>
      </rPr>
      <t xml:space="preserve">後出貨
</t>
    </r>
    <r>
      <rPr>
        <sz val="10"/>
        <color rgb="FFFF0000"/>
        <rFont val="Arial"/>
        <family val="2"/>
      </rPr>
      <t>2.</t>
    </r>
    <r>
      <rPr>
        <sz val="10"/>
        <color rgb="FFFF0000"/>
        <rFont val="微软雅黑"/>
        <family val="2"/>
        <charset val="134"/>
      </rPr>
      <t>已做好，待PO</t>
    </r>
    <phoneticPr fontId="1" type="noConversion"/>
  </si>
  <si>
    <r>
      <rPr>
        <sz val="10"/>
        <rFont val="微软雅黑"/>
        <family val="2"/>
        <charset val="134"/>
      </rPr>
      <t>1.報價單已簽核，待正式</t>
    </r>
    <r>
      <rPr>
        <sz val="10"/>
        <rFont val="Arial"/>
        <family val="2"/>
      </rPr>
      <t>PO</t>
    </r>
    <r>
      <rPr>
        <sz val="10"/>
        <rFont val="微软雅黑"/>
        <family val="2"/>
        <charset val="134"/>
      </rPr>
      <t>，設備單機組裝調試完成，現連線調試中，待收到</t>
    </r>
    <r>
      <rPr>
        <sz val="10"/>
        <rFont val="Arial"/>
        <family val="2"/>
      </rPr>
      <t>PO</t>
    </r>
    <r>
      <rPr>
        <sz val="10"/>
        <rFont val="微软雅黑"/>
        <family val="2"/>
        <charset val="134"/>
      </rPr>
      <t>後出貨</t>
    </r>
    <r>
      <rPr>
        <sz val="10"/>
        <rFont val="Arial"/>
        <family val="2"/>
        <charset val="134"/>
      </rPr>
      <t xml:space="preserve">
</t>
    </r>
    <r>
      <rPr>
        <sz val="10"/>
        <color rgb="FFFF0000"/>
        <rFont val="Arial"/>
        <family val="2"/>
      </rPr>
      <t>2.</t>
    </r>
    <r>
      <rPr>
        <sz val="10"/>
        <color rgb="FFFF0000"/>
        <rFont val="微软雅黑"/>
        <family val="2"/>
        <charset val="134"/>
      </rPr>
      <t>已移到F20架线中，待PO</t>
    </r>
    <phoneticPr fontId="1" type="noConversion"/>
  </si>
  <si>
    <r>
      <rPr>
        <sz val="10"/>
        <rFont val="宋体"/>
        <family val="3"/>
        <charset val="134"/>
      </rPr>
      <t>1.</t>
    </r>
    <r>
      <rPr>
        <sz val="10"/>
        <rFont val="細明體"/>
        <family val="3"/>
        <charset val="136"/>
      </rPr>
      <t xml:space="preserve">報價單已簽核，待正式PO，設備組裝調試基本完成，待PO出貨
</t>
    </r>
    <r>
      <rPr>
        <sz val="10"/>
        <color rgb="FFFF0000"/>
        <rFont val="宋体"/>
        <family val="3"/>
        <charset val="134"/>
      </rPr>
      <t>2.</t>
    </r>
    <r>
      <rPr>
        <sz val="10"/>
        <color rgb="FFFF0000"/>
        <rFont val="細明體"/>
        <family val="3"/>
        <charset val="134"/>
      </rPr>
      <t>已做好，待PO</t>
    </r>
    <phoneticPr fontId="1" type="noConversion"/>
  </si>
  <si>
    <t>D暫停</t>
  </si>
  <si>
    <r>
      <t>C</t>
    </r>
    <r>
      <rPr>
        <sz val="10"/>
        <color theme="1"/>
        <rFont val="宋体"/>
        <family val="2"/>
        <charset val="134"/>
      </rPr>
      <t>取消</t>
    </r>
    <phoneticPr fontId="1" type="noConversion"/>
  </si>
  <si>
    <t>KAMI在積極爭取中…</t>
    <phoneticPr fontId="1" type="noConversion"/>
  </si>
  <si>
    <t>2024/9</t>
    <phoneticPr fontId="1" type="noConversion"/>
  </si>
  <si>
    <t>加總 - 預估營收</t>
  </si>
  <si>
    <t>iPEBG</t>
  </si>
  <si>
    <t>女媧機器人</t>
  </si>
  <si>
    <t>年興成衣廠</t>
  </si>
  <si>
    <t>海信</t>
  </si>
  <si>
    <t>台積電</t>
  </si>
  <si>
    <t>佳测新技</t>
  </si>
  <si>
    <t>海信-江門</t>
  </si>
  <si>
    <t>IPEBG</t>
  </si>
  <si>
    <t>NWEII 沖壓自動化線</t>
    <phoneticPr fontId="1" type="noConversion"/>
  </si>
  <si>
    <t>方案評估中</t>
    <phoneticPr fontId="1" type="noConversion"/>
  </si>
  <si>
    <t>A151</t>
  </si>
  <si>
    <r>
      <rPr>
        <sz val="10"/>
        <color rgb="FFFF0000"/>
        <rFont val="細明體"/>
        <family val="3"/>
        <charset val="136"/>
      </rPr>
      <t>威州</t>
    </r>
    <r>
      <rPr>
        <sz val="10"/>
        <color rgb="FFFF0000"/>
        <rFont val="Arial"/>
        <family val="2"/>
      </rPr>
      <t xml:space="preserve"> C6 </t>
    </r>
    <r>
      <rPr>
        <sz val="10"/>
        <color rgb="FFFF0000"/>
        <rFont val="細明體"/>
        <family val="3"/>
        <charset val="136"/>
      </rPr>
      <t>自動組裝線</t>
    </r>
    <phoneticPr fontId="1" type="noConversion"/>
  </si>
  <si>
    <t>A152</t>
  </si>
  <si>
    <t>廣東思沃科技自動化</t>
    <phoneticPr fontId="1" type="noConversion"/>
  </si>
  <si>
    <t>楊志偉</t>
    <phoneticPr fontId="1" type="noConversion"/>
  </si>
  <si>
    <t>廣州</t>
    <phoneticPr fontId="1" type="noConversion"/>
  </si>
  <si>
    <t>現在自動化4月狀況</t>
    <phoneticPr fontId="1" type="noConversion"/>
  </si>
  <si>
    <t>原來自動化4月預估</t>
    <phoneticPr fontId="1" type="noConversion"/>
  </si>
  <si>
    <t>CBD Coco 自動化線</t>
    <phoneticPr fontId="1" type="noConversion"/>
  </si>
  <si>
    <t>方案確認中</t>
    <phoneticPr fontId="1" type="noConversion"/>
  </si>
  <si>
    <t>‘2024/7</t>
    <phoneticPr fontId="1" type="noConversion"/>
  </si>
  <si>
    <t>4/24新增此項</t>
    <phoneticPr fontId="1" type="noConversion"/>
  </si>
  <si>
    <t xml:space="preserve">NN </t>
    <phoneticPr fontId="1" type="noConversion"/>
  </si>
  <si>
    <t>‘2024/5</t>
    <phoneticPr fontId="1" type="noConversion"/>
  </si>
  <si>
    <t>待客戶提供</t>
    <phoneticPr fontId="1" type="noConversion"/>
  </si>
  <si>
    <t>Cloud Network Technology Singapore Pte. Ltd.</t>
    <phoneticPr fontId="1" type="noConversion"/>
  </si>
  <si>
    <t>A153</t>
  </si>
  <si>
    <r>
      <t>C1</t>
    </r>
    <r>
      <rPr>
        <sz val="10"/>
        <color theme="1"/>
        <rFont val="微软雅黑"/>
        <family val="2"/>
        <charset val="134"/>
      </rPr>
      <t>追加</t>
    </r>
    <r>
      <rPr>
        <sz val="10"/>
        <color theme="1"/>
        <rFont val="Arial"/>
        <family val="2"/>
      </rPr>
      <t>DIMM</t>
    </r>
    <r>
      <rPr>
        <sz val="10"/>
        <color theme="1"/>
        <rFont val="微软雅黑"/>
        <family val="2"/>
        <charset val="134"/>
      </rPr>
      <t>機</t>
    </r>
    <phoneticPr fontId="1" type="noConversion"/>
  </si>
  <si>
    <r>
      <rPr>
        <sz val="10"/>
        <color theme="1"/>
        <rFont val="新細明體"/>
        <family val="1"/>
        <charset val="136"/>
      </rPr>
      <t>自動化設備</t>
    </r>
    <phoneticPr fontId="1" type="noConversion"/>
  </si>
  <si>
    <r>
      <rPr>
        <sz val="10"/>
        <color theme="1"/>
        <rFont val="新細明體"/>
        <family val="1"/>
        <charset val="136"/>
      </rPr>
      <t>楊志偉</t>
    </r>
    <r>
      <rPr>
        <sz val="10"/>
        <color theme="1"/>
        <rFont val="Arial"/>
        <family val="1"/>
      </rPr>
      <t>/</t>
    </r>
    <r>
      <rPr>
        <sz val="10"/>
        <color theme="1"/>
        <rFont val="宋体"/>
        <family val="1"/>
        <charset val="134"/>
      </rPr>
      <t>張建德</t>
    </r>
    <phoneticPr fontId="1" type="noConversion"/>
  </si>
  <si>
    <r>
      <rPr>
        <sz val="10"/>
        <color theme="1"/>
        <rFont val="新細明體"/>
        <family val="1"/>
        <charset val="136"/>
      </rPr>
      <t>墨西哥</t>
    </r>
    <r>
      <rPr>
        <sz val="10"/>
        <color theme="1"/>
        <rFont val="Arial"/>
        <family val="2"/>
      </rPr>
      <t>-FJZ</t>
    </r>
    <phoneticPr fontId="1" type="noConversion"/>
  </si>
  <si>
    <r>
      <rPr>
        <sz val="10"/>
        <color theme="1"/>
        <rFont val="新細明體"/>
        <family val="1"/>
        <charset val="136"/>
      </rPr>
      <t>李強</t>
    </r>
    <phoneticPr fontId="1" type="noConversion"/>
  </si>
  <si>
    <r>
      <t>1.</t>
    </r>
    <r>
      <rPr>
        <sz val="10"/>
        <color theme="1"/>
        <rFont val="宋体"/>
        <family val="2"/>
        <charset val="134"/>
      </rPr>
      <t>暫時不會有，目前沒有明確的答案…
2.大概率不會有...</t>
    </r>
    <r>
      <rPr>
        <sz val="10"/>
        <color theme="1"/>
        <rFont val="Arial"/>
        <family val="2"/>
      </rPr>
      <t xml:space="preserve">
3.Kami</t>
    </r>
    <r>
      <rPr>
        <sz val="10"/>
        <color theme="1"/>
        <rFont val="宋体"/>
        <family val="2"/>
        <charset val="134"/>
      </rPr>
      <t>在努力洽談中…</t>
    </r>
    <phoneticPr fontId="1" type="noConversion"/>
  </si>
  <si>
    <r>
      <t xml:space="preserve">CBD Coco EVT </t>
    </r>
    <r>
      <rPr>
        <sz val="10"/>
        <color theme="1"/>
        <rFont val="微软雅黑"/>
        <family val="2"/>
        <charset val="134"/>
      </rPr>
      <t>自動化線</t>
    </r>
    <phoneticPr fontId="1" type="noConversion"/>
  </si>
  <si>
    <r>
      <rPr>
        <sz val="10"/>
        <color theme="1"/>
        <rFont val="細明體"/>
        <family val="3"/>
        <charset val="136"/>
      </rPr>
      <t xml:space="preserve">
未出貨：
</t>
    </r>
    <r>
      <rPr>
        <sz val="10"/>
        <color theme="1"/>
        <rFont val="Arial"/>
        <family val="2"/>
      </rPr>
      <t>2B01-O30001(</t>
    </r>
    <r>
      <rPr>
        <sz val="10"/>
        <color theme="1"/>
        <rFont val="細明體"/>
        <family val="3"/>
        <charset val="136"/>
      </rPr>
      <t>治具</t>
    </r>
    <r>
      <rPr>
        <sz val="10"/>
        <color theme="1"/>
        <rFont val="Arial"/>
        <family val="2"/>
      </rPr>
      <t>+</t>
    </r>
    <r>
      <rPr>
        <sz val="10"/>
        <color theme="1"/>
        <rFont val="細明體"/>
        <family val="3"/>
        <charset val="136"/>
      </rPr>
      <t xml:space="preserve">自動化）
</t>
    </r>
    <r>
      <rPr>
        <sz val="10"/>
        <color theme="1"/>
        <rFont val="Arial"/>
        <family val="2"/>
      </rPr>
      <t>2B01-O30002(</t>
    </r>
    <r>
      <rPr>
        <sz val="10"/>
        <color theme="1"/>
        <rFont val="細明體"/>
        <family val="3"/>
        <charset val="136"/>
      </rPr>
      <t xml:space="preserve">治具）
</t>
    </r>
    <r>
      <rPr>
        <sz val="10"/>
        <color theme="1"/>
        <rFont val="Arial"/>
        <family val="2"/>
      </rPr>
      <t>2B01-O30019(</t>
    </r>
    <r>
      <rPr>
        <sz val="10"/>
        <color theme="1"/>
        <rFont val="細明體"/>
        <family val="3"/>
        <charset val="136"/>
      </rPr>
      <t>治具</t>
    </r>
    <r>
      <rPr>
        <sz val="10"/>
        <color theme="1"/>
        <rFont val="Arial"/>
        <family val="2"/>
      </rPr>
      <t>+</t>
    </r>
    <r>
      <rPr>
        <sz val="10"/>
        <color theme="1"/>
        <rFont val="細明體"/>
        <family val="3"/>
        <charset val="136"/>
      </rPr>
      <t xml:space="preserve">自動化）
</t>
    </r>
    <r>
      <rPr>
        <sz val="10"/>
        <color theme="1"/>
        <rFont val="Arial"/>
        <family val="2"/>
      </rPr>
      <t>2B01-O30003(</t>
    </r>
    <r>
      <rPr>
        <sz val="10"/>
        <color theme="1"/>
        <rFont val="細明體"/>
        <family val="3"/>
        <charset val="136"/>
      </rPr>
      <t>治具</t>
    </r>
    <r>
      <rPr>
        <sz val="10"/>
        <color theme="1"/>
        <rFont val="Arial"/>
        <family val="2"/>
      </rPr>
      <t>)</t>
    </r>
    <r>
      <rPr>
        <sz val="10"/>
        <color theme="1"/>
        <rFont val="細明體"/>
        <family val="3"/>
        <charset val="136"/>
      </rPr>
      <t xml:space="preserve">
</t>
    </r>
    <r>
      <rPr>
        <sz val="10"/>
        <color theme="1"/>
        <rFont val="Arial"/>
        <family val="2"/>
      </rPr>
      <t>2B01-O30016(</t>
    </r>
    <r>
      <rPr>
        <sz val="10"/>
        <color theme="1"/>
        <rFont val="細明體"/>
        <family val="3"/>
        <charset val="136"/>
      </rPr>
      <t>治具</t>
    </r>
    <r>
      <rPr>
        <sz val="10"/>
        <color theme="1"/>
        <rFont val="Arial"/>
        <family val="2"/>
      </rPr>
      <t>)</t>
    </r>
    <r>
      <rPr>
        <sz val="10"/>
        <color theme="1"/>
        <rFont val="細明體"/>
        <family val="3"/>
        <charset val="136"/>
      </rPr>
      <t xml:space="preserve">
</t>
    </r>
    <r>
      <rPr>
        <sz val="10"/>
        <color theme="1"/>
        <rFont val="Arial"/>
        <family val="2"/>
      </rPr>
      <t>2B01-O40009(</t>
    </r>
    <r>
      <rPr>
        <sz val="10"/>
        <color theme="1"/>
        <rFont val="細明體"/>
        <family val="3"/>
        <charset val="136"/>
      </rPr>
      <t>治具</t>
    </r>
    <r>
      <rPr>
        <sz val="10"/>
        <color theme="1"/>
        <rFont val="Arial"/>
        <family val="2"/>
      </rPr>
      <t>)
2B01-O40010(</t>
    </r>
    <r>
      <rPr>
        <sz val="10"/>
        <color theme="1"/>
        <rFont val="細明體"/>
        <family val="3"/>
        <charset val="136"/>
      </rPr>
      <t>治具</t>
    </r>
    <r>
      <rPr>
        <sz val="10"/>
        <color theme="1"/>
        <rFont val="Arial"/>
        <family val="2"/>
      </rPr>
      <t>)
2B01-O40013(</t>
    </r>
    <r>
      <rPr>
        <sz val="10"/>
        <color theme="1"/>
        <rFont val="細明體"/>
        <family val="3"/>
        <charset val="136"/>
      </rPr>
      <t>治具</t>
    </r>
    <r>
      <rPr>
        <sz val="10"/>
        <color theme="1"/>
        <rFont val="Arial"/>
        <family val="2"/>
      </rPr>
      <t>+</t>
    </r>
    <r>
      <rPr>
        <sz val="10"/>
        <color theme="1"/>
        <rFont val="細明體"/>
        <family val="3"/>
        <charset val="136"/>
      </rPr>
      <t>自動化</t>
    </r>
    <r>
      <rPr>
        <sz val="10"/>
        <color theme="1"/>
        <rFont val="Arial"/>
        <family val="2"/>
      </rPr>
      <t>)
2B01-O40016(</t>
    </r>
    <r>
      <rPr>
        <sz val="10"/>
        <color theme="1"/>
        <rFont val="細明體"/>
        <family val="3"/>
        <charset val="136"/>
      </rPr>
      <t>治具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</si>
  <si>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細明體"/>
        <family val="3"/>
        <charset val="136"/>
      </rPr>
      <t xml:space="preserve">方案評估檢討中
</t>
    </r>
    <r>
      <rPr>
        <sz val="10"/>
        <color theme="1"/>
        <rFont val="Arial"/>
        <family val="2"/>
      </rPr>
      <t>'</t>
    </r>
    <r>
      <rPr>
        <sz val="10"/>
        <color theme="1"/>
        <rFont val="細明體"/>
        <family val="3"/>
        <charset val="136"/>
      </rPr>
      <t xml:space="preserve">已出貨
</t>
    </r>
    <r>
      <rPr>
        <sz val="10"/>
        <color theme="1"/>
        <rFont val="Arial"/>
        <family val="2"/>
      </rPr>
      <t>2B01-O10015(</t>
    </r>
    <r>
      <rPr>
        <sz val="10"/>
        <color theme="1"/>
        <rFont val="細明體"/>
        <family val="3"/>
        <charset val="136"/>
      </rPr>
      <t xml:space="preserve">治具）
</t>
    </r>
    <r>
      <rPr>
        <sz val="10"/>
        <color theme="1"/>
        <rFont val="Arial"/>
        <family val="2"/>
      </rPr>
      <t>2B01-O10022(</t>
    </r>
    <r>
      <rPr>
        <sz val="10"/>
        <color theme="1"/>
        <rFont val="細明體"/>
        <family val="3"/>
        <charset val="136"/>
      </rPr>
      <t xml:space="preserve">治具）
</t>
    </r>
    <r>
      <rPr>
        <sz val="10"/>
        <color theme="1"/>
        <rFont val="Arial"/>
        <family val="2"/>
      </rPr>
      <t>1TGHO10017(</t>
    </r>
    <r>
      <rPr>
        <sz val="10"/>
        <color theme="1"/>
        <rFont val="細明體"/>
        <family val="3"/>
        <charset val="136"/>
      </rPr>
      <t xml:space="preserve">自動化）
</t>
    </r>
    <r>
      <rPr>
        <sz val="10"/>
        <color theme="1"/>
        <rFont val="Arial"/>
        <family val="2"/>
      </rPr>
      <t>2B01-O10013(</t>
    </r>
    <r>
      <rPr>
        <sz val="10"/>
        <color theme="1"/>
        <rFont val="細明體"/>
        <family val="3"/>
        <charset val="136"/>
      </rPr>
      <t xml:space="preserve">自動化）
</t>
    </r>
    <r>
      <rPr>
        <sz val="10"/>
        <color theme="1"/>
        <rFont val="Arial"/>
        <family val="2"/>
      </rPr>
      <t>2B01-O10009(</t>
    </r>
    <r>
      <rPr>
        <sz val="10"/>
        <color theme="1"/>
        <rFont val="細明體"/>
        <family val="3"/>
        <charset val="136"/>
      </rPr>
      <t xml:space="preserve">自動化）
</t>
    </r>
    <r>
      <rPr>
        <sz val="10"/>
        <color theme="1"/>
        <rFont val="Arial"/>
        <family val="2"/>
      </rPr>
      <t>2B01-O10014(</t>
    </r>
    <r>
      <rPr>
        <sz val="10"/>
        <color theme="1"/>
        <rFont val="細明體"/>
        <family val="3"/>
        <charset val="136"/>
      </rPr>
      <t xml:space="preserve">自動化）
</t>
    </r>
    <r>
      <rPr>
        <sz val="10"/>
        <color theme="1"/>
        <rFont val="Arial"/>
        <family val="2"/>
      </rPr>
      <t>2B01-O10019(</t>
    </r>
    <r>
      <rPr>
        <sz val="10"/>
        <color theme="1"/>
        <rFont val="細明體"/>
        <family val="3"/>
        <charset val="136"/>
      </rPr>
      <t xml:space="preserve">治具）
</t>
    </r>
    <r>
      <rPr>
        <sz val="10"/>
        <color theme="1"/>
        <rFont val="Arial"/>
        <family val="2"/>
      </rPr>
      <t>2B01-O10020(</t>
    </r>
    <r>
      <rPr>
        <sz val="10"/>
        <color theme="1"/>
        <rFont val="細明體"/>
        <family val="3"/>
        <charset val="136"/>
      </rPr>
      <t>治具</t>
    </r>
    <r>
      <rPr>
        <sz val="10"/>
        <color theme="1"/>
        <rFont val="Arial"/>
        <family val="2"/>
      </rPr>
      <t>+</t>
    </r>
    <r>
      <rPr>
        <sz val="10"/>
        <color theme="1"/>
        <rFont val="細明體"/>
        <family val="3"/>
        <charset val="136"/>
      </rPr>
      <t xml:space="preserve">自動化）
</t>
    </r>
    <r>
      <rPr>
        <sz val="10"/>
        <color theme="1"/>
        <rFont val="Arial"/>
        <family val="2"/>
      </rPr>
      <t>1TGHO10041(</t>
    </r>
    <r>
      <rPr>
        <sz val="10"/>
        <color theme="1"/>
        <rFont val="細明體"/>
        <family val="3"/>
        <charset val="136"/>
      </rPr>
      <t>自動化）</t>
    </r>
    <phoneticPr fontId="1" type="noConversion"/>
  </si>
  <si>
    <r>
      <t>PO</t>
    </r>
    <r>
      <rPr>
        <sz val="10"/>
        <color theme="1"/>
        <rFont val="細明體"/>
        <family val="3"/>
        <charset val="136"/>
      </rPr>
      <t>為目前該客戶提供的正式</t>
    </r>
    <r>
      <rPr>
        <sz val="10"/>
        <color theme="1"/>
        <rFont val="Arial"/>
        <family val="2"/>
      </rPr>
      <t>PO</t>
    </r>
    <r>
      <rPr>
        <sz val="10"/>
        <color theme="1"/>
        <rFont val="細明體"/>
        <family val="3"/>
        <charset val="136"/>
      </rPr>
      <t>，陸續出貨中</t>
    </r>
    <r>
      <rPr>
        <sz val="10"/>
        <color theme="1"/>
        <rFont val="Arial"/>
        <family val="2"/>
      </rPr>
      <t>,</t>
    </r>
    <r>
      <rPr>
        <sz val="10"/>
        <color theme="1"/>
        <rFont val="細明體"/>
        <family val="3"/>
        <charset val="136"/>
      </rPr>
      <t>材料成本還不是最終數據</t>
    </r>
    <phoneticPr fontId="1" type="noConversion"/>
  </si>
  <si>
    <r>
      <t xml:space="preserve">CBD Koala   Magpie </t>
    </r>
    <r>
      <rPr>
        <b/>
        <sz val="10"/>
        <color theme="1"/>
        <rFont val="新細明體"/>
        <family val="1"/>
        <charset val="136"/>
      </rPr>
      <t>上下蓋自動組裝線</t>
    </r>
    <r>
      <rPr>
        <b/>
        <sz val="10"/>
        <color theme="1"/>
        <rFont val="Arial"/>
        <family val="2"/>
      </rPr>
      <t>---USB</t>
    </r>
    <r>
      <rPr>
        <b/>
        <sz val="10"/>
        <color theme="1"/>
        <rFont val="新細明體"/>
        <family val="1"/>
        <charset val="136"/>
      </rPr>
      <t>小卡組裝機</t>
    </r>
    <phoneticPr fontId="1" type="noConversion"/>
  </si>
  <si>
    <r>
      <rPr>
        <sz val="10"/>
        <color theme="1"/>
        <rFont val="新細明體"/>
        <family val="1"/>
        <charset val="136"/>
      </rPr>
      <t>張建德</t>
    </r>
    <phoneticPr fontId="1" type="noConversion"/>
  </si>
  <si>
    <r>
      <t>G</t>
    </r>
    <r>
      <rPr>
        <b/>
        <sz val="10"/>
        <color theme="1"/>
        <rFont val="新細明體"/>
        <family val="1"/>
        <charset val="136"/>
      </rPr>
      <t>次內交</t>
    </r>
  </si>
  <si>
    <r>
      <rPr>
        <b/>
        <sz val="10"/>
        <color theme="1"/>
        <rFont val="新細明體"/>
        <family val="1"/>
        <charset val="136"/>
      </rPr>
      <t>已出貨已立賬</t>
    </r>
  </si>
  <si>
    <r>
      <t>2024</t>
    </r>
    <r>
      <rPr>
        <b/>
        <sz val="10"/>
        <color theme="1"/>
        <rFont val="新細明體"/>
        <family val="1"/>
        <charset val="136"/>
      </rPr>
      <t>年</t>
    </r>
    <r>
      <rPr>
        <b/>
        <sz val="10"/>
        <color theme="1"/>
        <rFont val="Arial"/>
        <family val="2"/>
      </rPr>
      <t>03</t>
    </r>
    <r>
      <rPr>
        <b/>
        <sz val="10"/>
        <color theme="1"/>
        <rFont val="新細明體"/>
        <family val="1"/>
        <charset val="136"/>
      </rPr>
      <t>月</t>
    </r>
  </si>
  <si>
    <r>
      <t>Closed,</t>
    </r>
    <r>
      <rPr>
        <sz val="10"/>
        <color theme="1"/>
        <rFont val="宋体"/>
        <family val="2"/>
        <charset val="134"/>
      </rPr>
      <t>已結案</t>
    </r>
    <phoneticPr fontId="1" type="noConversion"/>
  </si>
  <si>
    <r>
      <t xml:space="preserve">CBD Koala  Magpie </t>
    </r>
    <r>
      <rPr>
        <b/>
        <sz val="10"/>
        <color theme="1"/>
        <rFont val="新細明體"/>
        <family val="1"/>
        <charset val="136"/>
      </rPr>
      <t>上下蓋自動組裝線</t>
    </r>
    <r>
      <rPr>
        <b/>
        <sz val="10"/>
        <color theme="1"/>
        <rFont val="Arial"/>
        <family val="2"/>
      </rPr>
      <t>---LINK RFID</t>
    </r>
    <phoneticPr fontId="1" type="noConversion"/>
  </si>
  <si>
    <r>
      <t xml:space="preserve">CBD Koala  Magpie </t>
    </r>
    <r>
      <rPr>
        <b/>
        <sz val="10"/>
        <color theme="1"/>
        <rFont val="新細明體"/>
        <family val="1"/>
        <charset val="136"/>
      </rPr>
      <t>上下蓋自動組裝線</t>
    </r>
    <r>
      <rPr>
        <b/>
        <sz val="10"/>
        <color theme="1"/>
        <rFont val="Arial"/>
        <family val="2"/>
      </rPr>
      <t>--</t>
    </r>
    <r>
      <rPr>
        <b/>
        <sz val="10"/>
        <color theme="1"/>
        <rFont val="新細明體"/>
        <family val="1"/>
        <charset val="136"/>
      </rPr>
      <t>自動收料機</t>
    </r>
    <phoneticPr fontId="1" type="noConversion"/>
  </si>
  <si>
    <r>
      <t>CBD LH Callie</t>
    </r>
    <r>
      <rPr>
        <sz val="10"/>
        <color theme="1"/>
        <rFont val="新細明體"/>
        <family val="1"/>
        <charset val="136"/>
      </rPr>
      <t>上下蓋自動組裝線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1"/>
        <charset val="136"/>
      </rPr>
      <t>新制）</t>
    </r>
    <r>
      <rPr>
        <sz val="10"/>
        <color theme="1"/>
        <rFont val="Arial"/>
        <family val="2"/>
      </rPr>
      <t>PVT 1</t>
    </r>
    <r>
      <rPr>
        <sz val="10"/>
        <color theme="1"/>
        <rFont val="新細明體"/>
        <family val="1"/>
        <charset val="136"/>
      </rPr>
      <t>條線</t>
    </r>
    <phoneticPr fontId="1" type="noConversion"/>
  </si>
  <si>
    <r>
      <rPr>
        <sz val="10"/>
        <color theme="1"/>
        <rFont val="宋体"/>
        <family val="1"/>
        <charset val="134"/>
      </rPr>
      <t>1.</t>
    </r>
    <r>
      <rPr>
        <sz val="10"/>
        <color theme="1"/>
        <rFont val="新細明體"/>
        <family val="1"/>
        <charset val="136"/>
      </rPr>
      <t xml:space="preserve">龍華CBD報價單已回簽，待客戶下PO單
</t>
    </r>
    <r>
      <rPr>
        <sz val="10"/>
        <color theme="1"/>
        <rFont val="宋体"/>
        <family val="3"/>
        <charset val="134"/>
      </rPr>
      <t>2.請購加工中，投資計劃書已簽完...</t>
    </r>
    <r>
      <rPr>
        <sz val="10"/>
        <color theme="1"/>
        <rFont val="新細明體"/>
        <family val="1"/>
        <charset val="136"/>
      </rPr>
      <t xml:space="preserve">
</t>
    </r>
    <r>
      <rPr>
        <sz val="10"/>
        <color theme="1"/>
        <rFont val="宋体"/>
        <family val="1"/>
        <charset val="134"/>
      </rPr>
      <t>3.預計6月底客人會用，但可能實際要到8月份…
4.目前已經在做了...</t>
    </r>
    <r>
      <rPr>
        <sz val="10"/>
        <color theme="1"/>
        <rFont val="新細明體"/>
        <family val="1"/>
        <charset val="136"/>
      </rPr>
      <t xml:space="preserve">
</t>
    </r>
    <phoneticPr fontId="1" type="noConversion"/>
  </si>
  <si>
    <r>
      <t>CBD LH Callie</t>
    </r>
    <r>
      <rPr>
        <sz val="10"/>
        <color theme="1"/>
        <rFont val="新細明體"/>
        <family val="1"/>
        <charset val="136"/>
      </rPr>
      <t>連板自動組裝線</t>
    </r>
    <r>
      <rPr>
        <sz val="10"/>
        <color theme="1"/>
        <rFont val="Arial"/>
        <family val="2"/>
      </rPr>
      <t>(Sprite</t>
    </r>
    <r>
      <rPr>
        <sz val="10"/>
        <color theme="1"/>
        <rFont val="新細明體"/>
        <family val="1"/>
        <charset val="136"/>
      </rPr>
      <t>舊機改造）</t>
    </r>
    <r>
      <rPr>
        <sz val="10"/>
        <color theme="1"/>
        <rFont val="Arial"/>
        <family val="2"/>
      </rPr>
      <t>PVT 2</t>
    </r>
    <r>
      <rPr>
        <sz val="10"/>
        <color theme="1"/>
        <rFont val="新細明體"/>
        <family val="1"/>
        <charset val="136"/>
      </rPr>
      <t>條線</t>
    </r>
    <phoneticPr fontId="1" type="noConversion"/>
  </si>
  <si>
    <r>
      <rPr>
        <sz val="10"/>
        <color theme="1"/>
        <rFont val="宋体"/>
        <family val="1"/>
        <charset val="134"/>
      </rPr>
      <t>1.</t>
    </r>
    <r>
      <rPr>
        <sz val="10"/>
        <color theme="1"/>
        <rFont val="新細明體"/>
        <family val="1"/>
        <charset val="136"/>
      </rPr>
      <t xml:space="preserve">龍華CBD報價單已回簽，待客戶下PO單
</t>
    </r>
    <r>
      <rPr>
        <sz val="10"/>
        <color theme="1"/>
        <rFont val="新細明體"/>
        <family val="1"/>
        <charset val="134"/>
      </rPr>
      <t>2.請購加工中，投資計劃書已簽完...
3.預計6月底客人會用，但可能實際要到8月份…
4.目前已經在做了...</t>
    </r>
    <phoneticPr fontId="1" type="noConversion"/>
  </si>
  <si>
    <r>
      <rPr>
        <sz val="12"/>
        <color theme="1"/>
        <rFont val="新細明體"/>
        <family val="1"/>
        <charset val="136"/>
      </rPr>
      <t>自動化設備</t>
    </r>
    <phoneticPr fontId="1" type="noConversion"/>
  </si>
  <si>
    <r>
      <t>CBD Pearl(</t>
    </r>
    <r>
      <rPr>
        <b/>
        <sz val="10"/>
        <color theme="1"/>
        <rFont val="細明體"/>
        <family val="3"/>
        <charset val="136"/>
      </rPr>
      <t>遙控器</t>
    </r>
    <r>
      <rPr>
        <b/>
        <sz val="10"/>
        <color theme="1"/>
        <rFont val="Arial"/>
        <family val="2"/>
      </rPr>
      <t>)Main Assembly</t>
    </r>
    <r>
      <rPr>
        <b/>
        <sz val="10"/>
        <color theme="1"/>
        <rFont val="細明體"/>
        <family val="3"/>
        <charset val="136"/>
      </rPr>
      <t>線</t>
    </r>
    <r>
      <rPr>
        <b/>
        <sz val="10"/>
        <color theme="1"/>
        <rFont val="Arial"/>
        <family val="2"/>
      </rPr>
      <t>---</t>
    </r>
    <r>
      <rPr>
        <b/>
        <sz val="10"/>
        <color theme="1"/>
        <rFont val="細明體"/>
        <family val="3"/>
        <charset val="136"/>
      </rPr>
      <t>組中框壓頭</t>
    </r>
    <phoneticPr fontId="1" type="noConversion"/>
  </si>
  <si>
    <r>
      <t>CBD VN Callie</t>
    </r>
    <r>
      <rPr>
        <sz val="10"/>
        <color theme="1"/>
        <rFont val="新細明體"/>
        <family val="1"/>
        <charset val="136"/>
      </rPr>
      <t>上下蓋自動組裝線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1"/>
        <charset val="136"/>
      </rPr>
      <t>新制）</t>
    </r>
    <r>
      <rPr>
        <sz val="10"/>
        <color theme="1"/>
        <rFont val="Arial"/>
        <family val="2"/>
      </rPr>
      <t>-</t>
    </r>
    <r>
      <rPr>
        <sz val="10"/>
        <color theme="1"/>
        <rFont val="新細明體"/>
        <family val="1"/>
        <charset val="136"/>
      </rPr>
      <t>分批</t>
    </r>
    <r>
      <rPr>
        <sz val="10"/>
        <color theme="1"/>
        <rFont val="Arial"/>
        <family val="2"/>
      </rPr>
      <t>1</t>
    </r>
    <phoneticPr fontId="1" type="noConversion"/>
  </si>
  <si>
    <r>
      <rPr>
        <b/>
        <sz val="10"/>
        <color theme="1"/>
        <rFont val="細明體"/>
        <family val="3"/>
        <charset val="136"/>
      </rPr>
      <t>入賬</t>
    </r>
    <r>
      <rPr>
        <b/>
        <sz val="10"/>
        <color theme="1"/>
        <rFont val="Arial"/>
        <family val="2"/>
      </rPr>
      <t>280930</t>
    </r>
    <r>
      <rPr>
        <b/>
        <sz val="10"/>
        <color theme="1"/>
        <rFont val="細明體"/>
        <family val="3"/>
        <charset val="136"/>
      </rPr>
      <t>，剩餘</t>
    </r>
    <r>
      <rPr>
        <b/>
        <sz val="10"/>
        <color theme="1"/>
        <rFont val="Arial"/>
        <family val="2"/>
      </rPr>
      <t>CBD</t>
    </r>
    <r>
      <rPr>
        <b/>
        <sz val="10"/>
        <color theme="1"/>
        <rFont val="細明體"/>
        <family val="3"/>
        <charset val="136"/>
      </rPr>
      <t>經管主管暫停簽核</t>
    </r>
    <phoneticPr fontId="1" type="noConversion"/>
  </si>
  <si>
    <r>
      <rPr>
        <b/>
        <sz val="10"/>
        <rFont val="細明體"/>
        <family val="3"/>
        <charset val="136"/>
      </rPr>
      <t>簽核至經管三級主管暫停，</t>
    </r>
    <r>
      <rPr>
        <b/>
        <sz val="10"/>
        <rFont val="Arial"/>
        <family val="2"/>
      </rPr>
      <t>4.25 VN PM</t>
    </r>
    <r>
      <rPr>
        <b/>
        <sz val="10"/>
        <rFont val="細明體"/>
        <family val="3"/>
        <charset val="136"/>
      </rPr>
      <t>補充</t>
    </r>
    <r>
      <rPr>
        <b/>
        <sz val="10"/>
        <rFont val="Arial"/>
        <family val="2"/>
      </rPr>
      <t>NRE</t>
    </r>
    <r>
      <rPr>
        <b/>
        <sz val="10"/>
        <rFont val="細明體"/>
        <family val="3"/>
        <charset val="136"/>
      </rPr>
      <t>費用分攤立項，待上傳附件重新送審</t>
    </r>
    <phoneticPr fontId="1" type="noConversion"/>
  </si>
  <si>
    <r>
      <t>CBD VN Callie</t>
    </r>
    <r>
      <rPr>
        <sz val="10"/>
        <color theme="1"/>
        <rFont val="新細明體"/>
        <family val="1"/>
        <charset val="136"/>
      </rPr>
      <t>上下蓋自動組裝線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1"/>
        <charset val="136"/>
      </rPr>
      <t>新制）</t>
    </r>
    <r>
      <rPr>
        <sz val="10"/>
        <color theme="1"/>
        <rFont val="Arial"/>
        <family val="2"/>
      </rPr>
      <t>-</t>
    </r>
    <r>
      <rPr>
        <sz val="10"/>
        <color theme="1"/>
        <rFont val="新細明體"/>
        <family val="1"/>
        <charset val="136"/>
      </rPr>
      <t>分批</t>
    </r>
    <r>
      <rPr>
        <sz val="10"/>
        <color theme="1"/>
        <rFont val="Arial"/>
        <family val="2"/>
      </rPr>
      <t>2</t>
    </r>
    <phoneticPr fontId="1" type="noConversion"/>
  </si>
  <si>
    <r>
      <t>CBD VN Callie</t>
    </r>
    <r>
      <rPr>
        <sz val="10"/>
        <color theme="1"/>
        <rFont val="新細明體"/>
        <family val="1"/>
        <charset val="136"/>
      </rPr>
      <t>上下蓋自動組裝線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1"/>
        <charset val="136"/>
      </rPr>
      <t>新制）</t>
    </r>
    <r>
      <rPr>
        <sz val="10"/>
        <color theme="1"/>
        <rFont val="Arial"/>
        <family val="2"/>
      </rPr>
      <t>-</t>
    </r>
    <r>
      <rPr>
        <sz val="10"/>
        <color theme="1"/>
        <rFont val="新細明體"/>
        <family val="1"/>
        <charset val="136"/>
      </rPr>
      <t>分批</t>
    </r>
    <r>
      <rPr>
        <sz val="10"/>
        <color theme="1"/>
        <rFont val="Arial"/>
        <family val="2"/>
      </rPr>
      <t>3</t>
    </r>
    <phoneticPr fontId="1" type="noConversion"/>
  </si>
  <si>
    <r>
      <t>CBD VN Callie</t>
    </r>
    <r>
      <rPr>
        <sz val="10"/>
        <color theme="1"/>
        <rFont val="新細明體"/>
        <family val="1"/>
        <charset val="136"/>
      </rPr>
      <t>上下蓋自動組裝線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1"/>
        <charset val="136"/>
      </rPr>
      <t>新制）</t>
    </r>
    <r>
      <rPr>
        <sz val="10"/>
        <color theme="1"/>
        <rFont val="Arial"/>
        <family val="2"/>
      </rPr>
      <t>PVT 1</t>
    </r>
    <r>
      <rPr>
        <sz val="10"/>
        <color theme="1"/>
        <rFont val="新細明體"/>
        <family val="1"/>
        <charset val="136"/>
      </rPr>
      <t>條線</t>
    </r>
    <phoneticPr fontId="1" type="noConversion"/>
  </si>
  <si>
    <r>
      <rPr>
        <b/>
        <sz val="10"/>
        <color theme="1"/>
        <rFont val="新細明體"/>
        <family val="1"/>
        <charset val="136"/>
      </rPr>
      <t>待出貨</t>
    </r>
    <phoneticPr fontId="1" type="noConversion"/>
  </si>
  <si>
    <r>
      <rPr>
        <sz val="10"/>
        <color theme="1"/>
        <rFont val="細明體"/>
        <family val="3"/>
        <charset val="136"/>
      </rPr>
      <t>材料成本已放到</t>
    </r>
    <r>
      <rPr>
        <sz val="10"/>
        <color theme="1"/>
        <rFont val="Arial"/>
        <family val="2"/>
      </rPr>
      <t>NVD</t>
    </r>
    <r>
      <rPr>
        <sz val="10"/>
        <color theme="1"/>
        <rFont val="細明體"/>
        <family val="3"/>
        <charset val="136"/>
      </rPr>
      <t>專案中</t>
    </r>
    <phoneticPr fontId="1" type="noConversion"/>
  </si>
  <si>
    <r>
      <t>CBD VN Callie</t>
    </r>
    <r>
      <rPr>
        <sz val="10"/>
        <color theme="1"/>
        <rFont val="新細明體"/>
        <family val="1"/>
        <charset val="136"/>
      </rPr>
      <t>自動包裝線</t>
    </r>
    <r>
      <rPr>
        <sz val="10"/>
        <color theme="1"/>
        <rFont val="Arial"/>
        <family val="2"/>
      </rPr>
      <t>(Sprite</t>
    </r>
    <r>
      <rPr>
        <sz val="10"/>
        <color theme="1"/>
        <rFont val="新細明體"/>
        <family val="1"/>
        <charset val="136"/>
      </rPr>
      <t>舊機改造）</t>
    </r>
    <r>
      <rPr>
        <sz val="10"/>
        <color theme="1"/>
        <rFont val="Arial"/>
        <family val="2"/>
      </rPr>
      <t>PVT 1</t>
    </r>
    <r>
      <rPr>
        <sz val="10"/>
        <color theme="1"/>
        <rFont val="新細明體"/>
        <family val="1"/>
        <charset val="136"/>
      </rPr>
      <t>條線</t>
    </r>
    <phoneticPr fontId="1" type="noConversion"/>
  </si>
  <si>
    <r>
      <t>CBD VN Callie</t>
    </r>
    <r>
      <rPr>
        <sz val="10"/>
        <color theme="1"/>
        <rFont val="新細明體"/>
        <family val="1"/>
        <charset val="136"/>
      </rPr>
      <t>連板自動組裝線</t>
    </r>
    <r>
      <rPr>
        <sz val="10"/>
        <color theme="1"/>
        <rFont val="Arial"/>
        <family val="2"/>
      </rPr>
      <t>(Sprite</t>
    </r>
    <r>
      <rPr>
        <sz val="10"/>
        <color theme="1"/>
        <rFont val="新細明體"/>
        <family val="1"/>
        <charset val="136"/>
      </rPr>
      <t>舊機改造）</t>
    </r>
    <phoneticPr fontId="1" type="noConversion"/>
  </si>
  <si>
    <r>
      <t>已交貨，EVT試產完成，待</t>
    </r>
    <r>
      <rPr>
        <sz val="10"/>
        <color theme="1"/>
        <rFont val="PMingLiU"/>
        <family val="1"/>
        <charset val="134"/>
      </rPr>
      <t>P</t>
    </r>
    <r>
      <rPr>
        <sz val="10"/>
        <color theme="1"/>
        <rFont val="新細明體"/>
        <family val="1"/>
        <charset val="136"/>
      </rPr>
      <t>VT試產</t>
    </r>
    <r>
      <rPr>
        <sz val="10"/>
        <color theme="1"/>
        <rFont val="PMingLiU"/>
        <family val="1"/>
        <charset val="134"/>
      </rPr>
      <t>,待立賬...</t>
    </r>
    <phoneticPr fontId="1" type="noConversion"/>
  </si>
  <si>
    <r>
      <t>CBD VN Callie</t>
    </r>
    <r>
      <rPr>
        <sz val="10"/>
        <color theme="1"/>
        <rFont val="新細明體"/>
        <family val="1"/>
        <charset val="136"/>
      </rPr>
      <t>連板自動組裝線</t>
    </r>
    <r>
      <rPr>
        <sz val="10"/>
        <color theme="1"/>
        <rFont val="Arial"/>
        <family val="2"/>
      </rPr>
      <t>(Sprite</t>
    </r>
    <r>
      <rPr>
        <sz val="10"/>
        <color theme="1"/>
        <rFont val="新細明體"/>
        <family val="1"/>
        <charset val="136"/>
      </rPr>
      <t>舊機改造）</t>
    </r>
    <r>
      <rPr>
        <sz val="10"/>
        <color theme="1"/>
        <rFont val="Arial"/>
        <family val="2"/>
      </rPr>
      <t xml:space="preserve">PVT </t>
    </r>
    <r>
      <rPr>
        <sz val="10"/>
        <color theme="1"/>
        <rFont val="新細明體"/>
        <family val="1"/>
        <charset val="136"/>
      </rPr>
      <t>（原</t>
    </r>
    <r>
      <rPr>
        <sz val="10"/>
        <color theme="1"/>
        <rFont val="Arial"/>
        <family val="2"/>
      </rPr>
      <t>3</t>
    </r>
    <r>
      <rPr>
        <sz val="10"/>
        <color theme="1"/>
        <rFont val="新細明體"/>
        <family val="1"/>
        <charset val="136"/>
      </rPr>
      <t>條線變更為</t>
    </r>
    <r>
      <rPr>
        <sz val="10"/>
        <color theme="1"/>
        <rFont val="Arial"/>
        <family val="2"/>
      </rPr>
      <t>2</t>
    </r>
    <r>
      <rPr>
        <sz val="10"/>
        <color theme="1"/>
        <rFont val="新細明體"/>
        <family val="1"/>
        <charset val="136"/>
      </rPr>
      <t>條線）</t>
    </r>
    <phoneticPr fontId="1" type="noConversion"/>
  </si>
  <si>
    <r>
      <t xml:space="preserve">CBD </t>
    </r>
    <r>
      <rPr>
        <sz val="10"/>
        <color theme="1"/>
        <rFont val="新細明體"/>
        <family val="1"/>
        <charset val="136"/>
      </rPr>
      <t>新一代遙控器自動組裝線（</t>
    </r>
    <r>
      <rPr>
        <sz val="10"/>
        <color theme="1"/>
        <rFont val="Arial"/>
        <family val="2"/>
      </rPr>
      <t>UPH900</t>
    </r>
    <r>
      <rPr>
        <sz val="10"/>
        <color theme="1"/>
        <rFont val="新細明體"/>
        <family val="1"/>
        <charset val="136"/>
      </rPr>
      <t>）（</t>
    </r>
    <r>
      <rPr>
        <sz val="10"/>
        <color theme="1"/>
        <rFont val="Arial"/>
        <family val="2"/>
      </rPr>
      <t>1</t>
    </r>
    <r>
      <rPr>
        <sz val="10"/>
        <color theme="1"/>
        <rFont val="新細明體"/>
        <family val="1"/>
        <charset val="136"/>
      </rPr>
      <t>條線）</t>
    </r>
    <phoneticPr fontId="1" type="noConversion"/>
  </si>
  <si>
    <r>
      <t xml:space="preserve">CBD </t>
    </r>
    <r>
      <rPr>
        <sz val="10"/>
        <color theme="1"/>
        <rFont val="新細明體"/>
        <family val="1"/>
        <charset val="136"/>
      </rPr>
      <t>新一代遙控器自動測試線（</t>
    </r>
    <r>
      <rPr>
        <sz val="10"/>
        <color theme="1"/>
        <rFont val="Arial"/>
        <family val="2"/>
      </rPr>
      <t>UPH900</t>
    </r>
    <r>
      <rPr>
        <sz val="10"/>
        <color theme="1"/>
        <rFont val="新細明體"/>
        <family val="1"/>
        <charset val="136"/>
      </rPr>
      <t>）（</t>
    </r>
    <r>
      <rPr>
        <sz val="10"/>
        <color theme="1"/>
        <rFont val="Arial"/>
        <family val="2"/>
      </rPr>
      <t>1</t>
    </r>
    <r>
      <rPr>
        <sz val="10"/>
        <color theme="1"/>
        <rFont val="新細明體"/>
        <family val="1"/>
        <charset val="136"/>
      </rPr>
      <t>條線）</t>
    </r>
    <phoneticPr fontId="1" type="noConversion"/>
  </si>
  <si>
    <r>
      <rPr>
        <sz val="10"/>
        <color theme="1"/>
        <rFont val="新細明體"/>
        <family val="1"/>
        <charset val="136"/>
      </rPr>
      <t>張建德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1"/>
        <charset val="136"/>
      </rPr>
      <t>楊志偉</t>
    </r>
    <phoneticPr fontId="1" type="noConversion"/>
  </si>
  <si>
    <r>
      <rPr>
        <sz val="10"/>
        <color theme="1"/>
        <rFont val="新細明體"/>
        <family val="1"/>
        <charset val="136"/>
      </rPr>
      <t>台灣新竹廠</t>
    </r>
    <phoneticPr fontId="1" type="noConversion"/>
  </si>
  <si>
    <r>
      <rPr>
        <sz val="10"/>
        <color theme="1"/>
        <rFont val="新細明體"/>
        <family val="1"/>
        <charset val="136"/>
      </rPr>
      <t>陳榮洲</t>
    </r>
    <phoneticPr fontId="1" type="noConversion"/>
  </si>
  <si>
    <r>
      <t>DIMM</t>
    </r>
    <r>
      <rPr>
        <sz val="10"/>
        <color theme="1"/>
        <rFont val="新細明體"/>
        <family val="1"/>
        <charset val="136"/>
      </rPr>
      <t>組裝設備</t>
    </r>
    <phoneticPr fontId="1" type="noConversion"/>
  </si>
  <si>
    <r>
      <rPr>
        <sz val="10"/>
        <color theme="1"/>
        <rFont val="新細明體"/>
        <family val="1"/>
        <charset val="136"/>
      </rPr>
      <t>墨西哥</t>
    </r>
    <r>
      <rPr>
        <sz val="10"/>
        <color theme="1"/>
        <rFont val="Arial"/>
        <family val="2"/>
      </rPr>
      <t>FJZ</t>
    </r>
    <phoneticPr fontId="1" type="noConversion"/>
  </si>
  <si>
    <t>回簽報價單，設計中</t>
    <phoneticPr fontId="1" type="noConversion"/>
  </si>
  <si>
    <r>
      <t>FAN&amp;PDB Module</t>
    </r>
    <r>
      <rPr>
        <sz val="10"/>
        <color theme="1"/>
        <rFont val="新細明體"/>
        <family val="1"/>
        <charset val="136"/>
      </rPr>
      <t>自動組裝線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1"/>
        <charset val="136"/>
      </rPr>
      <t>南青</t>
    </r>
    <r>
      <rPr>
        <sz val="10"/>
        <color theme="1"/>
        <rFont val="Arial"/>
        <family val="2"/>
      </rPr>
      <t>*1&amp;GDL*2&amp;FTX*2)</t>
    </r>
    <phoneticPr fontId="1" type="noConversion"/>
  </si>
  <si>
    <r>
      <rPr>
        <sz val="10"/>
        <color theme="1"/>
        <rFont val="新細明體"/>
        <family val="1"/>
        <charset val="136"/>
      </rPr>
      <t>台灣南青</t>
    </r>
    <phoneticPr fontId="1" type="noConversion"/>
  </si>
  <si>
    <r>
      <t>1.</t>
    </r>
    <r>
      <rPr>
        <sz val="10"/>
        <color theme="1"/>
        <rFont val="宋体"/>
        <family val="2"/>
        <charset val="134"/>
      </rPr>
      <t>方案規劃中…</t>
    </r>
    <r>
      <rPr>
        <sz val="10"/>
        <color theme="1"/>
        <rFont val="Arial"/>
        <family val="2"/>
      </rPr>
      <t xml:space="preserve">
2.</t>
    </r>
    <r>
      <rPr>
        <sz val="10"/>
        <color theme="1"/>
        <rFont val="宋体"/>
        <family val="2"/>
        <charset val="134"/>
      </rPr>
      <t>客人預計的需求9～10月份</t>
    </r>
    <phoneticPr fontId="1" type="noConversion"/>
  </si>
  <si>
    <t>2024/11</t>
    <phoneticPr fontId="1" type="noConversion"/>
  </si>
  <si>
    <t>2024/12</t>
    <phoneticPr fontId="1" type="noConversion"/>
  </si>
  <si>
    <r>
      <t>F</t>
    </r>
    <r>
      <rPr>
        <sz val="10"/>
        <color theme="1"/>
        <rFont val="新細明體"/>
        <family val="1"/>
        <charset val="136"/>
      </rPr>
      <t>次</t>
    </r>
    <r>
      <rPr>
        <sz val="10"/>
        <color theme="1"/>
        <rFont val="Arial"/>
        <family val="2"/>
      </rPr>
      <t>-NVIDIA-AGV</t>
    </r>
    <phoneticPr fontId="1" type="noConversion"/>
  </si>
  <si>
    <r>
      <t>F</t>
    </r>
    <r>
      <rPr>
        <sz val="10"/>
        <color theme="1"/>
        <rFont val="新細明體"/>
        <family val="1"/>
        <charset val="136"/>
      </rPr>
      <t>次</t>
    </r>
    <r>
      <rPr>
        <sz val="10"/>
        <color theme="1"/>
        <rFont val="Arial"/>
        <family val="2"/>
      </rPr>
      <t>--VN</t>
    </r>
    <phoneticPr fontId="1" type="noConversion"/>
  </si>
  <si>
    <r>
      <rPr>
        <sz val="10"/>
        <color theme="1"/>
        <rFont val="新細明體"/>
        <family val="1"/>
        <charset val="136"/>
      </rPr>
      <t>李中心</t>
    </r>
    <phoneticPr fontId="1" type="noConversion"/>
  </si>
  <si>
    <r>
      <t>2024/10</t>
    </r>
    <r>
      <rPr>
        <b/>
        <sz val="10"/>
        <color theme="1"/>
        <rFont val="新細明體"/>
        <family val="1"/>
        <charset val="136"/>
      </rPr>
      <t>月</t>
    </r>
    <phoneticPr fontId="1" type="noConversion"/>
  </si>
  <si>
    <r>
      <rPr>
        <sz val="10"/>
        <color theme="1"/>
        <rFont val="新細明體"/>
        <family val="1"/>
        <charset val="136"/>
      </rPr>
      <t>待李中心確認</t>
    </r>
    <phoneticPr fontId="1" type="noConversion"/>
  </si>
  <si>
    <r>
      <t>F</t>
    </r>
    <r>
      <rPr>
        <sz val="10"/>
        <color theme="1"/>
        <rFont val="新細明體"/>
        <family val="1"/>
        <charset val="136"/>
      </rPr>
      <t>次</t>
    </r>
    <r>
      <rPr>
        <sz val="10"/>
        <color theme="1"/>
        <rFont val="Arial"/>
        <family val="2"/>
      </rPr>
      <t>-NVIDIA-ICT</t>
    </r>
    <phoneticPr fontId="1" type="noConversion"/>
  </si>
  <si>
    <r>
      <t>F</t>
    </r>
    <r>
      <rPr>
        <sz val="10"/>
        <color theme="1"/>
        <rFont val="新細明體"/>
        <family val="1"/>
        <charset val="136"/>
      </rPr>
      <t>次</t>
    </r>
    <r>
      <rPr>
        <sz val="10"/>
        <color theme="1"/>
        <rFont val="Arial"/>
        <family val="2"/>
      </rPr>
      <t>-NVIDIA-Portwell</t>
    </r>
    <phoneticPr fontId="1" type="noConversion"/>
  </si>
  <si>
    <r>
      <t>F</t>
    </r>
    <r>
      <rPr>
        <sz val="10"/>
        <color theme="1"/>
        <rFont val="新細明體"/>
        <family val="1"/>
        <charset val="136"/>
      </rPr>
      <t>次</t>
    </r>
    <r>
      <rPr>
        <sz val="10"/>
        <color theme="1"/>
        <rFont val="Arial"/>
        <family val="2"/>
      </rPr>
      <t>-NVIDIA-</t>
    </r>
    <r>
      <rPr>
        <sz val="10"/>
        <color theme="1"/>
        <rFont val="新細明體"/>
        <family val="1"/>
        <charset val="136"/>
      </rPr>
      <t>包裝</t>
    </r>
    <phoneticPr fontId="1" type="noConversion"/>
  </si>
  <si>
    <r>
      <t>F</t>
    </r>
    <r>
      <rPr>
        <sz val="10"/>
        <color theme="1"/>
        <rFont val="新細明體"/>
        <family val="1"/>
        <charset val="136"/>
      </rPr>
      <t>次</t>
    </r>
    <r>
      <rPr>
        <sz val="10"/>
        <color theme="1"/>
        <rFont val="Arial"/>
        <family val="2"/>
      </rPr>
      <t>-NVIDIA-</t>
    </r>
    <r>
      <rPr>
        <sz val="10"/>
        <color theme="1"/>
        <rFont val="新細明體"/>
        <family val="1"/>
        <charset val="136"/>
      </rPr>
      <t>倍速鏈自動測試線</t>
    </r>
    <phoneticPr fontId="1" type="noConversion"/>
  </si>
  <si>
    <r>
      <t>2024/5</t>
    </r>
    <r>
      <rPr>
        <b/>
        <sz val="10"/>
        <color theme="1"/>
        <rFont val="新細明體"/>
        <family val="1"/>
        <charset val="136"/>
      </rPr>
      <t>月</t>
    </r>
    <phoneticPr fontId="1" type="noConversion"/>
  </si>
  <si>
    <r>
      <rPr>
        <sz val="10"/>
        <color theme="1"/>
        <rFont val="新細明體"/>
        <family val="1"/>
        <charset val="136"/>
      </rPr>
      <t>已收到訂單</t>
    </r>
    <r>
      <rPr>
        <sz val="10"/>
        <color theme="1"/>
        <rFont val="Arial"/>
        <family val="2"/>
      </rPr>
      <t>\</t>
    </r>
    <r>
      <rPr>
        <sz val="10"/>
        <color theme="1"/>
        <rFont val="新細明體"/>
        <family val="1"/>
        <charset val="136"/>
      </rPr>
      <t>設計中</t>
    </r>
    <phoneticPr fontId="1" type="noConversion"/>
  </si>
  <si>
    <r>
      <t>GB200</t>
    </r>
    <r>
      <rPr>
        <sz val="10"/>
        <color theme="1"/>
        <rFont val="新細明體"/>
        <family val="1"/>
        <charset val="136"/>
      </rPr>
      <t>產品自動化組裝線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1"/>
        <charset val="136"/>
      </rPr>
      <t>南青</t>
    </r>
    <r>
      <rPr>
        <sz val="10"/>
        <color theme="1"/>
        <rFont val="Arial"/>
        <family val="2"/>
      </rPr>
      <t>*1&amp;GDL*4&amp;FTX*4)</t>
    </r>
    <phoneticPr fontId="1" type="noConversion"/>
  </si>
  <si>
    <r>
      <t>GB200</t>
    </r>
    <r>
      <rPr>
        <sz val="10"/>
        <color theme="1"/>
        <rFont val="新細明體"/>
        <family val="1"/>
        <charset val="136"/>
      </rPr>
      <t>產品自測試自動化</t>
    </r>
    <phoneticPr fontId="1" type="noConversion"/>
  </si>
  <si>
    <r>
      <rPr>
        <sz val="10"/>
        <color theme="1"/>
        <rFont val="新細明體"/>
        <family val="1"/>
        <charset val="136"/>
      </rPr>
      <t>張世忠</t>
    </r>
    <r>
      <rPr>
        <sz val="10"/>
        <rFont val="Arial"/>
        <family val="2"/>
      </rPr>
      <t/>
    </r>
    <phoneticPr fontId="1" type="noConversion"/>
  </si>
  <si>
    <r>
      <t>G</t>
    </r>
    <r>
      <rPr>
        <sz val="10"/>
        <color theme="1"/>
        <rFont val="新細明體"/>
        <family val="1"/>
        <charset val="136"/>
      </rPr>
      <t>次</t>
    </r>
    <r>
      <rPr>
        <sz val="10"/>
        <color theme="1"/>
        <rFont val="Arial"/>
        <family val="2"/>
      </rPr>
      <t>-CBD</t>
    </r>
    <r>
      <rPr>
        <sz val="10"/>
        <color theme="1"/>
        <rFont val="新細明體"/>
        <family val="1"/>
        <charset val="136"/>
      </rPr>
      <t>人力費用</t>
    </r>
  </si>
  <si>
    <r>
      <t>G</t>
    </r>
    <r>
      <rPr>
        <sz val="10"/>
        <color theme="1"/>
        <rFont val="新細明體"/>
        <family val="1"/>
        <charset val="136"/>
      </rPr>
      <t>次</t>
    </r>
    <r>
      <rPr>
        <sz val="10"/>
        <color theme="1"/>
        <rFont val="Arial"/>
        <family val="2"/>
      </rPr>
      <t>--VN</t>
    </r>
  </si>
  <si>
    <r>
      <rPr>
        <sz val="10"/>
        <color theme="1"/>
        <rFont val="新細明體"/>
        <family val="1"/>
        <charset val="136"/>
      </rPr>
      <t>驗收中</t>
    </r>
  </si>
  <si>
    <r>
      <t>G</t>
    </r>
    <r>
      <rPr>
        <sz val="10"/>
        <color theme="1"/>
        <rFont val="新細明體"/>
        <family val="1"/>
        <charset val="136"/>
      </rPr>
      <t>次</t>
    </r>
    <r>
      <rPr>
        <sz val="10"/>
        <color theme="1"/>
        <rFont val="Arial"/>
        <family val="2"/>
      </rPr>
      <t>-CPEG-NVIDIA-</t>
    </r>
    <r>
      <rPr>
        <sz val="10"/>
        <color theme="1"/>
        <rFont val="新細明體"/>
        <family val="1"/>
        <charset val="136"/>
      </rPr>
      <t>組裝治具</t>
    </r>
    <phoneticPr fontId="1" type="noConversion"/>
  </si>
  <si>
    <r>
      <t>G</t>
    </r>
    <r>
      <rPr>
        <sz val="10"/>
        <color theme="1"/>
        <rFont val="新細明體"/>
        <family val="1"/>
        <charset val="136"/>
      </rPr>
      <t>次</t>
    </r>
    <r>
      <rPr>
        <sz val="10"/>
        <color theme="1"/>
        <rFont val="Arial"/>
        <family val="2"/>
      </rPr>
      <t>--VN</t>
    </r>
    <phoneticPr fontId="1" type="noConversion"/>
  </si>
  <si>
    <r>
      <rPr>
        <sz val="10"/>
        <color theme="1"/>
        <rFont val="新細明體"/>
        <family val="1"/>
        <charset val="136"/>
      </rPr>
      <t>唐少春</t>
    </r>
    <phoneticPr fontId="1" type="noConversion"/>
  </si>
  <si>
    <r>
      <rPr>
        <sz val="10"/>
        <color theme="1"/>
        <rFont val="新細明體"/>
        <family val="1"/>
        <charset val="136"/>
      </rPr>
      <t>已出貨，已立賬</t>
    </r>
    <phoneticPr fontId="1" type="noConversion"/>
  </si>
  <si>
    <r>
      <t>2023</t>
    </r>
    <r>
      <rPr>
        <sz val="10"/>
        <color theme="1"/>
        <rFont val="新細明體"/>
        <family val="1"/>
        <charset val="136"/>
      </rPr>
      <t>年</t>
    </r>
    <r>
      <rPr>
        <sz val="10"/>
        <color theme="1"/>
        <rFont val="Arial"/>
        <family val="2"/>
      </rPr>
      <t>11</t>
    </r>
    <r>
      <rPr>
        <sz val="10"/>
        <color theme="1"/>
        <rFont val="新細明體"/>
        <family val="1"/>
        <charset val="136"/>
      </rPr>
      <t>月</t>
    </r>
    <r>
      <rPr>
        <sz val="10"/>
        <color theme="1"/>
        <rFont val="Arial"/>
        <family val="2"/>
      </rPr>
      <t>+ 2023</t>
    </r>
    <r>
      <rPr>
        <sz val="10"/>
        <color theme="1"/>
        <rFont val="新細明體"/>
        <family val="1"/>
        <charset val="136"/>
      </rPr>
      <t>年</t>
    </r>
    <r>
      <rPr>
        <sz val="10"/>
        <color theme="1"/>
        <rFont val="Arial"/>
        <family val="2"/>
      </rPr>
      <t>12</t>
    </r>
    <r>
      <rPr>
        <sz val="10"/>
        <color theme="1"/>
        <rFont val="新細明體"/>
        <family val="1"/>
        <charset val="136"/>
      </rPr>
      <t>月</t>
    </r>
    <phoneticPr fontId="1" type="noConversion"/>
  </si>
  <si>
    <r>
      <rPr>
        <sz val="10"/>
        <color theme="1"/>
        <rFont val="新細明體"/>
        <family val="1"/>
        <charset val="136"/>
      </rPr>
      <t>費用轉嫁簽核完成</t>
    </r>
    <phoneticPr fontId="1" type="noConversion"/>
  </si>
  <si>
    <r>
      <rPr>
        <sz val="10"/>
        <color theme="1"/>
        <rFont val="新細明體"/>
        <family val="1"/>
        <charset val="136"/>
      </rPr>
      <t>已出貨，在安裝調試</t>
    </r>
    <phoneticPr fontId="1" type="noConversion"/>
  </si>
  <si>
    <r>
      <t>2024/4</t>
    </r>
    <r>
      <rPr>
        <b/>
        <sz val="10"/>
        <color theme="1"/>
        <rFont val="新細明體"/>
        <family val="1"/>
        <charset val="136"/>
      </rPr>
      <t>月</t>
    </r>
    <phoneticPr fontId="1" type="noConversion"/>
  </si>
  <si>
    <r>
      <t>G</t>
    </r>
    <r>
      <rPr>
        <sz val="10"/>
        <color theme="1"/>
        <rFont val="新細明體"/>
        <family val="1"/>
        <charset val="136"/>
      </rPr>
      <t>次</t>
    </r>
    <r>
      <rPr>
        <sz val="10"/>
        <color theme="1"/>
        <rFont val="Arial"/>
        <family val="2"/>
      </rPr>
      <t xml:space="preserve">-EERO-Landro </t>
    </r>
    <r>
      <rPr>
        <sz val="10"/>
        <color theme="1"/>
        <rFont val="新細明體"/>
        <family val="1"/>
        <charset val="136"/>
      </rPr>
      <t>自動組裝測試</t>
    </r>
    <phoneticPr fontId="1" type="noConversion"/>
  </si>
  <si>
    <r>
      <rPr>
        <sz val="10"/>
        <color theme="1"/>
        <rFont val="新細明體"/>
        <family val="1"/>
        <charset val="136"/>
      </rPr>
      <t>吉強</t>
    </r>
    <phoneticPr fontId="1" type="noConversion"/>
  </si>
  <si>
    <r>
      <rPr>
        <sz val="10"/>
        <color theme="1"/>
        <rFont val="新細明體"/>
        <family val="1"/>
        <charset val="136"/>
      </rPr>
      <t>交由使用單位審核</t>
    </r>
    <phoneticPr fontId="1" type="noConversion"/>
  </si>
  <si>
    <r>
      <t>G</t>
    </r>
    <r>
      <rPr>
        <sz val="10"/>
        <color theme="1"/>
        <rFont val="新細明體"/>
        <family val="1"/>
        <charset val="136"/>
      </rPr>
      <t>次</t>
    </r>
    <r>
      <rPr>
        <sz val="10"/>
        <color theme="1"/>
        <rFont val="Arial"/>
        <family val="2"/>
      </rPr>
      <t xml:space="preserve">-EERO-Landro </t>
    </r>
    <r>
      <rPr>
        <sz val="10"/>
        <color theme="1"/>
        <rFont val="新細明體"/>
        <family val="1"/>
        <charset val="136"/>
      </rPr>
      <t>自動雷雕機</t>
    </r>
    <phoneticPr fontId="1" type="noConversion"/>
  </si>
  <si>
    <r>
      <rPr>
        <sz val="10"/>
        <color theme="1"/>
        <rFont val="新細明體"/>
        <family val="1"/>
        <charset val="136"/>
      </rPr>
      <t>王路沙</t>
    </r>
    <phoneticPr fontId="1" type="noConversion"/>
  </si>
  <si>
    <r>
      <t>G</t>
    </r>
    <r>
      <rPr>
        <sz val="10"/>
        <color theme="1"/>
        <rFont val="新細明體"/>
        <family val="1"/>
        <charset val="136"/>
      </rPr>
      <t>次</t>
    </r>
    <r>
      <rPr>
        <sz val="10"/>
        <color theme="1"/>
        <rFont val="Arial"/>
        <family val="2"/>
      </rPr>
      <t>-HI POT</t>
    </r>
    <r>
      <rPr>
        <sz val="10"/>
        <color theme="1"/>
        <rFont val="新細明體"/>
        <family val="1"/>
        <charset val="136"/>
      </rPr>
      <t>測試設備</t>
    </r>
    <phoneticPr fontId="1" type="noConversion"/>
  </si>
  <si>
    <r>
      <rPr>
        <sz val="10"/>
        <color theme="1"/>
        <rFont val="新細明體"/>
        <family val="1"/>
        <charset val="136"/>
      </rPr>
      <t>劉俊華</t>
    </r>
    <phoneticPr fontId="1" type="noConversion"/>
  </si>
  <si>
    <r>
      <rPr>
        <sz val="10"/>
        <color theme="1"/>
        <rFont val="新細明體"/>
        <family val="1"/>
        <charset val="136"/>
      </rPr>
      <t>待出貨</t>
    </r>
    <phoneticPr fontId="1" type="noConversion"/>
  </si>
  <si>
    <r>
      <t>2024/7</t>
    </r>
    <r>
      <rPr>
        <b/>
        <sz val="10"/>
        <color theme="1"/>
        <rFont val="新細明體"/>
        <family val="1"/>
        <charset val="136"/>
      </rPr>
      <t>月</t>
    </r>
    <phoneticPr fontId="1" type="noConversion"/>
  </si>
  <si>
    <r>
      <rPr>
        <sz val="10"/>
        <color theme="1"/>
        <rFont val="新細明體"/>
        <family val="1"/>
        <charset val="136"/>
      </rPr>
      <t>製作中</t>
    </r>
    <phoneticPr fontId="1" type="noConversion"/>
  </si>
  <si>
    <r>
      <t>G</t>
    </r>
    <r>
      <rPr>
        <sz val="10"/>
        <color theme="1"/>
        <rFont val="新細明體"/>
        <family val="1"/>
        <charset val="136"/>
      </rPr>
      <t>次</t>
    </r>
    <r>
      <rPr>
        <sz val="10"/>
        <color theme="1"/>
        <rFont val="Arial"/>
        <family val="2"/>
      </rPr>
      <t>-MBD2-HDMI</t>
    </r>
    <r>
      <rPr>
        <sz val="10"/>
        <color theme="1"/>
        <rFont val="新細明體"/>
        <family val="1"/>
        <charset val="136"/>
      </rPr>
      <t>壓合</t>
    </r>
  </si>
  <si>
    <r>
      <rPr>
        <sz val="10"/>
        <color theme="1"/>
        <rFont val="新細明體"/>
        <family val="1"/>
        <charset val="136"/>
      </rPr>
      <t>管光輝</t>
    </r>
  </si>
  <si>
    <r>
      <t>2024/6</t>
    </r>
    <r>
      <rPr>
        <b/>
        <sz val="10"/>
        <color theme="1"/>
        <rFont val="新細明體"/>
        <family val="1"/>
        <charset val="136"/>
      </rPr>
      <t>月</t>
    </r>
    <phoneticPr fontId="1" type="noConversion"/>
  </si>
  <si>
    <r>
      <rPr>
        <sz val="10"/>
        <color theme="1"/>
        <rFont val="新細明體"/>
        <family val="1"/>
        <charset val="136"/>
      </rPr>
      <t>製作中</t>
    </r>
  </si>
  <si>
    <r>
      <t>G</t>
    </r>
    <r>
      <rPr>
        <sz val="10"/>
        <color theme="1"/>
        <rFont val="新細明體"/>
        <family val="1"/>
        <charset val="136"/>
      </rPr>
      <t>次</t>
    </r>
    <r>
      <rPr>
        <sz val="10"/>
        <color theme="1"/>
        <rFont val="Arial"/>
        <family val="2"/>
      </rPr>
      <t>-NSD1</t>
    </r>
    <r>
      <rPr>
        <sz val="10"/>
        <color theme="1"/>
        <rFont val="新細明體"/>
        <family val="1"/>
        <charset val="136"/>
      </rPr>
      <t>自動碼垛</t>
    </r>
    <phoneticPr fontId="1" type="noConversion"/>
  </si>
  <si>
    <r>
      <rPr>
        <sz val="10"/>
        <color theme="1"/>
        <rFont val="新細明體"/>
        <family val="1"/>
        <charset val="136"/>
      </rPr>
      <t>李洋</t>
    </r>
    <phoneticPr fontId="1" type="noConversion"/>
  </si>
  <si>
    <r>
      <t>G</t>
    </r>
    <r>
      <rPr>
        <sz val="10"/>
        <color theme="1"/>
        <rFont val="新細明體"/>
        <family val="1"/>
        <charset val="136"/>
      </rPr>
      <t>次</t>
    </r>
    <r>
      <rPr>
        <sz val="10"/>
        <color theme="1"/>
        <rFont val="Arial"/>
        <family val="2"/>
      </rPr>
      <t>-NSD1-</t>
    </r>
    <r>
      <rPr>
        <sz val="10"/>
        <color theme="1"/>
        <rFont val="新細明體"/>
        <family val="1"/>
        <charset val="136"/>
      </rPr>
      <t>組裝線</t>
    </r>
    <phoneticPr fontId="1" type="noConversion"/>
  </si>
  <si>
    <r>
      <rPr>
        <sz val="10"/>
        <color theme="1"/>
        <rFont val="新細明體"/>
        <family val="1"/>
        <charset val="136"/>
      </rPr>
      <t>陳帥</t>
    </r>
    <phoneticPr fontId="1" type="noConversion"/>
  </si>
  <si>
    <r>
      <t>2024/9</t>
    </r>
    <r>
      <rPr>
        <b/>
        <sz val="10"/>
        <color theme="1"/>
        <rFont val="新細明體"/>
        <family val="1"/>
        <charset val="136"/>
      </rPr>
      <t>月</t>
    </r>
    <phoneticPr fontId="1" type="noConversion"/>
  </si>
  <si>
    <r>
      <rPr>
        <sz val="10"/>
        <color theme="1"/>
        <rFont val="新細明體"/>
        <family val="1"/>
        <charset val="136"/>
      </rPr>
      <t>使用單位簽核投資企劃書</t>
    </r>
    <phoneticPr fontId="1" type="noConversion"/>
  </si>
  <si>
    <r>
      <t>G</t>
    </r>
    <r>
      <rPr>
        <sz val="10"/>
        <color theme="1"/>
        <rFont val="新細明體"/>
        <family val="1"/>
        <charset val="136"/>
      </rPr>
      <t>次</t>
    </r>
    <r>
      <rPr>
        <sz val="10"/>
        <color theme="1"/>
        <rFont val="Arial"/>
        <family val="2"/>
      </rPr>
      <t>-RFID</t>
    </r>
    <r>
      <rPr>
        <sz val="10"/>
        <color theme="1"/>
        <rFont val="新細明體"/>
        <family val="1"/>
        <charset val="136"/>
      </rPr>
      <t>測試設備</t>
    </r>
    <phoneticPr fontId="1" type="noConversion"/>
  </si>
  <si>
    <r>
      <t>G</t>
    </r>
    <r>
      <rPr>
        <sz val="10"/>
        <color theme="1"/>
        <rFont val="新細明體"/>
        <family val="1"/>
        <charset val="136"/>
      </rPr>
      <t>次</t>
    </r>
    <r>
      <rPr>
        <sz val="10"/>
        <color theme="1"/>
        <rFont val="Arial"/>
        <family val="2"/>
      </rPr>
      <t>-</t>
    </r>
    <r>
      <rPr>
        <sz val="10"/>
        <color theme="1"/>
        <rFont val="新細明體"/>
        <family val="1"/>
        <charset val="136"/>
      </rPr>
      <t>小</t>
    </r>
    <r>
      <rPr>
        <sz val="10"/>
        <color theme="1"/>
        <rFont val="Arial"/>
        <family val="2"/>
      </rPr>
      <t xml:space="preserve">A-Needlefish </t>
    </r>
    <r>
      <rPr>
        <sz val="10"/>
        <color theme="1"/>
        <rFont val="新細明體"/>
        <family val="1"/>
        <charset val="136"/>
      </rPr>
      <t>清潔線改造</t>
    </r>
    <phoneticPr fontId="1" type="noConversion"/>
  </si>
  <si>
    <r>
      <t>2024/1</t>
    </r>
    <r>
      <rPr>
        <b/>
        <sz val="10"/>
        <color theme="1"/>
        <rFont val="新細明體"/>
        <family val="1"/>
        <charset val="136"/>
      </rPr>
      <t>月</t>
    </r>
    <phoneticPr fontId="1" type="noConversion"/>
  </si>
  <si>
    <r>
      <t>2024</t>
    </r>
    <r>
      <rPr>
        <b/>
        <sz val="10"/>
        <color theme="1"/>
        <rFont val="新細明體"/>
        <family val="1"/>
        <charset val="136"/>
      </rPr>
      <t>年</t>
    </r>
    <r>
      <rPr>
        <b/>
        <sz val="10"/>
        <color theme="1"/>
        <rFont val="Arial"/>
        <family val="2"/>
      </rPr>
      <t>01</t>
    </r>
    <r>
      <rPr>
        <b/>
        <sz val="10"/>
        <color theme="1"/>
        <rFont val="新細明體"/>
        <family val="1"/>
        <charset val="136"/>
      </rPr>
      <t>月</t>
    </r>
    <phoneticPr fontId="1" type="noConversion"/>
  </si>
  <si>
    <r>
      <t>2024</t>
    </r>
    <r>
      <rPr>
        <b/>
        <sz val="10"/>
        <color theme="1"/>
        <rFont val="新細明體"/>
        <family val="1"/>
        <charset val="136"/>
      </rPr>
      <t>年</t>
    </r>
    <r>
      <rPr>
        <b/>
        <sz val="10"/>
        <color theme="1"/>
        <rFont val="Arial"/>
        <family val="2"/>
      </rPr>
      <t>03</t>
    </r>
    <r>
      <rPr>
        <b/>
        <sz val="10"/>
        <color theme="1"/>
        <rFont val="新細明體"/>
        <family val="1"/>
        <charset val="136"/>
      </rPr>
      <t>月</t>
    </r>
    <phoneticPr fontId="1" type="noConversion"/>
  </si>
  <si>
    <r>
      <t>G</t>
    </r>
    <r>
      <rPr>
        <sz val="10"/>
        <color theme="1"/>
        <rFont val="新細明體"/>
        <family val="1"/>
        <charset val="136"/>
      </rPr>
      <t>次</t>
    </r>
    <r>
      <rPr>
        <sz val="10"/>
        <color theme="1"/>
        <rFont val="Arial"/>
        <family val="2"/>
      </rPr>
      <t>-</t>
    </r>
    <r>
      <rPr>
        <sz val="10"/>
        <color theme="1"/>
        <rFont val="新細明體"/>
        <family val="1"/>
        <charset val="136"/>
      </rPr>
      <t>六面檢查機</t>
    </r>
    <phoneticPr fontId="1" type="noConversion"/>
  </si>
  <si>
    <r>
      <t>G</t>
    </r>
    <r>
      <rPr>
        <sz val="10"/>
        <color theme="1"/>
        <rFont val="新細明體"/>
        <family val="1"/>
        <charset val="136"/>
      </rPr>
      <t>次</t>
    </r>
    <r>
      <rPr>
        <sz val="10"/>
        <color theme="1"/>
        <rFont val="Arial"/>
        <family val="2"/>
      </rPr>
      <t>-</t>
    </r>
    <r>
      <rPr>
        <sz val="10"/>
        <color theme="1"/>
        <rFont val="新細明體"/>
        <family val="1"/>
        <charset val="136"/>
      </rPr>
      <t>自動包裝線(暫時下單螺絲機及入料機)</t>
    </r>
    <phoneticPr fontId="1" type="noConversion"/>
  </si>
  <si>
    <r>
      <t>HMC Module</t>
    </r>
    <r>
      <rPr>
        <sz val="10"/>
        <color theme="1"/>
        <rFont val="新細明體"/>
        <family val="1"/>
        <charset val="136"/>
      </rPr>
      <t>自動組裝線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1"/>
        <charset val="136"/>
      </rPr>
      <t>南青</t>
    </r>
    <r>
      <rPr>
        <sz val="10"/>
        <color theme="1"/>
        <rFont val="Arial"/>
        <family val="2"/>
      </rPr>
      <t>*1&amp;GDL*2&amp;FTX*2)</t>
    </r>
    <phoneticPr fontId="1" type="noConversion"/>
  </si>
  <si>
    <r>
      <t xml:space="preserve">Hugo </t>
    </r>
    <r>
      <rPr>
        <sz val="10"/>
        <color theme="1"/>
        <rFont val="微软雅黑"/>
        <family val="2"/>
        <charset val="134"/>
      </rPr>
      <t>螺絲機</t>
    </r>
    <r>
      <rPr>
        <sz val="10"/>
        <color theme="1"/>
        <rFont val="Arial"/>
        <family val="2"/>
      </rPr>
      <t xml:space="preserve"> &amp; 3D </t>
    </r>
    <r>
      <rPr>
        <sz val="10"/>
        <color theme="1"/>
        <rFont val="微软雅黑"/>
        <family val="2"/>
        <charset val="134"/>
      </rPr>
      <t>模組</t>
    </r>
    <r>
      <rPr>
        <sz val="10"/>
        <color theme="1"/>
        <rFont val="Arial"/>
        <family val="2"/>
      </rPr>
      <t xml:space="preserve">(Hugo </t>
    </r>
    <r>
      <rPr>
        <sz val="10"/>
        <color theme="1"/>
        <rFont val="微软雅黑"/>
        <family val="2"/>
        <charset val="134"/>
      </rPr>
      <t>螺絲機</t>
    </r>
    <r>
      <rPr>
        <sz val="10"/>
        <color theme="1"/>
        <rFont val="Arial"/>
        <family val="2"/>
      </rPr>
      <t>)</t>
    </r>
    <phoneticPr fontId="1" type="noConversion"/>
  </si>
  <si>
    <t>1TGHO10007</t>
    <phoneticPr fontId="1" type="noConversion"/>
  </si>
  <si>
    <r>
      <t>2</t>
    </r>
    <r>
      <rPr>
        <sz val="10"/>
        <color theme="1"/>
        <rFont val="細明體"/>
        <family val="3"/>
        <charset val="136"/>
      </rPr>
      <t xml:space="preserve">月已出貨
</t>
    </r>
    <r>
      <rPr>
        <sz val="10"/>
        <rFont val="Arial"/>
        <family val="2"/>
      </rPr>
      <t/>
    </r>
    <phoneticPr fontId="1" type="noConversion"/>
  </si>
  <si>
    <r>
      <t xml:space="preserve">3/4:Hugo </t>
    </r>
    <r>
      <rPr>
        <sz val="10"/>
        <color theme="1"/>
        <rFont val="細明體"/>
        <family val="3"/>
        <charset val="136"/>
      </rPr>
      <t>螺絲機</t>
    </r>
    <phoneticPr fontId="1" type="noConversion"/>
  </si>
  <si>
    <t>差異：匯率原因</t>
    <phoneticPr fontId="1" type="noConversion"/>
  </si>
  <si>
    <r>
      <t xml:space="preserve">Hugo </t>
    </r>
    <r>
      <rPr>
        <sz val="10"/>
        <color theme="1"/>
        <rFont val="微软雅黑"/>
        <family val="2"/>
        <charset val="134"/>
      </rPr>
      <t>螺絲機</t>
    </r>
    <r>
      <rPr>
        <sz val="10"/>
        <color theme="1"/>
        <rFont val="Arial"/>
        <family val="2"/>
      </rPr>
      <t xml:space="preserve"> &amp; 3D </t>
    </r>
    <r>
      <rPr>
        <sz val="10"/>
        <color theme="1"/>
        <rFont val="微软雅黑"/>
        <family val="2"/>
        <charset val="134"/>
      </rPr>
      <t>模組</t>
    </r>
    <r>
      <rPr>
        <sz val="10"/>
        <color theme="1"/>
        <rFont val="Arial"/>
        <family val="2"/>
      </rPr>
      <t xml:space="preserve">(3D </t>
    </r>
    <r>
      <rPr>
        <sz val="10"/>
        <color theme="1"/>
        <rFont val="微软雅黑"/>
        <family val="2"/>
        <charset val="134"/>
      </rPr>
      <t>模組</t>
    </r>
    <r>
      <rPr>
        <sz val="10"/>
        <color theme="1"/>
        <rFont val="Arial"/>
        <family val="2"/>
      </rPr>
      <t>)</t>
    </r>
    <phoneticPr fontId="1" type="noConversion"/>
  </si>
  <si>
    <t>2B01-O10004</t>
    <phoneticPr fontId="1" type="noConversion"/>
  </si>
  <si>
    <r>
      <t>3</t>
    </r>
    <r>
      <rPr>
        <b/>
        <sz val="10"/>
        <color theme="1"/>
        <rFont val="細明體"/>
        <family val="3"/>
        <charset val="136"/>
      </rPr>
      <t>月已出貨</t>
    </r>
    <phoneticPr fontId="1" type="noConversion"/>
  </si>
  <si>
    <r>
      <t>4.19</t>
    </r>
    <r>
      <rPr>
        <sz val="10"/>
        <color theme="1"/>
        <rFont val="細明體"/>
        <family val="3"/>
        <charset val="136"/>
      </rPr>
      <t>出貨</t>
    </r>
    <r>
      <rPr>
        <sz val="10"/>
        <color theme="1"/>
        <rFont val="Arial"/>
        <family val="2"/>
      </rPr>
      <t>-</t>
    </r>
    <r>
      <rPr>
        <sz val="10"/>
        <color theme="1"/>
        <rFont val="細明體"/>
        <family val="3"/>
        <charset val="136"/>
      </rPr>
      <t>順豐</t>
    </r>
    <phoneticPr fontId="1" type="noConversion"/>
  </si>
  <si>
    <r>
      <t>Juliet</t>
    </r>
    <r>
      <rPr>
        <sz val="10"/>
        <color theme="1"/>
        <rFont val="新細明體"/>
        <family val="1"/>
        <charset val="136"/>
      </rPr>
      <t>水冷組裝自動化</t>
    </r>
    <phoneticPr fontId="1" type="noConversion"/>
  </si>
  <si>
    <r>
      <rPr>
        <sz val="10"/>
        <color theme="1"/>
        <rFont val="新細明體"/>
        <family val="1"/>
        <charset val="136"/>
      </rPr>
      <t>張世忠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1"/>
        <charset val="136"/>
      </rPr>
      <t>劉宗臣</t>
    </r>
    <phoneticPr fontId="1" type="noConversion"/>
  </si>
  <si>
    <t>1. 05/03 修改金額原先15533240</t>
    <phoneticPr fontId="1" type="noConversion"/>
  </si>
  <si>
    <t>Juliet水冷測試自動化</t>
    <phoneticPr fontId="1" type="noConversion"/>
  </si>
  <si>
    <t>張世忠/劉宗臣</t>
    <phoneticPr fontId="1" type="noConversion"/>
  </si>
  <si>
    <t>1. 05/03 這項目金額已經包含到T53</t>
    <phoneticPr fontId="1" type="noConversion"/>
  </si>
  <si>
    <r>
      <t>JY02-</t>
    </r>
    <r>
      <rPr>
        <sz val="10"/>
        <color theme="1"/>
        <rFont val="新細明體"/>
        <family val="1"/>
        <charset val="136"/>
      </rPr>
      <t>上蓋檢驗治具</t>
    </r>
    <phoneticPr fontId="1" type="noConversion"/>
  </si>
  <si>
    <r>
      <rPr>
        <sz val="10"/>
        <color theme="1"/>
        <rFont val="新細明體"/>
        <family val="1"/>
        <charset val="136"/>
      </rPr>
      <t>劉繼中</t>
    </r>
  </si>
  <si>
    <r>
      <t>IDSBG-</t>
    </r>
    <r>
      <rPr>
        <sz val="10"/>
        <color theme="1"/>
        <rFont val="新細明體"/>
        <family val="1"/>
        <charset val="136"/>
      </rPr>
      <t>臺北</t>
    </r>
    <phoneticPr fontId="1" type="noConversion"/>
  </si>
  <si>
    <r>
      <rPr>
        <sz val="10"/>
        <color theme="1"/>
        <rFont val="新細明體"/>
        <family val="1"/>
        <charset val="136"/>
      </rPr>
      <t>夏湘偉</t>
    </r>
    <phoneticPr fontId="1" type="noConversion"/>
  </si>
  <si>
    <r>
      <t>JY02-</t>
    </r>
    <r>
      <rPr>
        <sz val="10"/>
        <color theme="1"/>
        <rFont val="新細明體"/>
        <family val="1"/>
        <charset val="136"/>
      </rPr>
      <t>下蓋檢驗治具</t>
    </r>
    <phoneticPr fontId="1" type="noConversion"/>
  </si>
  <si>
    <r>
      <t>JY-02</t>
    </r>
    <r>
      <rPr>
        <sz val="10"/>
        <color theme="1"/>
        <rFont val="新細明體"/>
        <family val="1"/>
        <charset val="136"/>
      </rPr>
      <t>檢驗治具</t>
    </r>
    <phoneticPr fontId="1" type="noConversion"/>
  </si>
  <si>
    <r>
      <rPr>
        <sz val="10"/>
        <color theme="1"/>
        <rFont val="新細明體"/>
        <family val="1"/>
        <charset val="136"/>
      </rPr>
      <t>劉繼中</t>
    </r>
    <phoneticPr fontId="1" type="noConversion"/>
  </si>
  <si>
    <r>
      <t>Koala Magpie</t>
    </r>
    <r>
      <rPr>
        <b/>
        <sz val="10"/>
        <color theme="1"/>
        <rFont val="細明體"/>
        <family val="3"/>
        <charset val="136"/>
      </rPr>
      <t>連板自動點膠機（換閥改造）</t>
    </r>
    <phoneticPr fontId="1" type="noConversion"/>
  </si>
  <si>
    <r>
      <t>Closed</t>
    </r>
    <r>
      <rPr>
        <sz val="10"/>
        <color theme="1"/>
        <rFont val="宋体"/>
        <family val="3"/>
        <charset val="134"/>
      </rPr>
      <t>，已結束</t>
    </r>
    <phoneticPr fontId="1" type="noConversion"/>
  </si>
  <si>
    <r>
      <rPr>
        <sz val="10"/>
        <color theme="1"/>
        <rFont val="新細明體"/>
        <family val="1"/>
        <charset val="136"/>
      </rPr>
      <t>朱仁文</t>
    </r>
    <phoneticPr fontId="1" type="noConversion"/>
  </si>
  <si>
    <r>
      <t>2024/</t>
    </r>
    <r>
      <rPr>
        <strike/>
        <sz val="10"/>
        <color theme="1"/>
        <rFont val="PMingLiU"/>
        <family val="1"/>
        <charset val="134"/>
      </rPr>
      <t>7</t>
    </r>
    <phoneticPr fontId="1" type="noConversion"/>
  </si>
  <si>
    <r>
      <t xml:space="preserve">PCB </t>
    </r>
    <r>
      <rPr>
        <sz val="10"/>
        <color theme="1"/>
        <rFont val="微软雅黑"/>
        <family val="2"/>
        <charset val="134"/>
      </rPr>
      <t>組裝機</t>
    </r>
    <phoneticPr fontId="1" type="noConversion"/>
  </si>
  <si>
    <t>1TGHO10017</t>
    <phoneticPr fontId="1" type="noConversion"/>
  </si>
  <si>
    <r>
      <t>4-18</t>
    </r>
    <r>
      <rPr>
        <sz val="10"/>
        <color theme="1"/>
        <rFont val="細明體"/>
        <family val="3"/>
        <charset val="136"/>
      </rPr>
      <t>出貨</t>
    </r>
    <phoneticPr fontId="1" type="noConversion"/>
  </si>
  <si>
    <r>
      <t xml:space="preserve">PG548 </t>
    </r>
    <r>
      <rPr>
        <sz val="10"/>
        <color theme="1"/>
        <rFont val="宋体"/>
        <family val="2"/>
        <charset val="134"/>
      </rPr>
      <t>測試組&amp;測試拆</t>
    </r>
    <r>
      <rPr>
        <sz val="10"/>
        <color theme="1"/>
        <rFont val="Arial"/>
        <family val="2"/>
      </rPr>
      <t xml:space="preserve"> *1</t>
    </r>
    <phoneticPr fontId="1" type="noConversion"/>
  </si>
  <si>
    <r>
      <t>1.</t>
    </r>
    <r>
      <rPr>
        <sz val="10"/>
        <color theme="1"/>
        <rFont val="宋体"/>
        <family val="2"/>
        <charset val="134"/>
      </rPr>
      <t>在規劃中，已報價,待客戶確認中…</t>
    </r>
    <r>
      <rPr>
        <sz val="10"/>
        <color theme="1"/>
        <rFont val="Arial"/>
        <family val="2"/>
      </rPr>
      <t xml:space="preserve">
2.</t>
    </r>
    <r>
      <rPr>
        <sz val="10"/>
        <color theme="1"/>
        <rFont val="宋体"/>
        <family val="2"/>
        <charset val="134"/>
      </rPr>
      <t xml:space="preserve">專案名子有變更，之前叫法不準確，已修正…
</t>
    </r>
    <r>
      <rPr>
        <sz val="10"/>
        <color theme="1"/>
        <rFont val="Arial"/>
        <family val="2"/>
      </rPr>
      <t>3.</t>
    </r>
    <r>
      <rPr>
        <sz val="10"/>
        <color theme="1"/>
        <rFont val="宋体"/>
        <family val="2"/>
        <charset val="134"/>
      </rPr>
      <t>目前只有一條線…</t>
    </r>
    <phoneticPr fontId="1" type="noConversion"/>
  </si>
  <si>
    <t>張建德/楊志偉</t>
    <phoneticPr fontId="1" type="noConversion"/>
  </si>
  <si>
    <t>台灣新竹廠</t>
    <phoneticPr fontId="1" type="noConversion"/>
  </si>
  <si>
    <t>陳榮洲</t>
    <phoneticPr fontId="1" type="noConversion"/>
  </si>
  <si>
    <t>這一項次合并到A53中，故這一項次就沒有了</t>
    <phoneticPr fontId="1" type="noConversion"/>
  </si>
  <si>
    <r>
      <t>1.</t>
    </r>
    <r>
      <rPr>
        <sz val="10"/>
        <color theme="1"/>
        <rFont val="宋体"/>
        <family val="2"/>
        <charset val="134"/>
      </rPr>
      <t>在規劃中，已報價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2"/>
        <charset val="134"/>
      </rPr>
      <t>待客戶確認中…</t>
    </r>
    <r>
      <rPr>
        <sz val="10"/>
        <color theme="1"/>
        <rFont val="Arial"/>
        <family val="2"/>
      </rPr>
      <t xml:space="preserve">
2.</t>
    </r>
    <r>
      <rPr>
        <sz val="10"/>
        <color theme="1"/>
        <rFont val="宋体"/>
        <family val="2"/>
        <charset val="134"/>
      </rPr>
      <t>目前在規劃的只有一條線…</t>
    </r>
    <phoneticPr fontId="1" type="noConversion"/>
  </si>
  <si>
    <r>
      <t xml:space="preserve">PG548 </t>
    </r>
    <r>
      <rPr>
        <sz val="10"/>
        <color theme="1"/>
        <rFont val="新細明體"/>
        <family val="1"/>
        <charset val="136"/>
      </rPr>
      <t>測試自動化</t>
    </r>
    <r>
      <rPr>
        <sz val="10"/>
        <color theme="1"/>
        <rFont val="宋体"/>
        <family val="1"/>
        <charset val="134"/>
      </rPr>
      <t>(RGV測試上下料部分-黃富山)</t>
    </r>
    <phoneticPr fontId="1" type="noConversion"/>
  </si>
  <si>
    <r>
      <t xml:space="preserve">PHX23- </t>
    </r>
    <r>
      <rPr>
        <sz val="10"/>
        <color theme="1"/>
        <rFont val="新細明體"/>
        <family val="1"/>
        <charset val="136"/>
      </rPr>
      <t>返拋後全尺寸自動檢查機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樣機</t>
    </r>
    <r>
      <rPr>
        <sz val="10"/>
        <color theme="1"/>
        <rFont val="Arial"/>
        <family val="2"/>
      </rPr>
      <t>)</t>
    </r>
    <phoneticPr fontId="1" type="noConversion"/>
  </si>
  <si>
    <r>
      <t>IPEBG-</t>
    </r>
    <r>
      <rPr>
        <sz val="10"/>
        <color theme="1"/>
        <rFont val="新細明體"/>
        <family val="1"/>
        <charset val="136"/>
      </rPr>
      <t>龍華</t>
    </r>
    <phoneticPr fontId="1" type="noConversion"/>
  </si>
  <si>
    <r>
      <rPr>
        <sz val="10"/>
        <color theme="1"/>
        <rFont val="新細明體"/>
        <family val="1"/>
        <charset val="136"/>
      </rPr>
      <t>王保珠</t>
    </r>
  </si>
  <si>
    <r>
      <t>POD2 AUTO RUN IN tesst(</t>
    </r>
    <r>
      <rPr>
        <sz val="10"/>
        <color theme="1"/>
        <rFont val="細明體"/>
        <family val="3"/>
        <charset val="136"/>
      </rPr>
      <t>共</t>
    </r>
    <r>
      <rPr>
        <sz val="10"/>
        <color theme="1"/>
        <rFont val="Arial"/>
        <family val="2"/>
      </rPr>
      <t>8</t>
    </r>
    <r>
      <rPr>
        <sz val="10"/>
        <color theme="1"/>
        <rFont val="細明體"/>
        <family val="3"/>
        <charset val="136"/>
      </rPr>
      <t>臺，此項為</t>
    </r>
    <r>
      <rPr>
        <sz val="10"/>
        <color theme="1"/>
        <rFont val="Arial"/>
        <family val="2"/>
      </rPr>
      <t>7</t>
    </r>
    <r>
      <rPr>
        <sz val="10"/>
        <color theme="1"/>
        <rFont val="細明體"/>
        <family val="3"/>
        <charset val="136"/>
      </rPr>
      <t>臺數據）</t>
    </r>
    <phoneticPr fontId="1" type="noConversion"/>
  </si>
  <si>
    <t>1/26:2pcs
3/8:2pcs
3/14:3pcs</t>
  </si>
  <si>
    <r>
      <t>POD2 AUTO RUN IN tesst(</t>
    </r>
    <r>
      <rPr>
        <sz val="10"/>
        <color theme="1"/>
        <rFont val="細明體"/>
        <family val="3"/>
        <charset val="136"/>
      </rPr>
      <t>共</t>
    </r>
    <r>
      <rPr>
        <sz val="10"/>
        <color theme="1"/>
        <rFont val="Arial"/>
        <family val="2"/>
      </rPr>
      <t>8</t>
    </r>
    <r>
      <rPr>
        <sz val="10"/>
        <color theme="1"/>
        <rFont val="細明體"/>
        <family val="3"/>
        <charset val="136"/>
      </rPr>
      <t>臺，此項為</t>
    </r>
    <r>
      <rPr>
        <sz val="10"/>
        <color theme="1"/>
        <rFont val="Arial"/>
        <family val="2"/>
      </rPr>
      <t>1</t>
    </r>
    <r>
      <rPr>
        <sz val="10"/>
        <color theme="1"/>
        <rFont val="細明體"/>
        <family val="3"/>
        <charset val="136"/>
      </rPr>
      <t>臺數據）</t>
    </r>
    <phoneticPr fontId="1" type="noConversion"/>
  </si>
  <si>
    <t>2024/5</t>
  </si>
  <si>
    <t>待出貨1臺</t>
  </si>
  <si>
    <t>1PCS</t>
  </si>
  <si>
    <r>
      <t>PTH</t>
    </r>
    <r>
      <rPr>
        <sz val="10"/>
        <color theme="1"/>
        <rFont val="新細明體"/>
        <family val="1"/>
        <charset val="136"/>
      </rPr>
      <t>載具回流自動化</t>
    </r>
    <phoneticPr fontId="1" type="noConversion"/>
  </si>
  <si>
    <r>
      <rPr>
        <sz val="10"/>
        <color theme="1"/>
        <rFont val="新細明體"/>
        <family val="1"/>
        <charset val="136"/>
      </rPr>
      <t>威州</t>
    </r>
    <phoneticPr fontId="1" type="noConversion"/>
  </si>
  <si>
    <r>
      <t>1.</t>
    </r>
    <r>
      <rPr>
        <sz val="10"/>
        <color theme="1"/>
        <rFont val="宋体"/>
        <family val="2"/>
        <charset val="134"/>
      </rPr>
      <t>在規劃中…</t>
    </r>
    <r>
      <rPr>
        <sz val="10"/>
        <color theme="1"/>
        <rFont val="Arial"/>
        <family val="2"/>
      </rPr>
      <t xml:space="preserve">
2.WI</t>
    </r>
    <r>
      <rPr>
        <sz val="10"/>
        <color theme="1"/>
        <rFont val="宋体"/>
        <family val="2"/>
        <charset val="134"/>
      </rPr>
      <t>的</t>
    </r>
    <r>
      <rPr>
        <sz val="10"/>
        <color theme="1"/>
        <rFont val="Arial"/>
        <family val="2"/>
      </rPr>
      <t>OWNER</t>
    </r>
    <r>
      <rPr>
        <sz val="10"/>
        <color theme="1"/>
        <rFont val="宋体"/>
        <family val="2"/>
        <charset val="134"/>
      </rPr>
      <t>將</t>
    </r>
    <r>
      <rPr>
        <sz val="10"/>
        <color theme="1"/>
        <rFont val="Arial"/>
        <family val="2"/>
      </rPr>
      <t>KAMI</t>
    </r>
    <r>
      <rPr>
        <sz val="10"/>
        <color theme="1"/>
        <rFont val="宋体"/>
        <family val="2"/>
        <charset val="134"/>
      </rPr>
      <t>放置在前面…</t>
    </r>
    <phoneticPr fontId="1" type="noConversion"/>
  </si>
  <si>
    <r>
      <t xml:space="preserve">RBFB </t>
    </r>
    <r>
      <rPr>
        <sz val="10"/>
        <color theme="1"/>
        <rFont val="新細明體"/>
        <family val="1"/>
        <charset val="136"/>
      </rPr>
      <t>硬盤下壓與讀碼檢測</t>
    </r>
    <phoneticPr fontId="1" type="noConversion"/>
  </si>
  <si>
    <r>
      <rPr>
        <sz val="10"/>
        <color theme="1"/>
        <rFont val="新細明體"/>
        <family val="1"/>
        <charset val="136"/>
      </rPr>
      <t>張晟昌</t>
    </r>
    <phoneticPr fontId="1" type="noConversion"/>
  </si>
  <si>
    <r>
      <rPr>
        <sz val="10"/>
        <color theme="1"/>
        <rFont val="新細明體"/>
        <family val="1"/>
        <charset val="136"/>
      </rPr>
      <t>王曦堯</t>
    </r>
    <phoneticPr fontId="1" type="noConversion"/>
  </si>
  <si>
    <r>
      <t>2023/ 9/12 kilin</t>
    </r>
    <r>
      <rPr>
        <sz val="10"/>
        <color theme="1"/>
        <rFont val="新細明體"/>
        <family val="1"/>
        <charset val="136"/>
      </rPr>
      <t>議價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36"/>
      </rPr>
      <t>重新給報價單</t>
    </r>
    <phoneticPr fontId="1" type="noConversion"/>
  </si>
  <si>
    <r>
      <rPr>
        <sz val="10"/>
        <color theme="1"/>
        <rFont val="新細明體"/>
        <family val="1"/>
        <charset val="136"/>
      </rPr>
      <t>爭取中</t>
    </r>
    <phoneticPr fontId="1" type="noConversion"/>
  </si>
  <si>
    <r>
      <t>T7</t>
    </r>
    <r>
      <rPr>
        <sz val="10"/>
        <color theme="1"/>
        <rFont val="新細明體"/>
        <family val="1"/>
        <charset val="136"/>
      </rPr>
      <t>機種測試治具</t>
    </r>
    <phoneticPr fontId="1" type="noConversion"/>
  </si>
  <si>
    <r>
      <rPr>
        <sz val="10"/>
        <color theme="1"/>
        <rFont val="新細明體"/>
        <family val="1"/>
        <charset val="136"/>
      </rPr>
      <t>徐輝</t>
    </r>
    <phoneticPr fontId="1" type="noConversion"/>
  </si>
  <si>
    <r>
      <rPr>
        <sz val="10"/>
        <color theme="1"/>
        <rFont val="新細明體"/>
        <family val="1"/>
        <charset val="136"/>
      </rPr>
      <t>越南</t>
    </r>
    <phoneticPr fontId="1" type="noConversion"/>
  </si>
  <si>
    <r>
      <t>1.OWNER</t>
    </r>
    <r>
      <rPr>
        <sz val="10"/>
        <color theme="1"/>
        <rFont val="宋体"/>
        <family val="2"/>
        <charset val="134"/>
      </rPr>
      <t>將</t>
    </r>
    <r>
      <rPr>
        <sz val="10"/>
        <color theme="1"/>
        <rFont val="Arial"/>
        <family val="2"/>
      </rPr>
      <t>KAMI</t>
    </r>
    <r>
      <rPr>
        <sz val="10"/>
        <color theme="1"/>
        <rFont val="宋体"/>
        <family val="2"/>
        <charset val="134"/>
      </rPr>
      <t>放置在前面…</t>
    </r>
    <r>
      <rPr>
        <sz val="10"/>
        <color theme="1"/>
        <rFont val="Arial"/>
        <family val="2"/>
      </rPr>
      <t xml:space="preserve">
2.</t>
    </r>
    <r>
      <rPr>
        <sz val="10"/>
        <color theme="1"/>
        <rFont val="宋体"/>
        <family val="2"/>
        <charset val="134"/>
      </rPr>
      <t>已給方案待客人確認中…</t>
    </r>
    <phoneticPr fontId="1" type="noConversion"/>
  </si>
  <si>
    <r>
      <rPr>
        <sz val="10"/>
        <color theme="1"/>
        <rFont val="新細明體"/>
        <family val="1"/>
        <charset val="136"/>
      </rPr>
      <t>天津服務器測試治具</t>
    </r>
    <r>
      <rPr>
        <sz val="10"/>
        <color theme="1"/>
        <rFont val="Arial"/>
        <family val="2"/>
      </rPr>
      <t>A</t>
    </r>
    <r>
      <rPr>
        <sz val="10"/>
        <color theme="1"/>
        <rFont val="新細明體"/>
        <family val="1"/>
        <charset val="136"/>
      </rPr>
      <t>機種</t>
    </r>
    <phoneticPr fontId="1" type="noConversion"/>
  </si>
  <si>
    <r>
      <rPr>
        <sz val="10"/>
        <color theme="1"/>
        <rFont val="新細明體"/>
        <family val="1"/>
        <charset val="136"/>
      </rPr>
      <t>天津</t>
    </r>
    <phoneticPr fontId="1" type="noConversion"/>
  </si>
  <si>
    <r>
      <rPr>
        <sz val="10"/>
        <color theme="1"/>
        <rFont val="新細明體"/>
        <family val="1"/>
        <charset val="136"/>
      </rPr>
      <t>劉小花</t>
    </r>
    <phoneticPr fontId="1" type="noConversion"/>
  </si>
  <si>
    <r>
      <rPr>
        <sz val="10"/>
        <color theme="1"/>
        <rFont val="新細明體"/>
        <family val="1"/>
        <charset val="136"/>
      </rPr>
      <t>天津服務器測試治具</t>
    </r>
    <r>
      <rPr>
        <sz val="10"/>
        <color theme="1"/>
        <rFont val="Arial"/>
        <family val="2"/>
      </rPr>
      <t>DL110</t>
    </r>
    <phoneticPr fontId="1" type="noConversion"/>
  </si>
  <si>
    <r>
      <rPr>
        <sz val="10"/>
        <color theme="1"/>
        <rFont val="新細明體"/>
        <family val="1"/>
        <charset val="136"/>
      </rPr>
      <t>天津服務器測試治具</t>
    </r>
    <r>
      <rPr>
        <sz val="10"/>
        <color theme="1"/>
        <rFont val="Arial"/>
        <family val="2"/>
      </rPr>
      <t>GL380</t>
    </r>
    <phoneticPr fontId="1" type="noConversion"/>
  </si>
  <si>
    <r>
      <rPr>
        <sz val="10"/>
        <color theme="1"/>
        <rFont val="新細明體"/>
        <family val="1"/>
        <charset val="136"/>
      </rPr>
      <t>天津服務器測試治具</t>
    </r>
    <r>
      <rPr>
        <sz val="10"/>
        <color theme="1"/>
        <rFont val="Arial"/>
        <family val="2"/>
      </rPr>
      <t>T</t>
    </r>
    <r>
      <rPr>
        <sz val="10"/>
        <color theme="1"/>
        <rFont val="新細明體"/>
        <family val="1"/>
        <charset val="136"/>
      </rPr>
      <t>機種</t>
    </r>
    <phoneticPr fontId="1" type="noConversion"/>
  </si>
  <si>
    <r>
      <rPr>
        <sz val="10"/>
        <color theme="1"/>
        <rFont val="新細明體"/>
        <family val="1"/>
        <charset val="136"/>
      </rPr>
      <t>布料檢測機</t>
    </r>
    <phoneticPr fontId="1" type="noConversion"/>
  </si>
  <si>
    <r>
      <rPr>
        <sz val="10"/>
        <color theme="1"/>
        <rFont val="新細明體"/>
        <family val="1"/>
        <charset val="136"/>
      </rPr>
      <t>塗經理</t>
    </r>
    <phoneticPr fontId="1" type="noConversion"/>
  </si>
  <si>
    <r>
      <rPr>
        <sz val="10"/>
        <color theme="1"/>
        <rFont val="微软雅黑"/>
        <family val="2"/>
        <charset val="134"/>
      </rPr>
      <t>南青</t>
    </r>
    <r>
      <rPr>
        <sz val="10"/>
        <color theme="1"/>
        <rFont val="Arial"/>
        <family val="2"/>
      </rPr>
      <t xml:space="preserve"> 10U</t>
    </r>
    <r>
      <rPr>
        <sz val="10"/>
        <color theme="1"/>
        <rFont val="微软雅黑"/>
        <family val="2"/>
        <charset val="134"/>
      </rPr>
      <t>伺服器組裝物流</t>
    </r>
    <r>
      <rPr>
        <sz val="10"/>
        <color theme="1"/>
        <rFont val="Arial"/>
        <family val="2"/>
      </rPr>
      <t>AGV</t>
    </r>
    <phoneticPr fontId="1" type="noConversion"/>
  </si>
  <si>
    <r>
      <rPr>
        <sz val="10"/>
        <color theme="1"/>
        <rFont val="新細明體"/>
        <family val="1"/>
        <charset val="136"/>
      </rPr>
      <t>南青</t>
    </r>
    <r>
      <rPr>
        <sz val="10"/>
        <color theme="1"/>
        <rFont val="Arial"/>
        <family val="2"/>
      </rPr>
      <t>3B</t>
    </r>
    <r>
      <rPr>
        <sz val="10"/>
        <color theme="1"/>
        <rFont val="新細明體"/>
        <family val="1"/>
        <charset val="136"/>
      </rPr>
      <t>串聯專案</t>
    </r>
    <r>
      <rPr>
        <sz val="10"/>
        <color theme="1"/>
        <rFont val="Arial"/>
        <family val="2"/>
      </rPr>
      <t>-1</t>
    </r>
    <r>
      <rPr>
        <sz val="10"/>
        <color theme="1"/>
        <rFont val="新細明體"/>
        <family val="1"/>
        <charset val="136"/>
      </rPr>
      <t>批次</t>
    </r>
  </si>
  <si>
    <r>
      <rPr>
        <sz val="10"/>
        <color theme="1"/>
        <rFont val="新細明體"/>
        <family val="1"/>
        <charset val="136"/>
      </rPr>
      <t>南青</t>
    </r>
    <r>
      <rPr>
        <sz val="10"/>
        <color theme="1"/>
        <rFont val="Arial"/>
        <family val="2"/>
      </rPr>
      <t>3B</t>
    </r>
    <r>
      <rPr>
        <sz val="10"/>
        <color theme="1"/>
        <rFont val="新細明體"/>
        <family val="1"/>
        <charset val="136"/>
      </rPr>
      <t>串聯專案</t>
    </r>
    <r>
      <rPr>
        <sz val="10"/>
        <color theme="1"/>
        <rFont val="Arial"/>
        <family val="2"/>
      </rPr>
      <t>-2</t>
    </r>
    <r>
      <rPr>
        <sz val="10"/>
        <color theme="1"/>
        <rFont val="新細明體"/>
        <family val="1"/>
        <charset val="136"/>
      </rPr>
      <t>批次</t>
    </r>
  </si>
  <si>
    <r>
      <rPr>
        <sz val="10"/>
        <color theme="1"/>
        <rFont val="細明體"/>
        <family val="3"/>
        <charset val="136"/>
      </rPr>
      <t>預計</t>
    </r>
    <r>
      <rPr>
        <sz val="10"/>
        <color theme="1"/>
        <rFont val="Arial"/>
        <family val="2"/>
      </rPr>
      <t>5</t>
    </r>
    <r>
      <rPr>
        <sz val="10"/>
        <color theme="1"/>
        <rFont val="細明體"/>
        <family val="3"/>
        <charset val="136"/>
      </rPr>
      <t>月上月出貨</t>
    </r>
    <phoneticPr fontId="1" type="noConversion"/>
  </si>
  <si>
    <r>
      <rPr>
        <sz val="10"/>
        <color theme="1"/>
        <rFont val="新細明體"/>
        <family val="1"/>
        <charset val="136"/>
      </rPr>
      <t>南青</t>
    </r>
    <r>
      <rPr>
        <sz val="10"/>
        <color theme="1"/>
        <rFont val="Arial"/>
        <family val="2"/>
      </rPr>
      <t>Makaru</t>
    </r>
    <r>
      <rPr>
        <sz val="10"/>
        <color theme="1"/>
        <rFont val="新細明體"/>
        <family val="1"/>
        <charset val="136"/>
      </rPr>
      <t>自動組裝線</t>
    </r>
    <phoneticPr fontId="1" type="noConversion"/>
  </si>
  <si>
    <r>
      <rPr>
        <sz val="10"/>
        <color theme="1"/>
        <rFont val="新細明體"/>
        <family val="1"/>
        <charset val="136"/>
      </rPr>
      <t>投資計畫還沒有送上去</t>
    </r>
    <phoneticPr fontId="1" type="noConversion"/>
  </si>
  <si>
    <t>威州 C5 自動組裝線</t>
    <phoneticPr fontId="1" type="noConversion"/>
  </si>
  <si>
    <r>
      <rPr>
        <sz val="10"/>
        <color theme="1"/>
        <rFont val="新細明體"/>
        <family val="1"/>
        <charset val="136"/>
      </rPr>
      <t>集團關聯外交</t>
    </r>
    <phoneticPr fontId="1" type="noConversion"/>
  </si>
  <si>
    <r>
      <rPr>
        <sz val="10"/>
        <color theme="1"/>
        <rFont val="新細明體"/>
        <family val="1"/>
        <charset val="136"/>
      </rPr>
      <t>客戶要求空運</t>
    </r>
    <r>
      <rPr>
        <sz val="10"/>
        <color theme="1"/>
        <rFont val="Arial"/>
        <family val="2"/>
      </rPr>
      <t>,3/15</t>
    </r>
    <r>
      <rPr>
        <sz val="10"/>
        <color theme="1"/>
        <rFont val="新細明體"/>
        <family val="1"/>
        <charset val="136"/>
      </rPr>
      <t>出廠發至香港機場</t>
    </r>
    <phoneticPr fontId="1" type="noConversion"/>
  </si>
  <si>
    <r>
      <rPr>
        <sz val="10"/>
        <color theme="1"/>
        <rFont val="新細明體"/>
        <family val="1"/>
        <charset val="136"/>
      </rPr>
      <t>威州測試櫃智能</t>
    </r>
    <r>
      <rPr>
        <sz val="10"/>
        <color theme="1"/>
        <rFont val="Arial"/>
        <family val="2"/>
      </rPr>
      <t>LED</t>
    </r>
    <r>
      <rPr>
        <sz val="10"/>
        <color theme="1"/>
        <rFont val="新細明體"/>
        <family val="1"/>
        <charset val="136"/>
      </rPr>
      <t>顯示</t>
    </r>
    <r>
      <rPr>
        <sz val="10"/>
        <color theme="1"/>
        <rFont val="Arial"/>
        <family val="2"/>
      </rPr>
      <t xml:space="preserve"> (30</t>
    </r>
    <r>
      <rPr>
        <sz val="10"/>
        <color theme="1"/>
        <rFont val="新細明體"/>
        <family val="1"/>
        <charset val="136"/>
      </rPr>
      <t>套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</si>
  <si>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新細明體"/>
        <family val="1"/>
        <charset val="136"/>
      </rPr>
      <t>集團關聯外交</t>
    </r>
  </si>
  <si>
    <r>
      <rPr>
        <sz val="10"/>
        <color theme="1"/>
        <rFont val="新細明體"/>
        <family val="1"/>
        <charset val="136"/>
      </rPr>
      <t>楊光</t>
    </r>
    <phoneticPr fontId="1" type="noConversion"/>
  </si>
  <si>
    <r>
      <rPr>
        <sz val="10"/>
        <color theme="1"/>
        <rFont val="新細明體"/>
        <family val="1"/>
        <charset val="136"/>
      </rPr>
      <t>細部洽談已完成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36"/>
      </rPr>
      <t>待報價數量與金額確認</t>
    </r>
    <phoneticPr fontId="1" type="noConversion"/>
  </si>
  <si>
    <r>
      <rPr>
        <sz val="10"/>
        <color theme="1"/>
        <rFont val="新細明體"/>
        <family val="1"/>
        <charset val="136"/>
      </rPr>
      <t>郭柳宗</t>
    </r>
    <phoneticPr fontId="1" type="noConversion"/>
  </si>
  <si>
    <r>
      <t>D</t>
    </r>
    <r>
      <rPr>
        <sz val="10"/>
        <color theme="1"/>
        <rFont val="宋体"/>
        <family val="2"/>
        <charset val="134"/>
      </rPr>
      <t>暫停</t>
    </r>
    <phoneticPr fontId="1" type="noConversion"/>
  </si>
  <si>
    <r>
      <rPr>
        <sz val="10"/>
        <color theme="1"/>
        <rFont val="微软雅黑"/>
        <family val="2"/>
        <charset val="134"/>
      </rPr>
      <t>湖口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高精度貼標機</t>
    </r>
    <r>
      <rPr>
        <sz val="10"/>
        <color theme="1"/>
        <rFont val="Arial"/>
        <family val="2"/>
      </rPr>
      <t xml:space="preserve"> (6</t>
    </r>
    <r>
      <rPr>
        <sz val="10"/>
        <color theme="1"/>
        <rFont val="微软雅黑"/>
        <family val="2"/>
        <charset val="134"/>
      </rPr>
      <t>小</t>
    </r>
    <r>
      <rPr>
        <sz val="10"/>
        <color theme="1"/>
        <rFont val="Arial"/>
        <family val="2"/>
      </rPr>
      <t>)</t>
    </r>
    <phoneticPr fontId="1" type="noConversion"/>
  </si>
  <si>
    <r>
      <rPr>
        <b/>
        <sz val="10"/>
        <color theme="1"/>
        <rFont val="細明體"/>
        <family val="3"/>
        <charset val="136"/>
      </rPr>
      <t>待確認</t>
    </r>
    <r>
      <rPr>
        <b/>
        <sz val="10"/>
        <color theme="1"/>
        <rFont val="Arial"/>
        <family val="2"/>
      </rPr>
      <t>Bianca</t>
    </r>
    <r>
      <rPr>
        <b/>
        <sz val="10"/>
        <color theme="1"/>
        <rFont val="細明體"/>
        <family val="3"/>
        <charset val="136"/>
      </rPr>
      <t>接單狀況再決定是否需要改機出貨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細明體"/>
        <family val="3"/>
        <charset val="136"/>
      </rPr>
      <t>期限</t>
    </r>
    <r>
      <rPr>
        <b/>
        <sz val="10"/>
        <color theme="1"/>
        <rFont val="Arial"/>
        <family val="2"/>
      </rPr>
      <t xml:space="preserve">5/M </t>
    </r>
    <r>
      <rPr>
        <b/>
        <sz val="10"/>
        <color theme="1"/>
        <rFont val="細明體"/>
        <family val="3"/>
        <charset val="136"/>
      </rPr>
      <t>已收到客戶</t>
    </r>
    <r>
      <rPr>
        <b/>
        <sz val="10"/>
        <color theme="1"/>
        <rFont val="Arial"/>
        <family val="2"/>
      </rPr>
      <t>PO</t>
    </r>
    <phoneticPr fontId="1" type="noConversion"/>
  </si>
  <si>
    <r>
      <t>4</t>
    </r>
    <r>
      <rPr>
        <sz val="10"/>
        <rFont val="細明體"/>
        <family val="3"/>
        <charset val="136"/>
      </rPr>
      <t>月開票</t>
    </r>
    <phoneticPr fontId="1" type="noConversion"/>
  </si>
  <si>
    <r>
      <rPr>
        <b/>
        <sz val="10"/>
        <color theme="1"/>
        <rFont val="細明體"/>
        <family val="3"/>
        <charset val="136"/>
      </rPr>
      <t>投資計畫已完成簽核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細明體"/>
        <family val="3"/>
        <charset val="136"/>
      </rPr>
      <t>預計</t>
    </r>
    <r>
      <rPr>
        <b/>
        <sz val="10"/>
        <color theme="1"/>
        <rFont val="Arial"/>
        <family val="2"/>
      </rPr>
      <t>3/10</t>
    </r>
    <r>
      <rPr>
        <b/>
        <sz val="10"/>
        <color theme="1"/>
        <rFont val="細明體"/>
        <family val="3"/>
        <charset val="136"/>
      </rPr>
      <t>前完成</t>
    </r>
    <r>
      <rPr>
        <b/>
        <sz val="10"/>
        <color theme="1"/>
        <rFont val="Arial"/>
        <family val="2"/>
      </rPr>
      <t>PRPO 3/15</t>
    </r>
    <r>
      <rPr>
        <b/>
        <sz val="10"/>
        <color theme="1"/>
        <rFont val="細明體"/>
        <family val="3"/>
        <charset val="136"/>
      </rPr>
      <t>前出貨</t>
    </r>
    <r>
      <rPr>
        <b/>
        <sz val="10"/>
        <color theme="1"/>
        <rFont val="Arial"/>
        <family val="2"/>
      </rPr>
      <t>(8</t>
    </r>
    <r>
      <rPr>
        <b/>
        <sz val="10"/>
        <color theme="1"/>
        <rFont val="細明體"/>
        <family val="3"/>
        <charset val="136"/>
      </rPr>
      <t>小</t>
    </r>
    <r>
      <rPr>
        <b/>
        <sz val="10"/>
        <color theme="1"/>
        <rFont val="Arial"/>
        <family val="2"/>
      </rPr>
      <t>+2</t>
    </r>
    <r>
      <rPr>
        <b/>
        <sz val="10"/>
        <color theme="1"/>
        <rFont val="細明體"/>
        <family val="3"/>
        <charset val="136"/>
      </rPr>
      <t>大</t>
    </r>
    <r>
      <rPr>
        <b/>
        <sz val="10"/>
        <color theme="1"/>
        <rFont val="Arial"/>
        <family val="2"/>
      </rPr>
      <t>),</t>
    </r>
    <r>
      <rPr>
        <b/>
        <sz val="10"/>
        <color theme="1"/>
        <rFont val="細明體"/>
        <family val="3"/>
        <charset val="136"/>
      </rPr>
      <t>已收到客戶</t>
    </r>
    <r>
      <rPr>
        <b/>
        <sz val="10"/>
        <color theme="1"/>
        <rFont val="Arial"/>
        <family val="2"/>
      </rPr>
      <t>PO</t>
    </r>
    <phoneticPr fontId="1" type="noConversion"/>
  </si>
  <si>
    <r>
      <rPr>
        <sz val="10"/>
        <color theme="1"/>
        <rFont val="細明體"/>
        <family val="3"/>
        <charset val="136"/>
      </rPr>
      <t>福州</t>
    </r>
    <phoneticPr fontId="1" type="noConversion"/>
  </si>
  <si>
    <r>
      <t xml:space="preserve">B </t>
    </r>
    <r>
      <rPr>
        <sz val="10"/>
        <color theme="1"/>
        <rFont val="細明體"/>
        <family val="3"/>
        <charset val="136"/>
      </rPr>
      <t>需要爭取</t>
    </r>
    <phoneticPr fontId="1" type="noConversion"/>
  </si>
  <si>
    <t>1.已競標..</t>
    <phoneticPr fontId="1" type="noConversion"/>
  </si>
  <si>
    <t>1.方案制作中…</t>
    <phoneticPr fontId="1" type="noConversion"/>
  </si>
  <si>
    <t>1.已交貨…
2.調試中</t>
    <phoneticPr fontId="1" type="noConversion"/>
  </si>
  <si>
    <r>
      <rPr>
        <sz val="10"/>
        <color theme="1"/>
        <rFont val="等线"/>
        <family val="3"/>
        <charset val="134"/>
      </rPr>
      <t>1.</t>
    </r>
    <r>
      <rPr>
        <sz val="10"/>
        <color theme="1"/>
        <rFont val="細明體"/>
        <family val="3"/>
        <charset val="136"/>
      </rPr>
      <t>已交貨至墨西哥，使用中</t>
    </r>
    <r>
      <rPr>
        <sz val="10"/>
        <color theme="1"/>
        <rFont val="等线"/>
        <family val="3"/>
        <charset val="134"/>
      </rPr>
      <t>…
2.待客戶驗收…</t>
    </r>
    <phoneticPr fontId="1" type="noConversion"/>
  </si>
  <si>
    <r>
      <t xml:space="preserve">AOI </t>
    </r>
    <r>
      <rPr>
        <sz val="10"/>
        <color theme="1"/>
        <rFont val="細明體"/>
        <family val="3"/>
        <charset val="136"/>
      </rPr>
      <t>檢測專案</t>
    </r>
    <phoneticPr fontId="1" type="noConversion"/>
  </si>
  <si>
    <t>1.洽談中</t>
    <phoneticPr fontId="1" type="noConversion"/>
  </si>
  <si>
    <t>1.方案制作中…
2.客戶物料已驗證…</t>
    <phoneticPr fontId="1" type="noConversion"/>
  </si>
  <si>
    <r>
      <t>CCD 1+2</t>
    </r>
    <r>
      <rPr>
        <b/>
        <sz val="10"/>
        <color theme="1"/>
        <rFont val="細明體"/>
        <family val="3"/>
        <charset val="136"/>
      </rPr>
      <t>維修費用</t>
    </r>
    <phoneticPr fontId="1" type="noConversion"/>
  </si>
  <si>
    <r>
      <t>OSS</t>
    </r>
    <r>
      <rPr>
        <b/>
        <sz val="10"/>
        <color theme="1"/>
        <rFont val="細明體"/>
        <family val="3"/>
        <charset val="136"/>
      </rPr>
      <t>技術服務費</t>
    </r>
    <r>
      <rPr>
        <b/>
        <sz val="10"/>
        <color theme="1"/>
        <rFont val="Arial"/>
        <family val="2"/>
      </rPr>
      <t>2023Q3</t>
    </r>
    <phoneticPr fontId="1" type="noConversion"/>
  </si>
  <si>
    <r>
      <rPr>
        <sz val="10"/>
        <color theme="1"/>
        <rFont val="等线"/>
        <family val="3"/>
        <charset val="134"/>
      </rPr>
      <t>1.</t>
    </r>
    <r>
      <rPr>
        <sz val="10"/>
        <color theme="1"/>
        <rFont val="細明體"/>
        <family val="3"/>
        <charset val="136"/>
      </rPr>
      <t>深圳富桂給廠商的發票已開，給廠商的PO未下單</t>
    </r>
    <r>
      <rPr>
        <sz val="10"/>
        <color theme="1"/>
        <rFont val="細明體"/>
        <family val="3"/>
        <charset val="134"/>
      </rPr>
      <t xml:space="preserve">
</t>
    </r>
    <r>
      <rPr>
        <sz val="10"/>
        <color theme="1"/>
        <rFont val="等线"/>
        <family val="3"/>
        <charset val="134"/>
      </rPr>
      <t>2.採購下單流程中…</t>
    </r>
    <phoneticPr fontId="1" type="noConversion"/>
  </si>
  <si>
    <r>
      <t>OSS</t>
    </r>
    <r>
      <rPr>
        <b/>
        <sz val="10"/>
        <color theme="1"/>
        <rFont val="細明體"/>
        <family val="3"/>
        <charset val="136"/>
      </rPr>
      <t>技術服務費</t>
    </r>
    <r>
      <rPr>
        <b/>
        <sz val="10"/>
        <color theme="1"/>
        <rFont val="Arial"/>
        <family val="2"/>
      </rPr>
      <t>2023Q4</t>
    </r>
    <phoneticPr fontId="1" type="noConversion"/>
  </si>
  <si>
    <r>
      <rPr>
        <sz val="10"/>
        <color theme="1"/>
        <rFont val="等线"/>
        <family val="3"/>
        <charset val="134"/>
      </rPr>
      <t>1.</t>
    </r>
    <r>
      <rPr>
        <sz val="10"/>
        <color theme="1"/>
        <rFont val="細明體"/>
        <family val="3"/>
        <charset val="136"/>
      </rPr>
      <t>深圳富桂給廠商的發票已開，給廠商的PO未下單
2.採購下單流程中…</t>
    </r>
    <phoneticPr fontId="1" type="noConversion"/>
  </si>
  <si>
    <r>
      <rPr>
        <sz val="10"/>
        <color theme="1"/>
        <rFont val="新細明體"/>
        <family val="1"/>
        <charset val="136"/>
      </rPr>
      <t>臺灣湖口</t>
    </r>
    <r>
      <rPr>
        <sz val="10"/>
        <color theme="1"/>
        <rFont val="Arial"/>
        <family val="2"/>
      </rPr>
      <t xml:space="preserve"> PG520&amp;525</t>
    </r>
    <r>
      <rPr>
        <sz val="10"/>
        <color theme="1"/>
        <rFont val="新細明體"/>
        <family val="1"/>
        <charset val="136"/>
      </rPr>
      <t>共用自動組拆線</t>
    </r>
    <r>
      <rPr>
        <sz val="10"/>
        <color theme="1"/>
        <rFont val="Arial"/>
        <family val="2"/>
      </rPr>
      <t>1</t>
    </r>
    <r>
      <rPr>
        <sz val="10"/>
        <color theme="1"/>
        <rFont val="新細明體"/>
        <family val="1"/>
        <charset val="136"/>
      </rPr>
      <t>線</t>
    </r>
    <phoneticPr fontId="1" type="noConversion"/>
  </si>
  <si>
    <r>
      <rPr>
        <sz val="10"/>
        <color theme="1"/>
        <rFont val="新細明體"/>
        <family val="1"/>
        <charset val="136"/>
      </rPr>
      <t>臺灣湖口</t>
    </r>
    <phoneticPr fontId="1" type="noConversion"/>
  </si>
  <si>
    <r>
      <rPr>
        <sz val="10"/>
        <color theme="1"/>
        <rFont val="新細明體"/>
        <family val="1"/>
        <charset val="136"/>
      </rPr>
      <t>奕翰</t>
    </r>
    <phoneticPr fontId="1" type="noConversion"/>
  </si>
  <si>
    <r>
      <t>2024</t>
    </r>
    <r>
      <rPr>
        <b/>
        <sz val="10"/>
        <color theme="1"/>
        <rFont val="新細明體"/>
        <family val="1"/>
        <charset val="136"/>
      </rPr>
      <t>年</t>
    </r>
    <r>
      <rPr>
        <b/>
        <sz val="10"/>
        <color theme="1"/>
        <rFont val="Arial"/>
        <family val="2"/>
      </rPr>
      <t>01</t>
    </r>
    <r>
      <rPr>
        <b/>
        <sz val="10"/>
        <color theme="1"/>
        <rFont val="新細明體"/>
        <family val="1"/>
        <charset val="136"/>
      </rPr>
      <t>月</t>
    </r>
  </si>
  <si>
    <r>
      <rPr>
        <sz val="10"/>
        <color theme="1"/>
        <rFont val="微软雅黑"/>
        <family val="2"/>
        <charset val="134"/>
      </rPr>
      <t>1.報價單已簽核，已收到正式</t>
    </r>
    <r>
      <rPr>
        <sz val="10"/>
        <color theme="1"/>
        <rFont val="Arial"/>
        <family val="2"/>
      </rPr>
      <t>PO</t>
    </r>
    <r>
      <rPr>
        <sz val="10"/>
        <color theme="1"/>
        <rFont val="微软雅黑"/>
        <family val="2"/>
        <charset val="134"/>
      </rPr>
      <t>，已於</t>
    </r>
    <r>
      <rPr>
        <sz val="10"/>
        <color theme="1"/>
        <rFont val="Arial"/>
        <family val="2"/>
      </rPr>
      <t>12/11</t>
    </r>
    <r>
      <rPr>
        <sz val="10"/>
        <color theme="1"/>
        <rFont val="微软雅黑"/>
        <family val="2"/>
        <charset val="134"/>
      </rPr>
      <t>出貨
2.已結束</t>
    </r>
    <phoneticPr fontId="1" type="noConversion"/>
  </si>
  <si>
    <r>
      <rPr>
        <sz val="10"/>
        <color theme="1"/>
        <rFont val="新細明體"/>
        <family val="1"/>
        <charset val="136"/>
      </rPr>
      <t>臺灣湖口</t>
    </r>
    <r>
      <rPr>
        <sz val="10"/>
        <color theme="1"/>
        <rFont val="Arial"/>
        <family val="2"/>
      </rPr>
      <t xml:space="preserve"> PG520&amp;525</t>
    </r>
    <r>
      <rPr>
        <sz val="10"/>
        <color theme="1"/>
        <rFont val="新細明體"/>
        <family val="1"/>
        <charset val="136"/>
      </rPr>
      <t>共用自動組拆線</t>
    </r>
    <r>
      <rPr>
        <sz val="10"/>
        <color theme="1"/>
        <rFont val="Arial"/>
        <family val="2"/>
      </rPr>
      <t>2</t>
    </r>
    <r>
      <rPr>
        <sz val="10"/>
        <color theme="1"/>
        <rFont val="新細明體"/>
        <family val="1"/>
        <charset val="136"/>
      </rPr>
      <t>線</t>
    </r>
    <phoneticPr fontId="1" type="noConversion"/>
  </si>
  <si>
    <r>
      <t>2024</t>
    </r>
    <r>
      <rPr>
        <b/>
        <sz val="10"/>
        <color theme="1"/>
        <rFont val="新細明體"/>
        <family val="1"/>
        <charset val="136"/>
      </rPr>
      <t>年</t>
    </r>
    <r>
      <rPr>
        <b/>
        <sz val="10"/>
        <color theme="1"/>
        <rFont val="Arial"/>
        <family val="2"/>
      </rPr>
      <t>02</t>
    </r>
    <r>
      <rPr>
        <b/>
        <sz val="10"/>
        <color theme="1"/>
        <rFont val="新細明體"/>
        <family val="1"/>
        <charset val="136"/>
      </rPr>
      <t>月</t>
    </r>
  </si>
  <si>
    <r>
      <rPr>
        <sz val="10"/>
        <color theme="1"/>
        <rFont val="微软雅黑"/>
        <family val="2"/>
        <charset val="134"/>
      </rPr>
      <t>1.報價單已簽核，已收到正式</t>
    </r>
    <r>
      <rPr>
        <sz val="10"/>
        <color theme="1"/>
        <rFont val="Arial"/>
        <family val="2"/>
      </rPr>
      <t>PO</t>
    </r>
    <r>
      <rPr>
        <sz val="10"/>
        <color theme="1"/>
        <rFont val="微软雅黑"/>
        <family val="2"/>
        <charset val="134"/>
      </rPr>
      <t>，已於</t>
    </r>
    <r>
      <rPr>
        <sz val="10"/>
        <color theme="1"/>
        <rFont val="Arial"/>
        <family val="2"/>
      </rPr>
      <t>12/25</t>
    </r>
    <r>
      <rPr>
        <sz val="10"/>
        <color theme="1"/>
        <rFont val="微软雅黑"/>
        <family val="2"/>
        <charset val="134"/>
      </rPr>
      <t>出貨
2.已結束</t>
    </r>
    <phoneticPr fontId="1" type="noConversion"/>
  </si>
  <si>
    <r>
      <rPr>
        <sz val="10"/>
        <color theme="1"/>
        <rFont val="新細明體"/>
        <family val="1"/>
        <charset val="136"/>
      </rPr>
      <t>臺灣湖口</t>
    </r>
    <r>
      <rPr>
        <sz val="10"/>
        <color theme="1"/>
        <rFont val="Arial"/>
        <family val="2"/>
      </rPr>
      <t xml:space="preserve"> PG520&amp;525</t>
    </r>
    <r>
      <rPr>
        <sz val="10"/>
        <color theme="1"/>
        <rFont val="新細明體"/>
        <family val="1"/>
        <charset val="136"/>
      </rPr>
      <t>共用自動組拆線</t>
    </r>
    <r>
      <rPr>
        <sz val="10"/>
        <color theme="1"/>
        <rFont val="Arial"/>
        <family val="2"/>
      </rPr>
      <t>3</t>
    </r>
    <r>
      <rPr>
        <sz val="10"/>
        <color theme="1"/>
        <rFont val="新細明體"/>
        <family val="1"/>
        <charset val="136"/>
      </rPr>
      <t>線</t>
    </r>
    <phoneticPr fontId="1" type="noConversion"/>
  </si>
  <si>
    <r>
      <rPr>
        <b/>
        <sz val="10"/>
        <color theme="1"/>
        <rFont val="新細明體"/>
        <family val="1"/>
        <charset val="136"/>
      </rPr>
      <t>已出貨待立賬</t>
    </r>
  </si>
  <si>
    <r>
      <t>2024</t>
    </r>
    <r>
      <rPr>
        <b/>
        <sz val="10"/>
        <color theme="1"/>
        <rFont val="新細明體"/>
        <family val="1"/>
        <charset val="136"/>
      </rPr>
      <t>年</t>
    </r>
    <r>
      <rPr>
        <b/>
        <sz val="10"/>
        <color theme="1"/>
        <rFont val="Arial"/>
        <family val="2"/>
      </rPr>
      <t>04</t>
    </r>
    <r>
      <rPr>
        <b/>
        <sz val="10"/>
        <color theme="1"/>
        <rFont val="新細明體"/>
        <family val="1"/>
        <charset val="136"/>
      </rPr>
      <t>月待入</t>
    </r>
  </si>
  <si>
    <r>
      <rPr>
        <sz val="10"/>
        <color theme="1"/>
        <rFont val="微软雅黑"/>
        <family val="1"/>
        <charset val="134"/>
      </rPr>
      <t>1.</t>
    </r>
    <r>
      <rPr>
        <sz val="10"/>
        <color theme="1"/>
        <rFont val="新細明體"/>
        <family val="1"/>
        <charset val="136"/>
      </rPr>
      <t>報價單已簽核，待正式</t>
    </r>
    <r>
      <rPr>
        <sz val="10"/>
        <color theme="1"/>
        <rFont val="Arial"/>
        <family val="2"/>
      </rPr>
      <t>PO</t>
    </r>
    <r>
      <rPr>
        <sz val="10"/>
        <color theme="1"/>
        <rFont val="新細明體"/>
        <family val="1"/>
        <charset val="136"/>
      </rPr>
      <t>，設備組裝調試完成，預計</t>
    </r>
    <r>
      <rPr>
        <sz val="10"/>
        <color theme="1"/>
        <rFont val="Arial"/>
        <family val="2"/>
      </rPr>
      <t>3/7</t>
    </r>
    <r>
      <rPr>
        <sz val="10"/>
        <color theme="1"/>
        <rFont val="新細明體"/>
        <family val="1"/>
        <charset val="136"/>
      </rPr>
      <t xml:space="preserve">出貨
</t>
    </r>
    <r>
      <rPr>
        <sz val="10"/>
        <color theme="1"/>
        <rFont val="Microsoft JhengHei"/>
        <family val="2"/>
        <charset val="136"/>
      </rPr>
      <t>2.已結束</t>
    </r>
    <phoneticPr fontId="1" type="noConversion"/>
  </si>
  <si>
    <r>
      <rPr>
        <sz val="10"/>
        <color theme="1"/>
        <rFont val="新細明體"/>
        <family val="1"/>
        <charset val="136"/>
      </rPr>
      <t>臺灣湖口</t>
    </r>
    <r>
      <rPr>
        <sz val="10"/>
        <color theme="1"/>
        <rFont val="Arial"/>
        <family val="2"/>
      </rPr>
      <t xml:space="preserve"> PG520</t>
    </r>
    <r>
      <rPr>
        <sz val="10"/>
        <color theme="1"/>
        <rFont val="新細明體"/>
        <family val="1"/>
        <charset val="136"/>
      </rPr>
      <t>自動組裝拆線</t>
    </r>
    <phoneticPr fontId="1" type="noConversion"/>
  </si>
  <si>
    <r>
      <t>1.</t>
    </r>
    <r>
      <rPr>
        <sz val="10"/>
        <color theme="1"/>
        <rFont val="微软雅黑"/>
        <family val="2"/>
        <charset val="134"/>
      </rPr>
      <t>報價單已簽核，已收到正式</t>
    </r>
    <r>
      <rPr>
        <sz val="10"/>
        <color theme="1"/>
        <rFont val="Arial"/>
        <family val="2"/>
      </rPr>
      <t>PO</t>
    </r>
    <r>
      <rPr>
        <sz val="10"/>
        <color theme="1"/>
        <rFont val="微软雅黑"/>
        <family val="2"/>
        <charset val="134"/>
      </rPr>
      <t>，已於</t>
    </r>
    <r>
      <rPr>
        <sz val="10"/>
        <color theme="1"/>
        <rFont val="Arial"/>
        <family val="2"/>
      </rPr>
      <t>1/10</t>
    </r>
    <r>
      <rPr>
        <sz val="10"/>
        <color theme="1"/>
        <rFont val="微软雅黑"/>
        <family val="2"/>
        <charset val="134"/>
      </rPr>
      <t xml:space="preserve">出貨
</t>
    </r>
    <r>
      <rPr>
        <sz val="10"/>
        <color theme="1"/>
        <rFont val="Arial"/>
        <family val="2"/>
      </rPr>
      <t>2.</t>
    </r>
    <r>
      <rPr>
        <sz val="10"/>
        <color theme="1"/>
        <rFont val="微软雅黑"/>
        <family val="2"/>
        <charset val="134"/>
      </rPr>
      <t>已結束</t>
    </r>
    <phoneticPr fontId="1" type="noConversion"/>
  </si>
  <si>
    <r>
      <rPr>
        <sz val="10"/>
        <color theme="1"/>
        <rFont val="新細明體"/>
        <family val="1"/>
        <charset val="136"/>
      </rPr>
      <t>墨西哥</t>
    </r>
    <r>
      <rPr>
        <sz val="10"/>
        <color theme="1"/>
        <rFont val="Arial"/>
        <family val="2"/>
      </rPr>
      <t xml:space="preserve"> PG520</t>
    </r>
    <r>
      <rPr>
        <sz val="10"/>
        <color theme="1"/>
        <rFont val="新細明體"/>
        <family val="1"/>
        <charset val="136"/>
      </rPr>
      <t>自動組拆線</t>
    </r>
    <r>
      <rPr>
        <sz val="10"/>
        <color theme="1"/>
        <rFont val="Arial"/>
        <family val="2"/>
      </rPr>
      <t>1</t>
    </r>
    <r>
      <rPr>
        <sz val="10"/>
        <color theme="1"/>
        <rFont val="新細明體"/>
        <family val="1"/>
        <charset val="136"/>
      </rPr>
      <t>線</t>
    </r>
    <phoneticPr fontId="1" type="noConversion"/>
  </si>
  <si>
    <r>
      <t>2024</t>
    </r>
    <r>
      <rPr>
        <b/>
        <sz val="10"/>
        <color theme="1"/>
        <rFont val="新細明體"/>
        <family val="1"/>
        <charset val="136"/>
      </rPr>
      <t>年</t>
    </r>
    <r>
      <rPr>
        <b/>
        <sz val="10"/>
        <color theme="1"/>
        <rFont val="Arial"/>
        <family val="2"/>
      </rPr>
      <t>02</t>
    </r>
    <r>
      <rPr>
        <b/>
        <sz val="10"/>
        <color theme="1"/>
        <rFont val="新細明體"/>
        <family val="1"/>
        <charset val="136"/>
      </rPr>
      <t>月</t>
    </r>
    <phoneticPr fontId="1" type="noConversion"/>
  </si>
  <si>
    <r>
      <rPr>
        <sz val="10"/>
        <color theme="1"/>
        <rFont val="新細明體"/>
        <family val="1"/>
        <charset val="136"/>
      </rPr>
      <t>報價單已簽核，已收到正式</t>
    </r>
    <r>
      <rPr>
        <sz val="10"/>
        <color theme="1"/>
        <rFont val="Arial"/>
        <family val="2"/>
      </rPr>
      <t>PO</t>
    </r>
    <r>
      <rPr>
        <sz val="10"/>
        <color theme="1"/>
        <rFont val="新細明體"/>
        <family val="1"/>
        <charset val="136"/>
      </rPr>
      <t>，已出貨</t>
    </r>
    <phoneticPr fontId="1" type="noConversion"/>
  </si>
  <si>
    <r>
      <rPr>
        <sz val="10"/>
        <color theme="1"/>
        <rFont val="新細明體"/>
        <family val="1"/>
        <charset val="136"/>
      </rPr>
      <t>墨西哥</t>
    </r>
    <r>
      <rPr>
        <sz val="10"/>
        <color theme="1"/>
        <rFont val="Arial"/>
        <family val="2"/>
      </rPr>
      <t xml:space="preserve"> PG520</t>
    </r>
    <r>
      <rPr>
        <sz val="10"/>
        <color theme="1"/>
        <rFont val="新細明體"/>
        <family val="1"/>
        <charset val="136"/>
      </rPr>
      <t>自動組拆線</t>
    </r>
    <r>
      <rPr>
        <sz val="10"/>
        <color theme="1"/>
        <rFont val="Arial"/>
        <family val="2"/>
      </rPr>
      <t>2</t>
    </r>
    <r>
      <rPr>
        <sz val="10"/>
        <color theme="1"/>
        <rFont val="新細明體"/>
        <family val="1"/>
        <charset val="136"/>
      </rPr>
      <t>線</t>
    </r>
    <phoneticPr fontId="1" type="noConversion"/>
  </si>
  <si>
    <r>
      <rPr>
        <sz val="10"/>
        <color theme="1"/>
        <rFont val="新細明體"/>
        <family val="1"/>
        <charset val="136"/>
      </rPr>
      <t>墨西哥</t>
    </r>
    <phoneticPr fontId="1" type="noConversion"/>
  </si>
  <si>
    <r>
      <rPr>
        <sz val="10"/>
        <color theme="1"/>
        <rFont val="新細明體"/>
        <family val="1"/>
        <charset val="136"/>
      </rPr>
      <t>墨西哥</t>
    </r>
    <r>
      <rPr>
        <sz val="10"/>
        <color theme="1"/>
        <rFont val="Arial"/>
        <family val="2"/>
      </rPr>
      <t xml:space="preserve"> PG520</t>
    </r>
    <r>
      <rPr>
        <sz val="10"/>
        <color theme="1"/>
        <rFont val="新細明體"/>
        <family val="1"/>
        <charset val="136"/>
      </rPr>
      <t>自動組拆線</t>
    </r>
    <r>
      <rPr>
        <sz val="10"/>
        <color theme="1"/>
        <rFont val="Arial"/>
        <family val="2"/>
      </rPr>
      <t>3</t>
    </r>
    <r>
      <rPr>
        <sz val="10"/>
        <color theme="1"/>
        <rFont val="新細明體"/>
        <family val="1"/>
        <charset val="136"/>
      </rPr>
      <t>線</t>
    </r>
    <phoneticPr fontId="1" type="noConversion"/>
  </si>
  <si>
    <r>
      <rPr>
        <sz val="10"/>
        <color theme="1"/>
        <rFont val="新細明體"/>
        <family val="1"/>
        <charset val="136"/>
      </rPr>
      <t>墨西哥</t>
    </r>
    <r>
      <rPr>
        <sz val="10"/>
        <color theme="1"/>
        <rFont val="Arial"/>
        <family val="2"/>
      </rPr>
      <t xml:space="preserve"> PG520</t>
    </r>
    <r>
      <rPr>
        <sz val="10"/>
        <color theme="1"/>
        <rFont val="新細明體"/>
        <family val="1"/>
        <charset val="136"/>
      </rPr>
      <t>自動組拆線</t>
    </r>
    <r>
      <rPr>
        <sz val="10"/>
        <color theme="1"/>
        <rFont val="Arial"/>
        <family val="2"/>
      </rPr>
      <t>4</t>
    </r>
    <r>
      <rPr>
        <sz val="10"/>
        <color theme="1"/>
        <rFont val="新細明體"/>
        <family val="1"/>
        <charset val="136"/>
      </rPr>
      <t>線</t>
    </r>
    <phoneticPr fontId="1" type="noConversion"/>
  </si>
  <si>
    <r>
      <rPr>
        <b/>
        <sz val="10"/>
        <color rgb="FFFF0000"/>
        <rFont val="細明體"/>
        <family val="3"/>
        <charset val="136"/>
      </rPr>
      <t>卓越</t>
    </r>
    <r>
      <rPr>
        <b/>
        <sz val="10"/>
        <color rgb="FFFF0000"/>
        <rFont val="Arial"/>
        <family val="2"/>
      </rPr>
      <t>AR</t>
    </r>
    <r>
      <rPr>
        <b/>
        <sz val="10"/>
        <color rgb="FFFF0000"/>
        <rFont val="細明體"/>
        <family val="3"/>
        <charset val="136"/>
      </rPr>
      <t>經管待打印開票申請簽核呈遞給會計（列印需找</t>
    </r>
    <r>
      <rPr>
        <b/>
        <sz val="10"/>
        <color rgb="FFFF0000"/>
        <rFont val="Arial"/>
        <family val="2"/>
      </rPr>
      <t>IT</t>
    </r>
    <r>
      <rPr>
        <b/>
        <sz val="10"/>
        <color rgb="FFFF0000"/>
        <rFont val="細明體"/>
        <family val="3"/>
        <charset val="136"/>
      </rPr>
      <t>協助設置），反饋今天上午一定將開票申請遞交會計</t>
    </r>
    <phoneticPr fontId="1" type="noConversion"/>
  </si>
  <si>
    <r>
      <rPr>
        <sz val="10"/>
        <color theme="1"/>
        <rFont val="新細明體"/>
        <family val="1"/>
        <charset val="136"/>
      </rPr>
      <t>墨西哥</t>
    </r>
    <r>
      <rPr>
        <sz val="10"/>
        <color theme="1"/>
        <rFont val="Arial"/>
        <family val="2"/>
      </rPr>
      <t xml:space="preserve"> PG520</t>
    </r>
    <r>
      <rPr>
        <sz val="10"/>
        <color theme="1"/>
        <rFont val="新細明體"/>
        <family val="1"/>
        <charset val="136"/>
      </rPr>
      <t>自動組拆線</t>
    </r>
    <r>
      <rPr>
        <sz val="10"/>
        <color theme="1"/>
        <rFont val="Arial"/>
        <family val="2"/>
      </rPr>
      <t>5</t>
    </r>
    <r>
      <rPr>
        <sz val="10"/>
        <color theme="1"/>
        <rFont val="新細明體"/>
        <family val="1"/>
        <charset val="136"/>
      </rPr>
      <t>線</t>
    </r>
    <phoneticPr fontId="1" type="noConversion"/>
  </si>
  <si>
    <r>
      <t>1.</t>
    </r>
    <r>
      <rPr>
        <sz val="10"/>
        <color theme="1"/>
        <rFont val="微软雅黑"/>
        <family val="2"/>
        <charset val="134"/>
      </rPr>
      <t>報價單已簽核，待正式</t>
    </r>
    <r>
      <rPr>
        <sz val="10"/>
        <color theme="1"/>
        <rFont val="Arial"/>
        <family val="2"/>
      </rPr>
      <t>PO</t>
    </r>
    <r>
      <rPr>
        <sz val="10"/>
        <color theme="1"/>
        <rFont val="微软雅黑"/>
        <family val="2"/>
        <charset val="134"/>
      </rPr>
      <t>，設備組裝調試完成，待收到</t>
    </r>
    <r>
      <rPr>
        <sz val="10"/>
        <color theme="1"/>
        <rFont val="Arial"/>
        <family val="2"/>
      </rPr>
      <t>PO</t>
    </r>
    <r>
      <rPr>
        <sz val="10"/>
        <color theme="1"/>
        <rFont val="微软雅黑"/>
        <family val="2"/>
        <charset val="134"/>
      </rPr>
      <t xml:space="preserve">後出貨
</t>
    </r>
    <r>
      <rPr>
        <sz val="10"/>
        <color theme="1"/>
        <rFont val="Arial"/>
        <family val="2"/>
      </rPr>
      <t>2.</t>
    </r>
    <r>
      <rPr>
        <sz val="10"/>
        <color theme="1"/>
        <rFont val="微软雅黑"/>
        <family val="2"/>
        <charset val="134"/>
      </rPr>
      <t>已做好，待PO</t>
    </r>
    <phoneticPr fontId="1" type="noConversion"/>
  </si>
  <si>
    <r>
      <rPr>
        <sz val="10"/>
        <color theme="1"/>
        <rFont val="新細明體"/>
        <family val="1"/>
        <charset val="136"/>
      </rPr>
      <t>墨西哥</t>
    </r>
    <r>
      <rPr>
        <sz val="10"/>
        <color theme="1"/>
        <rFont val="Arial"/>
        <family val="2"/>
      </rPr>
      <t xml:space="preserve"> PG520</t>
    </r>
    <r>
      <rPr>
        <sz val="10"/>
        <color theme="1"/>
        <rFont val="新細明體"/>
        <family val="1"/>
        <charset val="136"/>
      </rPr>
      <t>自動組拆線</t>
    </r>
    <r>
      <rPr>
        <sz val="10"/>
        <color theme="1"/>
        <rFont val="Arial"/>
        <family val="2"/>
      </rPr>
      <t>6</t>
    </r>
    <r>
      <rPr>
        <sz val="10"/>
        <color theme="1"/>
        <rFont val="新細明體"/>
        <family val="1"/>
        <charset val="136"/>
      </rPr>
      <t>線</t>
    </r>
    <phoneticPr fontId="1" type="noConversion"/>
  </si>
  <si>
    <r>
      <rPr>
        <sz val="10"/>
        <color theme="1"/>
        <rFont val="微软雅黑"/>
        <family val="2"/>
        <charset val="134"/>
      </rPr>
      <t>1.報價單已簽核，待正式</t>
    </r>
    <r>
      <rPr>
        <sz val="10"/>
        <color theme="1"/>
        <rFont val="Arial"/>
        <family val="2"/>
      </rPr>
      <t>PO</t>
    </r>
    <r>
      <rPr>
        <sz val="10"/>
        <color theme="1"/>
        <rFont val="微软雅黑"/>
        <family val="2"/>
        <charset val="134"/>
      </rPr>
      <t>，設備單機組裝調試完成，現連線調試中，待收到</t>
    </r>
    <r>
      <rPr>
        <sz val="10"/>
        <color theme="1"/>
        <rFont val="Arial"/>
        <family val="2"/>
      </rPr>
      <t>PO</t>
    </r>
    <r>
      <rPr>
        <sz val="10"/>
        <color theme="1"/>
        <rFont val="微软雅黑"/>
        <family val="2"/>
        <charset val="134"/>
      </rPr>
      <t>後出貨</t>
    </r>
    <r>
      <rPr>
        <sz val="10"/>
        <color theme="1"/>
        <rFont val="Arial"/>
        <family val="2"/>
        <charset val="134"/>
      </rPr>
      <t xml:space="preserve">
</t>
    </r>
    <r>
      <rPr>
        <sz val="10"/>
        <color theme="1"/>
        <rFont val="Arial"/>
        <family val="2"/>
      </rPr>
      <t>2.</t>
    </r>
    <r>
      <rPr>
        <sz val="10"/>
        <color theme="1"/>
        <rFont val="微软雅黑"/>
        <family val="2"/>
        <charset val="134"/>
      </rPr>
      <t>已移到F20架线中，待PO</t>
    </r>
    <phoneticPr fontId="1" type="noConversion"/>
  </si>
  <si>
    <r>
      <rPr>
        <sz val="10"/>
        <color theme="1"/>
        <rFont val="宋体"/>
        <family val="3"/>
        <charset val="134"/>
      </rPr>
      <t>1.</t>
    </r>
    <r>
      <rPr>
        <sz val="10"/>
        <color theme="1"/>
        <rFont val="細明體"/>
        <family val="3"/>
        <charset val="136"/>
      </rPr>
      <t xml:space="preserve">報價單已簽核，待正式PO，設備組裝調試基本完成，待PO出貨
</t>
    </r>
    <r>
      <rPr>
        <sz val="10"/>
        <color theme="1"/>
        <rFont val="宋体"/>
        <family val="3"/>
        <charset val="134"/>
      </rPr>
      <t>2.</t>
    </r>
    <r>
      <rPr>
        <sz val="10"/>
        <color theme="1"/>
        <rFont val="細明體"/>
        <family val="3"/>
        <charset val="134"/>
      </rPr>
      <t>已做好，待PO</t>
    </r>
    <phoneticPr fontId="1" type="noConversion"/>
  </si>
  <si>
    <r>
      <rPr>
        <sz val="10"/>
        <color theme="1"/>
        <rFont val="新細明體"/>
        <family val="1"/>
        <charset val="136"/>
      </rPr>
      <t>墨西哥</t>
    </r>
    <r>
      <rPr>
        <sz val="10"/>
        <color theme="1"/>
        <rFont val="Arial"/>
        <family val="2"/>
      </rPr>
      <t xml:space="preserve"> Vulcan</t>
    </r>
    <r>
      <rPr>
        <sz val="10"/>
        <color theme="1"/>
        <rFont val="新細明體"/>
        <family val="1"/>
        <charset val="136"/>
      </rPr>
      <t>自動組裝</t>
    </r>
    <r>
      <rPr>
        <sz val="10"/>
        <color theme="1"/>
        <rFont val="Arial"/>
        <family val="2"/>
      </rPr>
      <t>+</t>
    </r>
    <r>
      <rPr>
        <sz val="10"/>
        <color theme="1"/>
        <rFont val="新細明體"/>
        <family val="1"/>
        <charset val="136"/>
      </rPr>
      <t>測組線</t>
    </r>
    <r>
      <rPr>
        <sz val="10"/>
        <color theme="1"/>
        <rFont val="Arial"/>
        <family val="2"/>
      </rPr>
      <t>&amp;</t>
    </r>
    <r>
      <rPr>
        <sz val="10"/>
        <color theme="1"/>
        <rFont val="新細明體"/>
        <family val="1"/>
        <charset val="136"/>
      </rPr>
      <t>測拆</t>
    </r>
    <r>
      <rPr>
        <sz val="10"/>
        <color theme="1"/>
        <rFont val="Arial"/>
        <family val="2"/>
      </rPr>
      <t>+</t>
    </r>
    <r>
      <rPr>
        <sz val="10"/>
        <color theme="1"/>
        <rFont val="新細明體"/>
        <family val="1"/>
        <charset val="136"/>
      </rPr>
      <t>包裝線（第一批）</t>
    </r>
    <phoneticPr fontId="1" type="noConversion"/>
  </si>
  <si>
    <r>
      <rPr>
        <sz val="10"/>
        <color theme="1"/>
        <rFont val="宋体"/>
        <family val="1"/>
        <charset val="134"/>
      </rPr>
      <t>1.</t>
    </r>
    <r>
      <rPr>
        <sz val="10"/>
        <color theme="1"/>
        <rFont val="新細明體"/>
        <family val="1"/>
        <charset val="136"/>
      </rPr>
      <t>報價單已簽核，已收到正式</t>
    </r>
    <r>
      <rPr>
        <sz val="10"/>
        <color theme="1"/>
        <rFont val="Arial"/>
        <family val="2"/>
      </rPr>
      <t>PO</t>
    </r>
    <r>
      <rPr>
        <sz val="10"/>
        <color theme="1"/>
        <rFont val="新細明體"/>
        <family val="1"/>
        <charset val="136"/>
      </rPr>
      <t>，已出貨</t>
    </r>
    <r>
      <rPr>
        <sz val="10"/>
        <color theme="1"/>
        <rFont val="Arial"/>
        <family val="1"/>
        <charset val="134"/>
      </rPr>
      <t xml:space="preserve">
2.</t>
    </r>
    <r>
      <rPr>
        <sz val="10"/>
        <color theme="1"/>
        <rFont val="宋体"/>
        <family val="1"/>
        <charset val="134"/>
      </rPr>
      <t>在GDL生產導入中…</t>
    </r>
    <phoneticPr fontId="1" type="noConversion"/>
  </si>
  <si>
    <r>
      <rPr>
        <sz val="10"/>
        <color theme="1"/>
        <rFont val="新細明體"/>
        <family val="1"/>
        <charset val="136"/>
      </rPr>
      <t>墨西哥</t>
    </r>
    <r>
      <rPr>
        <sz val="10"/>
        <color theme="1"/>
        <rFont val="Arial"/>
        <family val="2"/>
      </rPr>
      <t xml:space="preserve"> Vulcan</t>
    </r>
    <r>
      <rPr>
        <sz val="10"/>
        <color theme="1"/>
        <rFont val="新細明體"/>
        <family val="1"/>
        <charset val="136"/>
      </rPr>
      <t>自動組裝</t>
    </r>
    <r>
      <rPr>
        <sz val="10"/>
        <color theme="1"/>
        <rFont val="Arial"/>
        <family val="2"/>
      </rPr>
      <t>+</t>
    </r>
    <r>
      <rPr>
        <sz val="10"/>
        <color theme="1"/>
        <rFont val="新細明體"/>
        <family val="1"/>
        <charset val="136"/>
      </rPr>
      <t>測組線</t>
    </r>
    <r>
      <rPr>
        <sz val="10"/>
        <color theme="1"/>
        <rFont val="Arial"/>
        <family val="2"/>
      </rPr>
      <t>&amp;</t>
    </r>
    <r>
      <rPr>
        <sz val="10"/>
        <color theme="1"/>
        <rFont val="新細明體"/>
        <family val="1"/>
        <charset val="136"/>
      </rPr>
      <t>測拆</t>
    </r>
    <r>
      <rPr>
        <sz val="10"/>
        <color theme="1"/>
        <rFont val="Arial"/>
        <family val="2"/>
      </rPr>
      <t>+</t>
    </r>
    <r>
      <rPr>
        <sz val="10"/>
        <color theme="1"/>
        <rFont val="新細明體"/>
        <family val="1"/>
        <charset val="136"/>
      </rPr>
      <t>包裝線（第二批）</t>
    </r>
    <phoneticPr fontId="1" type="noConversion"/>
  </si>
  <si>
    <r>
      <rPr>
        <sz val="10"/>
        <color theme="1"/>
        <rFont val="新細明體"/>
        <family val="1"/>
        <charset val="136"/>
      </rPr>
      <t>墨西哥</t>
    </r>
    <r>
      <rPr>
        <sz val="10"/>
        <color theme="1"/>
        <rFont val="Arial"/>
        <family val="2"/>
      </rPr>
      <t xml:space="preserve"> Vulcan</t>
    </r>
    <r>
      <rPr>
        <sz val="10"/>
        <color theme="1"/>
        <rFont val="新細明體"/>
        <family val="1"/>
        <charset val="136"/>
      </rPr>
      <t>自動組裝</t>
    </r>
    <r>
      <rPr>
        <sz val="10"/>
        <color theme="1"/>
        <rFont val="Arial"/>
        <family val="2"/>
      </rPr>
      <t>+</t>
    </r>
    <r>
      <rPr>
        <sz val="10"/>
        <color theme="1"/>
        <rFont val="新細明體"/>
        <family val="1"/>
        <charset val="136"/>
      </rPr>
      <t>測組線</t>
    </r>
    <r>
      <rPr>
        <sz val="10"/>
        <color theme="1"/>
        <rFont val="Arial"/>
        <family val="2"/>
      </rPr>
      <t>&amp;</t>
    </r>
    <r>
      <rPr>
        <sz val="10"/>
        <color theme="1"/>
        <rFont val="新細明體"/>
        <family val="1"/>
        <charset val="136"/>
      </rPr>
      <t>測拆</t>
    </r>
    <r>
      <rPr>
        <sz val="10"/>
        <color theme="1"/>
        <rFont val="Arial"/>
        <family val="2"/>
      </rPr>
      <t>+</t>
    </r>
    <r>
      <rPr>
        <sz val="10"/>
        <color theme="1"/>
        <rFont val="新細明體"/>
        <family val="1"/>
        <charset val="136"/>
      </rPr>
      <t>包裝線（第三批）</t>
    </r>
    <phoneticPr fontId="1" type="noConversion"/>
  </si>
  <si>
    <r>
      <rPr>
        <sz val="10"/>
        <color theme="1"/>
        <rFont val="新細明體"/>
        <family val="1"/>
        <charset val="136"/>
      </rPr>
      <t>墨西哥</t>
    </r>
    <r>
      <rPr>
        <sz val="10"/>
        <color theme="1"/>
        <rFont val="Arial"/>
        <family val="2"/>
      </rPr>
      <t xml:space="preserve"> Vulcan</t>
    </r>
    <r>
      <rPr>
        <sz val="10"/>
        <color theme="1"/>
        <rFont val="新細明體"/>
        <family val="1"/>
        <charset val="136"/>
      </rPr>
      <t>自動組裝</t>
    </r>
    <r>
      <rPr>
        <sz val="10"/>
        <color theme="1"/>
        <rFont val="Arial"/>
        <family val="2"/>
      </rPr>
      <t>+</t>
    </r>
    <r>
      <rPr>
        <sz val="10"/>
        <color theme="1"/>
        <rFont val="新細明體"/>
        <family val="1"/>
        <charset val="136"/>
      </rPr>
      <t>測組線</t>
    </r>
    <r>
      <rPr>
        <sz val="10"/>
        <color theme="1"/>
        <rFont val="Arial"/>
        <family val="2"/>
      </rPr>
      <t>&amp;</t>
    </r>
    <r>
      <rPr>
        <sz val="10"/>
        <color theme="1"/>
        <rFont val="新細明體"/>
        <family val="1"/>
        <charset val="136"/>
      </rPr>
      <t>測拆</t>
    </r>
    <r>
      <rPr>
        <sz val="10"/>
        <color theme="1"/>
        <rFont val="Arial"/>
        <family val="2"/>
      </rPr>
      <t>+</t>
    </r>
    <r>
      <rPr>
        <sz val="10"/>
        <color theme="1"/>
        <rFont val="新細明體"/>
        <family val="1"/>
        <charset val="136"/>
      </rPr>
      <t>包裝線（第五批）</t>
    </r>
    <phoneticPr fontId="1" type="noConversion"/>
  </si>
  <si>
    <r>
      <rPr>
        <sz val="10"/>
        <color theme="1"/>
        <rFont val="新細明體"/>
        <family val="1"/>
        <charset val="136"/>
      </rPr>
      <t>墨西哥</t>
    </r>
    <r>
      <rPr>
        <sz val="10"/>
        <color theme="1"/>
        <rFont val="Arial"/>
        <family val="2"/>
      </rPr>
      <t xml:space="preserve"> Vulcan</t>
    </r>
    <r>
      <rPr>
        <sz val="10"/>
        <color theme="1"/>
        <rFont val="新細明體"/>
        <family val="1"/>
        <charset val="136"/>
      </rPr>
      <t>自動組裝</t>
    </r>
    <r>
      <rPr>
        <sz val="10"/>
        <color theme="1"/>
        <rFont val="Arial"/>
        <family val="2"/>
      </rPr>
      <t>+</t>
    </r>
    <r>
      <rPr>
        <sz val="10"/>
        <color theme="1"/>
        <rFont val="新細明體"/>
        <family val="1"/>
        <charset val="136"/>
      </rPr>
      <t>測組線</t>
    </r>
    <r>
      <rPr>
        <sz val="10"/>
        <color theme="1"/>
        <rFont val="Arial"/>
        <family val="2"/>
      </rPr>
      <t>&amp;</t>
    </r>
    <r>
      <rPr>
        <sz val="10"/>
        <color theme="1"/>
        <rFont val="新細明體"/>
        <family val="1"/>
        <charset val="136"/>
      </rPr>
      <t>測拆</t>
    </r>
    <r>
      <rPr>
        <sz val="10"/>
        <color theme="1"/>
        <rFont val="Arial"/>
        <family val="2"/>
      </rPr>
      <t>+</t>
    </r>
    <r>
      <rPr>
        <sz val="10"/>
        <color theme="1"/>
        <rFont val="新細明體"/>
        <family val="1"/>
        <charset val="136"/>
      </rPr>
      <t>包裝線（第六批）</t>
    </r>
    <phoneticPr fontId="1" type="noConversion"/>
  </si>
  <si>
    <r>
      <rPr>
        <sz val="10"/>
        <color theme="1"/>
        <rFont val="新細明體"/>
        <family val="1"/>
        <charset val="136"/>
      </rPr>
      <t>墨西哥</t>
    </r>
    <r>
      <rPr>
        <sz val="10"/>
        <color theme="1"/>
        <rFont val="Arial"/>
        <family val="2"/>
      </rPr>
      <t xml:space="preserve"> Vulcan</t>
    </r>
    <r>
      <rPr>
        <sz val="10"/>
        <color theme="1"/>
        <rFont val="新細明體"/>
        <family val="1"/>
        <charset val="136"/>
      </rPr>
      <t>自動組裝</t>
    </r>
    <r>
      <rPr>
        <sz val="10"/>
        <color theme="1"/>
        <rFont val="Arial"/>
        <family val="2"/>
      </rPr>
      <t>+</t>
    </r>
    <r>
      <rPr>
        <sz val="10"/>
        <color theme="1"/>
        <rFont val="新細明體"/>
        <family val="1"/>
        <charset val="136"/>
      </rPr>
      <t>測組線</t>
    </r>
    <r>
      <rPr>
        <sz val="10"/>
        <color theme="1"/>
        <rFont val="Arial"/>
        <family val="2"/>
      </rPr>
      <t>&amp;</t>
    </r>
    <r>
      <rPr>
        <sz val="10"/>
        <color theme="1"/>
        <rFont val="新細明體"/>
        <family val="1"/>
        <charset val="136"/>
      </rPr>
      <t>測拆</t>
    </r>
    <r>
      <rPr>
        <sz val="10"/>
        <color theme="1"/>
        <rFont val="Arial"/>
        <family val="2"/>
      </rPr>
      <t>+</t>
    </r>
    <r>
      <rPr>
        <sz val="10"/>
        <color theme="1"/>
        <rFont val="新細明體"/>
        <family val="1"/>
        <charset val="136"/>
      </rPr>
      <t>包裝線（第四批）</t>
    </r>
    <phoneticPr fontId="1" type="noConversion"/>
  </si>
  <si>
    <r>
      <rPr>
        <sz val="10"/>
        <color theme="1"/>
        <rFont val="新細明體"/>
        <family val="1"/>
        <charset val="136"/>
      </rPr>
      <t>墨西哥</t>
    </r>
    <r>
      <rPr>
        <sz val="10"/>
        <color theme="1"/>
        <rFont val="Arial"/>
        <family val="2"/>
      </rPr>
      <t>GDL ML</t>
    </r>
    <r>
      <rPr>
        <sz val="10"/>
        <color theme="1"/>
        <rFont val="新細明體"/>
        <family val="1"/>
        <charset val="136"/>
      </rPr>
      <t>改造</t>
    </r>
    <r>
      <rPr>
        <sz val="10"/>
        <color theme="1"/>
        <rFont val="Arial"/>
        <family val="2"/>
      </rPr>
      <t>Hanuman</t>
    </r>
    <phoneticPr fontId="1" type="noConversion"/>
  </si>
  <si>
    <r>
      <rPr>
        <sz val="10"/>
        <color theme="1"/>
        <rFont val="微软雅黑"/>
        <family val="2"/>
        <charset val="134"/>
      </rPr>
      <t>墨西哥新增雙層手推車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微软雅黑"/>
        <family val="2"/>
        <charset val="134"/>
      </rPr>
      <t>增加</t>
    </r>
    <r>
      <rPr>
        <sz val="10"/>
        <color theme="1"/>
        <rFont val="Arial"/>
        <family val="2"/>
      </rPr>
      <t>19</t>
    </r>
    <r>
      <rPr>
        <sz val="10"/>
        <color theme="1"/>
        <rFont val="微软雅黑"/>
        <family val="2"/>
        <charset val="134"/>
      </rPr>
      <t>台</t>
    </r>
    <r>
      <rPr>
        <sz val="10"/>
        <color theme="1"/>
        <rFont val="Arial"/>
        <family val="2"/>
      </rPr>
      <t>)</t>
    </r>
    <phoneticPr fontId="1" type="noConversion"/>
  </si>
  <si>
    <r>
      <rPr>
        <b/>
        <sz val="10"/>
        <color theme="1"/>
        <rFont val="細明體"/>
        <family val="3"/>
        <charset val="136"/>
      </rPr>
      <t>已出貨待立賬</t>
    </r>
    <phoneticPr fontId="1" type="noConversion"/>
  </si>
  <si>
    <r>
      <t>CBD Koala   Magpie</t>
    </r>
    <r>
      <rPr>
        <sz val="10"/>
        <color theme="1"/>
        <rFont val="微软雅黑"/>
        <family val="2"/>
        <charset val="134"/>
      </rPr>
      <t>專案款項</t>
    </r>
    <r>
      <rPr>
        <sz val="10"/>
        <color theme="1"/>
        <rFont val="Arial"/>
        <family val="2"/>
      </rPr>
      <t>-1</t>
    </r>
    <phoneticPr fontId="1" type="noConversion"/>
  </si>
  <si>
    <r>
      <t>CBD Koala   Magpie</t>
    </r>
    <r>
      <rPr>
        <sz val="10"/>
        <color theme="1"/>
        <rFont val="細明體"/>
        <family val="3"/>
        <charset val="136"/>
      </rPr>
      <t>專案款項</t>
    </r>
    <r>
      <rPr>
        <sz val="10"/>
        <color theme="1"/>
        <rFont val="Arial"/>
        <family val="2"/>
      </rPr>
      <t>-2</t>
    </r>
    <phoneticPr fontId="1" type="noConversion"/>
  </si>
  <si>
    <r>
      <t>E6</t>
    </r>
    <r>
      <rPr>
        <sz val="10"/>
        <color theme="1"/>
        <rFont val="細明體"/>
        <family val="3"/>
        <charset val="136"/>
      </rPr>
      <t>點膠機設變專案</t>
    </r>
    <phoneticPr fontId="1" type="noConversion"/>
  </si>
  <si>
    <r>
      <t>2024</t>
    </r>
    <r>
      <rPr>
        <b/>
        <sz val="10"/>
        <color theme="1"/>
        <rFont val="細明體"/>
        <family val="3"/>
        <charset val="136"/>
      </rPr>
      <t>年</t>
    </r>
    <r>
      <rPr>
        <b/>
        <sz val="10"/>
        <color theme="1"/>
        <rFont val="Arial"/>
        <family val="2"/>
      </rPr>
      <t>04</t>
    </r>
    <r>
      <rPr>
        <b/>
        <sz val="10"/>
        <color theme="1"/>
        <rFont val="細明體"/>
        <family val="3"/>
        <charset val="136"/>
      </rPr>
      <t>月已入</t>
    </r>
    <phoneticPr fontId="1" type="noConversion"/>
  </si>
  <si>
    <r>
      <t xml:space="preserve">1.方案制作中…
</t>
    </r>
    <r>
      <rPr>
        <sz val="10"/>
        <color theme="1"/>
        <rFont val="新細明體"/>
        <family val="3"/>
        <charset val="134"/>
        <scheme val="minor"/>
      </rPr>
      <t>2.已出貨待驗收</t>
    </r>
    <phoneticPr fontId="1" type="noConversion"/>
  </si>
  <si>
    <r>
      <t>2024/8</t>
    </r>
    <r>
      <rPr>
        <b/>
        <sz val="10"/>
        <color theme="1"/>
        <rFont val="微软雅黑"/>
        <family val="2"/>
        <charset val="134"/>
      </rPr>
      <t>月</t>
    </r>
    <phoneticPr fontId="1" type="noConversion"/>
  </si>
  <si>
    <t>1.雙方已簽訂法務合約，執行中…</t>
    <phoneticPr fontId="1" type="noConversion"/>
  </si>
  <si>
    <t>A151</t>
    <phoneticPr fontId="1" type="noConversion"/>
  </si>
  <si>
    <r>
      <rPr>
        <sz val="10"/>
        <color theme="1"/>
        <rFont val="細明體"/>
        <family val="3"/>
        <charset val="136"/>
      </rPr>
      <t>威州</t>
    </r>
    <r>
      <rPr>
        <sz val="10"/>
        <color theme="1"/>
        <rFont val="Arial"/>
        <family val="2"/>
      </rPr>
      <t xml:space="preserve"> C6 </t>
    </r>
    <r>
      <rPr>
        <sz val="10"/>
        <color theme="1"/>
        <rFont val="細明體"/>
        <family val="3"/>
        <charset val="136"/>
      </rPr>
      <t>自動組裝線</t>
    </r>
    <phoneticPr fontId="1" type="noConversion"/>
  </si>
  <si>
    <t>A152</t>
    <phoneticPr fontId="1" type="noConversion"/>
  </si>
  <si>
    <t>思沃</t>
    <phoneticPr fontId="1" type="noConversion"/>
  </si>
  <si>
    <t>思沃</t>
  </si>
  <si>
    <t>王巍</t>
    <phoneticPr fontId="1" type="noConversion"/>
  </si>
  <si>
    <r>
      <t>1.</t>
    </r>
    <r>
      <rPr>
        <sz val="10"/>
        <color theme="1"/>
        <rFont val="宋体"/>
        <family val="2"/>
        <charset val="134"/>
      </rPr>
      <t>商務洽談中…</t>
    </r>
    <r>
      <rPr>
        <sz val="10"/>
        <color theme="1"/>
        <rFont val="Arial"/>
        <family val="2"/>
      </rPr>
      <t xml:space="preserve">
2.</t>
    </r>
    <r>
      <rPr>
        <sz val="10"/>
        <color theme="1"/>
        <rFont val="宋体"/>
        <family val="2"/>
        <charset val="134"/>
      </rPr>
      <t>方案規劃中…</t>
    </r>
    <phoneticPr fontId="1" type="noConversion"/>
  </si>
  <si>
    <t>A154</t>
  </si>
  <si>
    <r>
      <t>CBD Prime(</t>
    </r>
    <r>
      <rPr>
        <sz val="10"/>
        <color theme="1"/>
        <rFont val="宋体"/>
        <family val="2"/>
        <charset val="134"/>
      </rPr>
      <t>遙控器)自動包裝線</t>
    </r>
    <phoneticPr fontId="1" type="noConversion"/>
  </si>
  <si>
    <r>
      <t>方案圖紙在設計規劃中</t>
    </r>
    <r>
      <rPr>
        <sz val="10"/>
        <color theme="1"/>
        <rFont val="Microsoft YaHei UI"/>
        <family val="1"/>
        <charset val="134"/>
      </rPr>
      <t>…</t>
    </r>
    <phoneticPr fontId="1" type="noConversion"/>
  </si>
  <si>
    <t>之前預估入帳月份</t>
    <phoneticPr fontId="1" type="noConversion"/>
  </si>
  <si>
    <t>5/3取消</t>
    <phoneticPr fontId="1" type="noConversion"/>
  </si>
  <si>
    <t>其他</t>
    <phoneticPr fontId="1" type="noConversion"/>
  </si>
  <si>
    <r>
      <rPr>
        <sz val="10"/>
        <color theme="1"/>
        <rFont val="PMingLiU"/>
        <family val="1"/>
        <charset val="134"/>
      </rPr>
      <t>1.</t>
    </r>
    <r>
      <rPr>
        <sz val="10"/>
        <color theme="1"/>
        <rFont val="新細明體"/>
        <family val="1"/>
        <charset val="136"/>
      </rPr>
      <t xml:space="preserve">已確認交易及下PO單模式，客戶PR版報價單4.08送黃總簽核
</t>
    </r>
    <r>
      <rPr>
        <sz val="10"/>
        <color theme="1"/>
        <rFont val="PMingLiU"/>
        <family val="1"/>
        <charset val="134"/>
      </rPr>
      <t>2</t>
    </r>
    <r>
      <rPr>
        <sz val="10"/>
        <color theme="1"/>
        <rFont val="新細明體"/>
        <family val="1"/>
        <charset val="136"/>
      </rPr>
      <t xml:space="preserve">.投資計劃書已簽完，待客戶下PO單…
</t>
    </r>
    <r>
      <rPr>
        <sz val="10"/>
        <color theme="1"/>
        <rFont val="PMingLiU"/>
        <family val="1"/>
        <charset val="134"/>
      </rPr>
      <t>3</t>
    </r>
    <r>
      <rPr>
        <sz val="10"/>
        <color theme="1"/>
        <rFont val="新細明體"/>
        <family val="1"/>
        <charset val="136"/>
      </rPr>
      <t xml:space="preserve">.報價單已回簽...
</t>
    </r>
    <r>
      <rPr>
        <sz val="10"/>
        <color theme="1"/>
        <rFont val="PMingLiU"/>
        <family val="1"/>
        <charset val="134"/>
      </rPr>
      <t>4</t>
    </r>
    <r>
      <rPr>
        <sz val="10"/>
        <color theme="1"/>
        <rFont val="新細明體"/>
        <family val="1"/>
        <charset val="136"/>
      </rPr>
      <t xml:space="preserve">.設備已經在組裝調試中…
</t>
    </r>
    <r>
      <rPr>
        <sz val="10"/>
        <color rgb="FFFF0000"/>
        <rFont val="微软雅黑"/>
        <family val="2"/>
        <charset val="134"/>
      </rPr>
      <t>5.客人的需求/生產計劃往后延期…</t>
    </r>
    <phoneticPr fontId="1" type="noConversion"/>
  </si>
  <si>
    <r>
      <rPr>
        <sz val="10"/>
        <color theme="1"/>
        <rFont val="PMingLiU"/>
        <family val="1"/>
        <charset val="134"/>
      </rPr>
      <t>1.</t>
    </r>
    <r>
      <rPr>
        <sz val="10"/>
        <color theme="1"/>
        <rFont val="新細明體"/>
        <family val="1"/>
        <charset val="136"/>
      </rPr>
      <t xml:space="preserve">已確認交易及下PO單模式，客戶PR版報價單4.08送黃總簽核
</t>
    </r>
    <r>
      <rPr>
        <sz val="10"/>
        <color theme="1"/>
        <rFont val="新細明體"/>
        <family val="1"/>
        <charset val="134"/>
      </rPr>
      <t xml:space="preserve">2.投資計劃書已簽完，待客戶下PO單…
3.報價單已回簽...
4.設備已經在組裝調試中…
</t>
    </r>
    <r>
      <rPr>
        <sz val="10"/>
        <color rgb="FFFF0000"/>
        <rFont val="新細明體"/>
        <family val="1"/>
      </rPr>
      <t>5.客人的需求/生產計劃往后延期…</t>
    </r>
    <phoneticPr fontId="1" type="noConversion"/>
  </si>
  <si>
    <r>
      <rPr>
        <sz val="10"/>
        <color theme="1"/>
        <rFont val="微软雅黑"/>
        <family val="1"/>
        <charset val="134"/>
      </rPr>
      <t>1.</t>
    </r>
    <r>
      <rPr>
        <sz val="10"/>
        <color theme="1"/>
        <rFont val="新細明體"/>
        <family val="1"/>
        <charset val="136"/>
      </rPr>
      <t>已交貨龍華CBD，</t>
    </r>
    <r>
      <rPr>
        <sz val="10"/>
        <color theme="1"/>
        <rFont val="PMingLiU"/>
        <family val="1"/>
        <charset val="134"/>
      </rPr>
      <t>EVT已完成，</t>
    </r>
    <r>
      <rPr>
        <sz val="10"/>
        <color theme="1"/>
        <rFont val="新細明體"/>
        <family val="1"/>
        <charset val="136"/>
      </rPr>
      <t>待</t>
    </r>
    <r>
      <rPr>
        <sz val="10"/>
        <color theme="1"/>
        <rFont val="PMingLiU"/>
        <family val="1"/>
        <charset val="134"/>
      </rPr>
      <t>5</t>
    </r>
    <r>
      <rPr>
        <sz val="10"/>
        <color theme="1"/>
        <rFont val="新細明體"/>
        <family val="1"/>
        <charset val="136"/>
      </rPr>
      <t>月轉越南</t>
    </r>
    <r>
      <rPr>
        <sz val="10"/>
        <color theme="1"/>
        <rFont val="新細明體"/>
        <family val="1"/>
        <charset val="134"/>
      </rPr>
      <t xml:space="preserve">
</t>
    </r>
    <r>
      <rPr>
        <sz val="10"/>
        <color rgb="FFFF0000"/>
        <rFont val="微软雅黑"/>
        <family val="2"/>
        <charset val="134"/>
      </rPr>
      <t>2.5/8打包，預計5月底到VN,6月營收入賬比較安全</t>
    </r>
    <phoneticPr fontId="1" type="noConversion"/>
  </si>
  <si>
    <r>
      <rPr>
        <sz val="10"/>
        <color theme="1"/>
        <rFont val="微软雅黑"/>
        <family val="1"/>
        <charset val="134"/>
      </rPr>
      <t>1.</t>
    </r>
    <r>
      <rPr>
        <sz val="10"/>
        <color theme="1"/>
        <rFont val="新細明體"/>
        <family val="1"/>
        <charset val="136"/>
      </rPr>
      <t>已交貨龍華CBD，</t>
    </r>
    <r>
      <rPr>
        <sz val="10"/>
        <color theme="1"/>
        <rFont val="PMingLiU"/>
        <family val="1"/>
        <charset val="134"/>
      </rPr>
      <t>EVT已完成，</t>
    </r>
    <r>
      <rPr>
        <sz val="10"/>
        <color theme="1"/>
        <rFont val="新細明體"/>
        <family val="1"/>
        <charset val="136"/>
      </rPr>
      <t>待</t>
    </r>
    <r>
      <rPr>
        <sz val="10"/>
        <color theme="1"/>
        <rFont val="PMingLiU"/>
        <family val="1"/>
        <charset val="134"/>
      </rPr>
      <t>5</t>
    </r>
    <r>
      <rPr>
        <sz val="10"/>
        <color theme="1"/>
        <rFont val="新細明體"/>
        <family val="1"/>
        <charset val="136"/>
      </rPr>
      <t>月轉越南</t>
    </r>
    <r>
      <rPr>
        <sz val="10"/>
        <color theme="1"/>
        <rFont val="新細明體"/>
        <family val="1"/>
        <charset val="134"/>
      </rPr>
      <t xml:space="preserve">
</t>
    </r>
    <r>
      <rPr>
        <sz val="10"/>
        <color rgb="FFFF0000"/>
        <rFont val="新細明體"/>
        <family val="1"/>
      </rPr>
      <t>2.5/8打包，預計5月底到VN,6月營收入賬比較安全</t>
    </r>
    <phoneticPr fontId="1" type="noConversion"/>
  </si>
  <si>
    <r>
      <rPr>
        <sz val="10"/>
        <color theme="1"/>
        <rFont val="微软雅黑"/>
        <family val="2"/>
        <charset val="134"/>
      </rPr>
      <t>1.待出貨</t>
    </r>
    <r>
      <rPr>
        <sz val="10"/>
        <color theme="1"/>
        <rFont val="Arial"/>
        <family val="2"/>
      </rPr>
      <t>,CNS 2023</t>
    </r>
    <r>
      <rPr>
        <sz val="10"/>
        <color theme="1"/>
        <rFont val="微软雅黑"/>
        <family val="2"/>
        <charset val="134"/>
      </rPr>
      <t>貨款未回復付款時期</t>
    </r>
    <r>
      <rPr>
        <sz val="10"/>
        <color theme="1"/>
        <rFont val="Arial"/>
        <family val="2"/>
      </rPr>
      <t>,</t>
    </r>
    <r>
      <rPr>
        <sz val="10"/>
        <color theme="1"/>
        <rFont val="微软雅黑"/>
        <family val="2"/>
        <charset val="134"/>
      </rPr>
      <t>南寧經管不予以立帳…</t>
    </r>
    <r>
      <rPr>
        <sz val="10"/>
        <color theme="1"/>
        <rFont val="Arial"/>
        <family val="2"/>
        <charset val="134"/>
      </rPr>
      <t xml:space="preserve">
</t>
    </r>
    <r>
      <rPr>
        <sz val="10"/>
        <color rgb="FFFF0000"/>
        <rFont val="Arial"/>
        <family val="2"/>
        <charset val="134"/>
      </rPr>
      <t>2.</t>
    </r>
    <r>
      <rPr>
        <sz val="10"/>
        <color rgb="FFFF0000"/>
        <rFont val="微软雅黑"/>
        <family val="2"/>
        <charset val="134"/>
      </rPr>
      <t>出貨原因，排不上船期，故修正營收月份…</t>
    </r>
    <phoneticPr fontId="1" type="noConversion"/>
  </si>
  <si>
    <r>
      <rPr>
        <sz val="10"/>
        <color theme="1"/>
        <rFont val="微软雅黑"/>
        <family val="3"/>
        <charset val="134"/>
      </rPr>
      <t>1.</t>
    </r>
    <r>
      <rPr>
        <sz val="10"/>
        <color theme="1"/>
        <rFont val="細明體"/>
        <family val="3"/>
        <charset val="136"/>
      </rPr>
      <t>剩下</t>
    </r>
    <r>
      <rPr>
        <sz val="10"/>
        <color theme="1"/>
        <rFont val="Arial"/>
        <family val="2"/>
      </rPr>
      <t>1pcs</t>
    </r>
    <r>
      <rPr>
        <sz val="10"/>
        <color theme="1"/>
        <rFont val="細明體"/>
        <family val="3"/>
        <charset val="136"/>
      </rPr>
      <t>預計</t>
    </r>
    <r>
      <rPr>
        <sz val="10"/>
        <color theme="1"/>
        <rFont val="Arial"/>
        <family val="2"/>
      </rPr>
      <t>4</t>
    </r>
    <r>
      <rPr>
        <sz val="10"/>
        <color theme="1"/>
        <rFont val="細明體"/>
        <family val="3"/>
        <charset val="136"/>
      </rPr>
      <t>月出貨</t>
    </r>
    <r>
      <rPr>
        <sz val="10"/>
        <color theme="1"/>
        <rFont val="微软雅黑"/>
        <family val="3"/>
        <charset val="134"/>
      </rPr>
      <t xml:space="preserve">…
</t>
    </r>
    <r>
      <rPr>
        <sz val="10"/>
        <color rgb="FFFF0000"/>
        <rFont val="Arial"/>
        <family val="3"/>
        <charset val="134"/>
      </rPr>
      <t>2.</t>
    </r>
    <r>
      <rPr>
        <sz val="10"/>
        <color rgb="FFFF0000"/>
        <rFont val="微软雅黑"/>
        <family val="3"/>
        <charset val="134"/>
      </rPr>
      <t>客戶原因，等新的方這要，完成調試后再出貨…</t>
    </r>
    <phoneticPr fontId="1" type="noConversion"/>
  </si>
  <si>
    <r>
      <rPr>
        <strike/>
        <sz val="10"/>
        <color theme="1"/>
        <rFont val="新細明體"/>
        <family val="1"/>
        <charset val="136"/>
      </rPr>
      <t>自動化設備</t>
    </r>
    <phoneticPr fontId="1" type="noConversion"/>
  </si>
  <si>
    <r>
      <t>Delta</t>
    </r>
    <r>
      <rPr>
        <strike/>
        <sz val="10"/>
        <color theme="1"/>
        <rFont val="新細明體"/>
        <family val="1"/>
        <charset val="136"/>
      </rPr>
      <t>改</t>
    </r>
    <r>
      <rPr>
        <strike/>
        <sz val="10"/>
        <color theme="1"/>
        <rFont val="Arial"/>
        <family val="2"/>
      </rPr>
      <t>Bianca</t>
    </r>
    <r>
      <rPr>
        <strike/>
        <sz val="10"/>
        <color theme="1"/>
        <rFont val="新細明體"/>
        <family val="1"/>
        <charset val="136"/>
      </rPr>
      <t>組裝線</t>
    </r>
    <phoneticPr fontId="1" type="noConversion"/>
  </si>
  <si>
    <r>
      <rPr>
        <strike/>
        <sz val="10"/>
        <color theme="1"/>
        <rFont val="新細明體"/>
        <family val="1"/>
        <charset val="136"/>
      </rPr>
      <t>張建德</t>
    </r>
    <r>
      <rPr>
        <strike/>
        <sz val="10"/>
        <color theme="1"/>
        <rFont val="Arial"/>
        <family val="2"/>
      </rPr>
      <t>/</t>
    </r>
    <r>
      <rPr>
        <strike/>
        <sz val="10"/>
        <color theme="1"/>
        <rFont val="新細明體"/>
        <family val="1"/>
        <charset val="136"/>
      </rPr>
      <t>楊志偉</t>
    </r>
    <phoneticPr fontId="1" type="noConversion"/>
  </si>
  <si>
    <r>
      <rPr>
        <strike/>
        <sz val="10"/>
        <color theme="1"/>
        <rFont val="新細明體"/>
        <family val="1"/>
        <charset val="136"/>
      </rPr>
      <t>台灣新竹廠</t>
    </r>
    <phoneticPr fontId="1" type="noConversion"/>
  </si>
  <si>
    <r>
      <rPr>
        <b/>
        <strike/>
        <sz val="10"/>
        <color theme="1"/>
        <rFont val="新細明體"/>
        <family val="1"/>
        <charset val="136"/>
      </rPr>
      <t>集團關聯外交</t>
    </r>
  </si>
  <si>
    <r>
      <rPr>
        <strike/>
        <sz val="10"/>
        <color theme="1"/>
        <rFont val="新細明體"/>
        <family val="1"/>
        <charset val="136"/>
      </rPr>
      <t>陳榮洲</t>
    </r>
    <phoneticPr fontId="1" type="noConversion"/>
  </si>
  <si>
    <r>
      <t>D</t>
    </r>
    <r>
      <rPr>
        <strike/>
        <sz val="10"/>
        <color theme="1"/>
        <rFont val="宋体"/>
        <family val="2"/>
        <charset val="134"/>
      </rPr>
      <t>暫停</t>
    </r>
    <phoneticPr fontId="1" type="noConversion"/>
  </si>
  <si>
    <r>
      <rPr>
        <strike/>
        <sz val="10"/>
        <color theme="1"/>
        <rFont val="宋体"/>
        <family val="1"/>
        <charset val="134"/>
      </rPr>
      <t>1.</t>
    </r>
    <r>
      <rPr>
        <strike/>
        <sz val="10"/>
        <color theme="1"/>
        <rFont val="新細明體"/>
        <family val="1"/>
        <charset val="136"/>
      </rPr>
      <t xml:space="preserve">報價單已簽核，待正式PO，設備組裝調試中，原預計1/31出貨，現待PO出貨
</t>
    </r>
    <r>
      <rPr>
        <strike/>
        <sz val="10"/>
        <color theme="1"/>
        <rFont val="宋体"/>
        <family val="1"/>
        <charset val="134"/>
      </rPr>
      <t>2.客人準備用這個改造為umbriel去用...</t>
    </r>
    <r>
      <rPr>
        <strike/>
        <sz val="10"/>
        <color theme="1"/>
        <rFont val="新細明體"/>
        <family val="1"/>
        <charset val="136"/>
      </rPr>
      <t xml:space="preserve">
</t>
    </r>
    <r>
      <rPr>
        <strike/>
        <sz val="10"/>
        <color theme="1"/>
        <rFont val="宋体"/>
        <family val="3"/>
        <charset val="134"/>
      </rPr>
      <t>3.正著手評估去改Vulcan...</t>
    </r>
    <r>
      <rPr>
        <strike/>
        <sz val="10"/>
        <color theme="1"/>
        <rFont val="新細明體"/>
        <family val="1"/>
        <charset val="136"/>
      </rPr>
      <t xml:space="preserve">
</t>
    </r>
    <phoneticPr fontId="1" type="noConversion"/>
  </si>
  <si>
    <r>
      <t>C</t>
    </r>
    <r>
      <rPr>
        <strike/>
        <sz val="10"/>
        <color theme="1"/>
        <rFont val="宋体"/>
        <family val="2"/>
        <charset val="134"/>
      </rPr>
      <t>取消</t>
    </r>
    <phoneticPr fontId="1" type="noConversion"/>
  </si>
  <si>
    <r>
      <t xml:space="preserve">1.方案定版
</t>
    </r>
    <r>
      <rPr>
        <strike/>
        <sz val="10"/>
        <color theme="1"/>
        <rFont val="新細明體"/>
        <family val="3"/>
        <charset val="134"/>
        <scheme val="minor"/>
      </rPr>
      <t>2.取消</t>
    </r>
    <phoneticPr fontId="1" type="noConversion"/>
  </si>
  <si>
    <r>
      <t xml:space="preserve">1.定版方案有新增檢測需求，已修改回傳
</t>
    </r>
    <r>
      <rPr>
        <strike/>
        <sz val="10"/>
        <color theme="1"/>
        <rFont val="新細明體"/>
        <family val="3"/>
        <charset val="134"/>
        <scheme val="minor"/>
      </rPr>
      <t>2.取消</t>
    </r>
    <phoneticPr fontId="1" type="noConversion"/>
  </si>
  <si>
    <r>
      <t xml:space="preserve">1.V3方案階段
</t>
    </r>
    <r>
      <rPr>
        <strike/>
        <sz val="10"/>
        <color theme="1"/>
        <rFont val="新細明體"/>
        <family val="3"/>
        <charset val="134"/>
        <scheme val="minor"/>
      </rPr>
      <t>2.取消</t>
    </r>
    <phoneticPr fontId="1" type="noConversion"/>
  </si>
  <si>
    <r>
      <t xml:space="preserve">1.V1版方案製作中
</t>
    </r>
    <r>
      <rPr>
        <strike/>
        <sz val="10"/>
        <color theme="1"/>
        <rFont val="新細明體"/>
        <family val="3"/>
        <charset val="134"/>
        <scheme val="minor"/>
      </rPr>
      <t>2.取消</t>
    </r>
    <phoneticPr fontId="1" type="noConversion"/>
  </si>
  <si>
    <r>
      <t xml:space="preserve">1.待下單
</t>
    </r>
    <r>
      <rPr>
        <strike/>
        <sz val="10"/>
        <color theme="1"/>
        <rFont val="新細明體"/>
        <family val="3"/>
        <charset val="134"/>
        <scheme val="minor"/>
      </rPr>
      <t>2.取消</t>
    </r>
    <phoneticPr fontId="1" type="noConversion"/>
  </si>
  <si>
    <r>
      <rPr>
        <strike/>
        <sz val="10"/>
        <color theme="1"/>
        <rFont val="新細明體"/>
        <family val="1"/>
        <charset val="136"/>
      </rPr>
      <t>奕翰</t>
    </r>
  </si>
  <si>
    <r>
      <t>與</t>
    </r>
    <r>
      <rPr>
        <strike/>
        <sz val="10"/>
        <color theme="1"/>
        <rFont val="宋体"/>
        <family val="3"/>
        <charset val="134"/>
      </rPr>
      <t>A059重復…</t>
    </r>
    <phoneticPr fontId="1" type="noConversion"/>
  </si>
  <si>
    <r>
      <t>與A0</t>
    </r>
    <r>
      <rPr>
        <strike/>
        <sz val="10"/>
        <color theme="1"/>
        <rFont val="宋体"/>
        <family val="3"/>
        <charset val="134"/>
      </rPr>
      <t>63</t>
    </r>
    <r>
      <rPr>
        <strike/>
        <sz val="10"/>
        <color theme="1"/>
        <rFont val="細明體"/>
        <family val="3"/>
        <charset val="136"/>
      </rPr>
      <t>重復</t>
    </r>
    <r>
      <rPr>
        <strike/>
        <sz val="10"/>
        <color theme="1"/>
        <rFont val="宋体"/>
        <family val="3"/>
        <charset val="134"/>
      </rPr>
      <t>…</t>
    </r>
    <phoneticPr fontId="1" type="noConversion"/>
  </si>
  <si>
    <t>原序號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</si>
</sst>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176" formatCode="0_ "/>
    <numFmt numFmtId="177" formatCode="#,##0.00_);[Red]\(#,##0.00\)"/>
    <numFmt numFmtId="178" formatCode="#,##0.0_);[Red]\(#,##0.0\)"/>
    <numFmt numFmtId="179" formatCode="0_);[Red]\(0\)"/>
    <numFmt numFmtId="180" formatCode="#,##0_);[Red]\(#,##0\)"/>
    <numFmt numFmtId="181" formatCode="#,##0_ "/>
    <numFmt numFmtId="182" formatCode="#,##0.000_);[Red]\(#,##0.000\)"/>
    <numFmt numFmtId="183" formatCode="0.0_);[Red]\(0.0\)"/>
    <numFmt numFmtId="184" formatCode="0.00_);[Red]\(0.00\)"/>
    <numFmt numFmtId="185" formatCode="#,##0_ ;[Red]\-#,##0\ "/>
    <numFmt numFmtId="186" formatCode="#,##0.0_ ;[Red]\-#,##0.0\ "/>
    <numFmt numFmtId="187" formatCode="#,##0.00_ ;[Red]\-#,##0.00\ "/>
    <numFmt numFmtId="188" formatCode="0.00_ "/>
    <numFmt numFmtId="189" formatCode="0.0_ "/>
    <numFmt numFmtId="190" formatCode="0.000000_ "/>
    <numFmt numFmtId="191" formatCode="0.0000000000_ "/>
    <numFmt numFmtId="192" formatCode="0.0"/>
    <numFmt numFmtId="193" formatCode="#,##0.00_ "/>
  </numFmts>
  <fonts count="17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細明體"/>
      <family val="3"/>
      <charset val="136"/>
    </font>
    <font>
      <sz val="12"/>
      <name val="Arial"/>
      <family val="2"/>
    </font>
    <font>
      <sz val="12"/>
      <name val="新細明體"/>
      <family val="1"/>
      <charset val="136"/>
    </font>
    <font>
      <sz val="11"/>
      <name val="Arial"/>
      <family val="2"/>
    </font>
    <font>
      <sz val="9"/>
      <name val="新細明體"/>
      <family val="1"/>
      <charset val="136"/>
      <scheme val="minor"/>
    </font>
    <font>
      <b/>
      <sz val="12"/>
      <name val="Arial"/>
      <family val="2"/>
    </font>
    <font>
      <b/>
      <sz val="12"/>
      <name val="細明體"/>
      <family val="3"/>
      <charset val="136"/>
    </font>
    <font>
      <b/>
      <sz val="12"/>
      <name val="新細明體"/>
      <family val="1"/>
      <charset val="136"/>
    </font>
    <font>
      <b/>
      <sz val="12"/>
      <color theme="1"/>
      <name val="新細明體"/>
      <family val="2"/>
      <charset val="136"/>
      <scheme val="minor"/>
    </font>
    <font>
      <sz val="12"/>
      <color theme="1"/>
      <name val="Arial"/>
      <family val="2"/>
    </font>
    <font>
      <sz val="12"/>
      <color theme="1"/>
      <name val="新細明體"/>
      <family val="1"/>
      <charset val="136"/>
    </font>
    <font>
      <sz val="11"/>
      <name val="細明體"/>
      <family val="3"/>
      <charset val="136"/>
    </font>
    <font>
      <sz val="12"/>
      <name val="宋体"/>
      <family val="3"/>
      <charset val="134"/>
    </font>
    <font>
      <sz val="10"/>
      <color theme="1"/>
      <name val="新細明體"/>
      <family val="2"/>
      <charset val="136"/>
      <scheme val="minor"/>
    </font>
    <font>
      <sz val="12"/>
      <name val="細明體"/>
      <family val="2"/>
      <charset val="136"/>
    </font>
    <font>
      <sz val="14"/>
      <name val="細明體"/>
      <family val="3"/>
      <charset val="136"/>
    </font>
    <font>
      <sz val="9"/>
      <name val="新細明體"/>
      <family val="1"/>
      <charset val="136"/>
    </font>
    <font>
      <sz val="12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Microsoft JhengHei"/>
      <family val="2"/>
    </font>
    <font>
      <sz val="12"/>
      <color theme="1"/>
      <name val="新細明體"/>
      <family val="2"/>
      <charset val="136"/>
      <scheme val="minor"/>
    </font>
    <font>
      <b/>
      <sz val="11"/>
      <name val="Arial"/>
      <family val="2"/>
    </font>
    <font>
      <b/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  <scheme val="minor"/>
    </font>
    <font>
      <sz val="11"/>
      <name val="Microsoft JhengHei"/>
      <family val="2"/>
    </font>
    <font>
      <sz val="12"/>
      <color theme="1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9"/>
      <name val="細明體"/>
      <family val="3"/>
      <charset val="136"/>
    </font>
    <font>
      <sz val="11"/>
      <name val="宋体"/>
      <family val="3"/>
      <charset val="134"/>
    </font>
    <font>
      <b/>
      <sz val="12"/>
      <color rgb="FFFF0000"/>
      <name val="Arial"/>
      <family val="2"/>
    </font>
    <font>
      <b/>
      <sz val="12"/>
      <name val="宋体"/>
      <family val="3"/>
      <charset val="134"/>
    </font>
    <font>
      <sz val="12"/>
      <name val="等线 Light"/>
      <family val="3"/>
      <charset val="134"/>
    </font>
    <font>
      <b/>
      <sz val="12"/>
      <name val="等线 Light"/>
      <family val="3"/>
      <charset val="134"/>
    </font>
    <font>
      <sz val="11"/>
      <name val="等线 Light"/>
      <family val="3"/>
      <charset val="134"/>
    </font>
    <font>
      <sz val="12"/>
      <color rgb="FFFF0000"/>
      <name val="新細明體"/>
      <family val="1"/>
      <charset val="136"/>
    </font>
    <font>
      <sz val="12"/>
      <color rgb="FFFF0000"/>
      <name val="Arial"/>
      <family val="2"/>
    </font>
    <font>
      <sz val="12"/>
      <color rgb="FFFF0000"/>
      <name val="Calibri"/>
      <family val="2"/>
    </font>
    <font>
      <sz val="12"/>
      <color rgb="FFFF0000"/>
      <name val="細明體"/>
      <family val="3"/>
      <charset val="136"/>
    </font>
    <font>
      <b/>
      <sz val="12"/>
      <color rgb="FFFF0000"/>
      <name val="新細明體"/>
      <family val="1"/>
      <charset val="136"/>
      <scheme val="minor"/>
    </font>
    <font>
      <sz val="12"/>
      <color theme="1"/>
      <name val="Microsoft JhengHei"/>
      <family val="2"/>
    </font>
    <font>
      <sz val="10"/>
      <name val="新細明體"/>
      <family val="2"/>
      <charset val="136"/>
      <scheme val="minor"/>
    </font>
    <font>
      <sz val="12"/>
      <color rgb="FFFF0000"/>
      <name val="宋体"/>
      <family val="3"/>
      <charset val="134"/>
    </font>
    <font>
      <b/>
      <sz val="12"/>
      <color rgb="FFFF0000"/>
      <name val="新細明體"/>
      <family val="1"/>
      <charset val="136"/>
    </font>
    <font>
      <sz val="10"/>
      <name val="Arial"/>
      <family val="2"/>
    </font>
    <font>
      <b/>
      <sz val="12"/>
      <name val="新細明體"/>
      <family val="1"/>
      <charset val="136"/>
      <scheme val="minor"/>
    </font>
    <font>
      <b/>
      <sz val="10"/>
      <name val="Arial"/>
      <family val="2"/>
    </font>
    <font>
      <b/>
      <sz val="10"/>
      <name val="新細明體"/>
      <family val="1"/>
      <charset val="136"/>
    </font>
    <font>
      <sz val="10"/>
      <name val="新細明體"/>
      <family val="1"/>
      <charset val="136"/>
    </font>
    <font>
      <sz val="10"/>
      <name val="細明體"/>
      <family val="3"/>
      <charset val="136"/>
    </font>
    <font>
      <sz val="10"/>
      <name val="新細明體"/>
      <family val="1"/>
      <charset val="136"/>
      <scheme val="minor"/>
    </font>
    <font>
      <sz val="10"/>
      <name val="Microsoft JhengHei"/>
      <family val="2"/>
    </font>
    <font>
      <sz val="10"/>
      <name val="細明體"/>
      <family val="2"/>
      <charset val="136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新細明體"/>
      <family val="1"/>
      <charset val="136"/>
    </font>
    <font>
      <b/>
      <strike/>
      <sz val="10"/>
      <name val="Arial"/>
      <family val="2"/>
    </font>
    <font>
      <sz val="10"/>
      <color rgb="FFFF0000"/>
      <name val="Arial"/>
      <family val="2"/>
    </font>
    <font>
      <strike/>
      <sz val="10"/>
      <name val="Arial"/>
      <family val="2"/>
    </font>
    <font>
      <b/>
      <sz val="10"/>
      <color theme="1"/>
      <name val="新細明體"/>
      <family val="2"/>
      <charset val="136"/>
      <scheme val="minor"/>
    </font>
    <font>
      <b/>
      <sz val="10"/>
      <color rgb="FFFF0000"/>
      <name val="Arial"/>
      <family val="2"/>
    </font>
    <font>
      <sz val="10"/>
      <color rgb="FFFF0000"/>
      <name val="新細明體"/>
      <family val="1"/>
      <charset val="136"/>
    </font>
    <font>
      <b/>
      <sz val="10"/>
      <color theme="1"/>
      <name val="Arial"/>
      <family val="2"/>
    </font>
    <font>
      <sz val="10"/>
      <name val="宋体"/>
      <family val="3"/>
      <charset val="134"/>
    </font>
    <font>
      <sz val="10"/>
      <name val="微软雅黑"/>
      <family val="2"/>
      <charset val="134"/>
    </font>
    <font>
      <b/>
      <sz val="10"/>
      <name val="細明體"/>
      <family val="3"/>
      <charset val="136"/>
    </font>
    <font>
      <sz val="10"/>
      <name val="Arial"/>
      <family val="2"/>
      <charset val="134"/>
    </font>
    <font>
      <sz val="10"/>
      <name val="Arial"/>
      <family val="1"/>
      <charset val="136"/>
    </font>
    <font>
      <b/>
      <sz val="10"/>
      <name val="微软雅黑"/>
      <family val="2"/>
      <charset val="134"/>
    </font>
    <font>
      <sz val="10"/>
      <color rgb="FFFF0000"/>
      <name val="細明體"/>
      <family val="3"/>
      <charset val="136"/>
    </font>
    <font>
      <strike/>
      <sz val="10"/>
      <name val="新細明體"/>
      <family val="1"/>
      <charset val="136"/>
    </font>
    <font>
      <b/>
      <strike/>
      <sz val="10"/>
      <name val="新細明體"/>
      <family val="1"/>
      <charset val="136"/>
    </font>
    <font>
      <sz val="10"/>
      <name val="AR Maokai Heavy Big5"/>
      <family val="3"/>
      <charset val="136"/>
    </font>
    <font>
      <sz val="10"/>
      <color rgb="FFFF0000"/>
      <name val="細明體"/>
      <family val="2"/>
      <charset val="136"/>
    </font>
    <font>
      <sz val="10"/>
      <color rgb="FFFF0000"/>
      <name val="新細明體"/>
      <family val="1"/>
      <charset val="134"/>
    </font>
    <font>
      <sz val="10"/>
      <name val="Arial"/>
      <family val="1"/>
    </font>
    <font>
      <sz val="10"/>
      <name val="新細明體"/>
      <family val="1"/>
      <charset val="134"/>
    </font>
    <font>
      <sz val="10"/>
      <name val="新細明體"/>
      <family val="2"/>
      <charset val="136"/>
    </font>
    <font>
      <sz val="10"/>
      <color theme="1"/>
      <name val="新細明體"/>
      <family val="1"/>
      <charset val="136"/>
      <scheme val="minor"/>
    </font>
    <font>
      <strike/>
      <sz val="10"/>
      <name val="等线 Light"/>
      <family val="3"/>
      <charset val="134"/>
    </font>
    <font>
      <b/>
      <strike/>
      <sz val="10"/>
      <name val="等线 Light"/>
      <family val="3"/>
      <charset val="134"/>
    </font>
    <font>
      <strike/>
      <sz val="10"/>
      <color rgb="FFFF0000"/>
      <name val="等线 Light"/>
      <family val="3"/>
      <charset val="134"/>
    </font>
    <font>
      <b/>
      <sz val="10"/>
      <color theme="1"/>
      <name val="新細明體"/>
      <family val="1"/>
      <charset val="136"/>
    </font>
    <font>
      <sz val="10"/>
      <color theme="1"/>
      <name val="宋体"/>
      <family val="3"/>
      <charset val="134"/>
    </font>
    <font>
      <strike/>
      <sz val="10"/>
      <color theme="1"/>
      <name val="新細明體"/>
      <family val="1"/>
      <charset val="136"/>
    </font>
    <font>
      <b/>
      <strike/>
      <sz val="10"/>
      <color theme="1"/>
      <name val="新細明體"/>
      <family val="1"/>
      <charset val="136"/>
    </font>
    <font>
      <sz val="10"/>
      <color theme="1"/>
      <name val="新細明體"/>
      <family val="1"/>
    </font>
    <font>
      <sz val="10"/>
      <color theme="1"/>
      <name val="細明體"/>
      <family val="3"/>
      <charset val="136"/>
    </font>
    <font>
      <sz val="10"/>
      <color theme="1"/>
      <name val="細明體"/>
      <family val="2"/>
      <charset val="136"/>
    </font>
    <font>
      <sz val="10"/>
      <color theme="1"/>
      <name val="Microsoft JhengHei"/>
      <family val="2"/>
    </font>
    <font>
      <sz val="10"/>
      <color theme="1"/>
      <name val="新細明體"/>
      <family val="1"/>
      <charset val="134"/>
    </font>
    <font>
      <sz val="10"/>
      <color theme="1"/>
      <name val="Arial"/>
      <family val="1"/>
    </font>
    <font>
      <sz val="12"/>
      <color theme="1"/>
      <name val="KaiTi"/>
      <family val="3"/>
      <charset val="134"/>
    </font>
    <font>
      <b/>
      <sz val="12"/>
      <color theme="1"/>
      <name val="KaiTi"/>
      <family val="3"/>
      <charset val="134"/>
    </font>
    <font>
      <b/>
      <sz val="9"/>
      <name val="細明體"/>
      <family val="3"/>
      <charset val="136"/>
    </font>
    <font>
      <sz val="9"/>
      <name val="Tahoma"/>
      <family val="2"/>
    </font>
    <font>
      <b/>
      <sz val="10"/>
      <name val="Microsoft JhengHei"/>
      <family val="2"/>
      <charset val="136"/>
    </font>
    <font>
      <sz val="10"/>
      <name val="Microsoft JhengHei"/>
      <family val="2"/>
      <charset val="136"/>
    </font>
    <font>
      <b/>
      <sz val="12"/>
      <color rgb="FF0000FF"/>
      <name val="KaiTi"/>
      <family val="3"/>
      <charset val="134"/>
    </font>
    <font>
      <b/>
      <sz val="10"/>
      <color theme="1"/>
      <name val="KaiTi"/>
      <family val="3"/>
      <charset val="134"/>
    </font>
    <font>
      <b/>
      <sz val="10"/>
      <color rgb="FFFF0000"/>
      <name val="新細明體"/>
      <family val="1"/>
      <charset val="136"/>
    </font>
    <font>
      <sz val="10"/>
      <color theme="1"/>
      <name val="Arial"/>
      <family val="1"/>
      <charset val="136"/>
    </font>
    <font>
      <sz val="10"/>
      <color rgb="FFFF0000"/>
      <name val="宋体"/>
      <family val="3"/>
      <charset val="134"/>
    </font>
    <font>
      <sz val="10"/>
      <color rgb="FFFF0000"/>
      <name val="Microsoft JhengHei"/>
      <family val="2"/>
    </font>
    <font>
      <sz val="10"/>
      <name val="宋体"/>
      <family val="1"/>
      <charset val="134"/>
    </font>
    <font>
      <sz val="10"/>
      <color rgb="FF7030A0"/>
      <name val="Arial"/>
      <family val="2"/>
    </font>
    <font>
      <sz val="10"/>
      <color rgb="FF7030A0"/>
      <name val="細明體"/>
      <family val="3"/>
      <charset val="136"/>
    </font>
    <font>
      <sz val="10"/>
      <color rgb="FFFF0000"/>
      <name val="等线 Light"/>
      <family val="3"/>
      <charset val="134"/>
    </font>
    <font>
      <sz val="10"/>
      <color theme="1"/>
      <name val="AR Maokai Heavy Big5"/>
      <family val="3"/>
      <charset val="136"/>
    </font>
    <font>
      <sz val="12"/>
      <color theme="1"/>
      <name val="新細明體"/>
      <family val="1"/>
      <charset val="136"/>
      <scheme val="minor"/>
    </font>
    <font>
      <sz val="10"/>
      <color rgb="FFFF0000"/>
      <name val="Arial"/>
      <family val="2"/>
      <charset val="134"/>
    </font>
    <font>
      <sz val="10"/>
      <color theme="1"/>
      <name val="Microsoft JhengHei"/>
      <family val="2"/>
      <charset val="136"/>
    </font>
    <font>
      <sz val="10"/>
      <color rgb="FFFF0000"/>
      <name val="Microsoft JhengHei"/>
      <family val="1"/>
    </font>
    <font>
      <sz val="10"/>
      <color theme="1"/>
      <name val="Microsoft JhengHei"/>
      <family val="1"/>
    </font>
    <font>
      <sz val="10"/>
      <color theme="1"/>
      <name val="微軟正黑體"/>
      <family val="2"/>
      <charset val="136"/>
    </font>
    <font>
      <sz val="8.5"/>
      <color theme="1"/>
      <name val="Microsoft JhengHei"/>
      <family val="2"/>
      <charset val="136"/>
    </font>
    <font>
      <sz val="10"/>
      <color rgb="FFFF0000"/>
      <name val="Arial"/>
      <family val="1"/>
      <charset val="136"/>
    </font>
    <font>
      <sz val="10"/>
      <color rgb="FFFF0000"/>
      <name val="Microsoft JhengHei"/>
      <family val="2"/>
      <charset val="136"/>
    </font>
    <font>
      <sz val="10"/>
      <color rgb="FFFF0000"/>
      <name val="Arial"/>
      <family val="1"/>
    </font>
    <font>
      <sz val="10"/>
      <color rgb="FFFF0000"/>
      <name val="Arial"/>
      <family val="2"/>
      <charset val="136"/>
    </font>
    <font>
      <sz val="10"/>
      <color rgb="FFFF0000"/>
      <name val="微軟正黑體"/>
      <family val="2"/>
      <charset val="136"/>
    </font>
    <font>
      <sz val="10"/>
      <color rgb="FFFF0000"/>
      <name val="宋体"/>
      <family val="2"/>
      <charset val="134"/>
    </font>
    <font>
      <sz val="10"/>
      <color rgb="FFFF0000"/>
      <name val="宋体"/>
      <family val="1"/>
      <charset val="134"/>
    </font>
    <font>
      <sz val="10"/>
      <color rgb="FFFF0000"/>
      <name val="PMingLiU"/>
      <family val="1"/>
      <charset val="134"/>
    </font>
    <font>
      <sz val="10"/>
      <name val="PMingLiU"/>
      <family val="1"/>
      <charset val="134"/>
    </font>
    <font>
      <sz val="10"/>
      <name val="宋体"/>
      <family val="2"/>
      <charset val="134"/>
    </font>
    <font>
      <sz val="10"/>
      <color rgb="FFFF0000"/>
      <name val="微软雅黑"/>
      <family val="2"/>
      <charset val="134"/>
    </font>
    <font>
      <sz val="10"/>
      <name val="Arial"/>
      <family val="1"/>
      <charset val="134"/>
    </font>
    <font>
      <sz val="10"/>
      <name val="微软雅黑"/>
      <family val="1"/>
      <charset val="134"/>
    </font>
    <font>
      <sz val="10"/>
      <name val="細明體"/>
      <family val="3"/>
      <charset val="134"/>
    </font>
    <font>
      <sz val="10"/>
      <color rgb="FFFF0000"/>
      <name val="細明體"/>
      <family val="3"/>
      <charset val="134"/>
    </font>
    <font>
      <sz val="10"/>
      <color theme="1"/>
      <name val="宋体"/>
      <family val="2"/>
      <charset val="134"/>
    </font>
    <font>
      <strike/>
      <sz val="10"/>
      <color rgb="FFFF0000"/>
      <name val="新細明體"/>
      <family val="1"/>
      <charset val="136"/>
    </font>
    <font>
      <sz val="10"/>
      <color theme="1"/>
      <name val="微软雅黑"/>
      <family val="2"/>
      <charset val="134"/>
    </font>
    <font>
      <sz val="10"/>
      <color theme="1"/>
      <name val="宋体"/>
      <family val="1"/>
      <charset val="134"/>
    </font>
    <font>
      <b/>
      <sz val="10"/>
      <color theme="1"/>
      <name val="細明體"/>
      <family val="3"/>
      <charset val="136"/>
    </font>
    <font>
      <sz val="10"/>
      <color theme="1"/>
      <name val="PMingLiU"/>
      <family val="1"/>
      <charset val="134"/>
    </font>
    <font>
      <strike/>
      <sz val="10"/>
      <color theme="1"/>
      <name val="Arial"/>
      <family val="2"/>
    </font>
    <font>
      <strike/>
      <sz val="10"/>
      <color theme="1"/>
      <name val="PMingLiU"/>
      <family val="1"/>
      <charset val="134"/>
    </font>
    <font>
      <b/>
      <strike/>
      <sz val="10"/>
      <color rgb="FFFF0000"/>
      <name val="新細明體"/>
      <family val="1"/>
      <charset val="136"/>
    </font>
    <font>
      <strike/>
      <sz val="10"/>
      <color theme="1"/>
      <name val="等线 Light"/>
      <family val="3"/>
      <charset val="134"/>
    </font>
    <font>
      <b/>
      <strike/>
      <sz val="10"/>
      <color theme="1"/>
      <name val="等线 Light"/>
      <family val="3"/>
      <charset val="134"/>
    </font>
    <font>
      <sz val="10"/>
      <color theme="1"/>
      <name val="等线 Light"/>
      <family val="3"/>
      <charset val="134"/>
    </font>
    <font>
      <sz val="10"/>
      <color theme="1"/>
      <name val="Arial"/>
      <family val="2"/>
      <charset val="134"/>
    </font>
    <font>
      <sz val="10"/>
      <color theme="1"/>
      <name val="新細明體"/>
      <family val="3"/>
      <charset val="134"/>
      <scheme val="minor"/>
    </font>
    <font>
      <sz val="10"/>
      <color theme="1"/>
      <name val="等线"/>
      <family val="3"/>
      <charset val="134"/>
    </font>
    <font>
      <sz val="10"/>
      <color theme="1"/>
      <name val="細明體"/>
      <family val="3"/>
      <charset val="134"/>
    </font>
    <font>
      <sz val="10"/>
      <color theme="1"/>
      <name val="Arial"/>
      <family val="1"/>
      <charset val="134"/>
    </font>
    <font>
      <sz val="10"/>
      <color theme="1"/>
      <name val="微软雅黑"/>
      <family val="1"/>
      <charset val="134"/>
    </font>
    <font>
      <b/>
      <sz val="10"/>
      <color rgb="FFFF0000"/>
      <name val="細明體"/>
      <family val="3"/>
      <charset val="136"/>
    </font>
    <font>
      <sz val="10"/>
      <color theme="1"/>
      <name val="等线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Microsoft YaHei UI"/>
      <family val="1"/>
      <charset val="134"/>
    </font>
    <font>
      <sz val="10"/>
      <color rgb="FFFF0000"/>
      <name val="新細明體"/>
      <family val="1"/>
    </font>
    <font>
      <sz val="10"/>
      <color theme="1"/>
      <name val="Arial"/>
      <family val="3"/>
      <charset val="134"/>
    </font>
    <font>
      <sz val="10"/>
      <color theme="1"/>
      <name val="微软雅黑"/>
      <family val="3"/>
      <charset val="134"/>
    </font>
    <font>
      <sz val="10"/>
      <color rgb="FFFF0000"/>
      <name val="Arial"/>
      <family val="3"/>
      <charset val="134"/>
    </font>
    <font>
      <sz val="10"/>
      <color rgb="FFFF0000"/>
      <name val="微软雅黑"/>
      <family val="3"/>
      <charset val="134"/>
    </font>
    <font>
      <strike/>
      <sz val="10"/>
      <color theme="1"/>
      <name val="宋体"/>
      <family val="1"/>
      <charset val="134"/>
    </font>
    <font>
      <strike/>
      <sz val="10"/>
      <color rgb="FFFF0000"/>
      <name val="Arial"/>
      <family val="2"/>
    </font>
    <font>
      <b/>
      <strike/>
      <sz val="10"/>
      <color theme="1"/>
      <name val="Arial"/>
      <family val="2"/>
    </font>
    <font>
      <b/>
      <strike/>
      <sz val="10"/>
      <color rgb="FFFF0000"/>
      <name val="Arial"/>
      <family val="2"/>
    </font>
    <font>
      <strike/>
      <sz val="10"/>
      <color theme="1"/>
      <name val="宋体"/>
      <family val="2"/>
      <charset val="134"/>
    </font>
    <font>
      <strike/>
      <sz val="10"/>
      <color theme="1"/>
      <name val="新細明體"/>
      <family val="1"/>
      <charset val="134"/>
    </font>
    <font>
      <strike/>
      <sz val="10"/>
      <color theme="1"/>
      <name val="宋体"/>
      <family val="3"/>
      <charset val="134"/>
    </font>
    <font>
      <strike/>
      <sz val="10"/>
      <color theme="1"/>
      <name val="細明體"/>
      <family val="3"/>
      <charset val="136"/>
    </font>
    <font>
      <strike/>
      <sz val="10"/>
      <color theme="1"/>
      <name val="新細明體"/>
      <family val="2"/>
      <charset val="136"/>
      <scheme val="minor"/>
    </font>
    <font>
      <strike/>
      <sz val="10"/>
      <color theme="1"/>
      <name val="新細明體"/>
      <family val="3"/>
      <charset val="134"/>
      <scheme val="minor"/>
    </font>
    <font>
      <strike/>
      <sz val="10"/>
      <color rgb="FFFF0000"/>
      <name val="細明體"/>
      <family val="3"/>
      <charset val="136"/>
    </font>
    <font>
      <strike/>
      <sz val="10"/>
      <color theme="1"/>
      <name val="AR Maokai Heavy Big5"/>
      <family val="3"/>
      <charset val="136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000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thick">
        <color rgb="FF0000FF"/>
      </top>
      <bottom style="thick">
        <color rgb="FF0000FF"/>
      </bottom>
      <diagonal/>
    </border>
    <border>
      <left style="hair">
        <color auto="1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/>
      <right style="hair">
        <color auto="1"/>
      </right>
      <top style="thick">
        <color rgb="FF0000FF"/>
      </top>
      <bottom style="thick">
        <color rgb="FF0000FF"/>
      </bottom>
      <diagonal/>
    </border>
  </borders>
  <cellStyleXfs count="3">
    <xf numFmtId="0" fontId="0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113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179" fontId="7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9" fontId="7" fillId="0" borderId="2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79" fontId="3" fillId="0" borderId="2" xfId="0" quotePrefix="1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79" fontId="3" fillId="0" borderId="2" xfId="0" applyNumberFormat="1" applyFont="1" applyBorder="1" applyAlignment="1">
      <alignment horizontal="center" vertical="center"/>
    </xf>
    <xf numFmtId="180" fontId="3" fillId="0" borderId="1" xfId="0" applyNumberFormat="1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81" fontId="3" fillId="0" borderId="1" xfId="0" applyNumberFormat="1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178" fontId="11" fillId="0" borderId="1" xfId="0" applyNumberFormat="1" applyFont="1" applyBorder="1" applyAlignment="1">
      <alignment horizontal="center" vertical="center"/>
    </xf>
    <xf numFmtId="178" fontId="11" fillId="0" borderId="2" xfId="0" applyNumberFormat="1" applyFont="1" applyBorder="1" applyAlignment="1">
      <alignment horizontal="center" vertical="center"/>
    </xf>
    <xf numFmtId="178" fontId="13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179" fontId="3" fillId="0" borderId="1" xfId="0" applyNumberFormat="1" applyFont="1" applyBorder="1" applyAlignment="1">
      <alignment horizontal="center" vertical="center"/>
    </xf>
    <xf numFmtId="0" fontId="15" fillId="0" borderId="0" xfId="0" applyFont="1">
      <alignment vertical="center"/>
    </xf>
    <xf numFmtId="176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77" fontId="7" fillId="2" borderId="1" xfId="0" applyNumberFormat="1" applyFont="1" applyFill="1" applyBorder="1" applyAlignment="1">
      <alignment horizontal="center" vertical="center" wrapText="1"/>
    </xf>
    <xf numFmtId="178" fontId="7" fillId="2" borderId="1" xfId="0" applyNumberFormat="1" applyFont="1" applyFill="1" applyBorder="1" applyAlignment="1">
      <alignment horizontal="center" vertical="center" wrapText="1"/>
    </xf>
    <xf numFmtId="178" fontId="7" fillId="2" borderId="2" xfId="0" applyNumberFormat="1" applyFont="1" applyFill="1" applyBorder="1" applyAlignment="1">
      <alignment horizontal="center" vertical="center" wrapText="1"/>
    </xf>
    <xf numFmtId="14" fontId="7" fillId="2" borderId="2" xfId="0" applyNumberFormat="1" applyFont="1" applyFill="1" applyBorder="1" applyAlignment="1">
      <alignment horizontal="center" vertical="center" wrapText="1"/>
    </xf>
    <xf numFmtId="179" fontId="7" fillId="2" borderId="2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79" fontId="7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7" fontId="11" fillId="0" borderId="2" xfId="0" applyNumberFormat="1" applyFont="1" applyBorder="1" applyAlignment="1">
      <alignment horizontal="center" vertical="center"/>
    </xf>
    <xf numFmtId="179" fontId="7" fillId="0" borderId="1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6" fontId="17" fillId="0" borderId="6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6" fillId="0" borderId="1" xfId="0" applyFont="1" applyBorder="1" applyAlignment="1">
      <alignment horizontal="center" vertical="center" wrapText="1"/>
    </xf>
    <xf numFmtId="0" fontId="19" fillId="0" borderId="0" xfId="0" applyFont="1">
      <alignment vertical="center"/>
    </xf>
    <xf numFmtId="0" fontId="14" fillId="0" borderId="1" xfId="0" applyFont="1" applyBorder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23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26" fillId="0" borderId="1" xfId="0" applyFont="1" applyBorder="1" applyAlignment="1">
      <alignment horizontal="left" vertical="center"/>
    </xf>
    <xf numFmtId="182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8" fillId="0" borderId="6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179" fontId="30" fillId="0" borderId="2" xfId="0" applyNumberFormat="1" applyFont="1" applyBorder="1" applyAlignment="1">
      <alignment horizontal="center" vertical="center"/>
    </xf>
    <xf numFmtId="0" fontId="29" fillId="0" borderId="1" xfId="0" applyFont="1" applyBorder="1" applyAlignment="1">
      <alignment horizontal="left" vertical="center" wrapText="1"/>
    </xf>
    <xf numFmtId="0" fontId="29" fillId="0" borderId="1" xfId="0" applyFont="1" applyBorder="1" applyAlignment="1">
      <alignment horizontal="center" vertical="center" wrapText="1"/>
    </xf>
    <xf numFmtId="179" fontId="30" fillId="0" borderId="1" xfId="0" applyNumberFormat="1" applyFont="1" applyBorder="1" applyAlignment="1">
      <alignment horizontal="center" vertical="center"/>
    </xf>
    <xf numFmtId="176" fontId="29" fillId="0" borderId="1" xfId="0" applyNumberFormat="1" applyFont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32" fillId="0" borderId="1" xfId="0" applyFont="1" applyBorder="1">
      <alignment vertical="center"/>
    </xf>
    <xf numFmtId="178" fontId="3" fillId="0" borderId="2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79" fontId="33" fillId="0" borderId="2" xfId="0" quotePrefix="1" applyNumberFormat="1" applyFont="1" applyBorder="1" applyAlignment="1">
      <alignment horizontal="center" vertical="center"/>
    </xf>
    <xf numFmtId="179" fontId="34" fillId="0" borderId="2" xfId="0" quotePrefix="1" applyNumberFormat="1" applyFont="1" applyBorder="1" applyAlignment="1">
      <alignment horizontal="center" vertical="center"/>
    </xf>
    <xf numFmtId="0" fontId="10" fillId="3" borderId="5" xfId="0" applyFont="1" applyFill="1" applyBorder="1">
      <alignment vertical="center"/>
    </xf>
    <xf numFmtId="0" fontId="35" fillId="0" borderId="6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179" fontId="36" fillId="0" borderId="1" xfId="0" applyNumberFormat="1" applyFont="1" applyBorder="1" applyAlignment="1">
      <alignment horizontal="center" vertical="center"/>
    </xf>
    <xf numFmtId="178" fontId="37" fillId="0" borderId="1" xfId="0" applyNumberFormat="1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177" fontId="35" fillId="0" borderId="1" xfId="0" applyNumberFormat="1" applyFont="1" applyBorder="1" applyAlignment="1">
      <alignment horizontal="center" vertical="center"/>
    </xf>
    <xf numFmtId="178" fontId="35" fillId="0" borderId="1" xfId="0" applyNumberFormat="1" applyFont="1" applyBorder="1" applyAlignment="1">
      <alignment horizontal="center" vertical="center"/>
    </xf>
    <xf numFmtId="179" fontId="36" fillId="0" borderId="2" xfId="0" quotePrefix="1" applyNumberFormat="1" applyFont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0" xfId="0" applyFont="1">
      <alignment vertical="center"/>
    </xf>
    <xf numFmtId="0" fontId="37" fillId="0" borderId="1" xfId="0" applyFont="1" applyBorder="1" applyAlignment="1">
      <alignment horizontal="left" vertical="center" wrapText="1"/>
    </xf>
    <xf numFmtId="179" fontId="36" fillId="0" borderId="2" xfId="0" applyNumberFormat="1" applyFont="1" applyBorder="1" applyAlignment="1">
      <alignment horizontal="center" vertical="center"/>
    </xf>
    <xf numFmtId="178" fontId="35" fillId="0" borderId="2" xfId="0" applyNumberFormat="1" applyFont="1" applyBorder="1" applyAlignment="1">
      <alignment horizontal="center" vertical="center"/>
    </xf>
    <xf numFmtId="179" fontId="35" fillId="0" borderId="2" xfId="0" quotePrefix="1" applyNumberFormat="1" applyFont="1" applyBorder="1" applyAlignment="1">
      <alignment horizontal="center" vertical="center"/>
    </xf>
    <xf numFmtId="179" fontId="36" fillId="0" borderId="1" xfId="0" quotePrefix="1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9" fillId="6" borderId="0" xfId="0" applyFont="1" applyFill="1">
      <alignment vertical="center"/>
    </xf>
    <xf numFmtId="17" fontId="0" fillId="0" borderId="1" xfId="0" applyNumberFormat="1" applyBorder="1" applyAlignment="1">
      <alignment horizontal="left" vertical="center"/>
    </xf>
    <xf numFmtId="3" fontId="0" fillId="0" borderId="1" xfId="0" applyNumberFormat="1" applyBorder="1" applyAlignment="1">
      <alignment horizontal="left" vertical="center"/>
    </xf>
    <xf numFmtId="183" fontId="40" fillId="2" borderId="1" xfId="0" applyNumberFormat="1" applyFont="1" applyFill="1" applyBorder="1" applyAlignment="1">
      <alignment horizontal="center" vertical="center"/>
    </xf>
    <xf numFmtId="179" fontId="14" fillId="0" borderId="2" xfId="0" quotePrefix="1" applyNumberFormat="1" applyFont="1" applyBorder="1" applyAlignment="1">
      <alignment horizontal="center" vertical="center"/>
    </xf>
    <xf numFmtId="179" fontId="14" fillId="0" borderId="1" xfId="0" quotePrefix="1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19" fillId="5" borderId="0" xfId="0" applyFont="1" applyFill="1">
      <alignment vertical="center"/>
    </xf>
    <xf numFmtId="0" fontId="1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/>
    </xf>
    <xf numFmtId="0" fontId="42" fillId="7" borderId="1" xfId="0" applyFont="1" applyFill="1" applyBorder="1" applyAlignment="1">
      <alignment horizontal="center" vertical="center"/>
    </xf>
    <xf numFmtId="178" fontId="19" fillId="0" borderId="1" xfId="0" applyNumberFormat="1" applyFont="1" applyBorder="1" applyAlignment="1">
      <alignment horizontal="center" vertical="center"/>
    </xf>
    <xf numFmtId="178" fontId="20" fillId="0" borderId="0" xfId="0" applyNumberFormat="1" applyFont="1" applyAlignment="1">
      <alignment horizontal="center" vertical="center"/>
    </xf>
    <xf numFmtId="178" fontId="20" fillId="0" borderId="0" xfId="0" applyNumberFormat="1" applyFont="1">
      <alignment vertical="center"/>
    </xf>
    <xf numFmtId="14" fontId="30" fillId="0" borderId="1" xfId="0" applyNumberFormat="1" applyFont="1" applyBorder="1" applyAlignment="1">
      <alignment horizontal="center" vertical="center"/>
    </xf>
    <xf numFmtId="178" fontId="11" fillId="0" borderId="0" xfId="0" applyNumberFormat="1" applyFont="1" applyAlignment="1">
      <alignment horizontal="center" vertical="center"/>
    </xf>
    <xf numFmtId="176" fontId="40" fillId="0" borderId="0" xfId="0" applyNumberFormat="1" applyFont="1" applyAlignment="1">
      <alignment horizontal="center" vertical="center"/>
    </xf>
    <xf numFmtId="0" fontId="39" fillId="0" borderId="0" xfId="0" applyFont="1">
      <alignment vertical="center"/>
    </xf>
    <xf numFmtId="0" fontId="39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179" fontId="33" fillId="0" borderId="0" xfId="0" applyNumberFormat="1" applyFont="1" applyAlignment="1">
      <alignment horizontal="center" vertical="center"/>
    </xf>
    <xf numFmtId="0" fontId="41" fillId="0" borderId="0" xfId="0" applyFont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176" fontId="7" fillId="0" borderId="6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77" fontId="7" fillId="0" borderId="1" xfId="0" applyNumberFormat="1" applyFont="1" applyBorder="1" applyAlignment="1">
      <alignment horizontal="center" vertical="center" wrapText="1"/>
    </xf>
    <xf numFmtId="178" fontId="7" fillId="0" borderId="1" xfId="0" applyNumberFormat="1" applyFont="1" applyBorder="1" applyAlignment="1">
      <alignment horizontal="center" vertical="center" wrapText="1"/>
    </xf>
    <xf numFmtId="178" fontId="7" fillId="0" borderId="2" xfId="0" applyNumberFormat="1" applyFont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 wrapText="1"/>
    </xf>
    <xf numFmtId="179" fontId="7" fillId="0" borderId="2" xfId="0" applyNumberFormat="1" applyFont="1" applyBorder="1" applyAlignment="1">
      <alignment horizontal="center" vertical="center" wrapText="1"/>
    </xf>
    <xf numFmtId="176" fontId="7" fillId="0" borderId="8" xfId="0" applyNumberFormat="1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177" fontId="7" fillId="0" borderId="11" xfId="0" applyNumberFormat="1" applyFont="1" applyBorder="1" applyAlignment="1">
      <alignment horizontal="center" vertical="center" wrapText="1"/>
    </xf>
    <xf numFmtId="178" fontId="7" fillId="0" borderId="11" xfId="0" applyNumberFormat="1" applyFont="1" applyBorder="1" applyAlignment="1">
      <alignment horizontal="center" vertical="center" wrapText="1"/>
    </xf>
    <xf numFmtId="178" fontId="7" fillId="0" borderId="13" xfId="0" applyNumberFormat="1" applyFont="1" applyBorder="1" applyAlignment="1">
      <alignment horizontal="center" vertical="center" wrapText="1"/>
    </xf>
    <xf numFmtId="14" fontId="7" fillId="0" borderId="13" xfId="0" applyNumberFormat="1" applyFont="1" applyBorder="1" applyAlignment="1">
      <alignment horizontal="center" vertical="center" wrapText="1"/>
    </xf>
    <xf numFmtId="179" fontId="7" fillId="0" borderId="13" xfId="0" applyNumberFormat="1" applyFont="1" applyBorder="1" applyAlignment="1">
      <alignment horizontal="center" vertical="center" wrapText="1"/>
    </xf>
    <xf numFmtId="176" fontId="7" fillId="0" borderId="10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177" fontId="7" fillId="0" borderId="3" xfId="0" applyNumberFormat="1" applyFont="1" applyBorder="1" applyAlignment="1">
      <alignment horizontal="center" vertical="center" wrapText="1"/>
    </xf>
    <xf numFmtId="178" fontId="7" fillId="0" borderId="3" xfId="0" applyNumberFormat="1" applyFont="1" applyBorder="1" applyAlignment="1">
      <alignment horizontal="center" vertical="center" wrapText="1"/>
    </xf>
    <xf numFmtId="178" fontId="7" fillId="0" borderId="14" xfId="0" applyNumberFormat="1" applyFont="1" applyBorder="1" applyAlignment="1">
      <alignment horizontal="center" vertical="center" wrapText="1"/>
    </xf>
    <xf numFmtId="14" fontId="7" fillId="0" borderId="14" xfId="0" applyNumberFormat="1" applyFont="1" applyBorder="1" applyAlignment="1">
      <alignment horizontal="center" vertical="center" wrapText="1"/>
    </xf>
    <xf numFmtId="179" fontId="7" fillId="0" borderId="14" xfId="0" applyNumberFormat="1" applyFont="1" applyBorder="1" applyAlignment="1">
      <alignment horizontal="center" vertical="center" wrapText="1"/>
    </xf>
    <xf numFmtId="176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77" fontId="7" fillId="0" borderId="0" xfId="0" applyNumberFormat="1" applyFont="1" applyAlignment="1">
      <alignment horizontal="center" vertical="center" wrapText="1"/>
    </xf>
    <xf numFmtId="178" fontId="7" fillId="0" borderId="0" xfId="0" applyNumberFormat="1" applyFont="1" applyAlignment="1">
      <alignment horizontal="center" vertical="center" wrapText="1"/>
    </xf>
    <xf numFmtId="14" fontId="7" fillId="0" borderId="0" xfId="0" applyNumberFormat="1" applyFont="1" applyAlignment="1">
      <alignment horizontal="center" vertical="center" wrapText="1"/>
    </xf>
    <xf numFmtId="179" fontId="7" fillId="0" borderId="0" xfId="0" applyNumberFormat="1" applyFont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3" fillId="0" borderId="11" xfId="0" applyNumberFormat="1" applyFont="1" applyBorder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176" fontId="3" fillId="0" borderId="3" xfId="0" applyNumberFormat="1" applyFont="1" applyBorder="1" applyAlignment="1">
      <alignment horizontal="center" vertical="center" wrapText="1"/>
    </xf>
    <xf numFmtId="179" fontId="41" fillId="2" borderId="1" xfId="0" applyNumberFormat="1" applyFont="1" applyFill="1" applyBorder="1" applyAlignment="1">
      <alignment horizontal="center" vertical="center"/>
    </xf>
    <xf numFmtId="178" fontId="19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178" fontId="39" fillId="0" borderId="2" xfId="0" applyNumberFormat="1" applyFont="1" applyBorder="1" applyAlignment="1">
      <alignment horizontal="center" vertical="center"/>
    </xf>
    <xf numFmtId="0" fontId="41" fillId="0" borderId="1" xfId="0" applyFont="1" applyBorder="1" applyAlignment="1">
      <alignment horizontal="left" vertical="center" wrapText="1"/>
    </xf>
    <xf numFmtId="0" fontId="38" fillId="2" borderId="6" xfId="0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horizontal="left" vertical="center" wrapText="1"/>
    </xf>
    <xf numFmtId="0" fontId="29" fillId="2" borderId="1" xfId="0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horizontal="center" vertical="center" wrapText="1"/>
    </xf>
    <xf numFmtId="179" fontId="30" fillId="2" borderId="2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43" fillId="2" borderId="1" xfId="0" applyFont="1" applyFill="1" applyBorder="1" applyAlignment="1">
      <alignment horizontal="center" vertical="center"/>
    </xf>
    <xf numFmtId="183" fontId="28" fillId="2" borderId="1" xfId="0" applyNumberFormat="1" applyFont="1" applyFill="1" applyBorder="1" applyAlignment="1">
      <alignment horizontal="center" vertical="center"/>
    </xf>
    <xf numFmtId="178" fontId="29" fillId="2" borderId="1" xfId="0" applyNumberFormat="1" applyFont="1" applyFill="1" applyBorder="1" applyAlignment="1">
      <alignment horizontal="center" vertical="center"/>
    </xf>
    <xf numFmtId="178" fontId="28" fillId="2" borderId="2" xfId="0" applyNumberFormat="1" applyFont="1" applyFill="1" applyBorder="1" applyAlignment="1">
      <alignment horizontal="center" vertical="center"/>
    </xf>
    <xf numFmtId="14" fontId="40" fillId="2" borderId="1" xfId="0" applyNumberFormat="1" applyFont="1" applyFill="1" applyBorder="1" applyAlignment="1">
      <alignment horizontal="center" vertical="center"/>
    </xf>
    <xf numFmtId="179" fontId="40" fillId="2" borderId="1" xfId="0" applyNumberFormat="1" applyFont="1" applyFill="1" applyBorder="1" applyAlignment="1">
      <alignment horizontal="center" vertical="center"/>
    </xf>
    <xf numFmtId="183" fontId="4" fillId="0" borderId="1" xfId="0" applyNumberFormat="1" applyFont="1" applyBorder="1" applyAlignment="1">
      <alignment horizontal="center" vertical="center"/>
    </xf>
    <xf numFmtId="0" fontId="44" fillId="0" borderId="0" xfId="0" applyFont="1">
      <alignment vertical="center"/>
    </xf>
    <xf numFmtId="0" fontId="39" fillId="0" borderId="6" xfId="0" applyFont="1" applyBorder="1" applyAlignment="1">
      <alignment horizontal="center" vertical="center"/>
    </xf>
    <xf numFmtId="179" fontId="33" fillId="0" borderId="1" xfId="0" applyNumberFormat="1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 wrapText="1"/>
    </xf>
    <xf numFmtId="177" fontId="39" fillId="0" borderId="1" xfId="0" applyNumberFormat="1" applyFont="1" applyBorder="1" applyAlignment="1">
      <alignment horizontal="center" vertical="center"/>
    </xf>
    <xf numFmtId="178" fontId="39" fillId="0" borderId="1" xfId="0" applyNumberFormat="1" applyFont="1" applyBorder="1" applyAlignment="1">
      <alignment horizontal="center" vertical="center"/>
    </xf>
    <xf numFmtId="179" fontId="45" fillId="0" borderId="2" xfId="0" quotePrefix="1" applyNumberFormat="1" applyFont="1" applyBorder="1" applyAlignment="1">
      <alignment horizontal="center" vertical="center"/>
    </xf>
    <xf numFmtId="179" fontId="39" fillId="0" borderId="1" xfId="0" applyNumberFormat="1" applyFont="1" applyBorder="1" applyAlignment="1">
      <alignment horizontal="center" vertical="center"/>
    </xf>
    <xf numFmtId="0" fontId="38" fillId="0" borderId="1" xfId="0" applyFont="1" applyBorder="1" applyAlignment="1">
      <alignment horizontal="left" vertical="center" wrapText="1"/>
    </xf>
    <xf numFmtId="179" fontId="33" fillId="0" borderId="1" xfId="0" quotePrefix="1" applyNumberFormat="1" applyFont="1" applyBorder="1" applyAlignment="1">
      <alignment horizontal="center" vertical="center"/>
    </xf>
    <xf numFmtId="179" fontId="33" fillId="0" borderId="2" xfId="0" applyNumberFormat="1" applyFont="1" applyBorder="1" applyAlignment="1">
      <alignment horizontal="center" vertical="center"/>
    </xf>
    <xf numFmtId="180" fontId="39" fillId="0" borderId="1" xfId="0" applyNumberFormat="1" applyFont="1" applyBorder="1" applyAlignment="1">
      <alignment horizontal="center" vertical="center"/>
    </xf>
    <xf numFmtId="180" fontId="39" fillId="0" borderId="2" xfId="0" applyNumberFormat="1" applyFont="1" applyBorder="1" applyAlignment="1">
      <alignment horizontal="center" vertical="center"/>
    </xf>
    <xf numFmtId="178" fontId="47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9" fillId="0" borderId="1" xfId="0" applyFont="1" applyBorder="1" applyAlignment="1">
      <alignment horizontal="left" vertical="center"/>
    </xf>
    <xf numFmtId="0" fontId="28" fillId="0" borderId="1" xfId="0" applyFont="1" applyBorder="1" applyAlignment="1">
      <alignment horizontal="center" vertical="center" wrapText="1"/>
    </xf>
    <xf numFmtId="180" fontId="28" fillId="0" borderId="1" xfId="0" applyNumberFormat="1" applyFont="1" applyBorder="1" applyAlignment="1">
      <alignment horizontal="center" vertical="center"/>
    </xf>
    <xf numFmtId="180" fontId="3" fillId="0" borderId="1" xfId="0" applyNumberFormat="1" applyFont="1" applyBorder="1" applyAlignment="1">
      <alignment horizontal="center" vertical="center" wrapText="1"/>
    </xf>
    <xf numFmtId="179" fontId="7" fillId="2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4" fontId="19" fillId="0" borderId="1" xfId="0" applyNumberFormat="1" applyFont="1" applyBorder="1" applyAlignment="1">
      <alignment horizontal="center" vertical="center"/>
    </xf>
    <xf numFmtId="3" fontId="19" fillId="0" borderId="1" xfId="0" applyNumberFormat="1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4" fontId="19" fillId="0" borderId="0" xfId="0" applyNumberFormat="1" applyFont="1" applyAlignment="1">
      <alignment horizontal="center" vertical="center"/>
    </xf>
    <xf numFmtId="3" fontId="19" fillId="0" borderId="0" xfId="0" applyNumberFormat="1" applyFont="1" applyAlignment="1">
      <alignment horizontal="center" vertical="center"/>
    </xf>
    <xf numFmtId="14" fontId="19" fillId="0" borderId="1" xfId="0" applyNumberFormat="1" applyFont="1" applyBorder="1" applyAlignment="1">
      <alignment horizontal="center" vertical="center"/>
    </xf>
    <xf numFmtId="179" fontId="35" fillId="0" borderId="1" xfId="0" quotePrefix="1" applyNumberFormat="1" applyFont="1" applyBorder="1" applyAlignment="1">
      <alignment horizontal="center" vertical="center"/>
    </xf>
    <xf numFmtId="0" fontId="48" fillId="2" borderId="9" xfId="0" applyFont="1" applyFill="1" applyBorder="1" applyAlignment="1">
      <alignment horizontal="center" vertical="center"/>
    </xf>
    <xf numFmtId="14" fontId="19" fillId="0" borderId="0" xfId="0" applyNumberFormat="1" applyFont="1" applyAlignment="1">
      <alignment horizontal="center" vertical="center"/>
    </xf>
    <xf numFmtId="14" fontId="19" fillId="0" borderId="12" xfId="0" applyNumberFormat="1" applyFont="1" applyBorder="1" applyAlignment="1">
      <alignment horizontal="center" vertical="center"/>
    </xf>
    <xf numFmtId="14" fontId="35" fillId="0" borderId="1" xfId="0" quotePrefix="1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83" fontId="12" fillId="0" borderId="1" xfId="0" applyNumberFormat="1" applyFont="1" applyBorder="1" applyAlignment="1">
      <alignment horizontal="center" vertical="center"/>
    </xf>
    <xf numFmtId="176" fontId="49" fillId="2" borderId="1" xfId="0" applyNumberFormat="1" applyFont="1" applyFill="1" applyBorder="1" applyAlignment="1">
      <alignment horizontal="center" vertical="center" wrapText="1"/>
    </xf>
    <xf numFmtId="0" fontId="49" fillId="2" borderId="1" xfId="0" applyFont="1" applyFill="1" applyBorder="1" applyAlignment="1">
      <alignment horizontal="center" vertical="center" wrapText="1"/>
    </xf>
    <xf numFmtId="177" fontId="49" fillId="2" borderId="1" xfId="0" applyNumberFormat="1" applyFont="1" applyFill="1" applyBorder="1" applyAlignment="1">
      <alignment horizontal="center" vertical="center" wrapText="1"/>
    </xf>
    <xf numFmtId="178" fontId="49" fillId="2" borderId="1" xfId="0" applyNumberFormat="1" applyFont="1" applyFill="1" applyBorder="1" applyAlignment="1">
      <alignment horizontal="center" vertical="center" wrapText="1"/>
    </xf>
    <xf numFmtId="179" fontId="49" fillId="2" borderId="2" xfId="0" applyNumberFormat="1" applyFont="1" applyFill="1" applyBorder="1" applyAlignment="1">
      <alignment horizontal="center" vertical="center" wrapText="1"/>
    </xf>
    <xf numFmtId="14" fontId="49" fillId="2" borderId="2" xfId="0" applyNumberFormat="1" applyFont="1" applyFill="1" applyBorder="1" applyAlignment="1">
      <alignment horizontal="center" vertical="center" wrapText="1"/>
    </xf>
    <xf numFmtId="0" fontId="47" fillId="0" borderId="0" xfId="0" applyFont="1">
      <alignment vertical="center"/>
    </xf>
    <xf numFmtId="0" fontId="49" fillId="0" borderId="4" xfId="0" applyFont="1" applyBorder="1" applyAlignment="1">
      <alignment horizontal="center" vertical="center"/>
    </xf>
    <xf numFmtId="179" fontId="49" fillId="0" borderId="4" xfId="0" applyNumberFormat="1" applyFont="1" applyBorder="1" applyAlignment="1">
      <alignment horizontal="center" vertical="center"/>
    </xf>
    <xf numFmtId="0" fontId="47" fillId="0" borderId="1" xfId="0" applyFont="1" applyBorder="1" applyAlignment="1">
      <alignment horizontal="center" vertical="center" wrapText="1"/>
    </xf>
    <xf numFmtId="0" fontId="51" fillId="0" borderId="1" xfId="0" applyFont="1" applyBorder="1" applyAlignment="1">
      <alignment horizontal="center" vertical="center" wrapText="1"/>
    </xf>
    <xf numFmtId="179" fontId="47" fillId="0" borderId="1" xfId="0" applyNumberFormat="1" applyFont="1" applyBorder="1" applyAlignment="1">
      <alignment horizontal="center" vertical="center"/>
    </xf>
    <xf numFmtId="0" fontId="51" fillId="0" borderId="1" xfId="0" applyFont="1" applyBorder="1" applyAlignment="1">
      <alignment horizontal="center" vertical="center"/>
    </xf>
    <xf numFmtId="179" fontId="47" fillId="0" borderId="1" xfId="0" quotePrefix="1" applyNumberFormat="1" applyFont="1" applyBorder="1" applyAlignment="1">
      <alignment horizontal="center" vertical="center"/>
    </xf>
    <xf numFmtId="0" fontId="53" fillId="0" borderId="1" xfId="0" applyFont="1" applyBorder="1" applyAlignment="1">
      <alignment horizontal="left" vertical="center"/>
    </xf>
    <xf numFmtId="0" fontId="52" fillId="0" borderId="1" xfId="0" applyFont="1" applyBorder="1" applyAlignment="1">
      <alignment horizontal="center" vertical="center"/>
    </xf>
    <xf numFmtId="180" fontId="47" fillId="0" borderId="1" xfId="0" applyNumberFormat="1" applyFont="1" applyBorder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 wrapText="1"/>
    </xf>
    <xf numFmtId="179" fontId="49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52" fillId="0" borderId="0" xfId="0" applyFont="1" applyAlignment="1">
      <alignment horizontal="center" vertical="center" wrapText="1"/>
    </xf>
    <xf numFmtId="178" fontId="47" fillId="0" borderId="0" xfId="0" applyNumberFormat="1" applyFont="1" applyAlignment="1">
      <alignment horizontal="center" vertical="center"/>
    </xf>
    <xf numFmtId="179" fontId="49" fillId="0" borderId="0" xfId="0" quotePrefix="1" applyNumberFormat="1" applyFont="1" applyAlignment="1">
      <alignment horizontal="center" vertical="center"/>
    </xf>
    <xf numFmtId="14" fontId="49" fillId="0" borderId="0" xfId="0" applyNumberFormat="1" applyFont="1" applyAlignment="1">
      <alignment horizontal="center" vertical="center"/>
    </xf>
    <xf numFmtId="0" fontId="49" fillId="0" borderId="0" xfId="0" applyFont="1">
      <alignment vertical="center"/>
    </xf>
    <xf numFmtId="0" fontId="47" fillId="2" borderId="1" xfId="0" applyFont="1" applyFill="1" applyBorder="1" applyAlignment="1">
      <alignment horizontal="center" vertical="center"/>
    </xf>
    <xf numFmtId="179" fontId="49" fillId="8" borderId="2" xfId="0" applyNumberFormat="1" applyFont="1" applyFill="1" applyBorder="1" applyAlignment="1">
      <alignment horizontal="center" vertical="center" wrapText="1"/>
    </xf>
    <xf numFmtId="178" fontId="49" fillId="8" borderId="2" xfId="0" applyNumberFormat="1" applyFont="1" applyFill="1" applyBorder="1" applyAlignment="1">
      <alignment horizontal="center" vertical="center" wrapText="1"/>
    </xf>
    <xf numFmtId="0" fontId="49" fillId="8" borderId="1" xfId="0" applyFont="1" applyFill="1" applyBorder="1" applyAlignment="1">
      <alignment horizontal="center" vertical="center" wrapText="1"/>
    </xf>
    <xf numFmtId="184" fontId="56" fillId="0" borderId="1" xfId="0" applyNumberFormat="1" applyFont="1" applyBorder="1" applyAlignment="1">
      <alignment horizontal="center" vertical="center"/>
    </xf>
    <xf numFmtId="184" fontId="57" fillId="0" borderId="1" xfId="0" applyNumberFormat="1" applyFont="1" applyBorder="1" applyAlignment="1">
      <alignment horizontal="center" vertical="center"/>
    </xf>
    <xf numFmtId="184" fontId="47" fillId="0" borderId="1" xfId="0" applyNumberFormat="1" applyFont="1" applyBorder="1" applyAlignment="1">
      <alignment horizontal="center" vertical="center"/>
    </xf>
    <xf numFmtId="184" fontId="51" fillId="0" borderId="1" xfId="0" applyNumberFormat="1" applyFont="1" applyBorder="1" applyAlignment="1">
      <alignment horizontal="center" vertical="center"/>
    </xf>
    <xf numFmtId="179" fontId="57" fillId="0" borderId="1" xfId="0" applyNumberFormat="1" applyFont="1" applyBorder="1" applyAlignment="1">
      <alignment horizontal="center" vertical="center"/>
    </xf>
    <xf numFmtId="179" fontId="58" fillId="0" borderId="1" xfId="0" applyNumberFormat="1" applyFont="1" applyBorder="1" applyAlignment="1">
      <alignment horizontal="center" vertical="center"/>
    </xf>
    <xf numFmtId="0" fontId="47" fillId="0" borderId="1" xfId="0" applyFont="1" applyBorder="1" applyAlignment="1">
      <alignment horizontal="center" vertical="center"/>
    </xf>
    <xf numFmtId="0" fontId="47" fillId="9" borderId="6" xfId="0" applyFont="1" applyFill="1" applyBorder="1" applyAlignment="1">
      <alignment horizontal="center" vertical="center"/>
    </xf>
    <xf numFmtId="0" fontId="53" fillId="9" borderId="1" xfId="0" applyFont="1" applyFill="1" applyBorder="1" applyAlignment="1">
      <alignment horizontal="left" vertical="center"/>
    </xf>
    <xf numFmtId="0" fontId="47" fillId="9" borderId="1" xfId="0" applyFont="1" applyFill="1" applyBorder="1" applyAlignment="1">
      <alignment horizontal="center" vertical="center"/>
    </xf>
    <xf numFmtId="0" fontId="47" fillId="9" borderId="1" xfId="0" applyFont="1" applyFill="1" applyBorder="1" applyAlignment="1">
      <alignment horizontal="left" vertical="center"/>
    </xf>
    <xf numFmtId="179" fontId="50" fillId="9" borderId="2" xfId="0" applyNumberFormat="1" applyFont="1" applyFill="1" applyBorder="1" applyAlignment="1">
      <alignment horizontal="center" vertical="center"/>
    </xf>
    <xf numFmtId="0" fontId="51" fillId="9" borderId="1" xfId="0" applyFont="1" applyFill="1" applyBorder="1" applyAlignment="1">
      <alignment horizontal="center" vertical="center" wrapText="1"/>
    </xf>
    <xf numFmtId="0" fontId="51" fillId="9" borderId="1" xfId="0" applyFont="1" applyFill="1" applyBorder="1" applyAlignment="1">
      <alignment horizontal="center" vertical="center"/>
    </xf>
    <xf numFmtId="40" fontId="47" fillId="9" borderId="1" xfId="0" applyNumberFormat="1" applyFont="1" applyFill="1" applyBorder="1" applyAlignment="1">
      <alignment horizontal="center" vertical="center"/>
    </xf>
    <xf numFmtId="178" fontId="47" fillId="9" borderId="1" xfId="0" applyNumberFormat="1" applyFont="1" applyFill="1" applyBorder="1" applyAlignment="1">
      <alignment horizontal="center" vertical="center"/>
    </xf>
    <xf numFmtId="179" fontId="59" fillId="9" borderId="2" xfId="0" applyNumberFormat="1" applyFont="1" applyFill="1" applyBorder="1" applyAlignment="1">
      <alignment horizontal="center" vertical="center"/>
    </xf>
    <xf numFmtId="0" fontId="52" fillId="9" borderId="1" xfId="0" applyFont="1" applyFill="1" applyBorder="1" applyAlignment="1">
      <alignment horizontal="center" vertical="center"/>
    </xf>
    <xf numFmtId="179" fontId="49" fillId="9" borderId="2" xfId="0" applyNumberFormat="1" applyFont="1" applyFill="1" applyBorder="1" applyAlignment="1">
      <alignment horizontal="center" vertical="center"/>
    </xf>
    <xf numFmtId="0" fontId="47" fillId="9" borderId="1" xfId="0" applyFont="1" applyFill="1" applyBorder="1" applyAlignment="1">
      <alignment horizontal="center" vertical="center" wrapText="1"/>
    </xf>
    <xf numFmtId="0" fontId="53" fillId="10" borderId="1" xfId="0" applyFont="1" applyFill="1" applyBorder="1" applyAlignment="1">
      <alignment horizontal="left" vertical="center"/>
    </xf>
    <xf numFmtId="178" fontId="47" fillId="9" borderId="2" xfId="0" applyNumberFormat="1" applyFont="1" applyFill="1" applyBorder="1" applyAlignment="1">
      <alignment horizontal="center" vertical="center"/>
    </xf>
    <xf numFmtId="58" fontId="0" fillId="0" borderId="0" xfId="0" applyNumberFormat="1">
      <alignment vertical="center"/>
    </xf>
    <xf numFmtId="40" fontId="47" fillId="0" borderId="1" xfId="0" applyNumberFormat="1" applyFont="1" applyBorder="1" applyAlignment="1">
      <alignment horizontal="center" vertical="center"/>
    </xf>
    <xf numFmtId="179" fontId="29" fillId="0" borderId="1" xfId="0" applyNumberFormat="1" applyFont="1" applyBorder="1" applyAlignment="1">
      <alignment horizontal="center" vertical="center"/>
    </xf>
    <xf numFmtId="179" fontId="4" fillId="0" borderId="2" xfId="0" applyNumberFormat="1" applyFont="1" applyBorder="1" applyAlignment="1">
      <alignment horizontal="center" vertical="center"/>
    </xf>
    <xf numFmtId="179" fontId="51" fillId="0" borderId="1" xfId="0" applyNumberFormat="1" applyFont="1" applyBorder="1" applyAlignment="1">
      <alignment horizontal="center" vertical="center"/>
    </xf>
    <xf numFmtId="179" fontId="61" fillId="0" borderId="1" xfId="0" applyNumberFormat="1" applyFont="1" applyBorder="1" applyAlignment="1">
      <alignment horizontal="center" vertical="center"/>
    </xf>
    <xf numFmtId="0" fontId="10" fillId="0" borderId="0" xfId="0" applyFont="1">
      <alignment vertical="center"/>
    </xf>
    <xf numFmtId="0" fontId="62" fillId="0" borderId="0" xfId="0" applyFont="1">
      <alignment vertical="center"/>
    </xf>
    <xf numFmtId="0" fontId="51" fillId="0" borderId="1" xfId="0" applyFont="1" applyBorder="1" applyAlignment="1">
      <alignment horizontal="left" vertical="center"/>
    </xf>
    <xf numFmtId="0" fontId="47" fillId="0" borderId="6" xfId="0" applyFont="1" applyBorder="1" applyAlignment="1">
      <alignment horizontal="center" vertical="center"/>
    </xf>
    <xf numFmtId="0" fontId="47" fillId="0" borderId="1" xfId="0" applyFont="1" applyBorder="1" applyAlignment="1">
      <alignment horizontal="left" vertical="center"/>
    </xf>
    <xf numFmtId="14" fontId="47" fillId="0" borderId="1" xfId="0" applyNumberFormat="1" applyFont="1" applyBorder="1" applyAlignment="1">
      <alignment horizontal="center" vertical="center"/>
    </xf>
    <xf numFmtId="179" fontId="49" fillId="0" borderId="2" xfId="0" applyNumberFormat="1" applyFont="1" applyBorder="1" applyAlignment="1">
      <alignment horizontal="center" vertical="center"/>
    </xf>
    <xf numFmtId="14" fontId="47" fillId="0" borderId="2" xfId="0" applyNumberFormat="1" applyFont="1" applyBorder="1" applyAlignment="1">
      <alignment horizontal="center" vertical="center"/>
    </xf>
    <xf numFmtId="178" fontId="47" fillId="0" borderId="2" xfId="0" applyNumberFormat="1" applyFont="1" applyBorder="1" applyAlignment="1">
      <alignment horizontal="center" vertical="center"/>
    </xf>
    <xf numFmtId="0" fontId="47" fillId="0" borderId="1" xfId="0" applyFont="1" applyBorder="1">
      <alignment vertical="center"/>
    </xf>
    <xf numFmtId="14" fontId="60" fillId="2" borderId="1" xfId="0" applyNumberFormat="1" applyFont="1" applyFill="1" applyBorder="1" applyAlignment="1">
      <alignment horizontal="center" vertical="center"/>
    </xf>
    <xf numFmtId="0" fontId="60" fillId="2" borderId="1" xfId="0" applyFont="1" applyFill="1" applyBorder="1" applyAlignment="1">
      <alignment horizontal="left" vertical="center" wrapText="1"/>
    </xf>
    <xf numFmtId="179" fontId="49" fillId="0" borderId="1" xfId="0" applyNumberFormat="1" applyFont="1" applyBorder="1" applyAlignment="1">
      <alignment horizontal="center" vertical="center"/>
    </xf>
    <xf numFmtId="14" fontId="60" fillId="2" borderId="2" xfId="0" applyNumberFormat="1" applyFont="1" applyFill="1" applyBorder="1" applyAlignment="1">
      <alignment horizontal="center" vertical="center"/>
    </xf>
    <xf numFmtId="179" fontId="60" fillId="2" borderId="2" xfId="0" applyNumberFormat="1" applyFont="1" applyFill="1" applyBorder="1" applyAlignment="1">
      <alignment horizontal="center" vertical="center"/>
    </xf>
    <xf numFmtId="179" fontId="64" fillId="2" borderId="1" xfId="0" applyNumberFormat="1" applyFont="1" applyFill="1" applyBorder="1" applyAlignment="1">
      <alignment horizontal="center" vertical="center"/>
    </xf>
    <xf numFmtId="179" fontId="60" fillId="2" borderId="1" xfId="0" applyNumberFormat="1" applyFont="1" applyFill="1" applyBorder="1" applyAlignment="1">
      <alignment horizontal="center" vertical="center"/>
    </xf>
    <xf numFmtId="179" fontId="49" fillId="0" borderId="1" xfId="0" quotePrefix="1" applyNumberFormat="1" applyFont="1" applyBorder="1" applyAlignment="1">
      <alignment horizontal="center" vertical="center"/>
    </xf>
    <xf numFmtId="176" fontId="60" fillId="2" borderId="1" xfId="0" applyNumberFormat="1" applyFont="1" applyFill="1" applyBorder="1" applyAlignment="1">
      <alignment horizontal="center" vertical="center"/>
    </xf>
    <xf numFmtId="0" fontId="60" fillId="2" borderId="1" xfId="0" applyFont="1" applyFill="1" applyBorder="1">
      <alignment vertical="center"/>
    </xf>
    <xf numFmtId="0" fontId="60" fillId="2" borderId="1" xfId="0" applyFont="1" applyFill="1" applyBorder="1" applyAlignment="1">
      <alignment horizontal="center" vertical="center"/>
    </xf>
    <xf numFmtId="0" fontId="55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77" fillId="2" borderId="1" xfId="0" applyFont="1" applyFill="1" applyBorder="1" applyAlignment="1">
      <alignment horizontal="left" vertical="center" wrapText="1"/>
    </xf>
    <xf numFmtId="0" fontId="78" fillId="0" borderId="1" xfId="0" applyFont="1" applyBorder="1" applyAlignment="1">
      <alignment horizontal="center" vertical="center"/>
    </xf>
    <xf numFmtId="0" fontId="79" fillId="0" borderId="1" xfId="0" applyFont="1" applyBorder="1" applyAlignment="1">
      <alignment horizontal="center" vertical="center"/>
    </xf>
    <xf numFmtId="0" fontId="80" fillId="0" borderId="6" xfId="0" applyFont="1" applyBorder="1" applyAlignment="1">
      <alignment horizontal="center" vertical="center"/>
    </xf>
    <xf numFmtId="0" fontId="51" fillId="0" borderId="1" xfId="0" applyFont="1" applyBorder="1">
      <alignment vertical="center"/>
    </xf>
    <xf numFmtId="0" fontId="50" fillId="0" borderId="2" xfId="0" applyFont="1" applyBorder="1" applyAlignment="1">
      <alignment horizontal="center" vertical="center"/>
    </xf>
    <xf numFmtId="0" fontId="51" fillId="0" borderId="2" xfId="0" applyFont="1" applyBorder="1" applyAlignment="1">
      <alignment horizontal="center" vertical="center"/>
    </xf>
    <xf numFmtId="0" fontId="81" fillId="0" borderId="0" xfId="0" applyFont="1">
      <alignment vertical="center"/>
    </xf>
    <xf numFmtId="176" fontId="51" fillId="0" borderId="6" xfId="0" applyNumberFormat="1" applyFont="1" applyBorder="1" applyAlignment="1">
      <alignment horizontal="center" vertical="center"/>
    </xf>
    <xf numFmtId="14" fontId="51" fillId="0" borderId="1" xfId="0" applyNumberFormat="1" applyFont="1" applyBorder="1" applyAlignment="1">
      <alignment horizontal="center" vertical="center"/>
    </xf>
    <xf numFmtId="179" fontId="50" fillId="0" borderId="2" xfId="0" applyNumberFormat="1" applyFont="1" applyBorder="1" applyAlignment="1">
      <alignment horizontal="center" vertical="center"/>
    </xf>
    <xf numFmtId="179" fontId="51" fillId="0" borderId="11" xfId="0" applyNumberFormat="1" applyFont="1" applyBorder="1" applyAlignment="1">
      <alignment horizontal="center" vertical="center"/>
    </xf>
    <xf numFmtId="179" fontId="50" fillId="0" borderId="1" xfId="0" applyNumberFormat="1" applyFont="1" applyBorder="1" applyAlignment="1">
      <alignment horizontal="center" vertical="center"/>
    </xf>
    <xf numFmtId="176" fontId="51" fillId="0" borderId="1" xfId="0" applyNumberFormat="1" applyFont="1" applyBorder="1" applyAlignment="1">
      <alignment horizontal="center" vertical="center"/>
    </xf>
    <xf numFmtId="179" fontId="51" fillId="0" borderId="2" xfId="0" applyNumberFormat="1" applyFont="1" applyBorder="1" applyAlignment="1">
      <alignment horizontal="center" vertical="center"/>
    </xf>
    <xf numFmtId="178" fontId="0" fillId="0" borderId="0" xfId="0" applyNumberFormat="1">
      <alignment vertical="center"/>
    </xf>
    <xf numFmtId="0" fontId="51" fillId="0" borderId="6" xfId="0" applyFont="1" applyBorder="1" applyAlignment="1">
      <alignment horizontal="center" vertical="center"/>
    </xf>
    <xf numFmtId="40" fontId="51" fillId="0" borderId="1" xfId="0" applyNumberFormat="1" applyFont="1" applyBorder="1" applyAlignment="1">
      <alignment horizontal="center" vertical="center"/>
    </xf>
    <xf numFmtId="178" fontId="51" fillId="0" borderId="1" xfId="0" applyNumberFormat="1" applyFont="1" applyBorder="1" applyAlignment="1">
      <alignment horizontal="center" vertical="center"/>
    </xf>
    <xf numFmtId="178" fontId="51" fillId="0" borderId="2" xfId="0" applyNumberFormat="1" applyFont="1" applyBorder="1" applyAlignment="1">
      <alignment horizontal="center" vertical="center"/>
    </xf>
    <xf numFmtId="0" fontId="15" fillId="4" borderId="0" xfId="0" applyFont="1" applyFill="1">
      <alignment vertical="center"/>
    </xf>
    <xf numFmtId="178" fontId="15" fillId="4" borderId="0" xfId="0" applyNumberFormat="1" applyFont="1" applyFill="1">
      <alignment vertical="center"/>
    </xf>
    <xf numFmtId="184" fontId="62" fillId="4" borderId="0" xfId="0" applyNumberFormat="1" applyFont="1" applyFill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47" fillId="0" borderId="1" xfId="0" applyFont="1" applyBorder="1" applyAlignment="1">
      <alignment horizontal="left" vertical="center" wrapText="1"/>
    </xf>
    <xf numFmtId="0" fontId="52" fillId="0" borderId="1" xfId="0" applyFont="1" applyBorder="1" applyAlignment="1">
      <alignment horizontal="left" vertical="center"/>
    </xf>
    <xf numFmtId="179" fontId="49" fillId="0" borderId="2" xfId="0" quotePrefix="1" applyNumberFormat="1" applyFont="1" applyBorder="1" applyAlignment="1">
      <alignment horizontal="center" vertical="center"/>
    </xf>
    <xf numFmtId="14" fontId="49" fillId="0" borderId="2" xfId="0" applyNumberFormat="1" applyFont="1" applyBorder="1" applyAlignment="1">
      <alignment horizontal="center" vertical="center"/>
    </xf>
    <xf numFmtId="179" fontId="52" fillId="0" borderId="1" xfId="0" quotePrefix="1" applyNumberFormat="1" applyFont="1" applyBorder="1" applyAlignment="1">
      <alignment horizontal="center" vertical="center"/>
    </xf>
    <xf numFmtId="178" fontId="47" fillId="0" borderId="2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center" vertical="center"/>
    </xf>
    <xf numFmtId="0" fontId="73" fillId="0" borderId="6" xfId="0" applyFont="1" applyBorder="1" applyAlignment="1">
      <alignment horizontal="center" vertical="center"/>
    </xf>
    <xf numFmtId="0" fontId="73" fillId="0" borderId="1" xfId="0" applyFont="1" applyBorder="1" applyAlignment="1">
      <alignment horizontal="left" vertical="center"/>
    </xf>
    <xf numFmtId="179" fontId="74" fillId="0" borderId="2" xfId="0" applyNumberFormat="1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 wrapText="1"/>
    </xf>
    <xf numFmtId="40" fontId="73" fillId="0" borderId="1" xfId="0" applyNumberFormat="1" applyFont="1" applyBorder="1" applyAlignment="1">
      <alignment horizontal="center" vertical="center"/>
    </xf>
    <xf numFmtId="178" fontId="73" fillId="0" borderId="1" xfId="0" applyNumberFormat="1" applyFont="1" applyBorder="1" applyAlignment="1">
      <alignment horizontal="center" vertical="center"/>
    </xf>
    <xf numFmtId="178" fontId="73" fillId="0" borderId="2" xfId="0" applyNumberFormat="1" applyFont="1" applyBorder="1" applyAlignment="1">
      <alignment horizontal="center" vertical="center"/>
    </xf>
    <xf numFmtId="178" fontId="73" fillId="0" borderId="2" xfId="0" applyNumberFormat="1" applyFont="1" applyBorder="1" applyAlignment="1">
      <alignment horizontal="right" vertical="center"/>
    </xf>
    <xf numFmtId="14" fontId="73" fillId="0" borderId="2" xfId="0" applyNumberFormat="1" applyFont="1" applyBorder="1" applyAlignment="1">
      <alignment horizontal="center" vertical="center"/>
    </xf>
    <xf numFmtId="0" fontId="73" fillId="0" borderId="1" xfId="0" applyFont="1" applyBorder="1">
      <alignment vertical="center"/>
    </xf>
    <xf numFmtId="179" fontId="49" fillId="0" borderId="1" xfId="0" quotePrefix="1" applyNumberFormat="1" applyFont="1" applyBorder="1" applyAlignment="1">
      <alignment horizontal="left" vertical="center"/>
    </xf>
    <xf numFmtId="0" fontId="61" fillId="0" borderId="1" xfId="0" applyFont="1" applyBorder="1" applyAlignment="1">
      <alignment horizontal="center" vertical="center"/>
    </xf>
    <xf numFmtId="0" fontId="61" fillId="0" borderId="6" xfId="0" applyFont="1" applyBorder="1" applyAlignment="1">
      <alignment horizontal="center" vertical="center"/>
    </xf>
    <xf numFmtId="0" fontId="61" fillId="0" borderId="1" xfId="0" applyFont="1" applyBorder="1" applyAlignment="1">
      <alignment horizontal="left" vertical="center" wrapText="1"/>
    </xf>
    <xf numFmtId="0" fontId="61" fillId="0" borderId="1" xfId="0" applyFont="1" applyBorder="1" applyAlignment="1">
      <alignment horizontal="center" vertical="center" wrapText="1"/>
    </xf>
    <xf numFmtId="178" fontId="61" fillId="0" borderId="2" xfId="0" applyNumberFormat="1" applyFont="1" applyBorder="1">
      <alignment vertical="center"/>
    </xf>
    <xf numFmtId="0" fontId="51" fillId="0" borderId="6" xfId="0" applyFont="1" applyBorder="1" applyAlignment="1">
      <alignment horizontal="left" vertical="center"/>
    </xf>
    <xf numFmtId="178" fontId="51" fillId="0" borderId="1" xfId="0" applyNumberFormat="1" applyFont="1" applyBorder="1" applyAlignment="1">
      <alignment horizontal="right" vertical="center"/>
    </xf>
    <xf numFmtId="179" fontId="74" fillId="0" borderId="1" xfId="0" applyNumberFormat="1" applyFont="1" applyBorder="1" applyAlignment="1">
      <alignment horizontal="center" vertical="center"/>
    </xf>
    <xf numFmtId="179" fontId="59" fillId="0" borderId="1" xfId="0" quotePrefix="1" applyNumberFormat="1" applyFont="1" applyBorder="1" applyAlignment="1">
      <alignment horizontal="center" vertical="center"/>
    </xf>
    <xf numFmtId="178" fontId="68" fillId="2" borderId="2" xfId="0" applyNumberFormat="1" applyFont="1" applyFill="1" applyBorder="1" applyAlignment="1">
      <alignment horizontal="center" vertical="center" wrapText="1"/>
    </xf>
    <xf numFmtId="0" fontId="56" fillId="0" borderId="1" xfId="0" applyFont="1" applyBorder="1" applyAlignment="1">
      <alignment horizontal="center" vertical="center"/>
    </xf>
    <xf numFmtId="176" fontId="56" fillId="0" borderId="6" xfId="0" applyNumberFormat="1" applyFont="1" applyBorder="1" applyAlignment="1">
      <alignment horizontal="center" vertical="center"/>
    </xf>
    <xf numFmtId="0" fontId="56" fillId="0" borderId="1" xfId="0" applyFont="1" applyBorder="1">
      <alignment vertical="center"/>
    </xf>
    <xf numFmtId="14" fontId="56" fillId="0" borderId="1" xfId="0" applyNumberFormat="1" applyFont="1" applyBorder="1" applyAlignment="1">
      <alignment horizontal="center" vertical="center"/>
    </xf>
    <xf numFmtId="179" fontId="65" fillId="0" borderId="2" xfId="0" applyNumberFormat="1" applyFont="1" applyBorder="1" applyAlignment="1">
      <alignment horizontal="center" vertical="center"/>
    </xf>
    <xf numFmtId="178" fontId="56" fillId="0" borderId="1" xfId="0" applyNumberFormat="1" applyFont="1" applyBorder="1" applyAlignment="1">
      <alignment horizontal="center" vertical="center"/>
    </xf>
    <xf numFmtId="178" fontId="56" fillId="0" borderId="3" xfId="0" applyNumberFormat="1" applyFont="1" applyBorder="1" applyAlignment="1">
      <alignment horizontal="center" vertical="center"/>
    </xf>
    <xf numFmtId="14" fontId="56" fillId="0" borderId="2" xfId="0" applyNumberFormat="1" applyFont="1" applyBorder="1" applyAlignment="1">
      <alignment horizontal="center" vertical="center"/>
    </xf>
    <xf numFmtId="179" fontId="56" fillId="0" borderId="2" xfId="0" applyNumberFormat="1" applyFont="1" applyBorder="1" applyAlignment="1">
      <alignment horizontal="center" vertical="center"/>
    </xf>
    <xf numFmtId="179" fontId="56" fillId="0" borderId="1" xfId="0" applyNumberFormat="1" applyFont="1" applyBorder="1" applyAlignment="1">
      <alignment horizontal="center" vertical="center"/>
    </xf>
    <xf numFmtId="0" fontId="56" fillId="0" borderId="1" xfId="0" applyFont="1" applyBorder="1" applyAlignment="1">
      <alignment horizontal="center" vertical="center" wrapText="1"/>
    </xf>
    <xf numFmtId="178" fontId="56" fillId="0" borderId="2" xfId="0" applyNumberFormat="1" applyFont="1" applyBorder="1" applyAlignment="1">
      <alignment horizontal="center" vertical="center"/>
    </xf>
    <xf numFmtId="0" fontId="87" fillId="0" borderId="1" xfId="0" applyFont="1" applyBorder="1">
      <alignment vertical="center"/>
    </xf>
    <xf numFmtId="0" fontId="87" fillId="0" borderId="1" xfId="0" applyFont="1" applyBorder="1" applyAlignment="1">
      <alignment horizontal="center" vertical="center"/>
    </xf>
    <xf numFmtId="179" fontId="65" fillId="0" borderId="1" xfId="0" applyNumberFormat="1" applyFont="1" applyBorder="1" applyAlignment="1">
      <alignment horizontal="center" vertical="center"/>
    </xf>
    <xf numFmtId="176" fontId="87" fillId="0" borderId="6" xfId="0" applyNumberFormat="1" applyFont="1" applyBorder="1" applyAlignment="1">
      <alignment horizontal="center" vertical="center"/>
    </xf>
    <xf numFmtId="0" fontId="87" fillId="0" borderId="1" xfId="0" applyFont="1" applyBorder="1" applyAlignment="1">
      <alignment horizontal="left" vertical="center"/>
    </xf>
    <xf numFmtId="14" fontId="87" fillId="0" borderId="1" xfId="0" applyNumberFormat="1" applyFont="1" applyBorder="1" applyAlignment="1">
      <alignment horizontal="center" vertical="center"/>
    </xf>
    <xf numFmtId="179" fontId="88" fillId="0" borderId="2" xfId="0" applyNumberFormat="1" applyFont="1" applyBorder="1" applyAlignment="1">
      <alignment horizontal="center" vertical="center"/>
    </xf>
    <xf numFmtId="179" fontId="87" fillId="0" borderId="1" xfId="0" applyNumberFormat="1" applyFont="1" applyBorder="1" applyAlignment="1">
      <alignment horizontal="center" vertical="center"/>
    </xf>
    <xf numFmtId="179" fontId="87" fillId="0" borderId="2" xfId="0" applyNumberFormat="1" applyFont="1" applyBorder="1" applyAlignment="1">
      <alignment horizontal="center" vertical="center"/>
    </xf>
    <xf numFmtId="178" fontId="87" fillId="0" borderId="2" xfId="0" applyNumberFormat="1" applyFont="1" applyBorder="1" applyAlignment="1">
      <alignment horizontal="center" vertical="center"/>
    </xf>
    <xf numFmtId="14" fontId="87" fillId="0" borderId="2" xfId="0" applyNumberFormat="1" applyFont="1" applyBorder="1" applyAlignment="1">
      <alignment horizontal="center" vertical="center"/>
    </xf>
    <xf numFmtId="0" fontId="87" fillId="0" borderId="1" xfId="0" applyFont="1" applyBorder="1" applyAlignment="1">
      <alignment vertical="center" wrapText="1"/>
    </xf>
    <xf numFmtId="0" fontId="56" fillId="0" borderId="1" xfId="0" applyFont="1" applyBorder="1" applyAlignment="1">
      <alignment horizontal="left" vertical="center" wrapText="1"/>
    </xf>
    <xf numFmtId="177" fontId="56" fillId="0" borderId="1" xfId="0" applyNumberFormat="1" applyFont="1" applyBorder="1" applyAlignment="1">
      <alignment horizontal="center" vertical="center"/>
    </xf>
    <xf numFmtId="179" fontId="56" fillId="0" borderId="1" xfId="0" quotePrefix="1" applyNumberFormat="1" applyFont="1" applyBorder="1" applyAlignment="1">
      <alignment horizontal="center" vertical="center"/>
    </xf>
    <xf numFmtId="179" fontId="65" fillId="0" borderId="1" xfId="0" quotePrefix="1" applyNumberFormat="1" applyFont="1" applyBorder="1" applyAlignment="1">
      <alignment horizontal="center" vertical="center"/>
    </xf>
    <xf numFmtId="0" fontId="56" fillId="0" borderId="1" xfId="0" applyFont="1" applyBorder="1" applyAlignment="1">
      <alignment horizontal="left" vertical="center"/>
    </xf>
    <xf numFmtId="179" fontId="88" fillId="0" borderId="1" xfId="0" applyNumberFormat="1" applyFont="1" applyBorder="1" applyAlignment="1">
      <alignment horizontal="center" vertical="center"/>
    </xf>
    <xf numFmtId="179" fontId="88" fillId="0" borderId="1" xfId="0" quotePrefix="1" applyNumberFormat="1" applyFont="1" applyBorder="1" applyAlignment="1">
      <alignment horizontal="center" vertical="center"/>
    </xf>
    <xf numFmtId="178" fontId="87" fillId="0" borderId="1" xfId="0" applyNumberFormat="1" applyFont="1" applyBorder="1" applyAlignment="1">
      <alignment horizontal="center" vertical="center"/>
    </xf>
    <xf numFmtId="179" fontId="89" fillId="0" borderId="1" xfId="0" applyNumberFormat="1" applyFont="1" applyBorder="1" applyAlignment="1">
      <alignment horizontal="center" vertical="center"/>
    </xf>
    <xf numFmtId="17" fontId="56" fillId="0" borderId="1" xfId="0" applyNumberFormat="1" applyFont="1" applyBorder="1" applyAlignment="1">
      <alignment horizontal="center" vertical="center"/>
    </xf>
    <xf numFmtId="176" fontId="87" fillId="0" borderId="1" xfId="0" applyNumberFormat="1" applyFont="1" applyBorder="1" applyAlignment="1">
      <alignment horizontal="center" vertical="center"/>
    </xf>
    <xf numFmtId="176" fontId="56" fillId="0" borderId="1" xfId="0" applyNumberFormat="1" applyFont="1" applyBorder="1" applyAlignment="1">
      <alignment horizontal="center" vertical="center"/>
    </xf>
    <xf numFmtId="178" fontId="60" fillId="2" borderId="1" xfId="0" applyNumberFormat="1" applyFont="1" applyFill="1" applyBorder="1" applyAlignment="1">
      <alignment horizontal="center" vertical="center"/>
    </xf>
    <xf numFmtId="179" fontId="65" fillId="0" borderId="2" xfId="0" quotePrefix="1" applyNumberFormat="1" applyFont="1" applyBorder="1" applyAlignment="1">
      <alignment horizontal="center" vertical="center"/>
    </xf>
    <xf numFmtId="179" fontId="56" fillId="0" borderId="2" xfId="0" quotePrefix="1" applyNumberFormat="1" applyFont="1" applyBorder="1" applyAlignment="1">
      <alignment horizontal="center" vertical="center"/>
    </xf>
    <xf numFmtId="179" fontId="86" fillId="0" borderId="2" xfId="0" quotePrefix="1" applyNumberFormat="1" applyFont="1" applyBorder="1" applyAlignment="1">
      <alignment horizontal="center" vertical="center" wrapText="1"/>
    </xf>
    <xf numFmtId="0" fontId="91" fillId="0" borderId="1" xfId="0" applyFont="1" applyBorder="1" applyAlignment="1">
      <alignment horizontal="center" vertical="center"/>
    </xf>
    <xf numFmtId="0" fontId="92" fillId="0" borderId="1" xfId="0" applyFont="1" applyBorder="1" applyAlignment="1">
      <alignment horizontal="center" vertical="center"/>
    </xf>
    <xf numFmtId="0" fontId="93" fillId="0" borderId="1" xfId="0" applyFont="1" applyBorder="1" applyAlignment="1">
      <alignment horizontal="left" vertical="center" wrapText="1"/>
    </xf>
    <xf numFmtId="0" fontId="94" fillId="0" borderId="1" xfId="0" applyFont="1" applyBorder="1" applyAlignment="1">
      <alignment horizontal="center" vertical="center"/>
    </xf>
    <xf numFmtId="0" fontId="93" fillId="0" borderId="1" xfId="0" applyFont="1" applyBorder="1" applyAlignment="1">
      <alignment horizontal="center" vertical="center"/>
    </xf>
    <xf numFmtId="178" fontId="60" fillId="2" borderId="2" xfId="0" applyNumberFormat="1" applyFont="1" applyFill="1" applyBorder="1" applyAlignment="1">
      <alignment horizontal="center" vertical="center"/>
    </xf>
    <xf numFmtId="0" fontId="56" fillId="0" borderId="6" xfId="0" applyFont="1" applyBorder="1" applyAlignment="1">
      <alignment horizontal="center" vertical="center"/>
    </xf>
    <xf numFmtId="0" fontId="58" fillId="0" borderId="1" xfId="0" applyFont="1" applyBorder="1" applyAlignment="1">
      <alignment horizontal="left" vertical="center"/>
    </xf>
    <xf numFmtId="14" fontId="63" fillId="2" borderId="2" xfId="0" applyNumberFormat="1" applyFont="1" applyFill="1" applyBorder="1" applyAlignment="1">
      <alignment horizontal="center" vertical="center"/>
    </xf>
    <xf numFmtId="179" fontId="63" fillId="2" borderId="2" xfId="0" applyNumberFormat="1" applyFont="1" applyFill="1" applyBorder="1" applyAlignment="1">
      <alignment horizontal="center" vertical="center"/>
    </xf>
    <xf numFmtId="178" fontId="49" fillId="0" borderId="4" xfId="0" applyNumberFormat="1" applyFont="1" applyBorder="1" applyAlignment="1">
      <alignment horizontal="center" vertical="center"/>
    </xf>
    <xf numFmtId="178" fontId="49" fillId="2" borderId="2" xfId="0" applyNumberFormat="1" applyFont="1" applyFill="1" applyBorder="1" applyAlignment="1">
      <alignment horizontal="center" vertical="center" wrapText="1"/>
    </xf>
    <xf numFmtId="178" fontId="56" fillId="0" borderId="1" xfId="0" applyNumberFormat="1" applyFont="1" applyBorder="1" applyAlignment="1">
      <alignment horizontal="center" vertical="center" wrapText="1"/>
    </xf>
    <xf numFmtId="178" fontId="47" fillId="0" borderId="0" xfId="0" applyNumberFormat="1" applyFont="1">
      <alignment vertical="center"/>
    </xf>
    <xf numFmtId="9" fontId="0" fillId="0" borderId="0" xfId="1" applyFont="1">
      <alignment vertical="center"/>
    </xf>
    <xf numFmtId="178" fontId="49" fillId="7" borderId="4" xfId="0" applyNumberFormat="1" applyFont="1" applyFill="1" applyBorder="1" applyAlignment="1">
      <alignment horizontal="center" vertical="center"/>
    </xf>
    <xf numFmtId="178" fontId="68" fillId="7" borderId="2" xfId="0" applyNumberFormat="1" applyFont="1" applyFill="1" applyBorder="1" applyAlignment="1">
      <alignment horizontal="center" vertical="center" wrapText="1"/>
    </xf>
    <xf numFmtId="178" fontId="73" fillId="7" borderId="2" xfId="0" applyNumberFormat="1" applyFont="1" applyFill="1" applyBorder="1" applyAlignment="1">
      <alignment horizontal="center" vertical="center"/>
    </xf>
    <xf numFmtId="178" fontId="47" fillId="7" borderId="0" xfId="0" applyNumberFormat="1" applyFont="1" applyFill="1" applyAlignment="1">
      <alignment horizontal="center" vertical="center"/>
    </xf>
    <xf numFmtId="178" fontId="15" fillId="0" borderId="0" xfId="0" applyNumberFormat="1" applyFont="1">
      <alignment vertical="center"/>
    </xf>
    <xf numFmtId="0" fontId="95" fillId="12" borderId="19" xfId="0" applyFont="1" applyFill="1" applyBorder="1" applyAlignment="1">
      <alignment horizontal="center" vertical="center"/>
    </xf>
    <xf numFmtId="0" fontId="95" fillId="12" borderId="20" xfId="0" applyFont="1" applyFill="1" applyBorder="1" applyAlignment="1">
      <alignment horizontal="center" vertical="center"/>
    </xf>
    <xf numFmtId="0" fontId="95" fillId="12" borderId="21" xfId="0" applyFont="1" applyFill="1" applyBorder="1" applyAlignment="1">
      <alignment horizontal="center" vertical="center"/>
    </xf>
    <xf numFmtId="0" fontId="95" fillId="12" borderId="23" xfId="0" applyFont="1" applyFill="1" applyBorder="1" applyAlignment="1">
      <alignment horizontal="center" vertical="center"/>
    </xf>
    <xf numFmtId="0" fontId="95" fillId="12" borderId="24" xfId="0" applyFont="1" applyFill="1" applyBorder="1" applyAlignment="1">
      <alignment horizontal="center" vertical="center"/>
    </xf>
    <xf numFmtId="0" fontId="95" fillId="12" borderId="25" xfId="0" applyFont="1" applyFill="1" applyBorder="1" applyAlignment="1">
      <alignment horizontal="center" vertical="center"/>
    </xf>
    <xf numFmtId="0" fontId="95" fillId="12" borderId="26" xfId="0" applyFont="1" applyFill="1" applyBorder="1" applyAlignment="1">
      <alignment horizontal="center" vertical="center"/>
    </xf>
    <xf numFmtId="185" fontId="96" fillId="0" borderId="29" xfId="0" applyNumberFormat="1" applyFont="1" applyBorder="1">
      <alignment vertical="center"/>
    </xf>
    <xf numFmtId="185" fontId="96" fillId="0" borderId="30" xfId="0" applyNumberFormat="1" applyFont="1" applyBorder="1">
      <alignment vertical="center"/>
    </xf>
    <xf numFmtId="185" fontId="96" fillId="0" borderId="31" xfId="0" applyNumberFormat="1" applyFont="1" applyBorder="1">
      <alignment vertical="center"/>
    </xf>
    <xf numFmtId="185" fontId="96" fillId="0" borderId="32" xfId="0" applyNumberFormat="1" applyFont="1" applyBorder="1">
      <alignment vertical="center"/>
    </xf>
    <xf numFmtId="0" fontId="95" fillId="13" borderId="27" xfId="0" applyFont="1" applyFill="1" applyBorder="1">
      <alignment vertical="center"/>
    </xf>
    <xf numFmtId="185" fontId="95" fillId="14" borderId="28" xfId="0" applyNumberFormat="1" applyFont="1" applyFill="1" applyBorder="1">
      <alignment vertical="center"/>
    </xf>
    <xf numFmtId="185" fontId="95" fillId="14" borderId="29" xfId="0" applyNumberFormat="1" applyFont="1" applyFill="1" applyBorder="1">
      <alignment vertical="center"/>
    </xf>
    <xf numFmtId="185" fontId="95" fillId="14" borderId="30" xfId="0" applyNumberFormat="1" applyFont="1" applyFill="1" applyBorder="1">
      <alignment vertical="center"/>
    </xf>
    <xf numFmtId="185" fontId="95" fillId="0" borderId="28" xfId="0" applyNumberFormat="1" applyFont="1" applyBorder="1">
      <alignment vertical="center"/>
    </xf>
    <xf numFmtId="185" fontId="95" fillId="0" borderId="29" xfId="0" applyNumberFormat="1" applyFont="1" applyBorder="1">
      <alignment vertical="center"/>
    </xf>
    <xf numFmtId="185" fontId="95" fillId="0" borderId="31" xfId="0" applyNumberFormat="1" applyFont="1" applyBorder="1">
      <alignment vertical="center"/>
    </xf>
    <xf numFmtId="185" fontId="95" fillId="0" borderId="32" xfId="0" applyNumberFormat="1" applyFont="1" applyBorder="1">
      <alignment vertical="center"/>
    </xf>
    <xf numFmtId="0" fontId="95" fillId="0" borderId="33" xfId="0" applyFont="1" applyBorder="1">
      <alignment vertical="center"/>
    </xf>
    <xf numFmtId="185" fontId="95" fillId="0" borderId="34" xfId="0" applyNumberFormat="1" applyFont="1" applyBorder="1">
      <alignment vertical="center"/>
    </xf>
    <xf numFmtId="185" fontId="95" fillId="0" borderId="35" xfId="0" applyNumberFormat="1" applyFont="1" applyBorder="1">
      <alignment vertical="center"/>
    </xf>
    <xf numFmtId="185" fontId="95" fillId="0" borderId="36" xfId="0" applyNumberFormat="1" applyFont="1" applyBorder="1">
      <alignment vertical="center"/>
    </xf>
    <xf numFmtId="185" fontId="95" fillId="0" borderId="37" xfId="0" applyNumberFormat="1" applyFont="1" applyBorder="1">
      <alignment vertical="center"/>
    </xf>
    <xf numFmtId="185" fontId="95" fillId="0" borderId="38" xfId="0" applyNumberFormat="1" applyFont="1" applyBorder="1">
      <alignment vertical="center"/>
    </xf>
    <xf numFmtId="0" fontId="95" fillId="6" borderId="33" xfId="0" applyFont="1" applyFill="1" applyBorder="1">
      <alignment vertical="center"/>
    </xf>
    <xf numFmtId="0" fontId="96" fillId="0" borderId="33" xfId="0" applyFont="1" applyBorder="1">
      <alignment vertical="center"/>
    </xf>
    <xf numFmtId="185" fontId="96" fillId="0" borderId="36" xfId="0" applyNumberFormat="1" applyFont="1" applyBorder="1">
      <alignment vertical="center"/>
    </xf>
    <xf numFmtId="185" fontId="96" fillId="0" borderId="34" xfId="0" applyNumberFormat="1" applyFont="1" applyBorder="1">
      <alignment vertical="center"/>
    </xf>
    <xf numFmtId="185" fontId="96" fillId="0" borderId="35" xfId="0" applyNumberFormat="1" applyFont="1" applyBorder="1">
      <alignment vertical="center"/>
    </xf>
    <xf numFmtId="185" fontId="96" fillId="0" borderId="37" xfId="0" applyNumberFormat="1" applyFont="1" applyBorder="1">
      <alignment vertical="center"/>
    </xf>
    <xf numFmtId="185" fontId="96" fillId="0" borderId="38" xfId="0" applyNumberFormat="1" applyFont="1" applyBorder="1">
      <alignment vertical="center"/>
    </xf>
    <xf numFmtId="185" fontId="96" fillId="0" borderId="23" xfId="0" applyNumberFormat="1" applyFont="1" applyBorder="1">
      <alignment vertical="center"/>
    </xf>
    <xf numFmtId="185" fontId="96" fillId="0" borderId="24" xfId="0" applyNumberFormat="1" applyFont="1" applyBorder="1">
      <alignment vertical="center"/>
    </xf>
    <xf numFmtId="185" fontId="96" fillId="0" borderId="39" xfId="0" applyNumberFormat="1" applyFont="1" applyBorder="1">
      <alignment vertical="center"/>
    </xf>
    <xf numFmtId="185" fontId="96" fillId="0" borderId="25" xfId="0" applyNumberFormat="1" applyFont="1" applyBorder="1">
      <alignment vertical="center"/>
    </xf>
    <xf numFmtId="185" fontId="96" fillId="0" borderId="40" xfId="0" applyNumberFormat="1" applyFont="1" applyBorder="1">
      <alignment vertical="center"/>
    </xf>
    <xf numFmtId="185" fontId="0" fillId="0" borderId="0" xfId="0" applyNumberFormat="1">
      <alignment vertical="center"/>
    </xf>
    <xf numFmtId="185" fontId="95" fillId="15" borderId="36" xfId="0" applyNumberFormat="1" applyFont="1" applyFill="1" applyBorder="1">
      <alignment vertical="center"/>
    </xf>
    <xf numFmtId="185" fontId="95" fillId="15" borderId="34" xfId="0" applyNumberFormat="1" applyFont="1" applyFill="1" applyBorder="1">
      <alignment vertical="center"/>
    </xf>
    <xf numFmtId="185" fontId="95" fillId="15" borderId="35" xfId="0" applyNumberFormat="1" applyFont="1" applyFill="1" applyBorder="1">
      <alignment vertical="center"/>
    </xf>
    <xf numFmtId="177" fontId="7" fillId="0" borderId="0" xfId="2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Alignment="1">
      <alignment horizontal="center" vertical="center"/>
    </xf>
    <xf numFmtId="0" fontId="20" fillId="15" borderId="26" xfId="0" applyFont="1" applyFill="1" applyBorder="1" applyAlignment="1">
      <alignment horizontal="center" vertical="center"/>
    </xf>
    <xf numFmtId="177" fontId="7" fillId="15" borderId="41" xfId="2" applyNumberFormat="1" applyFont="1" applyFill="1" applyBorder="1" applyAlignment="1" applyProtection="1">
      <alignment horizontal="center" vertical="center"/>
      <protection locked="0"/>
    </xf>
    <xf numFmtId="177" fontId="7" fillId="15" borderId="42" xfId="2" applyNumberFormat="1" applyFont="1" applyFill="1" applyBorder="1" applyAlignment="1" applyProtection="1">
      <alignment horizontal="center" vertical="center"/>
      <protection locked="0"/>
    </xf>
    <xf numFmtId="0" fontId="10" fillId="15" borderId="42" xfId="0" applyFont="1" applyFill="1" applyBorder="1" applyAlignment="1">
      <alignment horizontal="center" vertical="center"/>
    </xf>
    <xf numFmtId="0" fontId="10" fillId="15" borderId="43" xfId="0" applyFont="1" applyFill="1" applyBorder="1" applyAlignment="1">
      <alignment horizontal="center" vertical="center"/>
    </xf>
    <xf numFmtId="0" fontId="10" fillId="7" borderId="42" xfId="0" applyFont="1" applyFill="1" applyBorder="1" applyAlignment="1">
      <alignment horizontal="center" vertical="center"/>
    </xf>
    <xf numFmtId="0" fontId="96" fillId="0" borderId="44" xfId="0" applyFont="1" applyBorder="1">
      <alignment vertical="center"/>
    </xf>
    <xf numFmtId="185" fontId="96" fillId="0" borderId="45" xfId="0" applyNumberFormat="1" applyFont="1" applyBorder="1">
      <alignment vertical="center"/>
    </xf>
    <xf numFmtId="185" fontId="96" fillId="0" borderId="46" xfId="0" applyNumberFormat="1" applyFont="1" applyBorder="1">
      <alignment vertical="center"/>
    </xf>
    <xf numFmtId="185" fontId="96" fillId="9" borderId="45" xfId="0" applyNumberFormat="1" applyFont="1" applyFill="1" applyBorder="1">
      <alignment vertical="center"/>
    </xf>
    <xf numFmtId="185" fontId="96" fillId="9" borderId="46" xfId="0" applyNumberFormat="1" applyFont="1" applyFill="1" applyBorder="1">
      <alignment vertical="center"/>
    </xf>
    <xf numFmtId="185" fontId="96" fillId="9" borderId="47" xfId="0" applyNumberFormat="1" applyFont="1" applyFill="1" applyBorder="1">
      <alignment vertical="center"/>
    </xf>
    <xf numFmtId="185" fontId="96" fillId="9" borderId="48" xfId="0" applyNumberFormat="1" applyFont="1" applyFill="1" applyBorder="1">
      <alignment vertical="center"/>
    </xf>
    <xf numFmtId="0" fontId="99" fillId="0" borderId="1" xfId="0" applyFont="1" applyBorder="1" applyAlignment="1">
      <alignment horizontal="center" vertical="center" wrapText="1" readingOrder="1"/>
    </xf>
    <xf numFmtId="0" fontId="47" fillId="0" borderId="1" xfId="0" applyFont="1" applyBorder="1" applyAlignment="1">
      <alignment horizontal="center" vertical="center" wrapText="1" readingOrder="1"/>
    </xf>
    <xf numFmtId="9" fontId="47" fillId="0" borderId="1" xfId="0" applyNumberFormat="1" applyFont="1" applyBorder="1" applyAlignment="1">
      <alignment horizontal="center" vertical="center" wrapText="1" readingOrder="1"/>
    </xf>
    <xf numFmtId="0" fontId="100" fillId="0" borderId="1" xfId="0" applyFont="1" applyBorder="1" applyAlignment="1">
      <alignment horizontal="center" vertical="center" wrapText="1" readingOrder="1"/>
    </xf>
    <xf numFmtId="0" fontId="99" fillId="9" borderId="1" xfId="0" applyFont="1" applyFill="1" applyBorder="1" applyAlignment="1">
      <alignment horizontal="center" vertical="center" wrapText="1" readingOrder="1"/>
    </xf>
    <xf numFmtId="0" fontId="47" fillId="9" borderId="1" xfId="0" applyFont="1" applyFill="1" applyBorder="1" applyAlignment="1">
      <alignment horizontal="center" vertical="center" wrapText="1" readingOrder="1"/>
    </xf>
    <xf numFmtId="9" fontId="47" fillId="9" borderId="1" xfId="0" applyNumberFormat="1" applyFont="1" applyFill="1" applyBorder="1" applyAlignment="1">
      <alignment horizontal="center" vertical="center" wrapText="1" readingOrder="1"/>
    </xf>
    <xf numFmtId="185" fontId="96" fillId="9" borderId="49" xfId="0" applyNumberFormat="1" applyFont="1" applyFill="1" applyBorder="1">
      <alignment vertical="center"/>
    </xf>
    <xf numFmtId="187" fontId="96" fillId="9" borderId="50" xfId="0" applyNumberFormat="1" applyFont="1" applyFill="1" applyBorder="1">
      <alignment vertical="center"/>
    </xf>
    <xf numFmtId="187" fontId="96" fillId="9" borderId="51" xfId="0" applyNumberFormat="1" applyFont="1" applyFill="1" applyBorder="1">
      <alignment vertical="center"/>
    </xf>
    <xf numFmtId="187" fontId="96" fillId="9" borderId="52" xfId="0" applyNumberFormat="1" applyFont="1" applyFill="1" applyBorder="1">
      <alignment vertical="center"/>
    </xf>
    <xf numFmtId="0" fontId="101" fillId="2" borderId="26" xfId="0" applyFont="1" applyFill="1" applyBorder="1">
      <alignment vertical="center"/>
    </xf>
    <xf numFmtId="185" fontId="96" fillId="9" borderId="26" xfId="0" applyNumberFormat="1" applyFont="1" applyFill="1" applyBorder="1">
      <alignment vertical="center"/>
    </xf>
    <xf numFmtId="186" fontId="102" fillId="9" borderId="52" xfId="0" applyNumberFormat="1" applyFont="1" applyFill="1" applyBorder="1">
      <alignment vertical="center"/>
    </xf>
    <xf numFmtId="186" fontId="102" fillId="9" borderId="50" xfId="0" applyNumberFormat="1" applyFont="1" applyFill="1" applyBorder="1">
      <alignment vertical="center"/>
    </xf>
    <xf numFmtId="186" fontId="102" fillId="9" borderId="51" xfId="0" applyNumberFormat="1" applyFont="1" applyFill="1" applyBorder="1">
      <alignment vertical="center"/>
    </xf>
    <xf numFmtId="187" fontId="0" fillId="0" borderId="0" xfId="0" applyNumberFormat="1">
      <alignment vertical="center"/>
    </xf>
    <xf numFmtId="0" fontId="0" fillId="0" borderId="0" xfId="0" applyAlignment="1">
      <alignment horizontal="left" vertical="center" indent="1"/>
    </xf>
    <xf numFmtId="0" fontId="10" fillId="0" borderId="5" xfId="0" applyFont="1" applyBorder="1" applyAlignment="1">
      <alignment horizontal="left" vertical="center"/>
    </xf>
    <xf numFmtId="176" fontId="60" fillId="2" borderId="6" xfId="0" applyNumberFormat="1" applyFont="1" applyFill="1" applyBorder="1" applyAlignment="1">
      <alignment horizontal="center" vertical="center"/>
    </xf>
    <xf numFmtId="0" fontId="60" fillId="2" borderId="1" xfId="0" applyFont="1" applyFill="1" applyBorder="1" applyAlignment="1">
      <alignment horizontal="center" vertical="center" wrapText="1"/>
    </xf>
    <xf numFmtId="0" fontId="104" fillId="0" borderId="1" xfId="0" applyFont="1" applyBorder="1" applyAlignment="1">
      <alignment horizontal="left" vertical="center" wrapText="1"/>
    </xf>
    <xf numFmtId="179" fontId="63" fillId="2" borderId="2" xfId="0" quotePrefix="1" applyNumberFormat="1" applyFont="1" applyFill="1" applyBorder="1" applyAlignment="1">
      <alignment horizontal="center" vertical="center"/>
    </xf>
    <xf numFmtId="0" fontId="10" fillId="0" borderId="5" xfId="0" applyFont="1" applyBorder="1">
      <alignment vertical="center"/>
    </xf>
    <xf numFmtId="0" fontId="10" fillId="3" borderId="7" xfId="0" applyFont="1" applyFill="1" applyBorder="1">
      <alignment vertical="center"/>
    </xf>
    <xf numFmtId="2" fontId="10" fillId="0" borderId="5" xfId="0" applyNumberFormat="1" applyFont="1" applyBorder="1">
      <alignment vertical="center"/>
    </xf>
    <xf numFmtId="2" fontId="10" fillId="3" borderId="7" xfId="0" applyNumberFormat="1" applyFont="1" applyFill="1" applyBorder="1">
      <alignment vertical="center"/>
    </xf>
    <xf numFmtId="0" fontId="73" fillId="0" borderId="1" xfId="0" applyFont="1" applyBorder="1" applyAlignment="1">
      <alignment horizontal="left" vertical="center" wrapText="1"/>
    </xf>
    <xf numFmtId="177" fontId="73" fillId="0" borderId="1" xfId="0" applyNumberFormat="1" applyFont="1" applyBorder="1" applyAlignment="1">
      <alignment horizontal="center" vertical="center"/>
    </xf>
    <xf numFmtId="179" fontId="74" fillId="0" borderId="1" xfId="0" quotePrefix="1" applyNumberFormat="1" applyFont="1" applyBorder="1" applyAlignment="1">
      <alignment horizontal="center" vertical="center"/>
    </xf>
    <xf numFmtId="49" fontId="73" fillId="0" borderId="1" xfId="0" applyNumberFormat="1" applyFont="1" applyBorder="1" applyAlignment="1">
      <alignment horizontal="left" vertical="center" wrapText="1"/>
    </xf>
    <xf numFmtId="0" fontId="73" fillId="0" borderId="0" xfId="0" applyFont="1">
      <alignment vertical="center"/>
    </xf>
    <xf numFmtId="179" fontId="49" fillId="0" borderId="1" xfId="0" applyNumberFormat="1" applyFont="1" applyBorder="1" applyAlignment="1">
      <alignment horizontal="left" vertical="center"/>
    </xf>
    <xf numFmtId="178" fontId="47" fillId="0" borderId="1" xfId="0" applyNumberFormat="1" applyFont="1" applyBorder="1" applyAlignment="1">
      <alignment horizontal="left" vertical="center"/>
    </xf>
    <xf numFmtId="180" fontId="47" fillId="0" borderId="2" xfId="0" applyNumberFormat="1" applyFont="1" applyBorder="1" applyAlignment="1">
      <alignment horizontal="left" vertical="center"/>
    </xf>
    <xf numFmtId="178" fontId="47" fillId="0" borderId="2" xfId="0" applyNumberFormat="1" applyFont="1" applyBorder="1" applyAlignment="1">
      <alignment horizontal="left" vertical="center"/>
    </xf>
    <xf numFmtId="14" fontId="47" fillId="0" borderId="2" xfId="0" applyNumberFormat="1" applyFont="1" applyBorder="1" applyAlignment="1">
      <alignment horizontal="left" vertical="center"/>
    </xf>
    <xf numFmtId="179" fontId="49" fillId="0" borderId="2" xfId="0" applyNumberFormat="1" applyFont="1" applyBorder="1" applyAlignment="1">
      <alignment horizontal="left" vertical="center"/>
    </xf>
    <xf numFmtId="0" fontId="47" fillId="0" borderId="6" xfId="0" applyFont="1" applyBorder="1" applyAlignment="1">
      <alignment horizontal="left" vertical="center"/>
    </xf>
    <xf numFmtId="180" fontId="47" fillId="0" borderId="1" xfId="0" applyNumberFormat="1" applyFont="1" applyBorder="1" applyAlignment="1">
      <alignment horizontal="left" vertical="center"/>
    </xf>
    <xf numFmtId="14" fontId="47" fillId="0" borderId="1" xfId="0" applyNumberFormat="1" applyFont="1" applyBorder="1" applyAlignment="1">
      <alignment horizontal="left" vertical="center"/>
    </xf>
    <xf numFmtId="179" fontId="47" fillId="0" borderId="1" xfId="0" applyNumberFormat="1" applyFont="1" applyBorder="1" applyAlignment="1">
      <alignment horizontal="left" vertical="center"/>
    </xf>
    <xf numFmtId="179" fontId="52" fillId="0" borderId="1" xfId="0" applyNumberFormat="1" applyFont="1" applyBorder="1" applyAlignment="1">
      <alignment horizontal="left" vertical="center"/>
    </xf>
    <xf numFmtId="179" fontId="68" fillId="0" borderId="2" xfId="0" quotePrefix="1" applyNumberFormat="1" applyFont="1" applyBorder="1" applyAlignment="1">
      <alignment horizontal="left" vertical="center"/>
    </xf>
    <xf numFmtId="178" fontId="56" fillId="0" borderId="3" xfId="0" applyNumberFormat="1" applyFont="1" applyBorder="1" applyAlignment="1">
      <alignment horizontal="left" vertical="center"/>
    </xf>
    <xf numFmtId="58" fontId="47" fillId="0" borderId="1" xfId="0" applyNumberFormat="1" applyFont="1" applyBorder="1" applyAlignment="1">
      <alignment horizontal="left" vertical="center"/>
    </xf>
    <xf numFmtId="179" fontId="47" fillId="0" borderId="2" xfId="0" applyNumberFormat="1" applyFont="1" applyBorder="1" applyAlignment="1">
      <alignment horizontal="left" vertical="center"/>
    </xf>
    <xf numFmtId="179" fontId="47" fillId="0" borderId="1" xfId="0" quotePrefix="1" applyNumberFormat="1" applyFont="1" applyBorder="1" applyAlignment="1">
      <alignment horizontal="left" vertical="center"/>
    </xf>
    <xf numFmtId="179" fontId="47" fillId="0" borderId="2" xfId="0" quotePrefix="1" applyNumberFormat="1" applyFont="1" applyBorder="1" applyAlignment="1">
      <alignment horizontal="left" vertical="center"/>
    </xf>
    <xf numFmtId="178" fontId="73" fillId="0" borderId="1" xfId="0" applyNumberFormat="1" applyFont="1" applyBorder="1" applyAlignment="1">
      <alignment horizontal="left" vertical="center"/>
    </xf>
    <xf numFmtId="0" fontId="82" fillId="0" borderId="6" xfId="0" applyFont="1" applyBorder="1" applyAlignment="1">
      <alignment horizontal="left" vertical="center"/>
    </xf>
    <xf numFmtId="0" fontId="82" fillId="0" borderId="1" xfId="0" applyFont="1" applyBorder="1" applyAlignment="1">
      <alignment horizontal="left" vertical="center" wrapText="1"/>
    </xf>
    <xf numFmtId="0" fontId="82" fillId="0" borderId="1" xfId="0" applyFont="1" applyBorder="1" applyAlignment="1">
      <alignment horizontal="left" vertical="center"/>
    </xf>
    <xf numFmtId="178" fontId="82" fillId="0" borderId="1" xfId="0" applyNumberFormat="1" applyFont="1" applyBorder="1" applyAlignment="1">
      <alignment horizontal="left" vertical="center"/>
    </xf>
    <xf numFmtId="180" fontId="82" fillId="0" borderId="1" xfId="0" applyNumberFormat="1" applyFont="1" applyBorder="1" applyAlignment="1">
      <alignment horizontal="left" vertical="center"/>
    </xf>
    <xf numFmtId="180" fontId="82" fillId="0" borderId="2" xfId="0" applyNumberFormat="1" applyFont="1" applyBorder="1" applyAlignment="1">
      <alignment horizontal="left" vertical="center"/>
    </xf>
    <xf numFmtId="178" fontId="82" fillId="0" borderId="2" xfId="0" applyNumberFormat="1" applyFont="1" applyBorder="1" applyAlignment="1">
      <alignment horizontal="left" vertical="center"/>
    </xf>
    <xf numFmtId="14" fontId="82" fillId="0" borderId="2" xfId="0" applyNumberFormat="1" applyFont="1" applyBorder="1" applyAlignment="1">
      <alignment horizontal="left" vertical="center"/>
    </xf>
    <xf numFmtId="179" fontId="83" fillId="0" borderId="2" xfId="0" applyNumberFormat="1" applyFont="1" applyBorder="1" applyAlignment="1">
      <alignment horizontal="left" vertical="center"/>
    </xf>
    <xf numFmtId="179" fontId="82" fillId="0" borderId="2" xfId="0" quotePrefix="1" applyNumberFormat="1" applyFont="1" applyBorder="1" applyAlignment="1">
      <alignment horizontal="left" vertical="center"/>
    </xf>
    <xf numFmtId="179" fontId="83" fillId="0" borderId="2" xfId="0" quotePrefix="1" applyNumberFormat="1" applyFont="1" applyBorder="1" applyAlignment="1">
      <alignment horizontal="left" vertical="center"/>
    </xf>
    <xf numFmtId="0" fontId="84" fillId="0" borderId="1" xfId="0" applyFont="1" applyBorder="1" applyAlignment="1">
      <alignment horizontal="left" vertical="center" wrapText="1"/>
    </xf>
    <xf numFmtId="0" fontId="49" fillId="0" borderId="4" xfId="0" applyFont="1" applyBorder="1">
      <alignment vertical="center"/>
    </xf>
    <xf numFmtId="177" fontId="49" fillId="2" borderId="1" xfId="0" applyNumberFormat="1" applyFont="1" applyFill="1" applyBorder="1" applyAlignment="1">
      <alignment vertical="center" wrapText="1"/>
    </xf>
    <xf numFmtId="179" fontId="49" fillId="0" borderId="2" xfId="0" quotePrefix="1" applyNumberFormat="1" applyFont="1" applyBorder="1">
      <alignment vertical="center"/>
    </xf>
    <xf numFmtId="2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188" fontId="0" fillId="0" borderId="1" xfId="0" applyNumberFormat="1" applyBorder="1" applyAlignment="1">
      <alignment horizontal="center" vertical="center"/>
    </xf>
    <xf numFmtId="0" fontId="112" fillId="16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188" fontId="20" fillId="11" borderId="1" xfId="0" applyNumberFormat="1" applyFont="1" applyFill="1" applyBorder="1" applyAlignment="1">
      <alignment horizontal="center" vertical="center"/>
    </xf>
    <xf numFmtId="189" fontId="20" fillId="11" borderId="1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79" fontId="74" fillId="0" borderId="2" xfId="0" quotePrefix="1" applyNumberFormat="1" applyFont="1" applyBorder="1" applyAlignment="1">
      <alignment horizontal="center" vertical="center"/>
    </xf>
    <xf numFmtId="14" fontId="74" fillId="0" borderId="2" xfId="0" applyNumberFormat="1" applyFont="1" applyBorder="1" applyAlignment="1">
      <alignment horizontal="center" vertical="center"/>
    </xf>
    <xf numFmtId="179" fontId="74" fillId="0" borderId="2" xfId="0" quotePrefix="1" applyNumberFormat="1" applyFont="1" applyBorder="1">
      <alignment vertical="center"/>
    </xf>
    <xf numFmtId="186" fontId="96" fillId="0" borderId="29" xfId="0" applyNumberFormat="1" applyFont="1" applyBorder="1">
      <alignment vertical="center"/>
    </xf>
    <xf numFmtId="190" fontId="0" fillId="0" borderId="0" xfId="0" applyNumberFormat="1">
      <alignment vertical="center"/>
    </xf>
    <xf numFmtId="191" fontId="0" fillId="0" borderId="0" xfId="0" applyNumberFormat="1">
      <alignment vertical="center"/>
    </xf>
    <xf numFmtId="0" fontId="58" fillId="0" borderId="1" xfId="0" applyFont="1" applyBorder="1" applyAlignment="1">
      <alignment horizontal="center" vertical="center"/>
    </xf>
    <xf numFmtId="0" fontId="105" fillId="0" borderId="1" xfId="0" applyFont="1" applyBorder="1" applyAlignment="1">
      <alignment horizontal="center" vertical="center"/>
    </xf>
    <xf numFmtId="179" fontId="106" fillId="2" borderId="0" xfId="0" applyNumberFormat="1" applyFont="1" applyFill="1" applyAlignment="1">
      <alignment horizontal="center" vertical="center"/>
    </xf>
    <xf numFmtId="179" fontId="114" fillId="0" borderId="1" xfId="0" applyNumberFormat="1" applyFont="1" applyBorder="1" applyAlignment="1">
      <alignment horizontal="center" vertical="center"/>
    </xf>
    <xf numFmtId="0" fontId="105" fillId="2" borderId="1" xfId="0" applyFont="1" applyFill="1" applyBorder="1" applyAlignment="1">
      <alignment horizontal="center" vertical="center"/>
    </xf>
    <xf numFmtId="179" fontId="64" fillId="0" borderId="1" xfId="0" applyNumberFormat="1" applyFont="1" applyBorder="1" applyAlignment="1">
      <alignment horizontal="center" vertical="center"/>
    </xf>
    <xf numFmtId="179" fontId="56" fillId="0" borderId="0" xfId="0" applyNumberFormat="1" applyFont="1" applyAlignment="1">
      <alignment horizontal="center" vertical="center"/>
    </xf>
    <xf numFmtId="179" fontId="115" fillId="2" borderId="2" xfId="0" applyNumberFormat="1" applyFont="1" applyFill="1" applyBorder="1" applyAlignment="1">
      <alignment horizontal="center" vertical="center"/>
    </xf>
    <xf numFmtId="179" fontId="56" fillId="0" borderId="0" xfId="0" quotePrefix="1" applyNumberFormat="1" applyFont="1" applyAlignment="1">
      <alignment horizontal="center" vertical="center"/>
    </xf>
    <xf numFmtId="179" fontId="92" fillId="0" borderId="2" xfId="0" applyNumberFormat="1" applyFont="1" applyBorder="1" applyAlignment="1">
      <alignment horizontal="center" vertical="center"/>
    </xf>
    <xf numFmtId="179" fontId="64" fillId="0" borderId="0" xfId="0" applyNumberFormat="1" applyFont="1" applyAlignment="1">
      <alignment horizontal="center" vertical="center"/>
    </xf>
    <xf numFmtId="179" fontId="64" fillId="0" borderId="2" xfId="0" applyNumberFormat="1" applyFont="1" applyBorder="1" applyAlignment="1">
      <alignment horizontal="center" vertical="center"/>
    </xf>
    <xf numFmtId="179" fontId="116" fillId="0" borderId="0" xfId="0" applyNumberFormat="1" applyFont="1" applyAlignment="1">
      <alignment horizontal="center" vertical="center"/>
    </xf>
    <xf numFmtId="179" fontId="58" fillId="0" borderId="2" xfId="0" applyNumberFormat="1" applyFont="1" applyBorder="1" applyAlignment="1">
      <alignment horizontal="center" vertical="center"/>
    </xf>
    <xf numFmtId="179" fontId="114" fillId="0" borderId="2" xfId="0" applyNumberFormat="1" applyFont="1" applyBorder="1" applyAlignment="1">
      <alignment horizontal="center" vertical="center"/>
    </xf>
    <xf numFmtId="178" fontId="92" fillId="0" borderId="2" xfId="0" applyNumberFormat="1" applyFont="1" applyBorder="1" applyAlignment="1">
      <alignment horizontal="center" vertical="center"/>
    </xf>
    <xf numFmtId="14" fontId="56" fillId="0" borderId="14" xfId="0" applyNumberFormat="1" applyFont="1" applyBorder="1" applyAlignment="1">
      <alignment horizontal="center" vertical="center"/>
    </xf>
    <xf numFmtId="178" fontId="114" fillId="0" borderId="2" xfId="0" applyNumberFormat="1" applyFont="1" applyBorder="1" applyAlignment="1">
      <alignment horizontal="center" vertical="center"/>
    </xf>
    <xf numFmtId="179" fontId="115" fillId="2" borderId="1" xfId="0" applyNumberFormat="1" applyFont="1" applyFill="1" applyBorder="1" applyAlignment="1">
      <alignment horizontal="left" vertical="center"/>
    </xf>
    <xf numFmtId="179" fontId="64" fillId="2" borderId="1" xfId="0" applyNumberFormat="1" applyFont="1" applyFill="1" applyBorder="1" applyAlignment="1">
      <alignment horizontal="left" vertical="center"/>
    </xf>
    <xf numFmtId="0" fontId="105" fillId="2" borderId="1" xfId="0" applyFont="1" applyFill="1" applyBorder="1" applyAlignment="1">
      <alignment horizontal="left" vertical="center"/>
    </xf>
    <xf numFmtId="0" fontId="58" fillId="0" borderId="1" xfId="0" applyFont="1" applyBorder="1">
      <alignment vertical="center"/>
    </xf>
    <xf numFmtId="0" fontId="120" fillId="2" borderId="1" xfId="0" applyFont="1" applyFill="1" applyBorder="1">
      <alignment vertical="center"/>
    </xf>
    <xf numFmtId="0" fontId="106" fillId="2" borderId="1" xfId="0" applyFont="1" applyFill="1" applyBorder="1">
      <alignment vertical="center"/>
    </xf>
    <xf numFmtId="179" fontId="119" fillId="2" borderId="2" xfId="0" applyNumberFormat="1" applyFont="1" applyFill="1" applyBorder="1" applyAlignment="1">
      <alignment horizontal="left" vertical="center"/>
    </xf>
    <xf numFmtId="0" fontId="64" fillId="2" borderId="1" xfId="0" applyFont="1" applyFill="1" applyBorder="1">
      <alignment vertical="center"/>
    </xf>
    <xf numFmtId="0" fontId="122" fillId="2" borderId="1" xfId="0" applyFont="1" applyFill="1" applyBorder="1">
      <alignment vertical="center"/>
    </xf>
    <xf numFmtId="0" fontId="92" fillId="0" borderId="1" xfId="0" applyFont="1" applyBorder="1" applyAlignment="1">
      <alignment horizontal="left" vertical="center" wrapText="1"/>
    </xf>
    <xf numFmtId="0" fontId="121" fillId="2" borderId="1" xfId="0" applyFont="1" applyFill="1" applyBorder="1" applyAlignment="1">
      <alignment horizontal="left" vertical="center" wrapText="1"/>
    </xf>
    <xf numFmtId="0" fontId="119" fillId="2" borderId="1" xfId="0" applyFont="1" applyFill="1" applyBorder="1" applyAlignment="1">
      <alignment horizontal="left" vertical="center" wrapText="1"/>
    </xf>
    <xf numFmtId="179" fontId="88" fillId="0" borderId="2" xfId="0" quotePrefix="1" applyNumberFormat="1" applyFont="1" applyBorder="1" applyAlignment="1">
      <alignment horizontal="center" vertical="center"/>
    </xf>
    <xf numFmtId="0" fontId="47" fillId="0" borderId="1" xfId="0" applyFont="1" applyFill="1" applyBorder="1" applyAlignment="1">
      <alignment horizontal="center" vertical="center"/>
    </xf>
    <xf numFmtId="179" fontId="49" fillId="0" borderId="1" xfId="0" applyNumberFormat="1" applyFont="1" applyFill="1" applyBorder="1" applyAlignment="1">
      <alignment horizontal="left" vertical="center"/>
    </xf>
    <xf numFmtId="0" fontId="47" fillId="0" borderId="1" xfId="0" applyFont="1" applyFill="1" applyBorder="1" applyAlignment="1">
      <alignment horizontal="left" vertical="center"/>
    </xf>
    <xf numFmtId="0" fontId="52" fillId="0" borderId="1" xfId="0" applyFont="1" applyFill="1" applyBorder="1" applyAlignment="1">
      <alignment horizontal="left" vertical="center"/>
    </xf>
    <xf numFmtId="0" fontId="47" fillId="0" borderId="1" xfId="0" applyFont="1" applyFill="1" applyBorder="1" applyAlignment="1">
      <alignment horizontal="left" vertical="center" wrapText="1"/>
    </xf>
    <xf numFmtId="178" fontId="47" fillId="0" borderId="1" xfId="0" applyNumberFormat="1" applyFont="1" applyFill="1" applyBorder="1" applyAlignment="1">
      <alignment horizontal="left" vertical="center"/>
    </xf>
    <xf numFmtId="180" fontId="47" fillId="0" borderId="2" xfId="0" applyNumberFormat="1" applyFont="1" applyFill="1" applyBorder="1" applyAlignment="1">
      <alignment horizontal="left" vertical="center"/>
    </xf>
    <xf numFmtId="180" fontId="47" fillId="0" borderId="1" xfId="0" applyNumberFormat="1" applyFont="1" applyFill="1" applyBorder="1" applyAlignment="1">
      <alignment horizontal="left" vertical="center"/>
    </xf>
    <xf numFmtId="177" fontId="47" fillId="0" borderId="2" xfId="0" applyNumberFormat="1" applyFont="1" applyFill="1" applyBorder="1" applyAlignment="1">
      <alignment horizontal="left" vertical="center"/>
    </xf>
    <xf numFmtId="178" fontId="47" fillId="0" borderId="2" xfId="0" applyNumberFormat="1" applyFont="1" applyFill="1" applyBorder="1" applyAlignment="1">
      <alignment horizontal="left" vertical="center"/>
    </xf>
    <xf numFmtId="14" fontId="47" fillId="0" borderId="2" xfId="0" applyNumberFormat="1" applyFont="1" applyFill="1" applyBorder="1" applyAlignment="1">
      <alignment horizontal="left" vertical="center"/>
    </xf>
    <xf numFmtId="14" fontId="49" fillId="0" borderId="1" xfId="0" applyNumberFormat="1" applyFont="1" applyFill="1" applyBorder="1" applyAlignment="1">
      <alignment horizontal="left" vertical="center"/>
    </xf>
    <xf numFmtId="179" fontId="49" fillId="0" borderId="2" xfId="0" applyNumberFormat="1" applyFont="1" applyFill="1" applyBorder="1" applyAlignment="1">
      <alignment horizontal="left" vertical="center"/>
    </xf>
    <xf numFmtId="179" fontId="68" fillId="0" borderId="2" xfId="0" quotePrefix="1" applyNumberFormat="1" applyFont="1" applyFill="1" applyBorder="1" applyAlignment="1">
      <alignment horizontal="left" vertical="center"/>
    </xf>
    <xf numFmtId="0" fontId="72" fillId="0" borderId="1" xfId="0" applyFont="1" applyFill="1" applyBorder="1" applyAlignment="1">
      <alignment horizontal="left" vertical="center"/>
    </xf>
    <xf numFmtId="0" fontId="60" fillId="0" borderId="1" xfId="0" applyFont="1" applyFill="1" applyBorder="1" applyAlignment="1">
      <alignment horizontal="left" vertical="center"/>
    </xf>
    <xf numFmtId="0" fontId="47" fillId="0" borderId="6" xfId="0" applyFont="1" applyFill="1" applyBorder="1" applyAlignment="1">
      <alignment horizontal="left" vertical="center"/>
    </xf>
    <xf numFmtId="0" fontId="70" fillId="0" borderId="1" xfId="0" applyFont="1" applyFill="1" applyBorder="1" applyAlignment="1">
      <alignment horizontal="left" vertical="center"/>
    </xf>
    <xf numFmtId="181" fontId="47" fillId="0" borderId="1" xfId="0" applyNumberFormat="1" applyFont="1" applyFill="1" applyBorder="1" applyAlignment="1">
      <alignment horizontal="left" vertical="center" wrapText="1"/>
    </xf>
    <xf numFmtId="177" fontId="47" fillId="0" borderId="1" xfId="0" applyNumberFormat="1" applyFont="1" applyFill="1" applyBorder="1" applyAlignment="1">
      <alignment horizontal="left" vertical="center"/>
    </xf>
    <xf numFmtId="179" fontId="49" fillId="0" borderId="2" xfId="0" quotePrefix="1" applyNumberFormat="1" applyFont="1" applyFill="1" applyBorder="1" applyAlignment="1">
      <alignment horizontal="left" vertical="center"/>
    </xf>
    <xf numFmtId="14" fontId="47" fillId="0" borderId="1" xfId="0" applyNumberFormat="1" applyFont="1" applyFill="1" applyBorder="1" applyAlignment="1">
      <alignment horizontal="left" vertical="center"/>
    </xf>
    <xf numFmtId="14" fontId="47" fillId="0" borderId="1" xfId="0" applyNumberFormat="1" applyFont="1" applyFill="1" applyBorder="1" applyAlignment="1">
      <alignment horizontal="center" vertical="center"/>
    </xf>
    <xf numFmtId="179" fontId="49" fillId="0" borderId="2" xfId="0" quotePrefix="1" applyNumberFormat="1" applyFont="1" applyFill="1" applyBorder="1" applyAlignment="1">
      <alignment horizontal="center" vertical="center"/>
    </xf>
    <xf numFmtId="179" fontId="49" fillId="0" borderId="1" xfId="0" quotePrefix="1" applyNumberFormat="1" applyFont="1" applyFill="1" applyBorder="1" applyAlignment="1">
      <alignment horizontal="left" vertical="center"/>
    </xf>
    <xf numFmtId="0" fontId="60" fillId="0" borderId="1" xfId="0" applyFont="1" applyFill="1" applyBorder="1" applyAlignment="1">
      <alignment horizontal="left" vertical="center" wrapText="1"/>
    </xf>
    <xf numFmtId="0" fontId="47" fillId="0" borderId="0" xfId="0" applyFont="1" applyFill="1">
      <alignment vertical="center"/>
    </xf>
    <xf numFmtId="178" fontId="47" fillId="0" borderId="1" xfId="0" applyNumberFormat="1" applyFont="1" applyFill="1" applyBorder="1" applyAlignment="1">
      <alignment horizontal="left" vertical="center" wrapText="1"/>
    </xf>
    <xf numFmtId="179" fontId="47" fillId="0" borderId="1" xfId="0" quotePrefix="1" applyNumberFormat="1" applyFont="1" applyFill="1" applyBorder="1" applyAlignment="1">
      <alignment horizontal="left" vertical="center"/>
    </xf>
    <xf numFmtId="179" fontId="47" fillId="0" borderId="1" xfId="0" quotePrefix="1" applyNumberFormat="1" applyFont="1" applyFill="1" applyBorder="1" applyAlignment="1">
      <alignment horizontal="center" vertical="center"/>
    </xf>
    <xf numFmtId="179" fontId="47" fillId="0" borderId="2" xfId="0" quotePrefix="1" applyNumberFormat="1" applyFont="1" applyFill="1" applyBorder="1" applyAlignment="1">
      <alignment horizontal="left" vertical="center"/>
    </xf>
    <xf numFmtId="179" fontId="47" fillId="0" borderId="1" xfId="0" applyNumberFormat="1" applyFont="1" applyFill="1" applyBorder="1" applyAlignment="1">
      <alignment horizontal="left" vertical="center"/>
    </xf>
    <xf numFmtId="0" fontId="79" fillId="0" borderId="1" xfId="0" applyFont="1" applyFill="1" applyBorder="1" applyAlignment="1">
      <alignment horizontal="left" vertical="center" wrapText="1"/>
    </xf>
    <xf numFmtId="0" fontId="51" fillId="0" borderId="1" xfId="0" applyFont="1" applyFill="1" applyBorder="1" applyAlignment="1">
      <alignment horizontal="left" vertical="center" wrapText="1"/>
    </xf>
    <xf numFmtId="179" fontId="72" fillId="0" borderId="1" xfId="0" quotePrefix="1" applyNumberFormat="1" applyFont="1" applyFill="1" applyBorder="1" applyAlignment="1">
      <alignment horizontal="left" vertical="center"/>
    </xf>
    <xf numFmtId="0" fontId="126" fillId="0" borderId="1" xfId="0" applyFont="1" applyFill="1" applyBorder="1" applyAlignment="1">
      <alignment horizontal="left" vertical="center" wrapText="1"/>
    </xf>
    <xf numFmtId="179" fontId="68" fillId="0" borderId="1" xfId="0" quotePrefix="1" applyNumberFormat="1" applyFont="1" applyFill="1" applyBorder="1" applyAlignment="1">
      <alignment horizontal="left" vertical="center"/>
    </xf>
    <xf numFmtId="0" fontId="60" fillId="0" borderId="1" xfId="0" applyFont="1" applyFill="1" applyBorder="1" applyAlignment="1">
      <alignment horizontal="center" vertical="center"/>
    </xf>
    <xf numFmtId="0" fontId="60" fillId="0" borderId="6" xfId="0" applyFont="1" applyFill="1" applyBorder="1" applyAlignment="1">
      <alignment horizontal="left" vertical="center"/>
    </xf>
    <xf numFmtId="0" fontId="125" fillId="0" borderId="1" xfId="0" applyFont="1" applyFill="1" applyBorder="1" applyAlignment="1">
      <alignment horizontal="left" vertical="center"/>
    </xf>
    <xf numFmtId="179" fontId="63" fillId="0" borderId="2" xfId="0" applyNumberFormat="1" applyFont="1" applyFill="1" applyBorder="1" applyAlignment="1">
      <alignment horizontal="left" vertical="center"/>
    </xf>
    <xf numFmtId="181" fontId="60" fillId="0" borderId="1" xfId="0" applyNumberFormat="1" applyFont="1" applyFill="1" applyBorder="1" applyAlignment="1">
      <alignment horizontal="left" vertical="center" wrapText="1"/>
    </xf>
    <xf numFmtId="178" fontId="60" fillId="0" borderId="1" xfId="0" applyNumberFormat="1" applyFont="1" applyFill="1" applyBorder="1" applyAlignment="1">
      <alignment horizontal="left" vertical="center"/>
    </xf>
    <xf numFmtId="178" fontId="60" fillId="0" borderId="2" xfId="0" applyNumberFormat="1" applyFont="1" applyFill="1" applyBorder="1" applyAlignment="1">
      <alignment horizontal="left" vertical="center"/>
    </xf>
    <xf numFmtId="181" fontId="60" fillId="0" borderId="2" xfId="0" applyNumberFormat="1" applyFont="1" applyFill="1" applyBorder="1" applyAlignment="1">
      <alignment horizontal="left" vertical="center" wrapText="1"/>
    </xf>
    <xf numFmtId="177" fontId="60" fillId="0" borderId="2" xfId="0" applyNumberFormat="1" applyFont="1" applyFill="1" applyBorder="1" applyAlignment="1">
      <alignment horizontal="left" vertical="center"/>
    </xf>
    <xf numFmtId="179" fontId="63" fillId="0" borderId="2" xfId="0" quotePrefix="1" applyNumberFormat="1" applyFont="1" applyFill="1" applyBorder="1" applyAlignment="1">
      <alignment horizontal="left" vertical="center"/>
    </xf>
    <xf numFmtId="14" fontId="60" fillId="0" borderId="2" xfId="0" applyNumberFormat="1" applyFont="1" applyFill="1" applyBorder="1" applyAlignment="1">
      <alignment horizontal="left" vertical="center"/>
    </xf>
    <xf numFmtId="179" fontId="63" fillId="0" borderId="2" xfId="0" quotePrefix="1" applyNumberFormat="1" applyFont="1" applyFill="1" applyBorder="1">
      <alignment vertical="center"/>
    </xf>
    <xf numFmtId="179" fontId="63" fillId="0" borderId="1" xfId="0" quotePrefix="1" applyNumberFormat="1" applyFont="1" applyFill="1" applyBorder="1" applyAlignment="1">
      <alignment horizontal="left" vertical="center"/>
    </xf>
    <xf numFmtId="0" fontId="60" fillId="0" borderId="0" xfId="0" applyFont="1" applyFill="1">
      <alignment vertical="center"/>
    </xf>
    <xf numFmtId="181" fontId="47" fillId="0" borderId="2" xfId="0" applyNumberFormat="1" applyFont="1" applyFill="1" applyBorder="1" applyAlignment="1">
      <alignment horizontal="left" vertical="center" wrapText="1"/>
    </xf>
    <xf numFmtId="178" fontId="47" fillId="0" borderId="2" xfId="0" applyNumberFormat="1" applyFont="1" applyFill="1" applyBorder="1" applyAlignment="1">
      <alignment horizontal="left" vertical="center" wrapText="1"/>
    </xf>
    <xf numFmtId="40" fontId="47" fillId="0" borderId="1" xfId="0" applyNumberFormat="1" applyFont="1" applyFill="1" applyBorder="1" applyAlignment="1">
      <alignment horizontal="left" vertical="center"/>
    </xf>
    <xf numFmtId="179" fontId="49" fillId="0" borderId="2" xfId="0" applyNumberFormat="1" applyFont="1" applyFill="1" applyBorder="1" applyAlignment="1">
      <alignment horizontal="center" vertical="center"/>
    </xf>
    <xf numFmtId="179" fontId="47" fillId="0" borderId="2" xfId="0" applyNumberFormat="1" applyFont="1" applyFill="1" applyBorder="1" applyAlignment="1">
      <alignment horizontal="left" vertical="center"/>
    </xf>
    <xf numFmtId="179" fontId="47" fillId="0" borderId="2" xfId="0" applyNumberFormat="1" applyFont="1" applyFill="1" applyBorder="1" applyAlignment="1">
      <alignment horizontal="center" vertical="center"/>
    </xf>
    <xf numFmtId="0" fontId="61" fillId="0" borderId="1" xfId="0" applyFont="1" applyFill="1" applyBorder="1" applyAlignment="1">
      <alignment horizontal="center" vertical="center"/>
    </xf>
    <xf numFmtId="0" fontId="73" fillId="0" borderId="6" xfId="0" applyFont="1" applyFill="1" applyBorder="1" applyAlignment="1">
      <alignment horizontal="left" vertical="center"/>
    </xf>
    <xf numFmtId="0" fontId="73" fillId="0" borderId="1" xfId="0" applyFont="1" applyFill="1" applyBorder="1" applyAlignment="1">
      <alignment horizontal="left" vertical="center"/>
    </xf>
    <xf numFmtId="179" fontId="74" fillId="0" borderId="2" xfId="0" applyNumberFormat="1" applyFont="1" applyFill="1" applyBorder="1" applyAlignment="1">
      <alignment horizontal="left" vertical="center"/>
    </xf>
    <xf numFmtId="0" fontId="73" fillId="0" borderId="1" xfId="0" applyFont="1" applyFill="1" applyBorder="1" applyAlignment="1">
      <alignment horizontal="left" vertical="center" wrapText="1"/>
    </xf>
    <xf numFmtId="40" fontId="73" fillId="0" borderId="1" xfId="0" applyNumberFormat="1" applyFont="1" applyFill="1" applyBorder="1">
      <alignment vertical="center"/>
    </xf>
    <xf numFmtId="178" fontId="73" fillId="0" borderId="1" xfId="0" applyNumberFormat="1" applyFont="1" applyFill="1" applyBorder="1" applyAlignment="1">
      <alignment horizontal="left" vertical="center"/>
    </xf>
    <xf numFmtId="178" fontId="73" fillId="0" borderId="2" xfId="0" applyNumberFormat="1" applyFont="1" applyFill="1" applyBorder="1" applyAlignment="1">
      <alignment horizontal="left" vertical="center"/>
    </xf>
    <xf numFmtId="14" fontId="73" fillId="0" borderId="2" xfId="0" applyNumberFormat="1" applyFont="1" applyFill="1" applyBorder="1" applyAlignment="1">
      <alignment horizontal="left" vertical="center"/>
    </xf>
    <xf numFmtId="179" fontId="74" fillId="0" borderId="2" xfId="0" applyNumberFormat="1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left" vertical="center"/>
    </xf>
    <xf numFmtId="179" fontId="49" fillId="0" borderId="1" xfId="0" applyNumberFormat="1" applyFont="1" applyFill="1" applyBorder="1" applyAlignment="1">
      <alignment horizontal="center" vertical="center"/>
    </xf>
    <xf numFmtId="179" fontId="49" fillId="0" borderId="1" xfId="0" quotePrefix="1" applyNumberFormat="1" applyFont="1" applyFill="1" applyBorder="1" applyAlignment="1">
      <alignment horizontal="center" vertical="center"/>
    </xf>
    <xf numFmtId="179" fontId="49" fillId="0" borderId="1" xfId="0" quotePrefix="1" applyNumberFormat="1" applyFont="1" applyFill="1" applyBorder="1" applyAlignment="1">
      <alignment horizontal="left" vertical="center" wrapText="1"/>
    </xf>
    <xf numFmtId="179" fontId="51" fillId="0" borderId="1" xfId="0" applyNumberFormat="1" applyFont="1" applyFill="1" applyBorder="1" applyAlignment="1">
      <alignment horizontal="left" vertical="center"/>
    </xf>
    <xf numFmtId="179" fontId="50" fillId="0" borderId="2" xfId="0" applyNumberFormat="1" applyFont="1" applyFill="1" applyBorder="1" applyAlignment="1">
      <alignment horizontal="left" vertical="center"/>
    </xf>
    <xf numFmtId="179" fontId="47" fillId="0" borderId="1" xfId="0" quotePrefix="1" applyNumberFormat="1" applyFont="1" applyFill="1" applyBorder="1" applyAlignment="1">
      <alignment horizontal="left" vertical="center" wrapText="1"/>
    </xf>
    <xf numFmtId="179" fontId="47" fillId="0" borderId="1" xfId="0" applyNumberFormat="1" applyFont="1" applyFill="1" applyBorder="1" applyAlignment="1">
      <alignment horizontal="center" vertical="center"/>
    </xf>
    <xf numFmtId="178" fontId="60" fillId="0" borderId="1" xfId="0" applyNumberFormat="1" applyFont="1" applyFill="1" applyBorder="1" applyAlignment="1">
      <alignment horizontal="left" vertical="center" wrapText="1"/>
    </xf>
    <xf numFmtId="178" fontId="60" fillId="0" borderId="2" xfId="0" applyNumberFormat="1" applyFont="1" applyFill="1" applyBorder="1" applyAlignment="1">
      <alignment horizontal="left" vertical="center" wrapText="1"/>
    </xf>
    <xf numFmtId="177" fontId="60" fillId="0" borderId="1" xfId="0" applyNumberFormat="1" applyFont="1" applyFill="1" applyBorder="1" applyAlignment="1">
      <alignment horizontal="left" vertical="center"/>
    </xf>
    <xf numFmtId="14" fontId="60" fillId="0" borderId="1" xfId="0" applyNumberFormat="1" applyFont="1" applyFill="1" applyBorder="1" applyAlignment="1">
      <alignment horizontal="left" vertical="center"/>
    </xf>
    <xf numFmtId="179" fontId="63" fillId="0" borderId="1" xfId="0" quotePrefix="1" applyNumberFormat="1" applyFont="1" applyFill="1" applyBorder="1">
      <alignment vertical="center"/>
    </xf>
    <xf numFmtId="0" fontId="113" fillId="0" borderId="1" xfId="0" applyFont="1" applyFill="1" applyBorder="1" applyAlignment="1">
      <alignment horizontal="left" vertical="center" wrapText="1"/>
    </xf>
    <xf numFmtId="179" fontId="108" fillId="0" borderId="1" xfId="0" quotePrefix="1" applyNumberFormat="1" applyFont="1" applyFill="1" applyBorder="1" applyAlignment="1">
      <alignment horizontal="left" vertical="center"/>
    </xf>
    <xf numFmtId="0" fontId="108" fillId="0" borderId="1" xfId="0" applyFont="1" applyFill="1" applyBorder="1" applyAlignment="1">
      <alignment horizontal="left" vertical="center" wrapText="1"/>
    </xf>
    <xf numFmtId="0" fontId="108" fillId="0" borderId="6" xfId="0" applyFont="1" applyFill="1" applyBorder="1" applyAlignment="1">
      <alignment horizontal="left" vertical="center"/>
    </xf>
    <xf numFmtId="0" fontId="82" fillId="0" borderId="6" xfId="0" applyFont="1" applyFill="1" applyBorder="1" applyAlignment="1">
      <alignment horizontal="left" vertical="center"/>
    </xf>
    <xf numFmtId="179" fontId="83" fillId="0" borderId="1" xfId="0" quotePrefix="1" applyNumberFormat="1" applyFont="1" applyFill="1" applyBorder="1" applyAlignment="1">
      <alignment horizontal="left" vertical="center"/>
    </xf>
    <xf numFmtId="49" fontId="82" fillId="0" borderId="1" xfId="0" applyNumberFormat="1" applyFont="1" applyFill="1" applyBorder="1" applyAlignment="1">
      <alignment horizontal="left" vertical="center" wrapText="1"/>
    </xf>
    <xf numFmtId="0" fontId="110" fillId="0" borderId="1" xfId="0" applyFont="1" applyFill="1" applyBorder="1" applyAlignment="1">
      <alignment horizontal="left" vertical="center"/>
    </xf>
    <xf numFmtId="49" fontId="47" fillId="0" borderId="1" xfId="0" applyNumberFormat="1" applyFont="1" applyFill="1" applyBorder="1" applyAlignment="1">
      <alignment horizontal="left" vertical="center" wrapText="1"/>
    </xf>
    <xf numFmtId="0" fontId="69" fillId="0" borderId="1" xfId="0" applyFont="1" applyFill="1" applyBorder="1" applyAlignment="1">
      <alignment horizontal="left" vertical="center" wrapText="1"/>
    </xf>
    <xf numFmtId="14" fontId="49" fillId="0" borderId="2" xfId="0" quotePrefix="1" applyNumberFormat="1" applyFont="1" applyFill="1" applyBorder="1" applyAlignment="1">
      <alignment horizontal="left" vertical="center"/>
    </xf>
    <xf numFmtId="58" fontId="60" fillId="0" borderId="1" xfId="0" applyNumberFormat="1" applyFont="1" applyFill="1" applyBorder="1" applyAlignment="1">
      <alignment horizontal="left" vertical="center"/>
    </xf>
    <xf numFmtId="179" fontId="60" fillId="0" borderId="1" xfId="0" applyNumberFormat="1" applyFont="1" applyFill="1" applyBorder="1" applyAlignment="1">
      <alignment horizontal="left" vertical="center"/>
    </xf>
    <xf numFmtId="179" fontId="60" fillId="0" borderId="1" xfId="0" quotePrefix="1" applyNumberFormat="1" applyFont="1" applyFill="1" applyBorder="1" applyAlignment="1">
      <alignment horizontal="left" vertical="center"/>
    </xf>
    <xf numFmtId="179" fontId="60" fillId="0" borderId="1" xfId="0" quotePrefix="1" applyNumberFormat="1" applyFont="1" applyFill="1" applyBorder="1" applyAlignment="1">
      <alignment horizontal="center" vertical="center"/>
    </xf>
    <xf numFmtId="0" fontId="49" fillId="0" borderId="1" xfId="0" applyFont="1" applyFill="1" applyBorder="1" applyAlignment="1">
      <alignment horizontal="left" vertical="center" wrapText="1"/>
    </xf>
    <xf numFmtId="0" fontId="51" fillId="0" borderId="1" xfId="0" applyFont="1" applyFill="1" applyBorder="1" applyAlignment="1">
      <alignment horizontal="center" vertical="center"/>
    </xf>
    <xf numFmtId="0" fontId="51" fillId="0" borderId="6" xfId="0" applyFont="1" applyFill="1" applyBorder="1" applyAlignment="1">
      <alignment horizontal="left" vertical="center"/>
    </xf>
    <xf numFmtId="178" fontId="51" fillId="0" borderId="1" xfId="0" applyNumberFormat="1" applyFont="1" applyFill="1" applyBorder="1" applyAlignment="1">
      <alignment horizontal="left" vertical="center"/>
    </xf>
    <xf numFmtId="180" fontId="51" fillId="0" borderId="1" xfId="0" applyNumberFormat="1" applyFont="1" applyFill="1" applyBorder="1" applyAlignment="1">
      <alignment horizontal="left" vertical="center"/>
    </xf>
    <xf numFmtId="180" fontId="51" fillId="0" borderId="2" xfId="0" applyNumberFormat="1" applyFont="1" applyFill="1" applyBorder="1" applyAlignment="1">
      <alignment horizontal="left" vertical="center"/>
    </xf>
    <xf numFmtId="178" fontId="51" fillId="0" borderId="2" xfId="0" applyNumberFormat="1" applyFont="1" applyFill="1" applyBorder="1" applyAlignment="1">
      <alignment horizontal="left" vertical="center"/>
    </xf>
    <xf numFmtId="14" fontId="51" fillId="0" borderId="2" xfId="0" applyNumberFormat="1" applyFont="1" applyFill="1" applyBorder="1" applyAlignment="1">
      <alignment horizontal="left" vertical="center"/>
    </xf>
    <xf numFmtId="179" fontId="50" fillId="0" borderId="1" xfId="0" quotePrefix="1" applyNumberFormat="1" applyFont="1" applyFill="1" applyBorder="1" applyAlignment="1">
      <alignment horizontal="left" vertical="center"/>
    </xf>
    <xf numFmtId="179" fontId="50" fillId="0" borderId="2" xfId="0" quotePrefix="1" applyNumberFormat="1" applyFont="1" applyFill="1" applyBorder="1" applyAlignment="1">
      <alignment horizontal="left" vertical="center"/>
    </xf>
    <xf numFmtId="0" fontId="49" fillId="0" borderId="1" xfId="0" applyFont="1" applyFill="1" applyBorder="1" applyAlignment="1">
      <alignment horizontal="left" vertical="center"/>
    </xf>
    <xf numFmtId="178" fontId="52" fillId="0" borderId="1" xfId="0" applyNumberFormat="1" applyFont="1" applyFill="1" applyBorder="1" applyAlignment="1">
      <alignment horizontal="left" vertical="center"/>
    </xf>
    <xf numFmtId="0" fontId="66" fillId="0" borderId="1" xfId="0" applyFont="1" applyFill="1" applyBorder="1" applyAlignment="1">
      <alignment horizontal="left" vertical="center" wrapText="1"/>
    </xf>
    <xf numFmtId="0" fontId="44" fillId="0" borderId="1" xfId="0" applyFont="1" applyFill="1" applyBorder="1" applyAlignment="1">
      <alignment horizontal="left" vertical="center"/>
    </xf>
    <xf numFmtId="0" fontId="52" fillId="0" borderId="1" xfId="0" applyFont="1" applyFill="1" applyBorder="1" applyAlignment="1">
      <alignment horizontal="left" vertical="center" wrapText="1"/>
    </xf>
    <xf numFmtId="0" fontId="90" fillId="0" borderId="1" xfId="0" applyFont="1" applyFill="1" applyBorder="1" applyAlignment="1">
      <alignment horizontal="left" vertical="center"/>
    </xf>
    <xf numFmtId="182" fontId="47" fillId="0" borderId="1" xfId="0" applyNumberFormat="1" applyFont="1" applyFill="1" applyBorder="1" applyAlignment="1">
      <alignment horizontal="left" vertical="center"/>
    </xf>
    <xf numFmtId="179" fontId="49" fillId="0" borderId="2" xfId="0" quotePrefix="1" applyNumberFormat="1" applyFont="1" applyFill="1" applyBorder="1" applyAlignment="1">
      <alignment horizontal="left" vertical="center" wrapText="1"/>
    </xf>
    <xf numFmtId="0" fontId="130" fillId="0" borderId="1" xfId="0" applyFont="1" applyFill="1" applyBorder="1" applyAlignment="1">
      <alignment horizontal="left" vertical="center" wrapText="1"/>
    </xf>
    <xf numFmtId="14" fontId="49" fillId="0" borderId="1" xfId="0" quotePrefix="1" applyNumberFormat="1" applyFont="1" applyFill="1" applyBorder="1" applyAlignment="1">
      <alignment horizontal="left" vertical="center"/>
    </xf>
    <xf numFmtId="0" fontId="132" fillId="0" borderId="1" xfId="0" applyFont="1" applyFill="1" applyBorder="1" applyAlignment="1">
      <alignment horizontal="left" vertical="center" wrapText="1"/>
    </xf>
    <xf numFmtId="0" fontId="73" fillId="0" borderId="1" xfId="0" applyFont="1" applyFill="1" applyBorder="1" applyAlignment="1">
      <alignment horizontal="center" vertical="center"/>
    </xf>
    <xf numFmtId="179" fontId="74" fillId="0" borderId="1" xfId="0" applyNumberFormat="1" applyFont="1" applyFill="1" applyBorder="1" applyAlignment="1">
      <alignment horizontal="left" vertical="center"/>
    </xf>
    <xf numFmtId="179" fontId="73" fillId="0" borderId="1" xfId="0" applyNumberFormat="1" applyFont="1" applyFill="1" applyBorder="1" applyAlignment="1">
      <alignment horizontal="left" vertical="center"/>
    </xf>
    <xf numFmtId="0" fontId="124" fillId="0" borderId="1" xfId="0" applyFont="1" applyFill="1" applyBorder="1" applyAlignment="1">
      <alignment horizontal="left" vertical="center" wrapText="1"/>
    </xf>
    <xf numFmtId="0" fontId="66" fillId="0" borderId="6" xfId="0" applyFont="1" applyFill="1" applyBorder="1" applyAlignment="1">
      <alignment horizontal="left" vertical="center"/>
    </xf>
    <xf numFmtId="0" fontId="56" fillId="0" borderId="1" xfId="0" applyFont="1" applyFill="1" applyBorder="1" applyAlignment="1">
      <alignment horizontal="center" vertical="center"/>
    </xf>
    <xf numFmtId="0" fontId="90" fillId="0" borderId="6" xfId="0" applyFont="1" applyFill="1" applyBorder="1" applyAlignment="1">
      <alignment horizontal="left" vertical="center"/>
    </xf>
    <xf numFmtId="0" fontId="58" fillId="0" borderId="1" xfId="0" applyFont="1" applyFill="1" applyBorder="1" applyAlignment="1">
      <alignment horizontal="left" vertical="center"/>
    </xf>
    <xf numFmtId="0" fontId="56" fillId="0" borderId="1" xfId="0" applyFont="1" applyFill="1" applyBorder="1" applyAlignment="1">
      <alignment horizontal="left" vertical="center"/>
    </xf>
    <xf numFmtId="0" fontId="111" fillId="0" borderId="1" xfId="0" applyFont="1" applyFill="1" applyBorder="1" applyAlignment="1">
      <alignment horizontal="left" vertical="center"/>
    </xf>
    <xf numFmtId="179" fontId="65" fillId="0" borderId="2" xfId="0" applyNumberFormat="1" applyFont="1" applyFill="1" applyBorder="1" applyAlignment="1">
      <alignment horizontal="left" vertical="center"/>
    </xf>
    <xf numFmtId="0" fontId="90" fillId="0" borderId="1" xfId="0" applyFont="1" applyFill="1" applyBorder="1" applyAlignment="1">
      <alignment horizontal="left" vertical="center" wrapText="1"/>
    </xf>
    <xf numFmtId="178" fontId="56" fillId="0" borderId="3" xfId="0" applyNumberFormat="1" applyFont="1" applyFill="1" applyBorder="1" applyAlignment="1">
      <alignment horizontal="left" vertical="center"/>
    </xf>
    <xf numFmtId="178" fontId="56" fillId="0" borderId="14" xfId="0" applyNumberFormat="1" applyFont="1" applyFill="1" applyBorder="1" applyAlignment="1">
      <alignment horizontal="left" vertical="center"/>
    </xf>
    <xf numFmtId="178" fontId="56" fillId="0" borderId="2" xfId="0" applyNumberFormat="1" applyFont="1" applyFill="1" applyBorder="1" applyAlignment="1">
      <alignment horizontal="left" vertical="center"/>
    </xf>
    <xf numFmtId="178" fontId="56" fillId="0" borderId="1" xfId="0" applyNumberFormat="1" applyFont="1" applyFill="1" applyBorder="1" applyAlignment="1">
      <alignment horizontal="left" vertical="center"/>
    </xf>
    <xf numFmtId="179" fontId="58" fillId="0" borderId="1" xfId="0" applyNumberFormat="1" applyFont="1" applyFill="1" applyBorder="1" applyAlignment="1">
      <alignment horizontal="left" vertical="center"/>
    </xf>
    <xf numFmtId="14" fontId="56" fillId="0" borderId="2" xfId="0" quotePrefix="1" applyNumberFormat="1" applyFont="1" applyFill="1" applyBorder="1" applyAlignment="1">
      <alignment horizontal="left" vertical="center"/>
    </xf>
    <xf numFmtId="179" fontId="65" fillId="0" borderId="2" xfId="0" applyNumberFormat="1" applyFont="1" applyFill="1" applyBorder="1" applyAlignment="1">
      <alignment horizontal="center" vertical="center"/>
    </xf>
    <xf numFmtId="179" fontId="58" fillId="0" borderId="2" xfId="0" applyNumberFormat="1" applyFont="1" applyFill="1" applyBorder="1" applyAlignment="1">
      <alignment horizontal="left" vertical="center"/>
    </xf>
    <xf numFmtId="0" fontId="56" fillId="0" borderId="6" xfId="0" applyFont="1" applyFill="1" applyBorder="1" applyAlignment="1">
      <alignment horizontal="left" vertical="center"/>
    </xf>
    <xf numFmtId="176" fontId="56" fillId="0" borderId="6" xfId="0" applyNumberFormat="1" applyFont="1" applyFill="1" applyBorder="1" applyAlignment="1">
      <alignment horizontal="center" vertical="center"/>
    </xf>
    <xf numFmtId="0" fontId="56" fillId="0" borderId="1" xfId="0" applyFont="1" applyFill="1" applyBorder="1">
      <alignment vertical="center"/>
    </xf>
    <xf numFmtId="14" fontId="56" fillId="0" borderId="1" xfId="0" applyNumberFormat="1" applyFont="1" applyFill="1" applyBorder="1" applyAlignment="1">
      <alignment horizontal="center" vertical="center"/>
    </xf>
    <xf numFmtId="179" fontId="65" fillId="0" borderId="1" xfId="0" applyNumberFormat="1" applyFont="1" applyFill="1" applyBorder="1" applyAlignment="1">
      <alignment horizontal="center" vertical="center"/>
    </xf>
    <xf numFmtId="178" fontId="56" fillId="0" borderId="1" xfId="0" applyNumberFormat="1" applyFont="1" applyFill="1" applyBorder="1" applyAlignment="1">
      <alignment horizontal="center" vertical="center"/>
    </xf>
    <xf numFmtId="179" fontId="56" fillId="0" borderId="2" xfId="0" applyNumberFormat="1" applyFont="1" applyFill="1" applyBorder="1" applyAlignment="1">
      <alignment horizontal="center" vertical="center"/>
    </xf>
    <xf numFmtId="0" fontId="105" fillId="0" borderId="0" xfId="0" applyFont="1" applyFill="1" applyAlignment="1">
      <alignment horizontal="center" vertical="center"/>
    </xf>
    <xf numFmtId="14" fontId="56" fillId="0" borderId="2" xfId="0" applyNumberFormat="1" applyFont="1" applyFill="1" applyBorder="1" applyAlignment="1">
      <alignment horizontal="center" vertical="center"/>
    </xf>
    <xf numFmtId="179" fontId="56" fillId="0" borderId="1" xfId="0" applyNumberFormat="1" applyFont="1" applyFill="1" applyBorder="1" applyAlignment="1">
      <alignment horizontal="center" vertical="center"/>
    </xf>
    <xf numFmtId="179" fontId="115" fillId="0" borderId="1" xfId="0" applyNumberFormat="1" applyFont="1" applyFill="1" applyBorder="1" applyAlignment="1">
      <alignment horizontal="left" vertical="center"/>
    </xf>
    <xf numFmtId="0" fontId="56" fillId="0" borderId="1" xfId="0" applyFont="1" applyFill="1" applyBorder="1" applyAlignment="1">
      <alignment horizontal="center" vertical="center" wrapText="1"/>
    </xf>
    <xf numFmtId="179" fontId="58" fillId="0" borderId="1" xfId="0" applyNumberFormat="1" applyFont="1" applyFill="1" applyBorder="1" applyAlignment="1">
      <alignment horizontal="center" vertical="center"/>
    </xf>
    <xf numFmtId="0" fontId="119" fillId="0" borderId="1" xfId="0" applyFont="1" applyFill="1" applyBorder="1">
      <alignment vertical="center"/>
    </xf>
    <xf numFmtId="0" fontId="105" fillId="0" borderId="1" xfId="0" applyFont="1" applyFill="1" applyBorder="1" applyAlignment="1">
      <alignment horizontal="center" vertical="center"/>
    </xf>
    <xf numFmtId="0" fontId="87" fillId="0" borderId="6" xfId="0" applyFont="1" applyFill="1" applyBorder="1" applyAlignment="1">
      <alignment horizontal="center" vertical="center"/>
    </xf>
    <xf numFmtId="0" fontId="87" fillId="0" borderId="1" xfId="0" applyFont="1" applyFill="1" applyBorder="1">
      <alignment vertical="center"/>
    </xf>
    <xf numFmtId="0" fontId="87" fillId="0" borderId="1" xfId="0" applyFont="1" applyFill="1" applyBorder="1" applyAlignment="1">
      <alignment horizontal="center" vertical="center"/>
    </xf>
    <xf numFmtId="14" fontId="87" fillId="0" borderId="1" xfId="0" applyNumberFormat="1" applyFont="1" applyFill="1" applyBorder="1" applyAlignment="1">
      <alignment horizontal="center" vertical="center"/>
    </xf>
    <xf numFmtId="0" fontId="88" fillId="0" borderId="2" xfId="0" applyFont="1" applyFill="1" applyBorder="1" applyAlignment="1">
      <alignment horizontal="center" vertical="center"/>
    </xf>
    <xf numFmtId="178" fontId="87" fillId="0" borderId="3" xfId="0" applyNumberFormat="1" applyFont="1" applyFill="1" applyBorder="1" applyAlignment="1">
      <alignment horizontal="center" vertical="center"/>
    </xf>
    <xf numFmtId="0" fontId="88" fillId="0" borderId="0" xfId="0" quotePrefix="1" applyFont="1" applyFill="1" applyAlignment="1">
      <alignment horizontal="center" vertical="center"/>
    </xf>
    <xf numFmtId="0" fontId="87" fillId="0" borderId="2" xfId="0" applyFont="1" applyFill="1" applyBorder="1" applyAlignment="1">
      <alignment horizontal="center" vertical="center"/>
    </xf>
    <xf numFmtId="0" fontId="88" fillId="0" borderId="1" xfId="0" quotePrefix="1" applyFont="1" applyFill="1" applyBorder="1" applyAlignment="1">
      <alignment horizontal="center" vertical="center"/>
    </xf>
    <xf numFmtId="179" fontId="63" fillId="0" borderId="1" xfId="0" quotePrefix="1" applyNumberFormat="1" applyFont="1" applyFill="1" applyBorder="1" applyAlignment="1">
      <alignment horizontal="center" vertical="center"/>
    </xf>
    <xf numFmtId="0" fontId="49" fillId="0" borderId="4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NumberFormat="1">
      <alignment vertical="center"/>
    </xf>
    <xf numFmtId="0" fontId="10" fillId="3" borderId="7" xfId="0" applyNumberFormat="1" applyFont="1" applyFill="1" applyBorder="1">
      <alignment vertical="center"/>
    </xf>
    <xf numFmtId="0" fontId="10" fillId="0" borderId="5" xfId="0" applyNumberFormat="1" applyFont="1" applyBorder="1">
      <alignment vertical="center"/>
    </xf>
    <xf numFmtId="179" fontId="63" fillId="0" borderId="2" xfId="0" quotePrefix="1" applyNumberFormat="1" applyFont="1" applyFill="1" applyBorder="1" applyAlignment="1">
      <alignment horizontal="center" vertical="center"/>
    </xf>
    <xf numFmtId="179" fontId="51" fillId="0" borderId="1" xfId="0" applyNumberFormat="1" applyFont="1" applyFill="1" applyBorder="1" applyAlignment="1">
      <alignment horizontal="center" vertical="center"/>
    </xf>
    <xf numFmtId="179" fontId="0" fillId="0" borderId="0" xfId="0" applyNumberFormat="1">
      <alignment vertical="center"/>
    </xf>
    <xf numFmtId="179" fontId="10" fillId="3" borderId="5" xfId="0" applyNumberFormat="1" applyFont="1" applyFill="1" applyBorder="1">
      <alignment vertical="center"/>
    </xf>
    <xf numFmtId="192" fontId="10" fillId="0" borderId="5" xfId="0" applyNumberFormat="1" applyFont="1" applyBorder="1">
      <alignment vertical="center"/>
    </xf>
    <xf numFmtId="192" fontId="10" fillId="3" borderId="7" xfId="0" applyNumberFormat="1" applyFont="1" applyFill="1" applyBorder="1">
      <alignment vertical="center"/>
    </xf>
    <xf numFmtId="180" fontId="47" fillId="4" borderId="1" xfId="0" applyNumberFormat="1" applyFont="1" applyFill="1" applyBorder="1" applyAlignment="1">
      <alignment horizontal="left" vertical="center"/>
    </xf>
    <xf numFmtId="178" fontId="47" fillId="4" borderId="1" xfId="0" applyNumberFormat="1" applyFont="1" applyFill="1" applyBorder="1" applyAlignment="1">
      <alignment horizontal="left" vertical="center"/>
    </xf>
    <xf numFmtId="0" fontId="47" fillId="4" borderId="1" xfId="0" applyFont="1" applyFill="1" applyBorder="1" applyAlignment="1">
      <alignment horizontal="left" vertical="center" wrapText="1"/>
    </xf>
    <xf numFmtId="0" fontId="135" fillId="0" borderId="1" xfId="0" applyFont="1" applyFill="1" applyBorder="1" applyAlignment="1">
      <alignment horizontal="center" vertical="center"/>
    </xf>
    <xf numFmtId="0" fontId="135" fillId="0" borderId="6" xfId="0" applyFont="1" applyFill="1" applyBorder="1" applyAlignment="1">
      <alignment horizontal="left" vertical="center"/>
    </xf>
    <xf numFmtId="0" fontId="135" fillId="0" borderId="1" xfId="0" applyFont="1" applyFill="1" applyBorder="1" applyAlignment="1">
      <alignment horizontal="left" vertical="center" wrapText="1"/>
    </xf>
    <xf numFmtId="0" fontId="135" fillId="0" borderId="1" xfId="0" applyFont="1" applyFill="1" applyBorder="1" applyAlignment="1">
      <alignment horizontal="left" vertical="center"/>
    </xf>
    <xf numFmtId="178" fontId="135" fillId="0" borderId="2" xfId="0" applyNumberFormat="1" applyFont="1" applyFill="1" applyBorder="1" applyAlignment="1">
      <alignment horizontal="left" vertical="center"/>
    </xf>
    <xf numFmtId="178" fontId="135" fillId="0" borderId="1" xfId="0" applyNumberFormat="1" applyFont="1" applyFill="1" applyBorder="1" applyAlignment="1">
      <alignment horizontal="left" vertical="center"/>
    </xf>
    <xf numFmtId="179" fontId="135" fillId="0" borderId="1" xfId="0" quotePrefix="1" applyNumberFormat="1" applyFont="1" applyFill="1" applyBorder="1" applyAlignment="1">
      <alignment horizontal="left" vertical="center"/>
    </xf>
    <xf numFmtId="179" fontId="135" fillId="0" borderId="1" xfId="0" quotePrefix="1" applyNumberFormat="1" applyFont="1" applyFill="1" applyBorder="1" applyAlignment="1">
      <alignment horizontal="center" vertical="center"/>
    </xf>
    <xf numFmtId="179" fontId="135" fillId="0" borderId="2" xfId="0" quotePrefix="1" applyNumberFormat="1" applyFont="1" applyFill="1" applyBorder="1" applyAlignment="1">
      <alignment horizontal="left" vertical="center"/>
    </xf>
    <xf numFmtId="0" fontId="135" fillId="0" borderId="0" xfId="0" applyFont="1" applyFill="1">
      <alignment vertical="center"/>
    </xf>
    <xf numFmtId="178" fontId="47" fillId="0" borderId="1" xfId="0" applyNumberFormat="1" applyFont="1" applyFill="1" applyBorder="1" applyAlignment="1">
      <alignment horizontal="center" vertical="center"/>
    </xf>
    <xf numFmtId="178" fontId="60" fillId="0" borderId="1" xfId="0" applyNumberFormat="1" applyFont="1" applyFill="1" applyBorder="1" applyAlignment="1">
      <alignment horizontal="center" vertical="center"/>
    </xf>
    <xf numFmtId="178" fontId="135" fillId="0" borderId="1" xfId="0" applyNumberFormat="1" applyFont="1" applyFill="1" applyBorder="1" applyAlignment="1">
      <alignment horizontal="center" vertical="center"/>
    </xf>
    <xf numFmtId="178" fontId="51" fillId="0" borderId="1" xfId="0" applyNumberFormat="1" applyFont="1" applyFill="1" applyBorder="1" applyAlignment="1">
      <alignment horizontal="center" vertical="center"/>
    </xf>
    <xf numFmtId="0" fontId="56" fillId="4" borderId="1" xfId="0" applyFont="1" applyFill="1" applyBorder="1" applyAlignment="1">
      <alignment horizontal="center" vertical="center"/>
    </xf>
    <xf numFmtId="0" fontId="60" fillId="4" borderId="6" xfId="0" applyFont="1" applyFill="1" applyBorder="1" applyAlignment="1">
      <alignment horizontal="left" vertical="center"/>
    </xf>
    <xf numFmtId="0" fontId="72" fillId="4" borderId="1" xfId="0" applyFont="1" applyFill="1" applyBorder="1" applyAlignment="1">
      <alignment horizontal="left" vertical="center" wrapText="1"/>
    </xf>
    <xf numFmtId="0" fontId="56" fillId="4" borderId="1" xfId="0" applyFont="1" applyFill="1" applyBorder="1" applyAlignment="1">
      <alignment horizontal="left" vertical="center"/>
    </xf>
    <xf numFmtId="58" fontId="60" fillId="4" borderId="1" xfId="0" applyNumberFormat="1" applyFont="1" applyFill="1" applyBorder="1" applyAlignment="1">
      <alignment horizontal="left" vertical="center"/>
    </xf>
    <xf numFmtId="0" fontId="60" fillId="4" borderId="1" xfId="0" applyFont="1" applyFill="1" applyBorder="1" applyAlignment="1">
      <alignment horizontal="left" vertical="center"/>
    </xf>
    <xf numFmtId="0" fontId="72" fillId="4" borderId="1" xfId="0" applyFont="1" applyFill="1" applyBorder="1" applyAlignment="1">
      <alignment horizontal="left" vertical="center"/>
    </xf>
    <xf numFmtId="179" fontId="60" fillId="4" borderId="1" xfId="0" applyNumberFormat="1" applyFont="1" applyFill="1" applyBorder="1" applyAlignment="1">
      <alignment horizontal="left" vertical="center"/>
    </xf>
    <xf numFmtId="0" fontId="60" fillId="4" borderId="1" xfId="0" applyFont="1" applyFill="1" applyBorder="1" applyAlignment="1">
      <alignment horizontal="left" vertical="center" wrapText="1"/>
    </xf>
    <xf numFmtId="178" fontId="60" fillId="4" borderId="1" xfId="0" applyNumberFormat="1" applyFont="1" applyFill="1" applyBorder="1" applyAlignment="1">
      <alignment horizontal="center" vertical="center"/>
    </xf>
    <xf numFmtId="178" fontId="60" fillId="4" borderId="1" xfId="0" applyNumberFormat="1" applyFont="1" applyFill="1" applyBorder="1" applyAlignment="1">
      <alignment horizontal="left" vertical="center"/>
    </xf>
    <xf numFmtId="14" fontId="60" fillId="4" borderId="2" xfId="0" applyNumberFormat="1" applyFont="1" applyFill="1" applyBorder="1" applyAlignment="1">
      <alignment horizontal="left" vertical="center"/>
    </xf>
    <xf numFmtId="179" fontId="60" fillId="4" borderId="2" xfId="0" quotePrefix="1" applyNumberFormat="1" applyFont="1" applyFill="1" applyBorder="1" applyAlignment="1">
      <alignment horizontal="left" vertical="center"/>
    </xf>
    <xf numFmtId="14" fontId="60" fillId="4" borderId="0" xfId="0" applyNumberFormat="1" applyFont="1" applyFill="1" applyBorder="1" applyAlignment="1">
      <alignment horizontal="left" vertical="center"/>
    </xf>
    <xf numFmtId="179" fontId="60" fillId="4" borderId="1" xfId="0" quotePrefix="1" applyNumberFormat="1" applyFont="1" applyFill="1" applyBorder="1" applyAlignment="1">
      <alignment horizontal="left" vertical="center"/>
    </xf>
    <xf numFmtId="179" fontId="60" fillId="4" borderId="2" xfId="0" quotePrefix="1" applyNumberFormat="1" applyFont="1" applyFill="1" applyBorder="1" applyAlignment="1">
      <alignment horizontal="center" vertical="center"/>
    </xf>
    <xf numFmtId="0" fontId="47" fillId="4" borderId="1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left" vertical="center"/>
    </xf>
    <xf numFmtId="0" fontId="47" fillId="4" borderId="1" xfId="0" applyFont="1" applyFill="1" applyBorder="1" applyAlignment="1">
      <alignment horizontal="left" vertical="center"/>
    </xf>
    <xf numFmtId="0" fontId="70" fillId="4" borderId="1" xfId="0" applyFont="1" applyFill="1" applyBorder="1" applyAlignment="1">
      <alignment horizontal="left" vertical="center"/>
    </xf>
    <xf numFmtId="181" fontId="47" fillId="4" borderId="1" xfId="0" applyNumberFormat="1" applyFont="1" applyFill="1" applyBorder="1" applyAlignment="1">
      <alignment horizontal="left" vertical="center" wrapText="1"/>
    </xf>
    <xf numFmtId="178" fontId="47" fillId="4" borderId="1" xfId="0" applyNumberFormat="1" applyFont="1" applyFill="1" applyBorder="1" applyAlignment="1">
      <alignment horizontal="left" vertical="center" wrapText="1"/>
    </xf>
    <xf numFmtId="178" fontId="47" fillId="4" borderId="2" xfId="0" applyNumberFormat="1" applyFont="1" applyFill="1" applyBorder="1" applyAlignment="1">
      <alignment horizontal="left" vertical="center" wrapText="1"/>
    </xf>
    <xf numFmtId="178" fontId="47" fillId="4" borderId="1" xfId="0" applyNumberFormat="1" applyFont="1" applyFill="1" applyBorder="1" applyAlignment="1">
      <alignment horizontal="center" vertical="center"/>
    </xf>
    <xf numFmtId="14" fontId="47" fillId="4" borderId="2" xfId="0" applyNumberFormat="1" applyFont="1" applyFill="1" applyBorder="1" applyAlignment="1">
      <alignment horizontal="left" vertical="center"/>
    </xf>
    <xf numFmtId="179" fontId="49" fillId="4" borderId="2" xfId="0" quotePrefix="1" applyNumberFormat="1" applyFont="1" applyFill="1" applyBorder="1" applyAlignment="1">
      <alignment horizontal="center" vertical="center"/>
    </xf>
    <xf numFmtId="179" fontId="49" fillId="4" borderId="2" xfId="0" quotePrefix="1" applyNumberFormat="1" applyFont="1" applyFill="1" applyBorder="1" applyAlignment="1">
      <alignment horizontal="left" vertical="center"/>
    </xf>
    <xf numFmtId="0" fontId="47" fillId="4" borderId="0" xfId="0" applyFont="1" applyFill="1">
      <alignment vertical="center"/>
    </xf>
    <xf numFmtId="180" fontId="47" fillId="4" borderId="2" xfId="0" applyNumberFormat="1" applyFont="1" applyFill="1" applyBorder="1" applyAlignment="1">
      <alignment horizontal="left" vertical="center"/>
    </xf>
    <xf numFmtId="14" fontId="47" fillId="4" borderId="1" xfId="0" applyNumberFormat="1" applyFont="1" applyFill="1" applyBorder="1" applyAlignment="1">
      <alignment horizontal="left" vertical="center"/>
    </xf>
    <xf numFmtId="176" fontId="56" fillId="4" borderId="6" xfId="0" applyNumberFormat="1" applyFont="1" applyFill="1" applyBorder="1" applyAlignment="1">
      <alignment horizontal="center" vertical="center"/>
    </xf>
    <xf numFmtId="0" fontId="56" fillId="4" borderId="1" xfId="0" applyFont="1" applyFill="1" applyBorder="1" applyAlignment="1">
      <alignment horizontal="left" vertical="center" wrapText="1"/>
    </xf>
    <xf numFmtId="14" fontId="56" fillId="4" borderId="1" xfId="0" applyNumberFormat="1" applyFont="1" applyFill="1" applyBorder="1" applyAlignment="1">
      <alignment horizontal="center" vertical="center"/>
    </xf>
    <xf numFmtId="178" fontId="56" fillId="4" borderId="1" xfId="0" applyNumberFormat="1" applyFont="1" applyFill="1" applyBorder="1" applyAlignment="1">
      <alignment horizontal="center" vertical="center" wrapText="1"/>
    </xf>
    <xf numFmtId="178" fontId="56" fillId="4" borderId="1" xfId="0" applyNumberFormat="1" applyFont="1" applyFill="1" applyBorder="1" applyAlignment="1">
      <alignment horizontal="center" vertical="center"/>
    </xf>
    <xf numFmtId="14" fontId="56" fillId="4" borderId="2" xfId="0" applyNumberFormat="1" applyFont="1" applyFill="1" applyBorder="1" applyAlignment="1">
      <alignment horizontal="center" vertical="center"/>
    </xf>
    <xf numFmtId="179" fontId="56" fillId="4" borderId="2" xfId="0" quotePrefix="1" applyNumberFormat="1" applyFont="1" applyFill="1" applyBorder="1" applyAlignment="1">
      <alignment horizontal="center" vertical="center"/>
    </xf>
    <xf numFmtId="179" fontId="65" fillId="4" borderId="2" xfId="0" quotePrefix="1" applyNumberFormat="1" applyFont="1" applyFill="1" applyBorder="1" applyAlignment="1">
      <alignment horizontal="center" vertical="center"/>
    </xf>
    <xf numFmtId="179" fontId="49" fillId="4" borderId="1" xfId="0" applyNumberFormat="1" applyFont="1" applyFill="1" applyBorder="1" applyAlignment="1">
      <alignment horizontal="center" vertical="center"/>
    </xf>
    <xf numFmtId="179" fontId="65" fillId="4" borderId="1" xfId="0" quotePrefix="1" applyNumberFormat="1" applyFont="1" applyFill="1" applyBorder="1" applyAlignment="1">
      <alignment horizontal="center" vertical="center"/>
    </xf>
    <xf numFmtId="0" fontId="56" fillId="4" borderId="1" xfId="0" applyFont="1" applyFill="1" applyBorder="1">
      <alignment vertical="center"/>
    </xf>
    <xf numFmtId="178" fontId="56" fillId="8" borderId="1" xfId="0" applyNumberFormat="1" applyFont="1" applyFill="1" applyBorder="1" applyAlignment="1">
      <alignment horizontal="center" vertical="center"/>
    </xf>
    <xf numFmtId="0" fontId="42" fillId="11" borderId="0" xfId="0" applyFont="1" applyFill="1">
      <alignment vertical="center"/>
    </xf>
    <xf numFmtId="0" fontId="56" fillId="0" borderId="6" xfId="0" applyFont="1" applyBorder="1" applyAlignment="1">
      <alignment horizontal="left" vertical="center"/>
    </xf>
    <xf numFmtId="179" fontId="56" fillId="0" borderId="2" xfId="0" applyNumberFormat="1" applyFont="1" applyBorder="1" applyAlignment="1">
      <alignment horizontal="left" vertical="center"/>
    </xf>
    <xf numFmtId="177" fontId="56" fillId="0" borderId="1" xfId="0" applyNumberFormat="1" applyFont="1" applyBorder="1" applyAlignment="1">
      <alignment horizontal="left" vertical="center"/>
    </xf>
    <xf numFmtId="178" fontId="56" fillId="0" borderId="1" xfId="0" applyNumberFormat="1" applyFont="1" applyBorder="1" applyAlignment="1">
      <alignment horizontal="left" vertical="center"/>
    </xf>
    <xf numFmtId="14" fontId="56" fillId="0" borderId="1" xfId="0" applyNumberFormat="1" applyFont="1" applyBorder="1" applyAlignment="1">
      <alignment horizontal="left" vertical="center"/>
    </xf>
    <xf numFmtId="178" fontId="56" fillId="0" borderId="2" xfId="0" applyNumberFormat="1" applyFont="1" applyBorder="1" applyAlignment="1">
      <alignment horizontal="left" vertical="center"/>
    </xf>
    <xf numFmtId="179" fontId="90" fillId="0" borderId="2" xfId="0" quotePrefix="1" applyNumberFormat="1" applyFont="1" applyBorder="1" applyAlignment="1">
      <alignment horizontal="left" vertical="center"/>
    </xf>
    <xf numFmtId="179" fontId="56" fillId="0" borderId="1" xfId="0" quotePrefix="1" applyNumberFormat="1" applyFont="1" applyBorder="1" applyAlignment="1">
      <alignment horizontal="left" vertical="center"/>
    </xf>
    <xf numFmtId="179" fontId="56" fillId="0" borderId="2" xfId="0" quotePrefix="1" applyNumberFormat="1" applyFont="1" applyBorder="1" applyAlignment="1">
      <alignment horizontal="left" vertical="center"/>
    </xf>
    <xf numFmtId="0" fontId="90" fillId="0" borderId="1" xfId="0" applyFont="1" applyBorder="1" applyAlignment="1">
      <alignment horizontal="left" vertical="center"/>
    </xf>
    <xf numFmtId="0" fontId="56" fillId="0" borderId="0" xfId="0" applyFont="1">
      <alignment vertical="center"/>
    </xf>
    <xf numFmtId="0" fontId="104" fillId="0" borderId="1" xfId="0" applyFont="1" applyBorder="1" applyAlignment="1">
      <alignment horizontal="left" vertical="center"/>
    </xf>
    <xf numFmtId="179" fontId="65" fillId="0" borderId="2" xfId="0" applyNumberFormat="1" applyFont="1" applyBorder="1" applyAlignment="1">
      <alignment horizontal="left" vertical="center"/>
    </xf>
    <xf numFmtId="181" fontId="56" fillId="0" borderId="1" xfId="0" applyNumberFormat="1" applyFont="1" applyBorder="1" applyAlignment="1">
      <alignment horizontal="left" vertical="center" wrapText="1"/>
    </xf>
    <xf numFmtId="177" fontId="56" fillId="0" borderId="2" xfId="0" applyNumberFormat="1" applyFont="1" applyBorder="1" applyAlignment="1">
      <alignment horizontal="left" vertical="center"/>
    </xf>
    <xf numFmtId="179" fontId="65" fillId="0" borderId="2" xfId="0" quotePrefix="1" applyNumberFormat="1" applyFont="1" applyBorder="1" applyAlignment="1">
      <alignment horizontal="left" vertical="center"/>
    </xf>
    <xf numFmtId="179" fontId="49" fillId="0" borderId="2" xfId="0" quotePrefix="1" applyNumberFormat="1" applyFont="1" applyBorder="1" applyAlignment="1">
      <alignment horizontal="left" vertical="center"/>
    </xf>
    <xf numFmtId="178" fontId="56" fillId="0" borderId="1" xfId="0" applyNumberFormat="1" applyFont="1" applyBorder="1" applyAlignment="1">
      <alignment horizontal="left" vertical="center" wrapText="1"/>
    </xf>
    <xf numFmtId="179" fontId="56" fillId="0" borderId="2" xfId="0" quotePrefix="1" applyNumberFormat="1" applyFont="1" applyBorder="1" applyAlignment="1">
      <alignment horizontal="left" vertical="center" wrapText="1"/>
    </xf>
    <xf numFmtId="14" fontId="56" fillId="0" borderId="1" xfId="0" quotePrefix="1" applyNumberFormat="1" applyFont="1" applyBorder="1" applyAlignment="1">
      <alignment horizontal="left" vertical="center" wrapText="1"/>
    </xf>
    <xf numFmtId="179" fontId="65" fillId="0" borderId="6" xfId="0" applyNumberFormat="1" applyFont="1" applyBorder="1" applyAlignment="1">
      <alignment horizontal="left" vertical="center"/>
    </xf>
    <xf numFmtId="179" fontId="65" fillId="0" borderId="1" xfId="0" applyNumberFormat="1" applyFont="1" applyBorder="1" applyAlignment="1">
      <alignment horizontal="left" vertical="center"/>
    </xf>
    <xf numFmtId="180" fontId="56" fillId="0" borderId="1" xfId="0" applyNumberFormat="1" applyFont="1" applyBorder="1" applyAlignment="1">
      <alignment horizontal="left" vertical="center"/>
    </xf>
    <xf numFmtId="14" fontId="49" fillId="0" borderId="1" xfId="0" applyNumberFormat="1" applyFont="1" applyBorder="1" applyAlignment="1">
      <alignment horizontal="left" vertical="center"/>
    </xf>
    <xf numFmtId="179" fontId="68" fillId="0" borderId="1" xfId="0" applyNumberFormat="1" applyFont="1" applyBorder="1" applyAlignment="1">
      <alignment horizontal="left" vertical="center"/>
    </xf>
    <xf numFmtId="14" fontId="49" fillId="0" borderId="1" xfId="0" applyNumberFormat="1" applyFont="1" applyBorder="1" applyAlignment="1">
      <alignment horizontal="left" vertical="center" wrapText="1"/>
    </xf>
    <xf numFmtId="180" fontId="56" fillId="0" borderId="2" xfId="0" applyNumberFormat="1" applyFont="1" applyBorder="1" applyAlignment="1">
      <alignment horizontal="left" vertical="center"/>
    </xf>
    <xf numFmtId="14" fontId="56" fillId="0" borderId="2" xfId="0" applyNumberFormat="1" applyFont="1" applyBorder="1" applyAlignment="1">
      <alignment horizontal="left" vertical="center"/>
    </xf>
    <xf numFmtId="0" fontId="56" fillId="0" borderId="1" xfId="0" applyFont="1" applyBorder="1" applyAlignment="1">
      <alignment horizontal="right" vertical="center" wrapText="1"/>
    </xf>
    <xf numFmtId="178" fontId="56" fillId="0" borderId="2" xfId="0" applyNumberFormat="1" applyFont="1" applyBorder="1">
      <alignment vertical="center"/>
    </xf>
    <xf numFmtId="177" fontId="56" fillId="0" borderId="2" xfId="0" applyNumberFormat="1" applyFont="1" applyBorder="1">
      <alignment vertical="center"/>
    </xf>
    <xf numFmtId="179" fontId="138" fillId="0" borderId="2" xfId="0" quotePrefix="1" applyNumberFormat="1" applyFont="1" applyBorder="1" applyAlignment="1">
      <alignment horizontal="left" vertical="center"/>
    </xf>
    <xf numFmtId="179" fontId="65" fillId="0" borderId="2" xfId="0" quotePrefix="1" applyNumberFormat="1" applyFont="1" applyBorder="1" applyAlignment="1">
      <alignment horizontal="left" vertical="center" wrapText="1"/>
    </xf>
    <xf numFmtId="179" fontId="49" fillId="0" borderId="2" xfId="0" quotePrefix="1" applyNumberFormat="1" applyFont="1" applyBorder="1" applyAlignment="1">
      <alignment horizontal="left" vertical="center" wrapText="1"/>
    </xf>
    <xf numFmtId="0" fontId="139" fillId="0" borderId="1" xfId="0" applyFont="1" applyBorder="1" applyAlignment="1">
      <alignment horizontal="left" vertical="center" wrapText="1"/>
    </xf>
    <xf numFmtId="0" fontId="58" fillId="0" borderId="1" xfId="0" applyFont="1" applyBorder="1" applyAlignment="1">
      <alignment horizontal="left" vertical="center" wrapText="1"/>
    </xf>
    <xf numFmtId="179" fontId="65" fillId="0" borderId="1" xfId="0" quotePrefix="1" applyNumberFormat="1" applyFont="1" applyBorder="1" applyAlignment="1">
      <alignment horizontal="left" vertical="center"/>
    </xf>
    <xf numFmtId="179" fontId="138" fillId="0" borderId="1" xfId="0" quotePrefix="1" applyNumberFormat="1" applyFont="1" applyBorder="1" applyAlignment="1">
      <alignment horizontal="left" vertical="center"/>
    </xf>
    <xf numFmtId="0" fontId="60" fillId="0" borderId="1" xfId="0" applyFont="1" applyBorder="1" applyAlignment="1">
      <alignment horizontal="left" vertical="center"/>
    </xf>
    <xf numFmtId="181" fontId="56" fillId="0" borderId="2" xfId="0" applyNumberFormat="1" applyFont="1" applyBorder="1" applyAlignment="1">
      <alignment horizontal="left" vertical="center" wrapText="1"/>
    </xf>
    <xf numFmtId="14" fontId="56" fillId="0" borderId="2" xfId="0" quotePrefix="1" applyNumberFormat="1" applyFont="1" applyBorder="1" applyAlignment="1">
      <alignment horizontal="left" vertical="center"/>
    </xf>
    <xf numFmtId="40" fontId="56" fillId="0" borderId="1" xfId="0" applyNumberFormat="1" applyFont="1" applyBorder="1" applyAlignment="1">
      <alignment horizontal="left" vertical="center"/>
    </xf>
    <xf numFmtId="14" fontId="65" fillId="0" borderId="2" xfId="0" applyNumberFormat="1" applyFont="1" applyBorder="1" applyAlignment="1">
      <alignment horizontal="left" vertical="center"/>
    </xf>
    <xf numFmtId="179" fontId="47" fillId="0" borderId="2" xfId="0" applyNumberFormat="1" applyFont="1" applyBorder="1" applyAlignment="1">
      <alignment horizontal="left" vertical="center" wrapText="1"/>
    </xf>
    <xf numFmtId="0" fontId="140" fillId="0" borderId="1" xfId="0" applyFont="1" applyBorder="1" applyAlignment="1">
      <alignment horizontal="center" vertical="center"/>
    </xf>
    <xf numFmtId="0" fontId="87" fillId="0" borderId="6" xfId="0" applyFont="1" applyBorder="1" applyAlignment="1">
      <alignment horizontal="left" vertical="center"/>
    </xf>
    <xf numFmtId="179" fontId="88" fillId="0" borderId="2" xfId="0" applyNumberFormat="1" applyFont="1" applyBorder="1" applyAlignment="1">
      <alignment horizontal="left" vertical="center"/>
    </xf>
    <xf numFmtId="0" fontId="87" fillId="0" borderId="1" xfId="0" applyFont="1" applyBorder="1" applyAlignment="1">
      <alignment horizontal="left" vertical="center" wrapText="1"/>
    </xf>
    <xf numFmtId="40" fontId="87" fillId="0" borderId="1" xfId="0" applyNumberFormat="1" applyFont="1" applyBorder="1" applyAlignment="1">
      <alignment horizontal="left" vertical="center"/>
    </xf>
    <xf numFmtId="178" fontId="87" fillId="0" borderId="1" xfId="0" applyNumberFormat="1" applyFont="1" applyBorder="1" applyAlignment="1">
      <alignment horizontal="left" vertical="center"/>
    </xf>
    <xf numFmtId="178" fontId="87" fillId="0" borderId="2" xfId="0" applyNumberFormat="1" applyFont="1" applyBorder="1" applyAlignment="1">
      <alignment horizontal="left" vertical="center"/>
    </xf>
    <xf numFmtId="14" fontId="87" fillId="0" borderId="2" xfId="0" applyNumberFormat="1" applyFont="1" applyBorder="1" applyAlignment="1">
      <alignment horizontal="left" vertical="center"/>
    </xf>
    <xf numFmtId="179" fontId="74" fillId="0" borderId="2" xfId="0" applyNumberFormat="1" applyFont="1" applyBorder="1" applyAlignment="1">
      <alignment horizontal="left" vertical="center"/>
    </xf>
    <xf numFmtId="179" fontId="58" fillId="0" borderId="2" xfId="0" applyNumberFormat="1" applyFont="1" applyBorder="1" applyAlignment="1">
      <alignment horizontal="left" vertical="center"/>
    </xf>
    <xf numFmtId="179" fontId="56" fillId="0" borderId="1" xfId="0" applyNumberFormat="1" applyFont="1" applyBorder="1" applyAlignment="1">
      <alignment horizontal="left" vertical="center"/>
    </xf>
    <xf numFmtId="0" fontId="75" fillId="0" borderId="1" xfId="0" applyFont="1" applyBorder="1" applyAlignment="1">
      <alignment horizontal="left" vertical="center"/>
    </xf>
    <xf numFmtId="179" fontId="49" fillId="0" borderId="1" xfId="0" quotePrefix="1" applyNumberFormat="1" applyFont="1" applyBorder="1" applyAlignment="1">
      <alignment horizontal="left" vertical="center" wrapText="1"/>
    </xf>
    <xf numFmtId="179" fontId="51" fillId="0" borderId="1" xfId="0" applyNumberFormat="1" applyFont="1" applyBorder="1" applyAlignment="1">
      <alignment horizontal="left" vertical="center"/>
    </xf>
    <xf numFmtId="179" fontId="85" fillId="0" borderId="2" xfId="0" applyNumberFormat="1" applyFont="1" applyBorder="1" applyAlignment="1">
      <alignment horizontal="left" vertical="center"/>
    </xf>
    <xf numFmtId="182" fontId="56" fillId="0" borderId="2" xfId="0" applyNumberFormat="1" applyFont="1" applyBorder="1" applyAlignment="1">
      <alignment horizontal="left" vertical="center"/>
    </xf>
    <xf numFmtId="179" fontId="56" fillId="0" borderId="1" xfId="0" quotePrefix="1" applyNumberFormat="1" applyFont="1" applyBorder="1" applyAlignment="1">
      <alignment horizontal="left" vertical="top" wrapText="1"/>
    </xf>
    <xf numFmtId="14" fontId="65" fillId="0" borderId="1" xfId="0" applyNumberFormat="1" applyFont="1" applyBorder="1" applyAlignment="1">
      <alignment horizontal="left" vertical="center"/>
    </xf>
    <xf numFmtId="179" fontId="109" fillId="0" borderId="1" xfId="0" quotePrefix="1" applyNumberFormat="1" applyFont="1" applyBorder="1" applyAlignment="1">
      <alignment horizontal="left" vertical="center"/>
    </xf>
    <xf numFmtId="0" fontId="90" fillId="0" borderId="1" xfId="0" applyFont="1" applyBorder="1" applyAlignment="1">
      <alignment horizontal="left" vertical="center" wrapText="1"/>
    </xf>
    <xf numFmtId="0" fontId="56" fillId="0" borderId="11" xfId="0" applyFont="1" applyBorder="1" applyAlignment="1">
      <alignment horizontal="center" vertical="center"/>
    </xf>
    <xf numFmtId="0" fontId="56" fillId="0" borderId="11" xfId="0" applyFont="1" applyBorder="1" applyAlignment="1">
      <alignment horizontal="left" vertical="center"/>
    </xf>
    <xf numFmtId="0" fontId="108" fillId="0" borderId="1" xfId="0" applyFont="1" applyBorder="1" applyAlignment="1">
      <alignment horizontal="left" vertical="center"/>
    </xf>
    <xf numFmtId="0" fontId="90" fillId="0" borderId="11" xfId="0" applyFont="1" applyBorder="1" applyAlignment="1">
      <alignment horizontal="left" vertical="center"/>
    </xf>
    <xf numFmtId="179" fontId="56" fillId="0" borderId="11" xfId="0" applyNumberFormat="1" applyFont="1" applyBorder="1" applyAlignment="1">
      <alignment horizontal="left" vertical="center"/>
    </xf>
    <xf numFmtId="0" fontId="56" fillId="0" borderId="0" xfId="0" applyFont="1" applyAlignment="1">
      <alignment horizontal="left" vertical="center"/>
    </xf>
    <xf numFmtId="177" fontId="56" fillId="0" borderId="2" xfId="0" quotePrefix="1" applyNumberFormat="1" applyFont="1" applyBorder="1" applyAlignment="1">
      <alignment horizontal="left" vertical="center"/>
    </xf>
    <xf numFmtId="179" fontId="108" fillId="0" borderId="1" xfId="0" quotePrefix="1" applyNumberFormat="1" applyFont="1" applyBorder="1" applyAlignment="1">
      <alignment horizontal="left" vertical="center"/>
    </xf>
    <xf numFmtId="0" fontId="87" fillId="17" borderId="1" xfId="0" applyFont="1" applyFill="1" applyBorder="1" applyAlignment="1">
      <alignment horizontal="center" vertical="center"/>
    </xf>
    <xf numFmtId="181" fontId="87" fillId="0" borderId="1" xfId="0" applyNumberFormat="1" applyFont="1" applyBorder="1" applyAlignment="1">
      <alignment horizontal="left" vertical="center" wrapText="1"/>
    </xf>
    <xf numFmtId="180" fontId="87" fillId="0" borderId="1" xfId="0" applyNumberFormat="1" applyFont="1" applyBorder="1" applyAlignment="1">
      <alignment horizontal="left" vertical="center"/>
    </xf>
    <xf numFmtId="180" fontId="73" fillId="0" borderId="2" xfId="0" applyNumberFormat="1" applyFont="1" applyBorder="1" applyAlignment="1">
      <alignment horizontal="left" vertical="center"/>
    </xf>
    <xf numFmtId="181" fontId="87" fillId="0" borderId="2" xfId="0" applyNumberFormat="1" applyFont="1" applyBorder="1" applyAlignment="1">
      <alignment horizontal="left" vertical="center" wrapText="1"/>
    </xf>
    <xf numFmtId="177" fontId="87" fillId="0" borderId="2" xfId="0" applyNumberFormat="1" applyFont="1" applyBorder="1" applyAlignment="1">
      <alignment horizontal="left" vertical="center"/>
    </xf>
    <xf numFmtId="179" fontId="88" fillId="0" borderId="1" xfId="0" quotePrefix="1" applyNumberFormat="1" applyFont="1" applyBorder="1" applyAlignment="1">
      <alignment horizontal="left" vertical="center"/>
    </xf>
    <xf numFmtId="14" fontId="87" fillId="0" borderId="1" xfId="0" applyNumberFormat="1" applyFont="1" applyBorder="1" applyAlignment="1">
      <alignment horizontal="left" vertical="center"/>
    </xf>
    <xf numFmtId="179" fontId="74" fillId="0" borderId="1" xfId="0" quotePrefix="1" applyNumberFormat="1" applyFont="1" applyBorder="1" applyAlignment="1">
      <alignment horizontal="left" vertical="center"/>
    </xf>
    <xf numFmtId="0" fontId="87" fillId="0" borderId="0" xfId="0" applyFont="1">
      <alignment vertical="center"/>
    </xf>
    <xf numFmtId="14" fontId="65" fillId="0" borderId="1" xfId="0" quotePrefix="1" applyNumberFormat="1" applyFont="1" applyBorder="1" applyAlignment="1">
      <alignment horizontal="left" vertical="center"/>
    </xf>
    <xf numFmtId="0" fontId="135" fillId="0" borderId="1" xfId="0" applyFont="1" applyBorder="1" applyAlignment="1">
      <alignment horizontal="left" vertical="center"/>
    </xf>
    <xf numFmtId="179" fontId="87" fillId="0" borderId="1" xfId="0" quotePrefix="1" applyNumberFormat="1" applyFont="1" applyBorder="1" applyAlignment="1">
      <alignment horizontal="left" vertical="center"/>
    </xf>
    <xf numFmtId="179" fontId="87" fillId="0" borderId="2" xfId="0" quotePrefix="1" applyNumberFormat="1" applyFont="1" applyBorder="1" applyAlignment="1">
      <alignment horizontal="left" vertical="center"/>
    </xf>
    <xf numFmtId="179" fontId="135" fillId="0" borderId="2" xfId="0" quotePrefix="1" applyNumberFormat="1" applyFont="1" applyBorder="1" applyAlignment="1">
      <alignment horizontal="left" vertical="center"/>
    </xf>
    <xf numFmtId="179" fontId="90" fillId="0" borderId="1" xfId="0" quotePrefix="1" applyNumberFormat="1" applyFont="1" applyBorder="1" applyAlignment="1">
      <alignment horizontal="left" vertical="center" wrapText="1"/>
    </xf>
    <xf numFmtId="0" fontId="56" fillId="0" borderId="1" xfId="0" quotePrefix="1" applyFont="1" applyBorder="1" applyAlignment="1">
      <alignment horizontal="left" vertical="center"/>
    </xf>
    <xf numFmtId="14" fontId="56" fillId="0" borderId="1" xfId="0" quotePrefix="1" applyNumberFormat="1" applyFont="1" applyBorder="1" applyAlignment="1">
      <alignment horizontal="left" vertical="center"/>
    </xf>
    <xf numFmtId="177" fontId="87" fillId="0" borderId="1" xfId="0" applyNumberFormat="1" applyFont="1" applyBorder="1" applyAlignment="1">
      <alignment horizontal="left" vertical="center"/>
    </xf>
    <xf numFmtId="14" fontId="87" fillId="0" borderId="1" xfId="0" quotePrefix="1" applyNumberFormat="1" applyFont="1" applyBorder="1" applyAlignment="1">
      <alignment horizontal="left" vertical="center"/>
    </xf>
    <xf numFmtId="179" fontId="142" fillId="0" borderId="1" xfId="0" quotePrefix="1" applyNumberFormat="1" applyFont="1" applyBorder="1" applyAlignment="1">
      <alignment horizontal="left" vertical="center"/>
    </xf>
    <xf numFmtId="0" fontId="56" fillId="0" borderId="11" xfId="0" applyFont="1" applyBorder="1" applyAlignment="1">
      <alignment horizontal="left" vertical="center" wrapText="1"/>
    </xf>
    <xf numFmtId="0" fontId="47" fillId="0" borderId="11" xfId="0" applyFont="1" applyBorder="1" applyAlignment="1">
      <alignment horizontal="left" vertical="center"/>
    </xf>
    <xf numFmtId="179" fontId="65" fillId="0" borderId="13" xfId="0" applyNumberFormat="1" applyFont="1" applyBorder="1" applyAlignment="1">
      <alignment horizontal="left" vertical="center"/>
    </xf>
    <xf numFmtId="181" fontId="56" fillId="0" borderId="13" xfId="0" applyNumberFormat="1" applyFont="1" applyBorder="1" applyAlignment="1">
      <alignment horizontal="left" vertical="center" wrapText="1"/>
    </xf>
    <xf numFmtId="178" fontId="56" fillId="0" borderId="11" xfId="0" applyNumberFormat="1" applyFont="1" applyBorder="1" applyAlignment="1">
      <alignment horizontal="left" vertical="center"/>
    </xf>
    <xf numFmtId="177" fontId="56" fillId="0" borderId="13" xfId="0" applyNumberFormat="1" applyFont="1" applyBorder="1" applyAlignment="1">
      <alignment horizontal="left" vertical="center"/>
    </xf>
    <xf numFmtId="177" fontId="56" fillId="0" borderId="11" xfId="0" applyNumberFormat="1" applyFont="1" applyBorder="1" applyAlignment="1">
      <alignment horizontal="left" vertical="center"/>
    </xf>
    <xf numFmtId="179" fontId="65" fillId="0" borderId="13" xfId="0" quotePrefix="1" applyNumberFormat="1" applyFont="1" applyBorder="1" applyAlignment="1">
      <alignment horizontal="left" vertical="center"/>
    </xf>
    <xf numFmtId="14" fontId="56" fillId="0" borderId="13" xfId="0" applyNumberFormat="1" applyFont="1" applyBorder="1" applyAlignment="1">
      <alignment horizontal="left" vertical="center"/>
    </xf>
    <xf numFmtId="14" fontId="56" fillId="0" borderId="11" xfId="0" quotePrefix="1" applyNumberFormat="1" applyFont="1" applyBorder="1" applyAlignment="1">
      <alignment horizontal="left" vertical="center"/>
    </xf>
    <xf numFmtId="179" fontId="49" fillId="0" borderId="13" xfId="0" quotePrefix="1" applyNumberFormat="1" applyFont="1" applyBorder="1" applyAlignment="1">
      <alignment horizontal="left" vertical="center"/>
    </xf>
    <xf numFmtId="178" fontId="56" fillId="0" borderId="1" xfId="0" applyNumberFormat="1" applyFont="1" applyBorder="1">
      <alignment vertical="center"/>
    </xf>
    <xf numFmtId="193" fontId="56" fillId="0" borderId="2" xfId="0" applyNumberFormat="1" applyFont="1" applyBorder="1" applyAlignment="1">
      <alignment horizontal="left" vertical="center" wrapText="1"/>
    </xf>
    <xf numFmtId="0" fontId="56" fillId="0" borderId="1" xfId="0" applyFont="1" applyBorder="1" applyAlignment="1">
      <alignment horizontal="right" vertical="center"/>
    </xf>
    <xf numFmtId="181" fontId="56" fillId="0" borderId="2" xfId="0" applyNumberFormat="1" applyFont="1" applyBorder="1" applyAlignment="1">
      <alignment vertical="center" wrapText="1"/>
    </xf>
    <xf numFmtId="0" fontId="143" fillId="0" borderId="6" xfId="0" applyFont="1" applyBorder="1" applyAlignment="1">
      <alignment horizontal="left" vertical="center"/>
    </xf>
    <xf numFmtId="0" fontId="143" fillId="0" borderId="1" xfId="0" applyFont="1" applyBorder="1" applyAlignment="1">
      <alignment horizontal="left" vertical="center" wrapText="1"/>
    </xf>
    <xf numFmtId="0" fontId="143" fillId="0" borderId="1" xfId="0" applyFont="1" applyBorder="1">
      <alignment vertical="center"/>
    </xf>
    <xf numFmtId="0" fontId="143" fillId="0" borderId="1" xfId="0" applyFont="1" applyBorder="1" applyAlignment="1">
      <alignment horizontal="left" vertical="center"/>
    </xf>
    <xf numFmtId="179" fontId="144" fillId="0" borderId="1" xfId="0" applyNumberFormat="1" applyFont="1" applyBorder="1" applyAlignment="1">
      <alignment horizontal="left" vertical="center"/>
    </xf>
    <xf numFmtId="177" fontId="143" fillId="0" borderId="1" xfId="0" applyNumberFormat="1" applyFont="1" applyBorder="1" applyAlignment="1">
      <alignment horizontal="left" vertical="center"/>
    </xf>
    <xf numFmtId="178" fontId="143" fillId="0" borderId="1" xfId="0" applyNumberFormat="1" applyFont="1" applyBorder="1" applyAlignment="1">
      <alignment horizontal="left" vertical="center"/>
    </xf>
    <xf numFmtId="180" fontId="143" fillId="0" borderId="1" xfId="0" applyNumberFormat="1" applyFont="1" applyBorder="1" applyAlignment="1">
      <alignment horizontal="left" vertical="center"/>
    </xf>
    <xf numFmtId="180" fontId="143" fillId="0" borderId="2" xfId="0" applyNumberFormat="1" applyFont="1" applyBorder="1" applyAlignment="1">
      <alignment horizontal="left" vertical="center"/>
    </xf>
    <xf numFmtId="178" fontId="143" fillId="0" borderId="2" xfId="0" applyNumberFormat="1" applyFont="1" applyBorder="1" applyAlignment="1">
      <alignment horizontal="left" vertical="center"/>
    </xf>
    <xf numFmtId="179" fontId="144" fillId="0" borderId="1" xfId="0" quotePrefix="1" applyNumberFormat="1" applyFont="1" applyBorder="1" applyAlignment="1">
      <alignment horizontal="left" vertical="center"/>
    </xf>
    <xf numFmtId="14" fontId="143" fillId="0" borderId="2" xfId="0" applyNumberFormat="1" applyFont="1" applyBorder="1" applyAlignment="1">
      <alignment horizontal="left" vertical="center"/>
    </xf>
    <xf numFmtId="179" fontId="83" fillId="0" borderId="1" xfId="0" quotePrefix="1" applyNumberFormat="1" applyFont="1" applyBorder="1" applyAlignment="1">
      <alignment horizontal="left" vertical="center"/>
    </xf>
    <xf numFmtId="49" fontId="143" fillId="0" borderId="1" xfId="0" applyNumberFormat="1" applyFont="1" applyBorder="1" applyAlignment="1">
      <alignment horizontal="left" vertical="center" wrapText="1"/>
    </xf>
    <xf numFmtId="49" fontId="56" fillId="0" borderId="1" xfId="0" applyNumberFormat="1" applyFont="1" applyBorder="1" applyAlignment="1">
      <alignment horizontal="left" vertical="center" wrapText="1"/>
    </xf>
    <xf numFmtId="0" fontId="146" fillId="0" borderId="1" xfId="0" applyFont="1" applyBorder="1" applyAlignment="1">
      <alignment horizontal="left" vertical="center" wrapText="1"/>
    </xf>
    <xf numFmtId="14" fontId="49" fillId="0" borderId="2" xfId="0" quotePrefix="1" applyNumberFormat="1" applyFont="1" applyBorder="1" applyAlignment="1">
      <alignment horizontal="left" vertical="center"/>
    </xf>
    <xf numFmtId="179" fontId="68" fillId="0" borderId="1" xfId="0" quotePrefix="1" applyNumberFormat="1" applyFont="1" applyBorder="1" applyAlignment="1">
      <alignment horizontal="left" vertical="center"/>
    </xf>
    <xf numFmtId="179" fontId="56" fillId="0" borderId="1" xfId="0" quotePrefix="1" applyNumberFormat="1" applyFont="1" applyBorder="1" applyAlignment="1">
      <alignment horizontal="left" vertical="center" wrapText="1"/>
    </xf>
    <xf numFmtId="0" fontId="136" fillId="0" borderId="1" xfId="0" applyFont="1" applyBorder="1" applyAlignment="1">
      <alignment horizontal="left" vertical="center" wrapText="1"/>
    </xf>
    <xf numFmtId="0" fontId="58" fillId="0" borderId="6" xfId="0" applyFont="1" applyBorder="1" applyAlignment="1">
      <alignment horizontal="left" vertical="center"/>
    </xf>
    <xf numFmtId="178" fontId="58" fillId="0" borderId="1" xfId="0" applyNumberFormat="1" applyFont="1" applyBorder="1" applyAlignment="1">
      <alignment horizontal="left" vertical="center"/>
    </xf>
    <xf numFmtId="180" fontId="58" fillId="0" borderId="1" xfId="0" applyNumberFormat="1" applyFont="1" applyBorder="1" applyAlignment="1">
      <alignment horizontal="left" vertical="center"/>
    </xf>
    <xf numFmtId="178" fontId="58" fillId="0" borderId="1" xfId="0" applyNumberFormat="1" applyFont="1" applyBorder="1" applyAlignment="1">
      <alignment horizontal="center" vertical="center"/>
    </xf>
    <xf numFmtId="180" fontId="58" fillId="0" borderId="2" xfId="0" applyNumberFormat="1" applyFont="1" applyBorder="1" applyAlignment="1">
      <alignment horizontal="left" vertical="center"/>
    </xf>
    <xf numFmtId="178" fontId="58" fillId="0" borderId="2" xfId="0" applyNumberFormat="1" applyFont="1" applyBorder="1" applyAlignment="1">
      <alignment horizontal="left" vertical="center"/>
    </xf>
    <xf numFmtId="179" fontId="58" fillId="0" borderId="1" xfId="0" applyNumberFormat="1" applyFont="1" applyBorder="1" applyAlignment="1">
      <alignment horizontal="left" vertical="center"/>
    </xf>
    <xf numFmtId="14" fontId="58" fillId="0" borderId="2" xfId="0" applyNumberFormat="1" applyFont="1" applyBorder="1" applyAlignment="1">
      <alignment horizontal="left" vertical="center"/>
    </xf>
    <xf numFmtId="179" fontId="85" fillId="0" borderId="1" xfId="0" quotePrefix="1" applyNumberFormat="1" applyFont="1" applyBorder="1" applyAlignment="1">
      <alignment horizontal="left" vertical="center"/>
    </xf>
    <xf numFmtId="0" fontId="146" fillId="0" borderId="1" xfId="0" applyFont="1" applyBorder="1" applyAlignment="1">
      <alignment horizontal="left" vertical="center"/>
    </xf>
    <xf numFmtId="178" fontId="65" fillId="0" borderId="1" xfId="0" applyNumberFormat="1" applyFont="1" applyBorder="1" applyAlignment="1">
      <alignment horizontal="left" vertical="center"/>
    </xf>
    <xf numFmtId="0" fontId="65" fillId="0" borderId="1" xfId="0" applyFont="1" applyBorder="1" applyAlignment="1">
      <alignment horizontal="left" vertical="center"/>
    </xf>
    <xf numFmtId="178" fontId="90" fillId="0" borderId="1" xfId="0" applyNumberFormat="1" applyFont="1" applyBorder="1" applyAlignment="1">
      <alignment horizontal="left" vertical="center"/>
    </xf>
    <xf numFmtId="0" fontId="86" fillId="0" borderId="1" xfId="0" applyFont="1" applyBorder="1" applyAlignment="1">
      <alignment horizontal="left" vertical="center" wrapText="1"/>
    </xf>
    <xf numFmtId="179" fontId="90" fillId="0" borderId="1" xfId="0" applyNumberFormat="1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0" fontId="72" fillId="0" borderId="1" xfId="0" applyFont="1" applyBorder="1" applyAlignment="1">
      <alignment horizontal="left" vertical="center"/>
    </xf>
    <xf numFmtId="0" fontId="147" fillId="0" borderId="1" xfId="0" applyFont="1" applyBorder="1" applyAlignment="1">
      <alignment horizontal="left" vertical="center"/>
    </xf>
    <xf numFmtId="0" fontId="148" fillId="0" borderId="1" xfId="0" applyFont="1" applyBorder="1" applyAlignment="1">
      <alignment horizontal="left" vertical="center" wrapText="1"/>
    </xf>
    <xf numFmtId="0" fontId="86" fillId="0" borderId="1" xfId="0" applyFont="1" applyBorder="1" applyAlignment="1">
      <alignment horizontal="left" vertical="center"/>
    </xf>
    <xf numFmtId="182" fontId="56" fillId="0" borderId="1" xfId="0" applyNumberFormat="1" applyFont="1" applyBorder="1" applyAlignment="1">
      <alignment horizontal="left" vertical="center"/>
    </xf>
    <xf numFmtId="14" fontId="47" fillId="0" borderId="1" xfId="0" applyNumberFormat="1" applyFont="1" applyBorder="1" applyAlignment="1">
      <alignment horizontal="left" vertical="center" wrapText="1"/>
    </xf>
    <xf numFmtId="0" fontId="149" fillId="0" borderId="1" xfId="0" applyFont="1" applyBorder="1" applyAlignment="1">
      <alignment horizontal="left" vertical="center" wrapText="1"/>
    </xf>
    <xf numFmtId="180" fontId="56" fillId="0" borderId="3" xfId="0" applyNumberFormat="1" applyFont="1" applyBorder="1" applyAlignment="1">
      <alignment horizontal="left" vertical="center"/>
    </xf>
    <xf numFmtId="14" fontId="47" fillId="0" borderId="2" xfId="0" applyNumberFormat="1" applyFont="1" applyBorder="1" applyAlignment="1">
      <alignment horizontal="left" vertical="center" wrapText="1"/>
    </xf>
    <xf numFmtId="0" fontId="150" fillId="0" borderId="1" xfId="0" applyFont="1" applyBorder="1" applyAlignment="1">
      <alignment horizontal="left" vertical="center" wrapText="1"/>
    </xf>
    <xf numFmtId="14" fontId="49" fillId="0" borderId="1" xfId="0" quotePrefix="1" applyNumberFormat="1" applyFont="1" applyBorder="1" applyAlignment="1">
      <alignment horizontal="left" vertical="center"/>
    </xf>
    <xf numFmtId="179" fontId="144" fillId="0" borderId="2" xfId="0" applyNumberFormat="1" applyFont="1" applyBorder="1" applyAlignment="1">
      <alignment horizontal="left" vertical="center"/>
    </xf>
    <xf numFmtId="179" fontId="143" fillId="0" borderId="2" xfId="0" quotePrefix="1" applyNumberFormat="1" applyFont="1" applyBorder="1" applyAlignment="1">
      <alignment horizontal="left" vertical="center"/>
    </xf>
    <xf numFmtId="179" fontId="144" fillId="0" borderId="2" xfId="0" quotePrefix="1" applyNumberFormat="1" applyFont="1" applyBorder="1" applyAlignment="1">
      <alignment horizontal="left" vertical="center"/>
    </xf>
    <xf numFmtId="180" fontId="56" fillId="0" borderId="1" xfId="0" applyNumberFormat="1" applyFont="1" applyBorder="1">
      <alignment vertical="center"/>
    </xf>
    <xf numFmtId="177" fontId="56" fillId="0" borderId="1" xfId="0" applyNumberFormat="1" applyFont="1" applyBorder="1">
      <alignment vertical="center"/>
    </xf>
    <xf numFmtId="179" fontId="63" fillId="0" borderId="2" xfId="0" quotePrefix="1" applyNumberFormat="1" applyFont="1" applyBorder="1" applyAlignment="1">
      <alignment horizontal="left" vertical="center" wrapText="1"/>
    </xf>
    <xf numFmtId="14" fontId="49" fillId="0" borderId="2" xfId="0" applyNumberFormat="1" applyFont="1" applyBorder="1" applyAlignment="1">
      <alignment horizontal="left" vertical="center" wrapText="1"/>
    </xf>
    <xf numFmtId="14" fontId="49" fillId="0" borderId="1" xfId="0" quotePrefix="1" applyNumberFormat="1" applyFont="1" applyBorder="1" applyAlignment="1">
      <alignment horizontal="left" vertical="center" wrapText="1"/>
    </xf>
    <xf numFmtId="179" fontId="88" fillId="0" borderId="1" xfId="0" applyNumberFormat="1" applyFont="1" applyBorder="1" applyAlignment="1">
      <alignment horizontal="left" vertical="center"/>
    </xf>
    <xf numFmtId="179" fontId="87" fillId="0" borderId="1" xfId="0" applyNumberFormat="1" applyFont="1" applyBorder="1" applyAlignment="1">
      <alignment horizontal="left" vertical="center"/>
    </xf>
    <xf numFmtId="179" fontId="73" fillId="0" borderId="1" xfId="0" applyNumberFormat="1" applyFont="1" applyBorder="1" applyAlignment="1">
      <alignment horizontal="left" vertical="center"/>
    </xf>
    <xf numFmtId="0" fontId="47" fillId="0" borderId="1" xfId="0" quotePrefix="1" applyFont="1" applyBorder="1" applyAlignment="1">
      <alignment horizontal="left" vertical="center"/>
    </xf>
    <xf numFmtId="14" fontId="56" fillId="0" borderId="2" xfId="0" applyNumberFormat="1" applyFont="1" applyBorder="1" applyAlignment="1">
      <alignment horizontal="left" vertical="center" wrapText="1"/>
    </xf>
    <xf numFmtId="179" fontId="49" fillId="0" borderId="11" xfId="0" quotePrefix="1" applyNumberFormat="1" applyFont="1" applyBorder="1" applyAlignment="1">
      <alignment horizontal="left" vertical="center"/>
    </xf>
    <xf numFmtId="0" fontId="134" fillId="0" borderId="1" xfId="0" applyFont="1" applyBorder="1" applyAlignment="1">
      <alignment horizontal="left" vertical="center" wrapText="1"/>
    </xf>
    <xf numFmtId="0" fontId="153" fillId="0" borderId="1" xfId="0" applyFont="1" applyBorder="1" applyAlignment="1">
      <alignment horizontal="left" vertical="center"/>
    </xf>
    <xf numFmtId="180" fontId="56" fillId="0" borderId="14" xfId="0" applyNumberFormat="1" applyFont="1" applyBorder="1" applyAlignment="1">
      <alignment horizontal="left" vertical="center"/>
    </xf>
    <xf numFmtId="0" fontId="90" fillId="0" borderId="6" xfId="0" applyFont="1" applyBorder="1" applyAlignment="1">
      <alignment horizontal="left" vertical="center"/>
    </xf>
    <xf numFmtId="0" fontId="111" fillId="0" borderId="1" xfId="0" applyFont="1" applyBorder="1" applyAlignment="1">
      <alignment horizontal="left" vertical="center"/>
    </xf>
    <xf numFmtId="179" fontId="154" fillId="0" borderId="2" xfId="0" applyNumberFormat="1" applyFont="1" applyBorder="1" applyAlignment="1">
      <alignment horizontal="left" vertical="center"/>
    </xf>
    <xf numFmtId="178" fontId="56" fillId="0" borderId="14" xfId="0" applyNumberFormat="1" applyFont="1" applyBorder="1" applyAlignment="1">
      <alignment horizontal="left" vertical="center"/>
    </xf>
    <xf numFmtId="0" fontId="147" fillId="0" borderId="1" xfId="0" applyFont="1" applyBorder="1" applyAlignment="1">
      <alignment horizontal="left" vertical="center" wrapText="1"/>
    </xf>
    <xf numFmtId="178" fontId="56" fillId="0" borderId="14" xfId="0" quotePrefix="1" applyNumberFormat="1" applyFont="1" applyBorder="1" applyAlignment="1">
      <alignment horizontal="left" vertical="center"/>
    </xf>
    <xf numFmtId="179" fontId="58" fillId="0" borderId="3" xfId="0" applyNumberFormat="1" applyFont="1" applyBorder="1" applyAlignment="1">
      <alignment horizontal="left" vertical="center"/>
    </xf>
    <xf numFmtId="14" fontId="56" fillId="0" borderId="0" xfId="0" quotePrefix="1" applyNumberFormat="1" applyFont="1" applyAlignment="1">
      <alignment horizontal="left" vertical="center"/>
    </xf>
    <xf numFmtId="0" fontId="66" fillId="2" borderId="1" xfId="0" applyFont="1" applyFill="1" applyBorder="1" applyAlignment="1">
      <alignment horizontal="center" vertical="center" wrapText="1"/>
    </xf>
    <xf numFmtId="178" fontId="47" fillId="0" borderId="0" xfId="0" applyNumberFormat="1" applyFont="1" applyFill="1">
      <alignment vertical="center"/>
    </xf>
    <xf numFmtId="188" fontId="0" fillId="0" borderId="0" xfId="0" applyNumberFormat="1">
      <alignment vertical="center"/>
    </xf>
    <xf numFmtId="2" fontId="20" fillId="0" borderId="5" xfId="0" applyNumberFormat="1" applyFont="1" applyBorder="1">
      <alignment vertical="center"/>
    </xf>
    <xf numFmtId="2" fontId="20" fillId="0" borderId="0" xfId="0" applyNumberFormat="1" applyFont="1">
      <alignment vertical="center"/>
    </xf>
    <xf numFmtId="2" fontId="20" fillId="0" borderId="0" xfId="0" applyNumberFormat="1" applyFont="1" applyAlignment="1">
      <alignment vertical="center"/>
    </xf>
    <xf numFmtId="2" fontId="0" fillId="0" borderId="0" xfId="0" applyNumberFormat="1" applyAlignment="1">
      <alignment horizontal="center" vertical="center"/>
    </xf>
    <xf numFmtId="0" fontId="49" fillId="0" borderId="4" xfId="0" applyFont="1" applyBorder="1" applyAlignment="1">
      <alignment horizontal="center" vertical="center"/>
    </xf>
    <xf numFmtId="0" fontId="56" fillId="0" borderId="1" xfId="0" applyFont="1" applyFill="1" applyBorder="1" applyAlignment="1">
      <alignment horizontal="left" vertical="center" wrapText="1"/>
    </xf>
    <xf numFmtId="177" fontId="56" fillId="0" borderId="1" xfId="0" applyNumberFormat="1" applyFont="1" applyFill="1" applyBorder="1" applyAlignment="1">
      <alignment horizontal="left" vertical="center"/>
    </xf>
    <xf numFmtId="180" fontId="56" fillId="0" borderId="1" xfId="0" applyNumberFormat="1" applyFont="1" applyFill="1" applyBorder="1" applyAlignment="1">
      <alignment horizontal="left" vertical="center"/>
    </xf>
    <xf numFmtId="177" fontId="56" fillId="0" borderId="2" xfId="0" applyNumberFormat="1" applyFont="1" applyFill="1" applyBorder="1" applyAlignment="1">
      <alignment horizontal="left" vertical="center"/>
    </xf>
    <xf numFmtId="179" fontId="65" fillId="0" borderId="2" xfId="0" quotePrefix="1" applyNumberFormat="1" applyFont="1" applyFill="1" applyBorder="1" applyAlignment="1">
      <alignment horizontal="left" vertical="center"/>
    </xf>
    <xf numFmtId="0" fontId="93" fillId="0" borderId="1" xfId="0" applyFont="1" applyFill="1" applyBorder="1" applyAlignment="1">
      <alignment horizontal="left" vertical="center" wrapText="1"/>
    </xf>
    <xf numFmtId="0" fontId="56" fillId="0" borderId="0" xfId="0" applyFont="1" applyFill="1">
      <alignment vertical="center"/>
    </xf>
    <xf numFmtId="0" fontId="104" fillId="0" borderId="1" xfId="0" applyFont="1" applyFill="1" applyBorder="1" applyAlignment="1">
      <alignment horizontal="left" vertical="center"/>
    </xf>
    <xf numFmtId="181" fontId="56" fillId="0" borderId="1" xfId="0" applyNumberFormat="1" applyFont="1" applyFill="1" applyBorder="1" applyAlignment="1">
      <alignment horizontal="left" vertical="center" wrapText="1"/>
    </xf>
    <xf numFmtId="178" fontId="56" fillId="0" borderId="1" xfId="0" applyNumberFormat="1" applyFont="1" applyFill="1" applyBorder="1" applyAlignment="1">
      <alignment horizontal="left" vertical="center" wrapText="1"/>
    </xf>
    <xf numFmtId="40" fontId="56" fillId="0" borderId="1" xfId="0" applyNumberFormat="1" applyFont="1" applyFill="1" applyBorder="1" applyAlignment="1">
      <alignment horizontal="left" vertical="center"/>
    </xf>
    <xf numFmtId="178" fontId="56" fillId="0" borderId="2" xfId="0" applyNumberFormat="1" applyFont="1" applyFill="1" applyBorder="1" applyAlignment="1">
      <alignment horizontal="left" vertical="center" wrapText="1"/>
    </xf>
    <xf numFmtId="180" fontId="56" fillId="0" borderId="2" xfId="0" applyNumberFormat="1" applyFont="1" applyFill="1" applyBorder="1" applyAlignment="1">
      <alignment horizontal="left" vertical="center"/>
    </xf>
    <xf numFmtId="179" fontId="65" fillId="0" borderId="1" xfId="0" quotePrefix="1" applyNumberFormat="1" applyFont="1" applyFill="1" applyBorder="1" applyAlignment="1">
      <alignment horizontal="left" vertical="center"/>
    </xf>
    <xf numFmtId="0" fontId="87" fillId="0" borderId="6" xfId="0" applyFont="1" applyFill="1" applyBorder="1" applyAlignment="1">
      <alignment horizontal="left" vertical="center"/>
    </xf>
    <xf numFmtId="0" fontId="87" fillId="0" borderId="1" xfId="0" applyFont="1" applyFill="1" applyBorder="1" applyAlignment="1">
      <alignment horizontal="left" vertical="center" wrapText="1"/>
    </xf>
    <xf numFmtId="0" fontId="87" fillId="0" borderId="1" xfId="0" applyFont="1" applyFill="1" applyBorder="1" applyAlignment="1">
      <alignment horizontal="left" vertical="center"/>
    </xf>
    <xf numFmtId="181" fontId="87" fillId="0" borderId="1" xfId="0" applyNumberFormat="1" applyFont="1" applyFill="1" applyBorder="1" applyAlignment="1">
      <alignment horizontal="left" vertical="center" wrapText="1"/>
    </xf>
    <xf numFmtId="180" fontId="87" fillId="0" borderId="1" xfId="0" applyNumberFormat="1" applyFont="1" applyFill="1" applyBorder="1" applyAlignment="1">
      <alignment horizontal="left" vertical="center"/>
    </xf>
    <xf numFmtId="180" fontId="73" fillId="0" borderId="2" xfId="0" applyNumberFormat="1" applyFont="1" applyFill="1" applyBorder="1" applyAlignment="1">
      <alignment horizontal="left" vertical="center"/>
    </xf>
    <xf numFmtId="177" fontId="87" fillId="0" borderId="2" xfId="0" applyNumberFormat="1" applyFont="1" applyFill="1" applyBorder="1" applyAlignment="1">
      <alignment horizontal="left" vertical="center"/>
    </xf>
    <xf numFmtId="0" fontId="87" fillId="0" borderId="0" xfId="0" applyFont="1" applyFill="1">
      <alignment vertical="center"/>
    </xf>
    <xf numFmtId="179" fontId="56" fillId="0" borderId="1" xfId="0" applyNumberFormat="1" applyFont="1" applyFill="1" applyBorder="1" applyAlignment="1">
      <alignment horizontal="left" vertical="center"/>
    </xf>
    <xf numFmtId="0" fontId="146" fillId="0" borderId="1" xfId="0" quotePrefix="1" applyFont="1" applyFill="1" applyBorder="1" applyAlignment="1">
      <alignment horizontal="left" vertical="center" wrapText="1"/>
    </xf>
    <xf numFmtId="181" fontId="56" fillId="0" borderId="2" xfId="0" applyNumberFormat="1" applyFont="1" applyFill="1" applyBorder="1" applyAlignment="1">
      <alignment horizontal="left" vertical="center" wrapText="1"/>
    </xf>
    <xf numFmtId="181" fontId="87" fillId="0" borderId="2" xfId="0" applyNumberFormat="1" applyFont="1" applyFill="1" applyBorder="1" applyAlignment="1">
      <alignment horizontal="left" vertical="center" wrapText="1"/>
    </xf>
    <xf numFmtId="178" fontId="87" fillId="0" borderId="1" xfId="0" applyNumberFormat="1" applyFont="1" applyFill="1" applyBorder="1" applyAlignment="1">
      <alignment horizontal="left" vertical="center" wrapText="1"/>
    </xf>
    <xf numFmtId="178" fontId="87" fillId="0" borderId="2" xfId="0" applyNumberFormat="1" applyFont="1" applyFill="1" applyBorder="1" applyAlignment="1">
      <alignment horizontal="left" vertical="center" wrapText="1"/>
    </xf>
    <xf numFmtId="0" fontId="56" fillId="0" borderId="11" xfId="0" applyFont="1" applyFill="1" applyBorder="1" applyAlignment="1">
      <alignment horizontal="center" vertical="center"/>
    </xf>
    <xf numFmtId="0" fontId="56" fillId="0" borderId="8" xfId="0" applyFont="1" applyFill="1" applyBorder="1" applyAlignment="1">
      <alignment horizontal="left" vertical="center"/>
    </xf>
    <xf numFmtId="0" fontId="56" fillId="0" borderId="11" xfId="0" applyFont="1" applyFill="1" applyBorder="1" applyAlignment="1">
      <alignment horizontal="left" vertical="center" wrapText="1"/>
    </xf>
    <xf numFmtId="0" fontId="104" fillId="0" borderId="11" xfId="0" applyFont="1" applyFill="1" applyBorder="1" applyAlignment="1">
      <alignment horizontal="left" vertical="center"/>
    </xf>
    <xf numFmtId="0" fontId="56" fillId="0" borderId="11" xfId="0" applyFont="1" applyFill="1" applyBorder="1" applyAlignment="1">
      <alignment horizontal="left" vertical="center"/>
    </xf>
    <xf numFmtId="181" fontId="56" fillId="0" borderId="13" xfId="0" applyNumberFormat="1" applyFont="1" applyFill="1" applyBorder="1" applyAlignment="1">
      <alignment horizontal="left" vertical="center" wrapText="1"/>
    </xf>
    <xf numFmtId="178" fontId="56" fillId="0" borderId="11" xfId="0" applyNumberFormat="1" applyFont="1" applyFill="1" applyBorder="1" applyAlignment="1">
      <alignment horizontal="left" vertical="center" wrapText="1"/>
    </xf>
    <xf numFmtId="178" fontId="56" fillId="0" borderId="13" xfId="0" applyNumberFormat="1" applyFont="1" applyFill="1" applyBorder="1" applyAlignment="1">
      <alignment horizontal="left" vertical="center" wrapText="1"/>
    </xf>
    <xf numFmtId="177" fontId="56" fillId="0" borderId="13" xfId="0" applyNumberFormat="1" applyFont="1" applyFill="1" applyBorder="1" applyAlignment="1">
      <alignment horizontal="left" vertical="center"/>
    </xf>
    <xf numFmtId="0" fontId="56" fillId="0" borderId="6" xfId="0" applyFont="1" applyFill="1" applyBorder="1">
      <alignment vertical="center"/>
    </xf>
    <xf numFmtId="14" fontId="56" fillId="0" borderId="2" xfId="0" applyNumberFormat="1" applyFont="1" applyFill="1" applyBorder="1" applyAlignment="1">
      <alignment horizontal="left" vertical="center"/>
    </xf>
    <xf numFmtId="14" fontId="65" fillId="0" borderId="1" xfId="0" applyNumberFormat="1" applyFont="1" applyFill="1" applyBorder="1" applyAlignment="1">
      <alignment horizontal="left" vertical="center"/>
    </xf>
    <xf numFmtId="193" fontId="56" fillId="0" borderId="2" xfId="0" applyNumberFormat="1" applyFont="1" applyFill="1" applyBorder="1" applyAlignment="1">
      <alignment horizontal="left" vertical="center" wrapText="1"/>
    </xf>
    <xf numFmtId="0" fontId="157" fillId="0" borderId="1" xfId="0" applyFont="1" applyFill="1" applyBorder="1" applyAlignment="1">
      <alignment horizontal="left" vertical="center" wrapText="1"/>
    </xf>
    <xf numFmtId="0" fontId="146" fillId="0" borderId="1" xfId="0" applyFont="1" applyFill="1" applyBorder="1" applyAlignment="1">
      <alignment horizontal="left" vertical="center" wrapText="1"/>
    </xf>
    <xf numFmtId="179" fontId="56" fillId="0" borderId="1" xfId="0" quotePrefix="1" applyNumberFormat="1" applyFont="1" applyFill="1" applyBorder="1" applyAlignment="1">
      <alignment horizontal="left" vertical="center"/>
    </xf>
    <xf numFmtId="179" fontId="47" fillId="0" borderId="1" xfId="0" applyNumberFormat="1" applyFont="1" applyBorder="1" applyAlignment="1">
      <alignment horizontal="left" vertical="center" wrapText="1"/>
    </xf>
    <xf numFmtId="0" fontId="86" fillId="0" borderId="1" xfId="0" applyFont="1" applyFill="1" applyBorder="1" applyAlignment="1">
      <alignment horizontal="left" vertical="center"/>
    </xf>
    <xf numFmtId="58" fontId="56" fillId="0" borderId="1" xfId="0" applyNumberFormat="1" applyFont="1" applyFill="1" applyBorder="1" applyAlignment="1">
      <alignment horizontal="left" vertical="center"/>
    </xf>
    <xf numFmtId="14" fontId="56" fillId="0" borderId="1" xfId="0" applyNumberFormat="1" applyFont="1" applyFill="1" applyBorder="1" applyAlignment="1">
      <alignment horizontal="left" vertical="center"/>
    </xf>
    <xf numFmtId="179" fontId="134" fillId="0" borderId="1" xfId="0" applyNumberFormat="1" applyFont="1" applyFill="1" applyBorder="1" applyAlignment="1">
      <alignment horizontal="left" vertical="center"/>
    </xf>
    <xf numFmtId="0" fontId="134" fillId="0" borderId="1" xfId="0" applyFont="1" applyFill="1" applyBorder="1" applyAlignment="1">
      <alignment horizontal="left" vertical="center" wrapText="1"/>
    </xf>
    <xf numFmtId="0" fontId="86" fillId="0" borderId="1" xfId="0" applyFont="1" applyFill="1" applyBorder="1" applyAlignment="1">
      <alignment horizontal="left" vertical="center" wrapText="1"/>
    </xf>
    <xf numFmtId="179" fontId="56" fillId="0" borderId="2" xfId="0" quotePrefix="1" applyNumberFormat="1" applyFont="1" applyFill="1" applyBorder="1" applyAlignment="1">
      <alignment horizontal="left" vertical="center"/>
    </xf>
    <xf numFmtId="0" fontId="58" fillId="0" borderId="1" xfId="0" applyFont="1" applyFill="1" applyBorder="1" applyAlignment="1">
      <alignment horizontal="left" vertical="center" wrapText="1"/>
    </xf>
    <xf numFmtId="179" fontId="56" fillId="4" borderId="1" xfId="0" quotePrefix="1" applyNumberFormat="1" applyFont="1" applyFill="1" applyBorder="1" applyAlignment="1">
      <alignment horizontal="center" vertical="center"/>
    </xf>
    <xf numFmtId="179" fontId="63" fillId="2" borderId="1" xfId="0" applyNumberFormat="1" applyFont="1" applyFill="1" applyBorder="1" applyAlignment="1">
      <alignment horizontal="center" vertical="center"/>
    </xf>
    <xf numFmtId="179" fontId="90" fillId="0" borderId="1" xfId="0" quotePrefix="1" applyNumberFormat="1" applyFont="1" applyBorder="1" applyAlignment="1">
      <alignment horizontal="center" vertical="center"/>
    </xf>
    <xf numFmtId="0" fontId="145" fillId="0" borderId="1" xfId="0" applyFont="1" applyBorder="1" applyAlignment="1">
      <alignment horizontal="center" vertical="center"/>
    </xf>
    <xf numFmtId="0" fontId="143" fillId="0" borderId="1" xfId="0" applyFont="1" applyBorder="1" applyAlignment="1">
      <alignment horizontal="center" vertical="center"/>
    </xf>
    <xf numFmtId="0" fontId="56" fillId="0" borderId="6" xfId="0" applyFont="1" applyFill="1" applyBorder="1" applyAlignment="1">
      <alignment horizontal="center" vertical="center"/>
    </xf>
    <xf numFmtId="0" fontId="86" fillId="0" borderId="1" xfId="0" applyFont="1" applyBorder="1" applyAlignment="1">
      <alignment horizontal="center" vertical="center"/>
    </xf>
    <xf numFmtId="179" fontId="56" fillId="0" borderId="1" xfId="0" quotePrefix="1" applyNumberFormat="1" applyFont="1" applyFill="1" applyBorder="1" applyAlignment="1">
      <alignment horizontal="center" vertical="center"/>
    </xf>
    <xf numFmtId="179" fontId="111" fillId="0" borderId="1" xfId="0" quotePrefix="1" applyNumberFormat="1" applyFont="1" applyBorder="1" applyAlignment="1">
      <alignment horizontal="left" vertical="center"/>
    </xf>
    <xf numFmtId="0" fontId="140" fillId="0" borderId="6" xfId="0" applyFont="1" applyBorder="1" applyAlignment="1">
      <alignment horizontal="left" vertical="center"/>
    </xf>
    <xf numFmtId="0" fontId="140" fillId="0" borderId="1" xfId="0" applyFont="1" applyBorder="1" applyAlignment="1">
      <alignment horizontal="left" vertical="center" wrapText="1"/>
    </xf>
    <xf numFmtId="0" fontId="162" fillId="0" borderId="1" xfId="0" applyFont="1" applyBorder="1" applyAlignment="1">
      <alignment horizontal="left" vertical="center"/>
    </xf>
    <xf numFmtId="0" fontId="140" fillId="0" borderId="1" xfId="0" applyFont="1" applyBorder="1" applyAlignment="1">
      <alignment horizontal="left" vertical="center"/>
    </xf>
    <xf numFmtId="179" fontId="163" fillId="0" borderId="2" xfId="0" applyNumberFormat="1" applyFont="1" applyBorder="1" applyAlignment="1">
      <alignment horizontal="left" vertical="center"/>
    </xf>
    <xf numFmtId="181" fontId="162" fillId="0" borderId="1" xfId="0" applyNumberFormat="1" applyFont="1" applyBorder="1" applyAlignment="1">
      <alignment horizontal="left" vertical="center" wrapText="1"/>
    </xf>
    <xf numFmtId="178" fontId="140" fillId="0" borderId="1" xfId="0" applyNumberFormat="1" applyFont="1" applyBorder="1" applyAlignment="1">
      <alignment horizontal="left" vertical="center"/>
    </xf>
    <xf numFmtId="178" fontId="140" fillId="0" borderId="2" xfId="0" applyNumberFormat="1" applyFont="1" applyBorder="1" applyAlignment="1">
      <alignment horizontal="left" vertical="center"/>
    </xf>
    <xf numFmtId="178" fontId="140" fillId="0" borderId="1" xfId="0" applyNumberFormat="1" applyFont="1" applyBorder="1" applyAlignment="1">
      <alignment horizontal="center" vertical="center"/>
    </xf>
    <xf numFmtId="181" fontId="140" fillId="0" borderId="2" xfId="0" applyNumberFormat="1" applyFont="1" applyBorder="1" applyAlignment="1">
      <alignment horizontal="left" vertical="center" wrapText="1"/>
    </xf>
    <xf numFmtId="177" fontId="140" fillId="0" borderId="2" xfId="0" applyNumberFormat="1" applyFont="1" applyBorder="1" applyAlignment="1">
      <alignment horizontal="left" vertical="center"/>
    </xf>
    <xf numFmtId="179" fontId="163" fillId="0" borderId="2" xfId="0" quotePrefix="1" applyNumberFormat="1" applyFont="1" applyBorder="1" applyAlignment="1">
      <alignment horizontal="left" vertical="center"/>
    </xf>
    <xf numFmtId="14" fontId="140" fillId="0" borderId="2" xfId="0" applyNumberFormat="1" applyFont="1" applyBorder="1" applyAlignment="1">
      <alignment horizontal="left" vertical="center"/>
    </xf>
    <xf numFmtId="14" fontId="140" fillId="0" borderId="2" xfId="0" quotePrefix="1" applyNumberFormat="1" applyFont="1" applyBorder="1" applyAlignment="1">
      <alignment horizontal="left" vertical="center"/>
    </xf>
    <xf numFmtId="179" fontId="164" fillId="0" borderId="2" xfId="0" quotePrefix="1" applyNumberFormat="1" applyFont="1" applyBorder="1" applyAlignment="1">
      <alignment horizontal="left" vertical="center"/>
    </xf>
    <xf numFmtId="179" fontId="164" fillId="0" borderId="1" xfId="0" quotePrefix="1" applyNumberFormat="1" applyFont="1" applyBorder="1" applyAlignment="1">
      <alignment horizontal="left" vertical="center"/>
    </xf>
    <xf numFmtId="0" fontId="140" fillId="0" borderId="0" xfId="0" applyFont="1">
      <alignment vertical="center"/>
    </xf>
    <xf numFmtId="180" fontId="87" fillId="0" borderId="2" xfId="0" applyNumberFormat="1" applyFont="1" applyBorder="1" applyAlignment="1">
      <alignment horizontal="left" vertical="center"/>
    </xf>
    <xf numFmtId="179" fontId="74" fillId="0" borderId="2" xfId="0" quotePrefix="1" applyNumberFormat="1" applyFont="1" applyBorder="1" applyAlignment="1">
      <alignment horizontal="left" vertical="center"/>
    </xf>
    <xf numFmtId="0" fontId="166" fillId="0" borderId="1" xfId="0" applyFont="1" applyBorder="1" applyAlignment="1">
      <alignment horizontal="left" vertical="center" wrapText="1"/>
    </xf>
    <xf numFmtId="0" fontId="168" fillId="0" borderId="1" xfId="0" applyFont="1" applyBorder="1" applyAlignment="1">
      <alignment horizontal="left" vertical="center"/>
    </xf>
    <xf numFmtId="0" fontId="61" fillId="0" borderId="1" xfId="0" applyFont="1" applyBorder="1" applyAlignment="1">
      <alignment horizontal="left" vertical="center"/>
    </xf>
    <xf numFmtId="0" fontId="168" fillId="0" borderId="1" xfId="0" applyFont="1" applyBorder="1" applyAlignment="1">
      <alignment horizontal="left" vertical="center" wrapText="1"/>
    </xf>
    <xf numFmtId="179" fontId="163" fillId="0" borderId="1" xfId="0" applyNumberFormat="1" applyFont="1" applyBorder="1" applyAlignment="1">
      <alignment horizontal="left" vertical="center"/>
    </xf>
    <xf numFmtId="0" fontId="167" fillId="0" borderId="1" xfId="0" applyFont="1" applyBorder="1" applyAlignment="1">
      <alignment horizontal="left" vertical="center" wrapText="1"/>
    </xf>
    <xf numFmtId="177" fontId="140" fillId="0" borderId="1" xfId="0" applyNumberFormat="1" applyFont="1" applyBorder="1" applyAlignment="1">
      <alignment horizontal="left" vertical="center"/>
    </xf>
    <xf numFmtId="180" fontId="140" fillId="0" borderId="1" xfId="0" applyNumberFormat="1" applyFont="1" applyBorder="1" applyAlignment="1">
      <alignment horizontal="left" vertical="center"/>
    </xf>
    <xf numFmtId="179" fontId="140" fillId="0" borderId="1" xfId="0" applyNumberFormat="1" applyFont="1" applyBorder="1" applyAlignment="1">
      <alignment horizontal="left" vertical="center"/>
    </xf>
    <xf numFmtId="14" fontId="140" fillId="0" borderId="1" xfId="0" applyNumberFormat="1" applyFont="1" applyBorder="1" applyAlignment="1">
      <alignment horizontal="left" vertical="center"/>
    </xf>
    <xf numFmtId="179" fontId="61" fillId="0" borderId="1" xfId="0" applyNumberFormat="1" applyFont="1" applyBorder="1" applyAlignment="1">
      <alignment horizontal="left" vertical="center"/>
    </xf>
    <xf numFmtId="0" fontId="169" fillId="0" borderId="1" xfId="0" applyFont="1" applyBorder="1" applyAlignment="1">
      <alignment horizontal="left" vertical="center" wrapText="1"/>
    </xf>
    <xf numFmtId="0" fontId="171" fillId="0" borderId="1" xfId="0" applyFont="1" applyBorder="1" applyAlignment="1">
      <alignment horizontal="left" vertical="center"/>
    </xf>
    <xf numFmtId="179" fontId="163" fillId="0" borderId="1" xfId="0" quotePrefix="1" applyNumberFormat="1" applyFont="1" applyBorder="1" applyAlignment="1">
      <alignment horizontal="left" vertical="center"/>
    </xf>
    <xf numFmtId="0" fontId="168" fillId="0" borderId="6" xfId="0" applyFont="1" applyBorder="1" applyAlignment="1">
      <alignment horizontal="left" vertical="center"/>
    </xf>
    <xf numFmtId="0" fontId="172" fillId="0" borderId="1" xfId="0" applyFont="1" applyBorder="1" applyAlignment="1">
      <alignment horizontal="left" vertical="center"/>
    </xf>
    <xf numFmtId="178" fontId="140" fillId="0" borderId="3" xfId="0" applyNumberFormat="1" applyFont="1" applyBorder="1" applyAlignment="1">
      <alignment horizontal="left" vertical="center"/>
    </xf>
    <xf numFmtId="178" fontId="140" fillId="0" borderId="14" xfId="0" applyNumberFormat="1" applyFont="1" applyBorder="1" applyAlignment="1">
      <alignment horizontal="left" vertical="center"/>
    </xf>
    <xf numFmtId="179" fontId="87" fillId="0" borderId="2" xfId="0" applyNumberFormat="1" applyFont="1" applyBorder="1" applyAlignment="1">
      <alignment horizontal="left" vertical="center"/>
    </xf>
    <xf numFmtId="0" fontId="140" fillId="0" borderId="1" xfId="0" applyFont="1" applyFill="1" applyBorder="1" applyAlignment="1">
      <alignment horizontal="center" vertical="center"/>
    </xf>
    <xf numFmtId="178" fontId="140" fillId="0" borderId="3" xfId="0" applyNumberFormat="1" applyFont="1" applyFill="1" applyBorder="1" applyAlignment="1">
      <alignment horizontal="center" vertical="center"/>
    </xf>
    <xf numFmtId="178" fontId="140" fillId="0" borderId="1" xfId="0" applyNumberFormat="1" applyFont="1" applyFill="1" applyBorder="1" applyAlignment="1">
      <alignment horizontal="center" vertical="center"/>
    </xf>
    <xf numFmtId="179" fontId="140" fillId="0" borderId="1" xfId="0" applyNumberFormat="1" applyFont="1" applyFill="1" applyBorder="1" applyAlignment="1">
      <alignment horizontal="center" vertical="center"/>
    </xf>
    <xf numFmtId="179" fontId="59" fillId="0" borderId="1" xfId="0" applyNumberFormat="1" applyFont="1" applyFill="1" applyBorder="1" applyAlignment="1">
      <alignment horizontal="center" vertical="center"/>
    </xf>
    <xf numFmtId="0" fontId="61" fillId="0" borderId="0" xfId="0" applyFont="1" applyFill="1">
      <alignment vertical="center"/>
    </xf>
    <xf numFmtId="179" fontId="140" fillId="0" borderId="1" xfId="0" applyNumberFormat="1" applyFont="1" applyBorder="1" applyAlignment="1">
      <alignment horizontal="center" vertical="center"/>
    </xf>
    <xf numFmtId="179" fontId="59" fillId="0" borderId="1" xfId="0" applyNumberFormat="1" applyFont="1" applyBorder="1" applyAlignment="1">
      <alignment horizontal="center" vertical="center"/>
    </xf>
    <xf numFmtId="0" fontId="61" fillId="0" borderId="0" xfId="0" applyFont="1">
      <alignment vertical="center"/>
    </xf>
    <xf numFmtId="178" fontId="140" fillId="0" borderId="2" xfId="0" applyNumberFormat="1" applyFont="1" applyBorder="1" applyAlignment="1">
      <alignment horizontal="center" vertical="center"/>
    </xf>
    <xf numFmtId="179" fontId="140" fillId="0" borderId="0" xfId="0" quotePrefix="1" applyNumberFormat="1" applyFont="1" applyAlignment="1">
      <alignment horizontal="center" vertical="center"/>
    </xf>
    <xf numFmtId="179" fontId="65" fillId="0" borderId="2" xfId="0" quotePrefix="1" applyNumberFormat="1" applyFont="1" applyFill="1" applyBorder="1" applyAlignment="1">
      <alignment horizontal="center" vertical="center"/>
    </xf>
    <xf numFmtId="179" fontId="163" fillId="0" borderId="2" xfId="0" quotePrefix="1" applyNumberFormat="1" applyFont="1" applyBorder="1" applyAlignment="1">
      <alignment horizontal="center" vertical="center"/>
    </xf>
    <xf numFmtId="179" fontId="65" fillId="0" borderId="1" xfId="0" quotePrefix="1" applyNumberFormat="1" applyFont="1" applyFill="1" applyBorder="1" applyAlignment="1">
      <alignment horizontal="center" vertical="center"/>
    </xf>
    <xf numFmtId="179" fontId="88" fillId="0" borderId="1" xfId="0" quotePrefix="1" applyNumberFormat="1" applyFont="1" applyFill="1" applyBorder="1" applyAlignment="1">
      <alignment horizontal="center" vertical="center"/>
    </xf>
    <xf numFmtId="179" fontId="87" fillId="0" borderId="1" xfId="0" quotePrefix="1" applyNumberFormat="1" applyFont="1" applyBorder="1" applyAlignment="1">
      <alignment horizontal="center" vertical="center"/>
    </xf>
    <xf numFmtId="179" fontId="65" fillId="0" borderId="11" xfId="0" quotePrefix="1" applyNumberFormat="1" applyFont="1" applyFill="1" applyBorder="1" applyAlignment="1">
      <alignment horizontal="center" vertical="center"/>
    </xf>
    <xf numFmtId="179" fontId="144" fillId="0" borderId="1" xfId="0" quotePrefix="1" applyNumberFormat="1" applyFont="1" applyBorder="1" applyAlignment="1">
      <alignment horizontal="center" vertical="center"/>
    </xf>
    <xf numFmtId="179" fontId="143" fillId="0" borderId="2" xfId="0" quotePrefix="1" applyNumberFormat="1" applyFont="1" applyBorder="1" applyAlignment="1">
      <alignment horizontal="center" vertical="center"/>
    </xf>
    <xf numFmtId="179" fontId="163" fillId="0" borderId="2" xfId="0" applyNumberFormat="1" applyFont="1" applyBorder="1" applyAlignment="1">
      <alignment horizontal="center" vertical="center"/>
    </xf>
    <xf numFmtId="179" fontId="56" fillId="0" borderId="2" xfId="0" quotePrefix="1" applyNumberFormat="1" applyFont="1" applyFill="1" applyBorder="1" applyAlignment="1">
      <alignment horizontal="center" vertical="center"/>
    </xf>
    <xf numFmtId="176" fontId="50" fillId="2" borderId="1" xfId="0" applyNumberFormat="1" applyFont="1" applyFill="1" applyBorder="1" applyAlignment="1">
      <alignment horizontal="center" vertical="center" wrapText="1"/>
    </xf>
    <xf numFmtId="0" fontId="161" fillId="0" borderId="1" xfId="0" applyFont="1" applyBorder="1" applyAlignment="1">
      <alignment horizontal="center" vertical="center"/>
    </xf>
    <xf numFmtId="0" fontId="141" fillId="0" borderId="1" xfId="0" applyFont="1" applyBorder="1" applyAlignment="1">
      <alignment horizontal="center" vertical="center"/>
    </xf>
    <xf numFmtId="0" fontId="49" fillId="0" borderId="4" xfId="0" applyFont="1" applyBorder="1" applyAlignment="1">
      <alignment horizontal="center" vertical="center"/>
    </xf>
    <xf numFmtId="0" fontId="49" fillId="0" borderId="4" xfId="0" applyFont="1" applyBorder="1">
      <alignment vertical="center"/>
    </xf>
    <xf numFmtId="0" fontId="95" fillId="12" borderId="15" xfId="0" applyFont="1" applyFill="1" applyBorder="1" applyAlignment="1">
      <alignment horizontal="center" vertical="center"/>
    </xf>
    <xf numFmtId="0" fontId="95" fillId="12" borderId="22" xfId="0" applyFont="1" applyFill="1" applyBorder="1" applyAlignment="1">
      <alignment horizontal="center" vertical="center"/>
    </xf>
    <xf numFmtId="0" fontId="95" fillId="12" borderId="16" xfId="0" applyFont="1" applyFill="1" applyBorder="1" applyAlignment="1">
      <alignment horizontal="center" vertical="center"/>
    </xf>
    <xf numFmtId="0" fontId="95" fillId="12" borderId="17" xfId="0" applyFont="1" applyFill="1" applyBorder="1" applyAlignment="1">
      <alignment horizontal="center" vertical="center"/>
    </xf>
    <xf numFmtId="0" fontId="95" fillId="12" borderId="18" xfId="0" applyFont="1" applyFill="1" applyBorder="1" applyAlignment="1">
      <alignment horizontal="center" vertical="center"/>
    </xf>
    <xf numFmtId="0" fontId="95" fillId="12" borderId="19" xfId="0" applyFont="1" applyFill="1" applyBorder="1" applyAlignment="1">
      <alignment horizontal="center" vertical="center"/>
    </xf>
    <xf numFmtId="0" fontId="95" fillId="12" borderId="20" xfId="0" applyFont="1" applyFill="1" applyBorder="1" applyAlignment="1">
      <alignment horizontal="center" vertical="center"/>
    </xf>
    <xf numFmtId="0" fontId="95" fillId="12" borderId="21" xfId="0" applyFont="1" applyFill="1" applyBorder="1" applyAlignment="1">
      <alignment horizontal="center" vertical="center"/>
    </xf>
    <xf numFmtId="0" fontId="99" fillId="0" borderId="1" xfId="0" applyFont="1" applyBorder="1" applyAlignment="1">
      <alignment horizontal="center" vertical="center" wrapText="1" readingOrder="1"/>
    </xf>
    <xf numFmtId="0" fontId="47" fillId="0" borderId="1" xfId="0" applyFont="1" applyBorder="1" applyAlignment="1">
      <alignment horizontal="center" vertical="center" wrapText="1" readingOrder="1"/>
    </xf>
    <xf numFmtId="0" fontId="47" fillId="9" borderId="1" xfId="0" applyFont="1" applyFill="1" applyBorder="1" applyAlignment="1">
      <alignment horizontal="center" vertical="center" wrapText="1" readingOrder="1"/>
    </xf>
    <xf numFmtId="9" fontId="47" fillId="0" borderId="1" xfId="0" applyNumberFormat="1" applyFont="1" applyBorder="1" applyAlignment="1">
      <alignment horizontal="center" vertical="center" wrapText="1" readingOrder="1"/>
    </xf>
  </cellXfs>
  <cellStyles count="3">
    <cellStyle name="=C:\WINDOWS\SYSTEM32\COMMAND.COM" xfId="2"/>
    <cellStyle name="一般" xfId="0" builtinId="0"/>
    <cellStyle name="百分比" xfId="1" builtinId="5"/>
  </cellStyles>
  <dxfs count="32">
    <dxf>
      <font>
        <u val="double"/>
        <color rgb="FF0000FF"/>
      </font>
    </dxf>
    <dxf>
      <font>
        <b/>
        <i val="0"/>
        <color rgb="FF0000FF"/>
      </font>
    </dxf>
    <dxf>
      <font>
        <b/>
        <i val="0"/>
        <color rgb="FFFFC000"/>
      </font>
    </dxf>
    <dxf>
      <font>
        <b/>
        <i val="0"/>
        <color rgb="FFFFC000"/>
      </font>
    </dxf>
    <dxf>
      <font>
        <u val="double"/>
        <color rgb="FF0000FF"/>
      </font>
    </dxf>
    <dxf>
      <font>
        <b/>
        <i val="0"/>
        <color rgb="FF0000FF"/>
      </font>
    </dxf>
    <dxf>
      <font>
        <b/>
        <i val="0"/>
        <color rgb="FFFFC000"/>
      </font>
    </dxf>
    <dxf>
      <font>
        <b/>
        <i val="0"/>
        <color rgb="FFFFC000"/>
      </font>
    </dxf>
    <dxf>
      <font>
        <u val="double"/>
        <color rgb="FF0000FF"/>
      </font>
    </dxf>
    <dxf>
      <font>
        <b/>
        <i val="0"/>
        <color rgb="FF0000FF"/>
      </font>
    </dxf>
    <dxf>
      <font>
        <b/>
        <i val="0"/>
        <color rgb="FFFFC000"/>
      </font>
    </dxf>
    <dxf>
      <font>
        <b/>
        <i val="0"/>
        <color rgb="FFFFC000"/>
      </font>
    </dxf>
    <dxf>
      <font>
        <u val="double"/>
        <color rgb="FF0000FF"/>
      </font>
    </dxf>
    <dxf>
      <font>
        <b/>
        <i val="0"/>
        <color rgb="FF0000FF"/>
      </font>
    </dxf>
    <dxf>
      <font>
        <b/>
        <i val="0"/>
        <color rgb="FFFFC000"/>
      </font>
    </dxf>
    <dxf>
      <font>
        <b/>
        <i val="0"/>
        <color rgb="FFFFC00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0000FF"/>
      </font>
    </dxf>
    <dxf>
      <font>
        <b/>
        <i val="0"/>
        <color rgb="FFFFC000"/>
      </font>
    </dxf>
    <dxf>
      <font>
        <b/>
        <i val="0"/>
        <color rgb="FFFFC000"/>
      </font>
    </dxf>
    <dxf>
      <font>
        <u val="double"/>
        <color rgb="FF0000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u val="double"/>
        <color rgb="FF0000FF"/>
      </font>
    </dxf>
    <dxf>
      <font>
        <b/>
        <i val="0"/>
        <color rgb="FF0000FF"/>
      </font>
    </dxf>
    <dxf>
      <font>
        <b/>
        <i val="0"/>
        <color rgb="FFFFC000"/>
      </font>
    </dxf>
    <dxf>
      <font>
        <b/>
        <i val="0"/>
        <color rgb="FFFFC000"/>
      </font>
    </dxf>
    <dxf>
      <font>
        <u val="double"/>
        <color rgb="FF0000FF"/>
      </font>
    </dxf>
    <dxf>
      <font>
        <b/>
        <i val="0"/>
        <color rgb="FF0000FF"/>
      </font>
    </dxf>
    <dxf>
      <font>
        <b/>
        <i val="0"/>
        <color rgb="FFFFC000"/>
      </font>
    </dxf>
  </dxfs>
  <tableStyles count="0" defaultTableStyle="TableStyleMedium2" defaultPivotStyle="PivotStyleLight16"/>
  <colors>
    <mruColors>
      <color rgb="FFFFFFCC"/>
      <color rgb="FF0000FF"/>
      <color rgb="FF0000CC"/>
      <color rgb="FFCCFF99"/>
      <color rgb="FFF5BDEC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pivotCacheDefinition" Target="pivotCache/pivotCacheDefinition8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7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10" Type="http://schemas.openxmlformats.org/officeDocument/2006/relationships/pivotCacheDefinition" Target="pivotCache/pivotCacheDefinition1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998932</xdr:colOff>
      <xdr:row>24</xdr:row>
      <xdr:rowOff>208642</xdr:rowOff>
    </xdr:from>
    <xdr:to>
      <xdr:col>6</xdr:col>
      <xdr:colOff>256876</xdr:colOff>
      <xdr:row>31</xdr:row>
      <xdr:rowOff>199571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82361" y="5433785"/>
          <a:ext cx="2362186" cy="1514929"/>
        </a:xfrm>
        <a:prstGeom prst="rect">
          <a:avLst/>
        </a:prstGeom>
      </xdr:spPr>
    </xdr:pic>
    <xdr:clientData/>
  </xdr:twoCellAnchor>
  <xdr:twoCellAnchor editAs="oneCell">
    <xdr:from>
      <xdr:col>6</xdr:col>
      <xdr:colOff>580570</xdr:colOff>
      <xdr:row>25</xdr:row>
      <xdr:rowOff>9072</xdr:rowOff>
    </xdr:from>
    <xdr:to>
      <xdr:col>8</xdr:col>
      <xdr:colOff>284157</xdr:colOff>
      <xdr:row>31</xdr:row>
      <xdr:rowOff>208643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56284" y="5451929"/>
          <a:ext cx="1907945" cy="1505857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istrator" refreshedDate="45408.504275810184" createdVersion="6" refreshedVersion="6" minRefreshableVersion="3" recordCount="234">
  <cacheSource type="worksheet">
    <worksheetSource ref="A3:AJ254" sheet="專案明細"/>
  </cacheSource>
  <cacheFields count="36">
    <cacheField name="序號" numFmtId="0">
      <sharedItems/>
    </cacheField>
    <cacheField name="项目类别" numFmtId="0">
      <sharedItems count="3">
        <s v="自動化設備"/>
        <s v="溫控系統"/>
        <s v="半導體設備"/>
      </sharedItems>
    </cacheField>
    <cacheField name="新专案名称" numFmtId="0">
      <sharedItems/>
    </cacheField>
    <cacheField name="專案狀況確認 _x000a_(請選擇）" numFmtId="0">
      <sharedItems containsBlank="1"/>
    </cacheField>
    <cacheField name="預估PO_x000a_時間" numFmtId="0">
      <sharedItems containsNonDate="0" containsDate="1" containsString="0" containsBlank="1" minDate="2021-09-30T00:00:00" maxDate="2024-11-01T00:00:00"/>
    </cacheField>
    <cacheField name="PO單號" numFmtId="0">
      <sharedItems containsBlank="1" containsMixedTypes="1" containsNumber="1" containsInteger="1" minValue="20231121001" maxValue="20240223002" longText="1"/>
    </cacheField>
    <cacheField name="接單法人" numFmtId="0">
      <sharedItems containsBlank="1"/>
    </cacheField>
    <cacheField name="Owner" numFmtId="0">
      <sharedItems/>
    </cacheField>
    <cacheField name="厂区" numFmtId="0">
      <sharedItems/>
    </cacheField>
    <cacheField name="客户群" numFmtId="0">
      <sharedItems/>
    </cacheField>
    <cacheField name="事業群" numFmtId="0">
      <sharedItems/>
    </cacheField>
    <cacheField name="需求单位" numFmtId="0">
      <sharedItems containsBlank="1"/>
    </cacheField>
    <cacheField name="需求方Owner" numFmtId="0">
      <sharedItems containsBlank="1"/>
    </cacheField>
    <cacheField name="币别" numFmtId="0">
      <sharedItems containsBlank="1"/>
    </cacheField>
    <cacheField name="预估订单额" numFmtId="0">
      <sharedItems containsString="0" containsBlank="1" containsNumber="1" minValue="300" maxValue="141187500"/>
    </cacheField>
    <cacheField name="預估本幣_x000a_RMB" numFmtId="0">
      <sharedItems containsString="0" containsBlank="1" containsNumber="1" minValue="700" maxValue="141187500"/>
    </cacheField>
    <cacheField name="預估營收_x000a_4/23" numFmtId="0">
      <sharedItems containsString="0" containsBlank="1" containsNumber="1" minValue="700" maxValue="80374460"/>
    </cacheField>
    <cacheField name="差異" numFmtId="178">
      <sharedItems containsString="0" containsBlank="1" containsNumber="1" minValue="-1080538.04" maxValue="141187500"/>
    </cacheField>
    <cacheField name="PO報價" numFmtId="0">
      <sharedItems containsBlank="1" containsMixedTypes="1" containsNumber="1" minValue="5577" maxValue="5357365"/>
    </cacheField>
    <cacheField name="PO本幣MRMB" numFmtId="0">
      <sharedItems containsString="0" containsBlank="1" containsNumber="1" minValue="0" maxValue="80374460"/>
    </cacheField>
    <cacheField name="客戶交期" numFmtId="0">
      <sharedItems containsDate="1" containsBlank="1" containsMixedTypes="1" minDate="2024-03-15T00:00:00" maxDate="1899-12-30T00:00:00"/>
    </cacheField>
    <cacheField name="材料成本" numFmtId="0">
      <sharedItems containsDate="1" containsBlank="1" containsMixedTypes="1" minDate="1899-12-31T00:00:00" maxDate="1900-01-01T23:51:04"/>
    </cacheField>
    <cacheField name="出貨狀態" numFmtId="0">
      <sharedItems containsBlank="1" containsMixedTypes="1" containsNumber="1" minValue="450" maxValue="60280845"/>
    </cacheField>
    <cacheField name="出貨日期" numFmtId="0">
      <sharedItems containsDate="1" containsBlank="1" containsMixedTypes="1" minDate="2023-03-31T00:00:00" maxDate="2024-12-31T00:00:00"/>
    </cacheField>
    <cacheField name="預估營收年/月" numFmtId="0">
      <sharedItems containsDate="1" containsBlank="1" containsMixedTypes="1" minDate="2023-05-20T00:00:00" maxDate="2025-01-01T00:00:00"/>
    </cacheField>
    <cacheField name="預估入帳月份" numFmtId="0">
      <sharedItems containsDate="1" containsString="0" containsBlank="1" containsMixedTypes="1" minDate="1899-12-31T04:01:03" maxDate="2025-01-01T00:00:00" count="27">
        <n v="4"/>
        <n v="12"/>
        <n v="7"/>
        <n v="3"/>
        <n v="6"/>
        <n v="5"/>
        <n v="9"/>
        <n v="8"/>
        <n v="10"/>
        <n v="1"/>
        <n v="2"/>
        <n v="11"/>
        <m/>
        <d v="2024-09-01T00:00:00" u="1"/>
        <d v="2024-05-31T00:00:00" u="1"/>
        <d v="2024-08-01T00:00:00" u="1"/>
        <d v="2024-05-10T00:00:00" u="1"/>
        <d v="2024-09-30T00:00:00" u="1"/>
        <d v="2024-03-31T00:00:00" u="1"/>
        <d v="2024-12-31T00:00:00" u="1"/>
        <d v="2024-02-29T00:00:00" u="1"/>
        <d v="2024-06-30T00:00:00" u="1"/>
        <d v="2024-10-31T00:00:00" u="1"/>
        <d v="2024-04-30T00:00:00" u="1"/>
        <d v="2024-08-31T00:00:00" u="1"/>
        <d v="2024-03-30T00:00:00" u="1"/>
        <d v="2024-07-31T00:00:00" u="1"/>
      </sharedItems>
    </cacheField>
    <cacheField name="實際入帳月份" numFmtId="0">
      <sharedItems containsBlank="1" containsMixedTypes="1" containsNumber="1" containsInteger="1" minValue="2" maxValue="4"/>
    </cacheField>
    <cacheField name="發票號" numFmtId="0">
      <sharedItems containsBlank="1" containsMixedTypes="1" containsNumber="1" containsInteger="1" minValue="2.4332000000023601E+19" maxValue="2.4332000000023601E+19"/>
    </cacheField>
    <cacheField name="發票日期" numFmtId="0">
      <sharedItems containsDate="1" containsBlank="1" containsMixedTypes="1" minDate="2024-01-20T00:00:00" maxDate="2024-03-30T00:00:00"/>
    </cacheField>
    <cacheField name="逾期日期" numFmtId="0">
      <sharedItems containsNonDate="0" containsString="0" containsBlank="1"/>
    </cacheField>
    <cacheField name="逾期天數" numFmtId="0">
      <sharedItems containsNonDate="0" containsString="0" containsBlank="1"/>
    </cacheField>
    <cacheField name="結報方式" numFmtId="0">
      <sharedItems containsBlank="1"/>
    </cacheField>
    <cacheField name="SAP 結報單號_x000a_/or SAP 工單號" numFmtId="0">
      <sharedItems containsNonDate="0" containsString="0" containsBlank="1"/>
    </cacheField>
    <cacheField name="Delay 原因 /  目前进展/状况" numFmtId="0">
      <sharedItems containsBlank="1"/>
    </cacheField>
    <cacheField name="備註" numFmtId="0">
      <sharedItems containsBlank="1" containsMixedTypes="1" containsNumber="1" containsInteger="1" minValue="3" maxValue="7"/>
    </cacheField>
    <cacheField name="SIT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ministrator" refreshedDate="45409.461755208336" createdVersion="6" refreshedVersion="6" minRefreshableVersion="3" recordCount="48">
  <cacheSource type="worksheet">
    <worksheetSource ref="A1:AK49" sheet="Q3"/>
  </cacheSource>
  <cacheFields count="37">
    <cacheField name="序號" numFmtId="0">
      <sharedItems/>
    </cacheField>
    <cacheField name="项目类别" numFmtId="0">
      <sharedItems count="2">
        <s v="自動化設備"/>
        <s v="溫控系統"/>
      </sharedItems>
    </cacheField>
    <cacheField name="新专案名称" numFmtId="0">
      <sharedItems/>
    </cacheField>
    <cacheField name="專案狀況確認 _x000a_(請選擇）" numFmtId="0">
      <sharedItems containsBlank="1"/>
    </cacheField>
    <cacheField name="預估PO_x000a_時間" numFmtId="0">
      <sharedItems containsNonDate="0" containsDate="1" containsString="0" containsBlank="1" minDate="2024-04-30T00:00:00" maxDate="2024-07-01T00:00:00"/>
    </cacheField>
    <cacheField name="PO單號" numFmtId="0">
      <sharedItems containsBlank="1"/>
    </cacheField>
    <cacheField name="接單法人" numFmtId="0">
      <sharedItems containsBlank="1"/>
    </cacheField>
    <cacheField name="Owner" numFmtId="0">
      <sharedItems/>
    </cacheField>
    <cacheField name="厂区" numFmtId="0">
      <sharedItems/>
    </cacheField>
    <cacheField name="客户群" numFmtId="179">
      <sharedItems/>
    </cacheField>
    <cacheField name="事業群" numFmtId="0">
      <sharedItems count="7">
        <s v="CNSBG"/>
        <s v="CESBG"/>
        <s v="iPEBG"/>
        <s v="FII USA"/>
        <s v="年興成衣廠"/>
        <s v="女媧機器人"/>
        <s v="海信"/>
      </sharedItems>
    </cacheField>
    <cacheField name="需求单位" numFmtId="0">
      <sharedItems containsBlank="1"/>
    </cacheField>
    <cacheField name="需求方Owner" numFmtId="0">
      <sharedItems containsBlank="1"/>
    </cacheField>
    <cacheField name="币别" numFmtId="0">
      <sharedItems containsBlank="1"/>
    </cacheField>
    <cacheField name="预估订单额" numFmtId="0">
      <sharedItems containsString="0" containsBlank="1" containsNumber="1" minValue="27000" maxValue="32029500"/>
    </cacheField>
    <cacheField name="預估本幣_x000a_RMB" numFmtId="0">
      <sharedItems containsString="0" containsBlank="1" containsNumber="1" minValue="171628.2" maxValue="78172420"/>
    </cacheField>
    <cacheField name="預估營收_x000a_4/23" numFmtId="0">
      <sharedItems containsString="0" containsBlank="1" containsNumber="1" minValue="63000" maxValue="80374460" count="29">
        <n v="1690000"/>
        <n v="1720000"/>
        <m/>
        <n v="1420000"/>
        <n v="171628.2"/>
        <n v="284000"/>
        <n v="545000"/>
        <n v="63000"/>
        <n v="2500000"/>
        <n v="1300000"/>
        <n v="2000943.2999999998"/>
        <n v="679500"/>
        <n v="14064138"/>
        <n v="3796460.18"/>
        <n v="646809.73583128175"/>
        <n v="786348.67416871828"/>
        <n v="1692999.9988934642"/>
        <n v="1063999.9993045751"/>
        <n v="709499.99953627458"/>
        <n v="1212429.2027473857"/>
        <n v="736999.99951830076"/>
        <n v="12417790.442499999"/>
        <n v="12410103.030900002"/>
        <n v="3665400"/>
        <n v="339622.64150943392"/>
        <n v="25211426"/>
        <n v="28214865"/>
        <n v="30374716"/>
        <n v="80374460"/>
      </sharedItems>
    </cacheField>
    <cacheField name="差異" numFmtId="178">
      <sharedItems containsString="0" containsBlank="1" containsNumber="1" minValue="-2202040" maxValue="32029500"/>
    </cacheField>
    <cacheField name="PO報價" numFmtId="0">
      <sharedItems containsString="0" containsBlank="1" containsNumber="1" minValue="27000" maxValue="3796460.18"/>
    </cacheField>
    <cacheField name="PO本幣MRMB" numFmtId="0">
      <sharedItems containsString="0" containsBlank="1" containsNumber="1" minValue="0.17162820000000001" maxValue="12.417790442499999"/>
    </cacheField>
    <cacheField name="客戶交期" numFmtId="0">
      <sharedItems containsNonDate="0" containsDate="1" containsString="0" containsBlank="1" minDate="2024-08-01T00:00:00" maxDate="2024-09-02T00:00:00"/>
    </cacheField>
    <cacheField name="材料成本" numFmtId="0">
      <sharedItems containsString="0" containsBlank="1" containsNumber="1" minValue="0" maxValue="3606637.1710000001"/>
    </cacheField>
    <cacheField name="出貨狀態" numFmtId="179">
      <sharedItems containsBlank="1"/>
    </cacheField>
    <cacheField name="出貨日期" numFmtId="0">
      <sharedItems containsBlank="1"/>
    </cacheField>
    <cacheField name="預估營收年/月" numFmtId="0">
      <sharedItems containsDate="1" containsMixedTypes="1" minDate="2024-07-05T00:00:00" maxDate="2024-10-01T00:00:00"/>
    </cacheField>
    <cacheField name="預估入帳月份" numFmtId="179">
      <sharedItems containsSemiMixedTypes="0" containsString="0" containsNumber="1" containsInteger="1" minValue="7" maxValue="9" count="3">
        <n v="7"/>
        <n v="9"/>
        <n v="8"/>
      </sharedItems>
    </cacheField>
    <cacheField name="實際入帳月份" numFmtId="179">
      <sharedItems containsNonDate="0" containsString="0" containsBlank="1"/>
    </cacheField>
    <cacheField name="發票號" numFmtId="179">
      <sharedItems containsNonDate="0" containsString="0" containsBlank="1"/>
    </cacheField>
    <cacheField name="發票日期" numFmtId="179">
      <sharedItems containsNonDate="0" containsString="0" containsBlank="1"/>
    </cacheField>
    <cacheField name="逾期日期" numFmtId="179">
      <sharedItems containsNonDate="0" containsString="0" containsBlank="1"/>
    </cacheField>
    <cacheField name="逾期天數" numFmtId="179">
      <sharedItems containsNonDate="0" containsString="0" containsBlank="1"/>
    </cacheField>
    <cacheField name="結報方式" numFmtId="179">
      <sharedItems containsBlank="1"/>
    </cacheField>
    <cacheField name="SAP 結報單號_x000a_/or SAP 工單號" numFmtId="179">
      <sharedItems containsNonDate="0" containsString="0" containsBlank="1"/>
    </cacheField>
    <cacheField name="Delay 原因 /  目前进展/状况" numFmtId="0">
      <sharedItems containsBlank="1"/>
    </cacheField>
    <cacheField name="備註" numFmtId="0">
      <sharedItems containsBlank="1"/>
    </cacheField>
    <cacheField name="SITE" numFmtId="0">
      <sharedItems/>
    </cacheField>
    <cacheField name="備註2" numFmtId="0">
      <sharedItems containsBlank="1" containsMixedTypes="1" containsNumber="1" containsInteger="1" minValue="4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dministrator" refreshedDate="45409.467933796295" createdVersion="6" refreshedVersion="6" minRefreshableVersion="3" recordCount="32">
  <cacheSource type="worksheet">
    <worksheetSource ref="A1:AJ33" sheet="Q4"/>
  </cacheSource>
  <cacheFields count="36">
    <cacheField name="序號" numFmtId="0">
      <sharedItems/>
    </cacheField>
    <cacheField name="项目类别" numFmtId="0">
      <sharedItems count="3">
        <s v="自動化設備"/>
        <s v="溫控系統"/>
        <s v="半導體設備"/>
      </sharedItems>
    </cacheField>
    <cacheField name="新专案名称" numFmtId="0">
      <sharedItems/>
    </cacheField>
    <cacheField name="專案狀況確認 _x000a_(請選擇）" numFmtId="0">
      <sharedItems/>
    </cacheField>
    <cacheField name="預估PO_x000a_時間" numFmtId="0">
      <sharedItems containsNonDate="0" containsDate="1" containsString="0" containsBlank="1" minDate="2024-04-01T00:00:00" maxDate="2024-11-01T00:00:00"/>
    </cacheField>
    <cacheField name="PO單號" numFmtId="0">
      <sharedItems containsBlank="1"/>
    </cacheField>
    <cacheField name="接單法人" numFmtId="0">
      <sharedItems containsBlank="1"/>
    </cacheField>
    <cacheField name="Owner" numFmtId="0">
      <sharedItems/>
    </cacheField>
    <cacheField name="厂区" numFmtId="0">
      <sharedItems/>
    </cacheField>
    <cacheField name="客户群" numFmtId="179">
      <sharedItems/>
    </cacheField>
    <cacheField name="事業群" numFmtId="0">
      <sharedItems count="9">
        <s v="CNSBG"/>
        <s v="CESBG"/>
        <s v="IPEBG"/>
        <s v="銳捷"/>
        <s v="海信"/>
        <s v="台積電"/>
        <s v="佳测新技"/>
        <s v="海信-江門"/>
        <s v="新核芯"/>
      </sharedItems>
    </cacheField>
    <cacheField name="需求单位" numFmtId="0">
      <sharedItems/>
    </cacheField>
    <cacheField name="需求方Owner" numFmtId="0">
      <sharedItems containsBlank="1"/>
    </cacheField>
    <cacheField name="币别" numFmtId="0">
      <sharedItems containsBlank="1"/>
    </cacheField>
    <cacheField name="预估订单额" numFmtId="0">
      <sharedItems containsString="0" containsBlank="1" containsNumber="1" containsInteger="1" minValue="30000" maxValue="141187500"/>
    </cacheField>
    <cacheField name="預估本幣_x000a_RMB" numFmtId="0">
      <sharedItems containsString="0" containsBlank="1" containsNumber="1" containsInteger="1" minValue="213000" maxValue="141187500" count="30">
        <n v="54750000"/>
        <n v="110227500"/>
        <n v="710000"/>
        <n v="2130000"/>
        <n v="3550000"/>
        <n v="141187500"/>
        <n v="28400000"/>
        <n v="4260000"/>
        <n v="213000"/>
        <n v="68087500"/>
        <n v="29200000"/>
        <n v="1800000"/>
        <n v="1500000"/>
        <n v="1600000"/>
        <n v="760000"/>
        <n v="1050000"/>
        <n v="700000"/>
        <n v="900000"/>
        <n v="2000000"/>
        <n v="1280000"/>
        <n v="5000000"/>
        <n v="20000000"/>
        <n v="5683621"/>
        <n v="2863516"/>
        <n v="30295000"/>
        <n v="3650000"/>
        <n v="1752000"/>
        <n v="14600000"/>
        <m/>
        <n v="50000000"/>
      </sharedItems>
    </cacheField>
    <cacheField name="預估營收_x000a_4/23" numFmtId="0">
      <sharedItems containsString="0" containsBlank="1" containsNumber="1" containsInteger="1" minValue="1400000" maxValue="30295000" count="5">
        <m/>
        <n v="1400000"/>
        <n v="5683621"/>
        <n v="2863516"/>
        <n v="30295000"/>
      </sharedItems>
    </cacheField>
    <cacheField name="差異" numFmtId="178">
      <sharedItems containsString="0" containsBlank="1" containsNumber="1" containsInteger="1" minValue="0" maxValue="141187500"/>
    </cacheField>
    <cacheField name="PO報價" numFmtId="0">
      <sharedItems containsNonDate="0" containsString="0" containsBlank="1"/>
    </cacheField>
    <cacheField name="PO本幣MRMB" numFmtId="0">
      <sharedItems containsString="0" containsBlank="1" containsNumber="1" minValue="0.7" maxValue="20"/>
    </cacheField>
    <cacheField name="客戶交期" numFmtId="0">
      <sharedItems containsNonDate="0" containsDate="1" containsString="0" containsBlank="1" minDate="2024-07-01T00:00:00" maxDate="2024-07-02T00:00:00"/>
    </cacheField>
    <cacheField name="材料成本" numFmtId="0">
      <sharedItems containsString="0" containsBlank="1" containsNumber="1" containsInteger="1" minValue="131400" maxValue="3112500"/>
    </cacheField>
    <cacheField name="出貨狀態" numFmtId="0">
      <sharedItems containsString="0" containsBlank="1" containsNumber="1" containsInteger="1" minValue="37500000" maxValue="37500000"/>
    </cacheField>
    <cacheField name="出貨日期" numFmtId="0">
      <sharedItems containsNonDate="0" containsString="0" containsBlank="1"/>
    </cacheField>
    <cacheField name="預估營收年/月" numFmtId="0">
      <sharedItems containsDate="1" containsMixedTypes="1" minDate="2024-09-01T00:00:00" maxDate="2025-01-01T00:00:00"/>
    </cacheField>
    <cacheField name="預估入帳月份" numFmtId="179">
      <sharedItems containsSemiMixedTypes="0" containsString="0" containsNumber="1" containsInteger="1" minValue="10" maxValue="12" count="3">
        <n v="12"/>
        <n v="10"/>
        <n v="11"/>
      </sharedItems>
    </cacheField>
    <cacheField name="實際入帳月份" numFmtId="179">
      <sharedItems containsNonDate="0" containsString="0" containsBlank="1"/>
    </cacheField>
    <cacheField name="發票號" numFmtId="179">
      <sharedItems containsNonDate="0" containsString="0" containsBlank="1"/>
    </cacheField>
    <cacheField name="發票日期" numFmtId="179">
      <sharedItems containsNonDate="0" containsString="0" containsBlank="1"/>
    </cacheField>
    <cacheField name="逾期日期" numFmtId="179">
      <sharedItems containsNonDate="0" containsString="0" containsBlank="1"/>
    </cacheField>
    <cacheField name="逾期天數" numFmtId="179">
      <sharedItems containsNonDate="0" containsString="0" containsBlank="1"/>
    </cacheField>
    <cacheField name="結報方式" numFmtId="179">
      <sharedItems containsNonDate="0" containsString="0" containsBlank="1"/>
    </cacheField>
    <cacheField name="SAP 結報單號_x000a_/or SAP 工單號" numFmtId="179">
      <sharedItems containsNonDate="0" containsString="0" containsBlank="1"/>
    </cacheField>
    <cacheField name="Delay 原因 /  目前进展/状况" numFmtId="0">
      <sharedItems containsBlank="1"/>
    </cacheField>
    <cacheField name="備註" numFmtId="0">
      <sharedItems containsNonDate="0" containsString="0" containsBlank="1"/>
    </cacheField>
    <cacheField name="SIT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dministrator" refreshedDate="45409.667882175927" createdVersion="6" refreshedVersion="6" minRefreshableVersion="3" recordCount="42">
  <cacheSource type="worksheet">
    <worksheetSource ref="A105:AJ147" sheet="Q4"/>
  </cacheSource>
  <cacheFields count="36">
    <cacheField name="序號" numFmtId="0">
      <sharedItems/>
    </cacheField>
    <cacheField name="项目类别" numFmtId="0">
      <sharedItems count="3">
        <s v="自動化設備"/>
        <s v="溫控系統"/>
        <s v="半導體設備"/>
      </sharedItems>
    </cacheField>
    <cacheField name="新专案名称" numFmtId="0">
      <sharedItems/>
    </cacheField>
    <cacheField name="專案狀況確認 _x000a_(請選擇）" numFmtId="0">
      <sharedItems/>
    </cacheField>
    <cacheField name="預估PO_x000a_時間" numFmtId="0">
      <sharedItems containsNonDate="0" containsDate="1" containsString="0" containsBlank="1" minDate="2024-04-01T00:00:00" maxDate="2024-11-01T00:00:00"/>
    </cacheField>
    <cacheField name="PO單號" numFmtId="0">
      <sharedItems containsBlank="1"/>
    </cacheField>
    <cacheField name="接單法人" numFmtId="0">
      <sharedItems containsBlank="1"/>
    </cacheField>
    <cacheField name="Owner" numFmtId="0">
      <sharedItems/>
    </cacheField>
    <cacheField name="厂区" numFmtId="0">
      <sharedItems/>
    </cacheField>
    <cacheField name="客户群" numFmtId="179">
      <sharedItems/>
    </cacheField>
    <cacheField name="事業群" numFmtId="0">
      <sharedItems count="9">
        <s v="CNSBG"/>
        <s v="CESBG"/>
        <s v="IPEBG"/>
        <s v="銳捷"/>
        <s v="海信"/>
        <s v="台積電"/>
        <s v="佳测新技"/>
        <s v="海信-江門"/>
        <s v="新核芯"/>
      </sharedItems>
    </cacheField>
    <cacheField name="需求单位" numFmtId="0">
      <sharedItems/>
    </cacheField>
    <cacheField name="需求方Owner" numFmtId="0">
      <sharedItems containsBlank="1"/>
    </cacheField>
    <cacheField name="币别" numFmtId="0">
      <sharedItems containsBlank="1"/>
    </cacheField>
    <cacheField name="预估订单额" numFmtId="0">
      <sharedItems containsString="0" containsBlank="1" containsNumber="1" minValue="30000" maxValue="119000000"/>
    </cacheField>
    <cacheField name="預估本幣_x000a_RMB" numFmtId="0">
      <sharedItems containsString="0" containsBlank="1" containsNumber="1" minValue="213000" maxValue="54750000"/>
    </cacheField>
    <cacheField name="預估營收_x000a_4/23" numFmtId="0">
      <sharedItems containsString="0" containsBlank="1" containsNumber="1" minValue="710000" maxValue="47062500" count="15">
        <m/>
        <n v="18371250"/>
        <n v="710000"/>
        <n v="2130000"/>
        <n v="3550000"/>
        <n v="47062500"/>
        <n v="9466666.666666666"/>
        <n v="22695833.333333332"/>
        <n v="1400000"/>
        <n v="5000000"/>
        <n v="20000000"/>
        <n v="5683621"/>
        <n v="2863516"/>
        <n v="9821666.666666666"/>
        <n v="14600000"/>
      </sharedItems>
    </cacheField>
    <cacheField name="差異" numFmtId="178">
      <sharedItems containsString="0" containsBlank="1" containsNumber="1" containsInteger="1" minValue="0" maxValue="54750000"/>
    </cacheField>
    <cacheField name="PO報價" numFmtId="0">
      <sharedItems containsNonDate="0" containsString="0" containsBlank="1"/>
    </cacheField>
    <cacheField name="PO本幣MRMB" numFmtId="0">
      <sharedItems containsString="0" containsBlank="1" containsNumber="1" minValue="0.7" maxValue="20"/>
    </cacheField>
    <cacheField name="客戶交期" numFmtId="0">
      <sharedItems containsNonDate="0" containsDate="1" containsString="0" containsBlank="1" minDate="2024-07-01T00:00:00" maxDate="2024-07-02T00:00:00"/>
    </cacheField>
    <cacheField name="材料成本" numFmtId="0">
      <sharedItems containsString="0" containsBlank="1" containsNumber="1" containsInteger="1" minValue="131400" maxValue="2628000"/>
    </cacheField>
    <cacheField name="出貨狀態" numFmtId="0">
      <sharedItems containsString="0" containsBlank="1" containsNumber="1" containsInteger="1" minValue="37500000" maxValue="37500000"/>
    </cacheField>
    <cacheField name="出貨日期" numFmtId="0">
      <sharedItems containsNonDate="0" containsString="0" containsBlank="1"/>
    </cacheField>
    <cacheField name="預估營收年/月" numFmtId="0">
      <sharedItems containsDate="1" containsMixedTypes="1" minDate="2024-10-01T00:00:00" maxDate="2025-01-01T00:00:00"/>
    </cacheField>
    <cacheField name="預估入帳月份" numFmtId="179">
      <sharedItems containsSemiMixedTypes="0" containsString="0" containsNumber="1" containsInteger="1" minValue="10" maxValue="12" count="3">
        <n v="12"/>
        <n v="10"/>
        <n v="11"/>
      </sharedItems>
    </cacheField>
    <cacheField name="實際入帳月份" numFmtId="179">
      <sharedItems containsNonDate="0" containsString="0" containsBlank="1"/>
    </cacheField>
    <cacheField name="發票號" numFmtId="179">
      <sharedItems containsNonDate="0" containsString="0" containsBlank="1"/>
    </cacheField>
    <cacheField name="發票日期" numFmtId="179">
      <sharedItems containsNonDate="0" containsString="0" containsBlank="1"/>
    </cacheField>
    <cacheField name="逾期日期" numFmtId="179">
      <sharedItems containsNonDate="0" containsString="0" containsBlank="1"/>
    </cacheField>
    <cacheField name="逾期天數" numFmtId="179">
      <sharedItems containsNonDate="0" containsString="0" containsBlank="1"/>
    </cacheField>
    <cacheField name="結報方式" numFmtId="179">
      <sharedItems containsNonDate="0" containsString="0" containsBlank="1"/>
    </cacheField>
    <cacheField name="SAP 結報單號_x000a_/or SAP 工單號" numFmtId="179">
      <sharedItems containsNonDate="0" containsString="0" containsBlank="1"/>
    </cacheField>
    <cacheField name="Delay 原因 /  目前进展/状况" numFmtId="0">
      <sharedItems containsBlank="1"/>
    </cacheField>
    <cacheField name="備註" numFmtId="0">
      <sharedItems containsNonDate="0" containsString="0" containsBlank="1"/>
    </cacheField>
    <cacheField name="SIT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Administrator" refreshedDate="45409.669737152777" createdVersion="6" refreshedVersion="6" minRefreshableVersion="3" recordCount="50">
  <cacheSource type="worksheet">
    <worksheetSource ref="A118:AJ168" sheet="Q3"/>
  </cacheSource>
  <cacheFields count="36">
    <cacheField name="序號" numFmtId="0">
      <sharedItems/>
    </cacheField>
    <cacheField name="项目类别" numFmtId="0">
      <sharedItems count="2">
        <s v="自動化設備"/>
        <s v="溫控系統"/>
      </sharedItems>
    </cacheField>
    <cacheField name="新专案名称" numFmtId="0">
      <sharedItems/>
    </cacheField>
    <cacheField name="專案狀況確認 _x000a_(請選擇）" numFmtId="0">
      <sharedItems containsBlank="1"/>
    </cacheField>
    <cacheField name="預估PO_x000a_時間" numFmtId="0">
      <sharedItems containsNonDate="0" containsDate="1" containsString="0" containsBlank="1" minDate="2024-03-23T00:00:00" maxDate="2024-07-01T00:00:00"/>
    </cacheField>
    <cacheField name="PO單號" numFmtId="0">
      <sharedItems containsBlank="1"/>
    </cacheField>
    <cacheField name="接單法人" numFmtId="0">
      <sharedItems containsBlank="1"/>
    </cacheField>
    <cacheField name="Owner" numFmtId="0">
      <sharedItems/>
    </cacheField>
    <cacheField name="厂区" numFmtId="0">
      <sharedItems/>
    </cacheField>
    <cacheField name="客户群" numFmtId="179">
      <sharedItems containsBlank="1"/>
    </cacheField>
    <cacheField name="事業群" numFmtId="0">
      <sharedItems containsBlank="1"/>
    </cacheField>
    <cacheField name="需求单位" numFmtId="0">
      <sharedItems containsBlank="1"/>
    </cacheField>
    <cacheField name="需求方Owner" numFmtId="0">
      <sharedItems containsBlank="1"/>
    </cacheField>
    <cacheField name="币别" numFmtId="0">
      <sharedItems containsBlank="1"/>
    </cacheField>
    <cacheField name="预估订单额" numFmtId="0">
      <sharedItems containsString="0" containsBlank="1" containsNumber="1" minValue="27000" maxValue="32029500"/>
    </cacheField>
    <cacheField name="預估本幣_x000a_RMB" numFmtId="0">
      <sharedItems containsString="0" containsBlank="1" containsNumber="1" minValue="171628.2" maxValue="78172420"/>
    </cacheField>
    <cacheField name="預估營收_x000a_4/23" numFmtId="0">
      <sharedItems containsString="0" containsBlank="1" containsNumber="1" minValue="63000" maxValue="80374460" count="39">
        <n v="1690000"/>
        <n v="1720000"/>
        <m/>
        <n v="1420000"/>
        <n v="171628.2"/>
        <n v="284000"/>
        <n v="545000"/>
        <n v="63000"/>
        <n v="15533240"/>
        <n v="28400000"/>
        <n v="8556900"/>
        <n v="32029500"/>
        <n v="1500000"/>
        <n v="3550000"/>
        <n v="1384500"/>
        <n v="1600000"/>
        <n v="1300000"/>
        <n v="1400000"/>
        <n v="2000943.2999999998"/>
        <n v="679500"/>
        <n v="14064138"/>
        <n v="3796460.18"/>
        <n v="646809.73583128175"/>
        <n v="786348.67416871828"/>
        <n v="1692999.9988934642"/>
        <n v="1063999.9993045751"/>
        <n v="709499.99953627458"/>
        <n v="1212429.2027473857"/>
        <n v="736999.99951830076"/>
        <n v="12417790.442499999"/>
        <n v="12410103.030900002"/>
        <n v="3665400"/>
        <n v="339622.64150943392"/>
        <n v="3789199"/>
        <n v="6000000"/>
        <n v="25211426"/>
        <n v="28214865"/>
        <n v="30374716"/>
        <n v="80374460"/>
      </sharedItems>
    </cacheField>
    <cacheField name="差異" numFmtId="178">
      <sharedItems containsString="0" containsBlank="1" containsNumber="1" minValue="-2202040" maxValue="1749440"/>
    </cacheField>
    <cacheField name="PO報價" numFmtId="0">
      <sharedItems containsString="0" containsBlank="1" containsNumber="1" minValue="27000" maxValue="3796460.18"/>
    </cacheField>
    <cacheField name="PO本幣MRMB" numFmtId="0">
      <sharedItems containsString="0" containsBlank="1" containsNumber="1" minValue="0.17162820000000001" maxValue="12.417790442499999"/>
    </cacheField>
    <cacheField name="客戶交期" numFmtId="0">
      <sharedItems containsNonDate="0" containsDate="1" containsString="0" containsBlank="1" minDate="2024-08-01T00:00:00" maxDate="2024-09-02T00:00:00"/>
    </cacheField>
    <cacheField name="材料成本" numFmtId="0">
      <sharedItems containsString="0" containsBlank="1" containsNumber="1" minValue="0" maxValue="3606637.1710000001"/>
    </cacheField>
    <cacheField name="出貨狀態" numFmtId="179">
      <sharedItems containsBlank="1"/>
    </cacheField>
    <cacheField name="出貨日期" numFmtId="0">
      <sharedItems containsBlank="1"/>
    </cacheField>
    <cacheField name="預估營收年/月" numFmtId="0">
      <sharedItems containsDate="1" containsMixedTypes="1" minDate="2024-07-05T00:00:00" maxDate="2024-10-01T00:00:00"/>
    </cacheField>
    <cacheField name="預估入帳月份" numFmtId="179">
      <sharedItems containsSemiMixedTypes="0" containsString="0" containsNumber="1" containsInteger="1" minValue="7" maxValue="9" count="3">
        <n v="7"/>
        <n v="9"/>
        <n v="8"/>
      </sharedItems>
    </cacheField>
    <cacheField name="實際入帳月份" numFmtId="179">
      <sharedItems containsNonDate="0" containsString="0" containsBlank="1"/>
    </cacheField>
    <cacheField name="發票號" numFmtId="179">
      <sharedItems containsNonDate="0" containsString="0" containsBlank="1"/>
    </cacheField>
    <cacheField name="發票日期" numFmtId="179">
      <sharedItems containsNonDate="0" containsString="0" containsBlank="1"/>
    </cacheField>
    <cacheField name="逾期日期" numFmtId="179">
      <sharedItems containsNonDate="0" containsString="0" containsBlank="1"/>
    </cacheField>
    <cacheField name="逾期天數" numFmtId="179">
      <sharedItems containsNonDate="0" containsString="0" containsBlank="1"/>
    </cacheField>
    <cacheField name="結報方式" numFmtId="179">
      <sharedItems containsBlank="1"/>
    </cacheField>
    <cacheField name="SAP 結報單號_x000a_/or SAP 工單號" numFmtId="179">
      <sharedItems containsNonDate="0" containsString="0" containsBlank="1"/>
    </cacheField>
    <cacheField name="Delay 原因 /  目前进展/状况" numFmtId="0">
      <sharedItems containsBlank="1"/>
    </cacheField>
    <cacheField name="備註" numFmtId="0">
      <sharedItems containsBlank="1" containsMixedTypes="1" containsNumber="1" containsInteger="1" minValue="7" maxValue="7"/>
    </cacheField>
    <cacheField name="SIT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Administrator" refreshedDate="45418.571273726855" createdVersion="8" refreshedVersion="6" minRefreshableVersion="3" recordCount="93">
  <cacheSource type="worksheet">
    <worksheetSource ref="A1:AK94" sheet="Q2"/>
  </cacheSource>
  <cacheFields count="37">
    <cacheField name="序號" numFmtId="0">
      <sharedItems/>
    </cacheField>
    <cacheField name="项目类别" numFmtId="0">
      <sharedItems count="3">
        <s v="自動化設備"/>
        <s v="溫控系統"/>
        <s v="半導體設備"/>
      </sharedItems>
    </cacheField>
    <cacheField name="新专案名称" numFmtId="0">
      <sharedItems/>
    </cacheField>
    <cacheField name="專案狀況確認 _x000a_(請選擇）" numFmtId="0">
      <sharedItems/>
    </cacheField>
    <cacheField name="預估PO_x000a_時間" numFmtId="0">
      <sharedItems containsNonDate="0" containsDate="1" containsString="0" containsBlank="1" minDate="2021-09-30T00:00:00" maxDate="2024-06-01T00:00:00"/>
    </cacheField>
    <cacheField name="PO單號" numFmtId="0">
      <sharedItems containsBlank="1" containsMixedTypes="1" containsNumber="1" containsInteger="1" minValue="20240103005" maxValue="20240103005" longText="1"/>
    </cacheField>
    <cacheField name="接單法人" numFmtId="0">
      <sharedItems containsBlank="1"/>
    </cacheField>
    <cacheField name="Owner" numFmtId="0">
      <sharedItems/>
    </cacheField>
    <cacheField name="厂区" numFmtId="0">
      <sharedItems/>
    </cacheField>
    <cacheField name="客户群" numFmtId="179">
      <sharedItems/>
    </cacheField>
    <cacheField name="事業群" numFmtId="0">
      <sharedItems count="9">
        <s v="FII USA"/>
        <s v="CNSBG"/>
        <s v="CESBG"/>
        <s v="IDSBG"/>
        <s v="銳捷"/>
        <s v="MCEBG"/>
        <s v="釹媧"/>
        <s v="PCEBG"/>
        <s v="艾芳芯動"/>
      </sharedItems>
    </cacheField>
    <cacheField name="需求单位" numFmtId="0">
      <sharedItems/>
    </cacheField>
    <cacheField name="需求方Owner" numFmtId="0">
      <sharedItems containsBlank="1"/>
    </cacheField>
    <cacheField name="币别" numFmtId="0">
      <sharedItems/>
    </cacheField>
    <cacheField name="预估订单额" numFmtId="0">
      <sharedItems containsString="0" containsBlank="1" containsNumber="1" minValue="300" maxValue="12665750.703000002"/>
    </cacheField>
    <cacheField name="預估本幣_x000a_RMB" numFmtId="0">
      <sharedItems containsString="0" containsBlank="1" containsNumber="1" minValue="700" maxValue="12665750.703000002"/>
    </cacheField>
    <cacheField name="預估營收_x000a_4/23" numFmtId="0">
      <sharedItems containsString="0" containsBlank="1" containsNumber="1" minValue="0" maxValue="12670030.215"/>
    </cacheField>
    <cacheField name="差異" numFmtId="178">
      <sharedItems containsString="0" containsBlank="1" containsNumber="1" minValue="-181273.40000000037" maxValue="3868115.4350000001"/>
    </cacheField>
    <cacheField name="PO報價" numFmtId="0">
      <sharedItems containsString="0" containsBlank="1" containsNumber="1" containsInteger="1" minValue="300" maxValue="2900000"/>
    </cacheField>
    <cacheField name="PO本幣MRMB" numFmtId="0">
      <sharedItems containsString="0" containsBlank="1" containsNumber="1" minValue="1.84E-2" maxValue="6435205.6999999993"/>
    </cacheField>
    <cacheField name="客戶交期" numFmtId="0">
      <sharedItems containsDate="1" containsBlank="1" containsMixedTypes="1" minDate="2023-06-15T00:00:00" maxDate="2024-07-01T00:00:00"/>
    </cacheField>
    <cacheField name="材料成本" numFmtId="0">
      <sharedItems containsString="0" containsBlank="1" containsNumber="1" minValue="520" maxValue="4344978"/>
    </cacheField>
    <cacheField name="出貨狀態" numFmtId="0">
      <sharedItems containsBlank="1"/>
    </cacheField>
    <cacheField name="出貨日期" numFmtId="0">
      <sharedItems containsDate="1" containsBlank="1" containsMixedTypes="1" minDate="2023-12-31T00:00:00" maxDate="2024-05-01T00:00:00"/>
    </cacheField>
    <cacheField name="預估營收年/月" numFmtId="0">
      <sharedItems containsDate="1" containsMixedTypes="1" minDate="2024-03-30T00:00:00" maxDate="2024-07-01T00:00:00"/>
    </cacheField>
    <cacheField name="預估入帳月份" numFmtId="179">
      <sharedItems containsSemiMixedTypes="0" containsString="0" containsNumber="1" containsInteger="1" minValue="4" maxValue="6" count="3">
        <n v="5"/>
        <n v="6"/>
        <n v="4"/>
      </sharedItems>
    </cacheField>
    <cacheField name="實際入帳月份" numFmtId="179">
      <sharedItems containsBlank="1" containsMixedTypes="1" containsNumber="1" containsInteger="1" minValue="4" maxValue="4"/>
    </cacheField>
    <cacheField name="發票號" numFmtId="179">
      <sharedItems containsBlank="1"/>
    </cacheField>
    <cacheField name="發票日期" numFmtId="0">
      <sharedItems containsNonDate="0" containsString="0" containsBlank="1"/>
    </cacheField>
    <cacheField name="逾期日期" numFmtId="179">
      <sharedItems containsNonDate="0" containsString="0" containsBlank="1"/>
    </cacheField>
    <cacheField name="逾期天數" numFmtId="179">
      <sharedItems containsNonDate="0" containsString="0" containsBlank="1"/>
    </cacheField>
    <cacheField name="結報方式" numFmtId="179">
      <sharedItems containsBlank="1"/>
    </cacheField>
    <cacheField name="SAP 結報單號_x000a_/or SAP 工單號" numFmtId="179">
      <sharedItems containsNonDate="0" containsString="0" containsBlank="1"/>
    </cacheField>
    <cacheField name="Delay 原因 /  目前进展/状况" numFmtId="0">
      <sharedItems containsBlank="1"/>
    </cacheField>
    <cacheField name="備註" numFmtId="0">
      <sharedItems containsBlank="1" containsMixedTypes="1" containsNumber="1" containsInteger="1" minValue="4" maxValue="7"/>
    </cacheField>
    <cacheField name="SITE" numFmtId="0">
      <sharedItems containsBlank="1"/>
    </cacheField>
    <cacheField name="備註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Administrator" refreshedDate="45418.573628587961" createdVersion="6" refreshedVersion="6" minRefreshableVersion="3" recordCount="96">
  <cacheSource type="worksheet">
    <worksheetSource ref="A1:Z97" sheet="Q2"/>
  </cacheSource>
  <cacheFields count="26">
    <cacheField name="序號" numFmtId="0">
      <sharedItems/>
    </cacheField>
    <cacheField name="项目类别" numFmtId="0">
      <sharedItems count="3">
        <s v="自動化設備"/>
        <s v="溫控系統"/>
        <s v="半導體設備"/>
      </sharedItems>
    </cacheField>
    <cacheField name="新专案名称" numFmtId="0">
      <sharedItems/>
    </cacheField>
    <cacheField name="專案狀況確認 _x000a_(請選擇）" numFmtId="0">
      <sharedItems/>
    </cacheField>
    <cacheField name="預估PO_x000a_時間" numFmtId="0">
      <sharedItems containsNonDate="0" containsDate="1" containsString="0" containsBlank="1" minDate="2021-09-30T00:00:00" maxDate="2024-06-01T00:00:00"/>
    </cacheField>
    <cacheField name="PO單號" numFmtId="0">
      <sharedItems containsBlank="1" containsMixedTypes="1" containsNumber="1" containsInteger="1" minValue="20231121001" maxValue="20240223002" longText="1"/>
    </cacheField>
    <cacheField name="接單法人" numFmtId="0">
      <sharedItems containsBlank="1"/>
    </cacheField>
    <cacheField name="Owner" numFmtId="0">
      <sharedItems/>
    </cacheField>
    <cacheField name="厂区" numFmtId="0">
      <sharedItems/>
    </cacheField>
    <cacheField name="客户群" numFmtId="179">
      <sharedItems/>
    </cacheField>
    <cacheField name="事業群" numFmtId="0">
      <sharedItems count="9">
        <s v="FII USA"/>
        <s v="CNSBG"/>
        <s v="CESBG"/>
        <s v="IDSBG"/>
        <s v="銳捷"/>
        <s v="MCEBG"/>
        <s v="釹媧"/>
        <s v="PCEBG"/>
        <s v="艾芳芯動"/>
      </sharedItems>
    </cacheField>
    <cacheField name="需求单位" numFmtId="0">
      <sharedItems/>
    </cacheField>
    <cacheField name="需求方Owner" numFmtId="0">
      <sharedItems containsBlank="1"/>
    </cacheField>
    <cacheField name="币别" numFmtId="0">
      <sharedItems/>
    </cacheField>
    <cacheField name="预估订单额" numFmtId="0">
      <sharedItems containsString="0" containsBlank="1" containsNumber="1" minValue="300" maxValue="12665750.703000002"/>
    </cacheField>
    <cacheField name="預估本幣_x000a_RMB" numFmtId="0">
      <sharedItems containsString="0" containsBlank="1" containsNumber="1" minValue="700" maxValue="12665750.703000002" count="83">
        <n v="700800"/>
        <n v="5521309"/>
        <n v="670075"/>
        <n v="1327925"/>
        <n v="1868130"/>
        <n v="3215970"/>
        <n v="1059220"/>
        <n v="2286024"/>
        <n v="7130330"/>
        <n v="4094988"/>
        <n v="1349000"/>
        <n v="166921.79999999999"/>
        <n v="284000"/>
        <n v="40712.1"/>
        <n v="116000"/>
        <n v="226774.5"/>
        <n v="18360"/>
        <n v="35880"/>
        <n v="348721"/>
        <n v="1080538.04"/>
        <m/>
        <n v="1400000"/>
        <n v="900918.27"/>
        <n v="2426421.6"/>
        <n v="4867032.8"/>
        <n v="1800000"/>
        <n v="216000"/>
        <n v="239000"/>
        <n v="9093786.3936000001"/>
        <n v="12665750.703000002"/>
        <n v="75042.758999999991"/>
        <n v="949000"/>
        <n v="344900"/>
        <n v="117000"/>
        <n v="76000"/>
        <n v="693891"/>
        <n v="1500"/>
        <n v="569400"/>
        <n v="2900000"/>
        <n v="131400"/>
        <n v="51538"/>
        <n v="88220.5"/>
        <n v="155190"/>
        <n v="54020"/>
        <n v="6935"/>
        <n v="6900"/>
        <n v="2190"/>
        <n v="99200"/>
        <n v="9125"/>
        <n v="17750"/>
        <n v="12775"/>
        <n v="511000"/>
        <n v="344888.5"/>
        <n v="402665"/>
        <n v="146000"/>
        <n v="34000"/>
        <n v="204655.5"/>
        <n v="26636"/>
        <n v="1200"/>
        <n v="126000"/>
        <n v="68000"/>
        <n v="720"/>
        <n v="18400"/>
        <n v="3360"/>
        <n v="182500"/>
        <n v="3465777.1999999997"/>
        <n v="5100"/>
        <n v="4015"/>
        <n v="36810"/>
        <n v="58000"/>
        <n v="15700"/>
        <n v="16800"/>
        <n v="110230"/>
        <n v="1100"/>
        <n v="700"/>
        <n v="10130"/>
        <n v="6435205.6999999993"/>
        <n v="623520"/>
        <n v="155530"/>
        <n v="863320"/>
        <n v="418018"/>
        <n v="471526"/>
        <n v="241200"/>
      </sharedItems>
    </cacheField>
    <cacheField name="預估營收_x000a_4/23" numFmtId="0">
      <sharedItems containsString="0" containsBlank="1" containsNumber="1" minValue="0" maxValue="12670030.215" count="82">
        <n v="681100.80000000005"/>
        <n v="5500000"/>
        <n v="670075"/>
        <n v="631603"/>
        <n v="696322"/>
        <n v="1690000"/>
        <n v="1938600"/>
        <n v="1059220"/>
        <n v="1720000"/>
        <n v="3262214.5649999999"/>
        <n v="2746323.7850000001"/>
        <n v="1349000"/>
        <n v="166921.79999999999"/>
        <n v="284000"/>
        <n v="40712.1"/>
        <n v="116000"/>
        <n v="220794.48749999999"/>
        <m/>
        <n v="338918.59600000002"/>
        <n v="1080538.04"/>
        <n v="0"/>
        <n v="900918.27"/>
        <n v="2426421.6"/>
        <n v="4867032.8"/>
        <n v="1800000"/>
        <n v="216000"/>
        <n v="239000"/>
        <n v="7222883.1550000003"/>
        <n v="12670030.215"/>
        <n v="72932.309901000001"/>
        <n v="965732.82400000002"/>
        <n v="344900"/>
        <n v="117000"/>
        <n v="76000"/>
        <n v="693891"/>
        <n v="1500"/>
        <n v="569400"/>
        <n v="2900000"/>
        <n v="131400"/>
        <n v="51538"/>
        <n v="88220.5"/>
        <n v="155190"/>
        <n v="54020"/>
        <n v="6935"/>
        <n v="6900"/>
        <n v="2190"/>
        <n v="99200"/>
        <n v="9125"/>
        <n v="18250"/>
        <n v="12775"/>
        <n v="511000"/>
        <n v="344888.5"/>
        <n v="402665"/>
        <n v="146000"/>
        <n v="34000"/>
        <n v="204655.5"/>
        <n v="26636"/>
        <n v="1200"/>
        <n v="126000"/>
        <n v="68000"/>
        <n v="720"/>
        <n v="18400"/>
        <n v="3360"/>
        <n v="182500"/>
        <n v="3465777.1999999997"/>
        <n v="5100"/>
        <n v="4015"/>
        <n v="36810"/>
        <n v="58000"/>
        <n v="15700"/>
        <n v="16800"/>
        <n v="110230"/>
        <n v="1100"/>
        <n v="700"/>
        <n v="10130"/>
        <n v="6616479.0999999996"/>
        <n v="623520"/>
        <n v="155530"/>
        <n v="863320"/>
        <n v="418018"/>
        <n v="471526"/>
        <n v="241200"/>
      </sharedItems>
    </cacheField>
    <cacheField name="差異" numFmtId="178">
      <sharedItems containsString="0" containsBlank="1" containsNumber="1" minValue="-181273.40000000037" maxValue="3868115.4350000001"/>
    </cacheField>
    <cacheField name="PO報價" numFmtId="0">
      <sharedItems containsString="0" containsBlank="1" containsNumber="1" containsInteger="1" minValue="300" maxValue="2900000"/>
    </cacheField>
    <cacheField name="PO本幣MRMB" numFmtId="0">
      <sharedItems containsString="0" containsBlank="1" containsNumber="1" minValue="1.84E-2" maxValue="6435205.6999999993"/>
    </cacheField>
    <cacheField name="客戶交期" numFmtId="0">
      <sharedItems containsDate="1" containsBlank="1" containsMixedTypes="1" minDate="2023-06-15T00:00:00" maxDate="2024-07-01T00:00:00"/>
    </cacheField>
    <cacheField name="材料成本" numFmtId="0">
      <sharedItems containsString="0" containsBlank="1" containsNumber="1" minValue="520" maxValue="4344978"/>
    </cacheField>
    <cacheField name="出貨狀態" numFmtId="0">
      <sharedItems containsBlank="1"/>
    </cacheField>
    <cacheField name="出貨日期" numFmtId="0">
      <sharedItems containsDate="1" containsBlank="1" containsMixedTypes="1" minDate="2023-12-31T00:00:00" maxDate="2024-05-01T00:00:00"/>
    </cacheField>
    <cacheField name="預估營收年/月" numFmtId="0">
      <sharedItems containsDate="1" containsMixedTypes="1" minDate="2024-03-30T00:00:00" maxDate="2024-07-01T00:00:00"/>
    </cacheField>
    <cacheField name="預估入帳月份" numFmtId="179">
      <sharedItems containsSemiMixedTypes="0" containsString="0" containsNumber="1" containsInteger="1" minValue="4" maxValue="6" count="3">
        <n v="5"/>
        <n v="6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Administrator" refreshedDate="45420.485902893517" createdVersion="6" refreshedVersion="6" minRefreshableVersion="3" recordCount="251">
  <cacheSource type="worksheet">
    <worksheetSource ref="A3:AK254" sheet="專案明細"/>
  </cacheSource>
  <cacheFields count="37">
    <cacheField name="序號" numFmtId="0">
      <sharedItems/>
    </cacheField>
    <cacheField name="项目类别" numFmtId="0">
      <sharedItems count="3">
        <s v="自動化設備"/>
        <s v="溫控系統"/>
        <s v="半導體設備"/>
      </sharedItems>
    </cacheField>
    <cacheField name="新专案名称" numFmtId="0">
      <sharedItems/>
    </cacheField>
    <cacheField name="專案狀況確認 _x000a_(請選擇）" numFmtId="0">
      <sharedItems/>
    </cacheField>
    <cacheField name="預估PO_x000a_時間" numFmtId="0">
      <sharedItems containsDate="1" containsBlank="1" containsMixedTypes="1" minDate="2021-09-30T00:00:00" maxDate="2024-11-01T00:00:00"/>
    </cacheField>
    <cacheField name="PO單號" numFmtId="0">
      <sharedItems containsBlank="1" containsMixedTypes="1" containsNumber="1" containsInteger="1" minValue="20231121001" maxValue="20240223002" longText="1"/>
    </cacheField>
    <cacheField name="接單法人" numFmtId="0">
      <sharedItems containsBlank="1"/>
    </cacheField>
    <cacheField name="Owner" numFmtId="0">
      <sharedItems/>
    </cacheField>
    <cacheField name="厂区" numFmtId="0">
      <sharedItems/>
    </cacheField>
    <cacheField name="客户群" numFmtId="0">
      <sharedItems/>
    </cacheField>
    <cacheField name="事業群" numFmtId="0">
      <sharedItems/>
    </cacheField>
    <cacheField name="需求单位" numFmtId="0">
      <sharedItems containsBlank="1"/>
    </cacheField>
    <cacheField name="需求方Owner" numFmtId="0">
      <sharedItems containsBlank="1"/>
    </cacheField>
    <cacheField name="币别" numFmtId="0">
      <sharedItems containsBlank="1"/>
    </cacheField>
    <cacheField name="预估订单额" numFmtId="0">
      <sharedItems containsString="0" containsBlank="1" containsNumber="1" minValue="0" maxValue="119000000"/>
    </cacheField>
    <cacheField name="預估本幣_x000a_RMB" numFmtId="0">
      <sharedItems containsString="0" containsBlank="1" containsNumber="1" minValue="700" maxValue="119000000"/>
    </cacheField>
    <cacheField name="預估營收_x000a_4/23" numFmtId="0">
      <sharedItems containsString="0" containsBlank="1" containsNumber="1" minValue="0" maxValue="80374460"/>
    </cacheField>
    <cacheField name="差異" numFmtId="178">
      <sharedItems containsString="0" containsBlank="1" containsNumber="1" minValue="-2202040" maxValue="69000000"/>
    </cacheField>
    <cacheField name="PO報價" numFmtId="0">
      <sharedItems containsBlank="1" containsMixedTypes="1" containsNumber="1" minValue="300" maxValue="5357365"/>
    </cacheField>
    <cacheField name="PO本幣MRMB" numFmtId="0">
      <sharedItems containsString="0" containsBlank="1" containsNumber="1" minValue="1.04E-2" maxValue="6435205.6999999993"/>
    </cacheField>
    <cacheField name="客戶交期" numFmtId="0">
      <sharedItems containsDate="1" containsBlank="1" containsMixedTypes="1" minDate="2023-06-15T00:00:00" maxDate="2024-09-02T00:00:00"/>
    </cacheField>
    <cacheField name="材料成本" numFmtId="0">
      <sharedItems containsBlank="1" containsMixedTypes="1" containsNumber="1" minValue="0" maxValue="13576063"/>
    </cacheField>
    <cacheField name="出貨狀態" numFmtId="0">
      <sharedItems containsBlank="1" containsMixedTypes="1" containsNumber="1" containsInteger="1" minValue="89250000" maxValue="89250000"/>
    </cacheField>
    <cacheField name="出貨日期" numFmtId="0">
      <sharedItems containsDate="1" containsBlank="1" containsMixedTypes="1" minDate="2023-03-31T00:00:00" maxDate="2024-12-31T00:00:00"/>
    </cacheField>
    <cacheField name="預估營收年/月" numFmtId="0">
      <sharedItems containsDate="1" containsBlank="1" containsMixedTypes="1" minDate="2024-01-01T00:00:00" maxDate="2025-01-01T00:00:00"/>
    </cacheField>
    <cacheField name="預估入帳月份" numFmtId="0">
      <sharedItems containsString="0" containsBlank="1" containsNumber="1" containsInteger="1" minValue="1" maxValue="12" count="13">
        <n v="5"/>
        <n v="12"/>
        <n v="6"/>
        <n v="3"/>
        <n v="7"/>
        <n v="4"/>
        <n v="9"/>
        <n v="8"/>
        <n v="10"/>
        <n v="11"/>
        <n v="1"/>
        <n v="2"/>
        <m/>
      </sharedItems>
    </cacheField>
    <cacheField name="實際入帳月份" numFmtId="0">
      <sharedItems containsBlank="1" containsMixedTypes="1" containsNumber="1" containsInteger="1" minValue="2" maxValue="4"/>
    </cacheField>
    <cacheField name="發票號" numFmtId="179">
      <sharedItems containsBlank="1" containsMixedTypes="1" containsNumber="1" containsInteger="1" minValue="2.4332000000023601E+19" maxValue="2.4332000000023601E+19"/>
    </cacheField>
    <cacheField name="發票日期" numFmtId="0">
      <sharedItems containsDate="1" containsBlank="1" containsMixedTypes="1" minDate="2024-01-20T00:00:00" maxDate="2024-03-30T00:00:00"/>
    </cacheField>
    <cacheField name="逾期日期" numFmtId="179">
      <sharedItems containsNonDate="0" containsString="0" containsBlank="1"/>
    </cacheField>
    <cacheField name="逾期天數" numFmtId="0">
      <sharedItems containsNonDate="0" containsString="0" containsBlank="1"/>
    </cacheField>
    <cacheField name="結報方式" numFmtId="0">
      <sharedItems containsBlank="1"/>
    </cacheField>
    <cacheField name="SAP 結報單號_x000a_/or SAP 工單號" numFmtId="0">
      <sharedItems containsNonDate="0" containsString="0" containsBlank="1"/>
    </cacheField>
    <cacheField name="Delay 原因 /  目前进展/状况" numFmtId="0">
      <sharedItems containsBlank="1"/>
    </cacheField>
    <cacheField name="備註" numFmtId="0">
      <sharedItems containsBlank="1" containsMixedTypes="1" containsNumber="1" containsInteger="1" minValue="3" maxValue="7"/>
    </cacheField>
    <cacheField name="SITE" numFmtId="0">
      <sharedItems containsBlank="1"/>
    </cacheField>
    <cacheField name="之前預估入帳月份" numFmtId="0">
      <sharedItems containsString="0" containsBlank="1" containsNumber="1" containsInteger="1" minValue="0" maxValue="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4">
  <r>
    <s v="A001"/>
    <x v="0"/>
    <s v="C1追加DIMM機"/>
    <s v="A 確認"/>
    <d v="2024-03-30T00:00:00"/>
    <s v="FII2430403"/>
    <s v="FII USA"/>
    <s v="張晟昌"/>
    <s v="威州"/>
    <s v="集團關聯外交"/>
    <s v="FII USA"/>
    <s v="FII USA"/>
    <s v="王曦堯"/>
    <s v="USD"/>
    <n v="96000"/>
    <n v="700800"/>
    <n v="681100.80000000005"/>
    <n v="19699.199999999953"/>
    <n v="96000"/>
    <n v="0.68110080000000006"/>
    <m/>
    <n v="250546"/>
    <s v="已出貨"/>
    <d v="2024-03-30T00:00:00"/>
    <s v="2024/4"/>
    <x v="0"/>
    <m/>
    <m/>
    <m/>
    <m/>
    <m/>
    <m/>
    <m/>
    <s v="待出貨"/>
    <n v="4"/>
    <s v="NN"/>
  </r>
  <r>
    <s v="A002"/>
    <x v="0"/>
    <s v="C9K Automation project"/>
    <s v="B 需要爭取"/>
    <m/>
    <m/>
    <m/>
    <s v="張建德/楊志偉"/>
    <s v="墨西哥-FJZ"/>
    <s v="集團關聯外交"/>
    <s v="CNSBG"/>
    <s v="FII USA"/>
    <s v="李強"/>
    <s v="USD"/>
    <n v="7500000"/>
    <n v="54750000"/>
    <m/>
    <n v="54750000"/>
    <m/>
    <m/>
    <m/>
    <m/>
    <m/>
    <m/>
    <d v="2024-12-25T00:00:00"/>
    <x v="1"/>
    <m/>
    <m/>
    <m/>
    <m/>
    <m/>
    <m/>
    <m/>
    <m/>
    <m/>
    <s v="LH"/>
  </r>
  <r>
    <s v="A003"/>
    <x v="0"/>
    <s v="CBD Coco EVT 自動化線"/>
    <s v="A 確認"/>
    <m/>
    <s v="2B01-O10015(治具）_x000a_2B01-O10022(治具）_x000a_1TGHO10017(自動化）_x000a_2B01-O10013(自動化）_x000a_2B01-O10009(自動化）_x000a_2B01-O10014(自動化）_x000a_2B01-O10019(治具）_x000a_2B01-O10020(治具+自動化）_x000a_1TGHO10041(自動化）_x000a_2B01-O30001(治具+自動化）_x000a_2B01-O30002(治具）_x000a_2B01-O30003(治具）_x000a_2B01-O30019(治具+自動化）_x000a_2B01-O30031(治具）_x000a_2B01-O30003(治具)_x000a_2B01-O30016(治具)_x000a_2B01-O40009(治具)_x000a_2B01-O40010(治具)_x000a_2B01-O40013(治具+自動化)_x000a_2B01-O40016(治具)"/>
    <s v="Cloud Network Technology Singapopre Pte.Ltd"/>
    <s v="張世忠"/>
    <s v="台灣台陽"/>
    <s v="集團關聯外交"/>
    <s v="CNSBG"/>
    <s v="CBD TW"/>
    <s v="周為閣"/>
    <s v="RMB"/>
    <n v="5521309"/>
    <n v="5521309"/>
    <n v="5500000"/>
    <n v="21309"/>
    <n v="273571"/>
    <n v="5.5"/>
    <m/>
    <n v="218195"/>
    <s v="_x000a_未出貨：_x000a_2B01-O30001(治具+自動化）_x000a_2B01-O30002(治具）_x000a_2B01-O30019(治具+自動化）_x000a_2B01-O30003(治具)_x000a_2B01-O30016(治具)_x000a_2B01-O40009(治具)_x000a_2B01-O40010(治具)_x000a_2B01-O40013(治具+自動化)_x000a_2B01-O40016(治具)"/>
    <s v="已出貨_x000a_2024.2-3月"/>
    <s v="2024/7"/>
    <x v="2"/>
    <m/>
    <m/>
    <m/>
    <m/>
    <m/>
    <m/>
    <m/>
    <s v="方案評估檢討中_x000a_'已出貨_x000a_2B01-O10015(治具）_x000a_2B01-O10022(治具）_x000a_1TGHO10017(自動化）_x000a_2B01-O10013(自動化）_x000a_2B01-O10009(自動化）_x000a_2B01-O10014(自動化）_x000a_2B01-O10019(治具）_x000a_2B01-O10020(治具+自動化）_x000a_1TGHO10041(自動化）"/>
    <s v="PO為目前該客戶提供的正式PO，陸續出貨中,材料成本還不是最終數據"/>
    <s v="NN"/>
  </r>
  <r>
    <s v="A004"/>
    <x v="0"/>
    <s v="CBD Koala   Magpie 上下蓋自動組裝線---USB小卡組裝機"/>
    <s v="A 確認"/>
    <m/>
    <s v="簽核檔報價單"/>
    <s v="深圳富桂"/>
    <s v="張建德"/>
    <s v="CNSBG-LH"/>
    <s v="G次內交"/>
    <s v="CNSBG"/>
    <s v="CBD"/>
    <m/>
    <s v="RMB"/>
    <n v="810000"/>
    <n v="810000"/>
    <n v="810000"/>
    <n v="0"/>
    <n v="810000"/>
    <n v="0.81"/>
    <m/>
    <n v="421324.82"/>
    <s v="已出貨已立賬"/>
    <d v="2023-09-30T00:00:00"/>
    <m/>
    <x v="3"/>
    <s v="2024年03月"/>
    <s v="GBP-O3263406"/>
    <d v="2024-03-26T00:00:00"/>
    <m/>
    <m/>
    <s v="費用轉嫁"/>
    <m/>
    <s v="Closed"/>
    <m/>
    <s v="LH"/>
  </r>
  <r>
    <s v="A005"/>
    <x v="0"/>
    <s v="CBD Koala  Magpie 上下蓋自動組裝線---LINK RFID"/>
    <s v="A 確認"/>
    <m/>
    <s v="簽核檔報價單"/>
    <s v="深圳富桂"/>
    <s v="張建德"/>
    <s v="CNSBG-LH"/>
    <s v="G次內交"/>
    <s v="CNSBG"/>
    <s v="CBD"/>
    <m/>
    <s v="RMB"/>
    <n v="1854000"/>
    <n v="1854000"/>
    <n v="1854000"/>
    <n v="0"/>
    <n v="1854000"/>
    <n v="1.8540000000000001"/>
    <m/>
    <n v="1253304.2320000001"/>
    <s v="已出貨已立賬"/>
    <d v="2023-09-30T00:00:00"/>
    <m/>
    <x v="3"/>
    <s v="2024年03月"/>
    <s v="GBP-O1233076"/>
    <d v="2024-01-22T00:00:00"/>
    <m/>
    <m/>
    <s v="費用轉嫁"/>
    <m/>
    <s v="Closed"/>
    <m/>
    <s v="LH"/>
  </r>
  <r>
    <s v="A006"/>
    <x v="0"/>
    <s v="CBD Koala  Magpie 上下蓋自動組裝線--自動收料機"/>
    <s v="A 確認"/>
    <m/>
    <s v="簽核檔報價單"/>
    <s v="深圳富桂"/>
    <s v="張建德"/>
    <s v="CNSBG-LH"/>
    <s v="G次內交"/>
    <s v="CNSBG"/>
    <s v="CBD"/>
    <m/>
    <s v="RMB"/>
    <n v="534600"/>
    <n v="534600"/>
    <n v="534600"/>
    <n v="0"/>
    <n v="534600"/>
    <n v="0.53459999999999996"/>
    <m/>
    <n v="329779.641"/>
    <s v="已出貨已立賬"/>
    <d v="2023-09-30T00:00:00"/>
    <m/>
    <x v="3"/>
    <s v="2024年03月"/>
    <s v="GBP-O3253015"/>
    <d v="2024-03-20T00:00:00"/>
    <m/>
    <m/>
    <s v="費用轉嫁"/>
    <m/>
    <s v="Closed"/>
    <m/>
    <s v="LH"/>
  </r>
  <r>
    <s v="A007"/>
    <x v="0"/>
    <s v="CBD LH Callie上下蓋自動組裝線(新制）PVT 1條線"/>
    <s v="A 確認"/>
    <m/>
    <s v="簽核檔報價單，待轉PO"/>
    <s v="富聯卓越"/>
    <s v="張建德"/>
    <s v="CNSBG-VN"/>
    <s v="集團關聯外交"/>
    <s v="CNSBG"/>
    <s v="CBD"/>
    <s v="潘冬"/>
    <s v="RMB"/>
    <n v="1868130"/>
    <n v="1868130"/>
    <n v="1690000"/>
    <n v="178130"/>
    <n v="1690000"/>
    <n v="1.69"/>
    <m/>
    <m/>
    <m/>
    <m/>
    <s v="2024/7"/>
    <x v="2"/>
    <m/>
    <m/>
    <m/>
    <m/>
    <m/>
    <s v="開票"/>
    <m/>
    <s v="龍華CBD報價單已回簽，待客戶下PO單"/>
    <m/>
    <s v="LH"/>
  </r>
  <r>
    <s v="A008"/>
    <x v="0"/>
    <s v="CBD LH Callie連板自動組裝線(Sprite舊機改造）PVT 2條線"/>
    <s v="A 確認"/>
    <m/>
    <s v="簽核檔報價單，待轉PO"/>
    <s v="富聯卓越"/>
    <s v="張建德"/>
    <s v="CNSBG-VN"/>
    <s v="集團關聯外交"/>
    <s v="CNSBG"/>
    <s v="CBD"/>
    <s v="潘冬"/>
    <s v="RMB"/>
    <n v="2286024"/>
    <n v="2286024"/>
    <n v="1720000"/>
    <n v="566024"/>
    <n v="1720000"/>
    <n v="1.72"/>
    <m/>
    <m/>
    <m/>
    <m/>
    <s v="2024/7"/>
    <x v="2"/>
    <m/>
    <m/>
    <m/>
    <m/>
    <m/>
    <s v="開票"/>
    <m/>
    <s v="龍華CBD報價單已回簽，待客戶下PO單"/>
    <m/>
    <s v="LH"/>
  </r>
  <r>
    <s v="A009"/>
    <x v="0"/>
    <s v="CBD Pearl(遙控器)Main Assembly線---組中框壓頭"/>
    <s v="A 確認"/>
    <m/>
    <s v="簽核檔報價單"/>
    <s v="深圳富桂"/>
    <s v="張建德"/>
    <s v="CNSBG-LH"/>
    <s v="G次內交"/>
    <s v="CNSBG"/>
    <s v="CBD"/>
    <m/>
    <s v="RMB"/>
    <n v="10400"/>
    <n v="10400"/>
    <n v="10400"/>
    <n v="0"/>
    <n v="10400"/>
    <n v="1.04E-2"/>
    <m/>
    <n v="0"/>
    <s v="已出貨已立賬"/>
    <d v="2023-09-30T00:00:00"/>
    <m/>
    <x v="3"/>
    <s v="2024年03月"/>
    <s v="GBP-O3263174"/>
    <d v="2024-03-25T00:00:00"/>
    <m/>
    <m/>
    <s v="費用轉嫁"/>
    <m/>
    <s v="Closed"/>
    <m/>
    <s v="LH"/>
  </r>
  <r>
    <s v="A010"/>
    <x v="0"/>
    <s v="CBD VN Callie上下蓋自動組裝線(新制）-分批1"/>
    <s v="A 確認"/>
    <m/>
    <s v="簽核檔報價單"/>
    <s v="深圳富桂"/>
    <s v="張建德"/>
    <s v="CNSBG-VN"/>
    <s v="集團關聯外交"/>
    <s v="CNSBG"/>
    <s v="CBD"/>
    <s v="潘冬"/>
    <s v="RMB"/>
    <n v="670075"/>
    <n v="670075"/>
    <n v="670075"/>
    <n v="0"/>
    <n v="670075"/>
    <n v="0.67007499999999998"/>
    <m/>
    <n v="335037.5"/>
    <s v="已出貨待立賬"/>
    <d v="2023-12-31T00:00:00"/>
    <s v="2024/4"/>
    <x v="0"/>
    <m/>
    <m/>
    <m/>
    <m/>
    <m/>
    <s v="費用轉嫁"/>
    <m/>
    <s v="已交貨，EVT試產完成，待DVT試產"/>
    <s v="材料成本已提前費領"/>
    <s v="LH"/>
  </r>
  <r>
    <s v="A010"/>
    <x v="0"/>
    <s v="CBD VN Callie上下蓋自動組裝線(新制）-分批2"/>
    <m/>
    <m/>
    <s v="簽核檔報價單"/>
    <s v="深圳富桂"/>
    <s v="張建德"/>
    <s v="CNSBG-VN"/>
    <s v="集團關聯外交"/>
    <s v="CNSBG"/>
    <s v="CBD"/>
    <s v="潘冬"/>
    <s v="RMB"/>
    <n v="1327925"/>
    <n v="1327925"/>
    <n v="1327925"/>
    <n v="0"/>
    <n v="1327925"/>
    <n v="1.327925"/>
    <m/>
    <n v="663962.5"/>
    <s v="已出貨待立賬"/>
    <d v="2023-12-31T00:00:00"/>
    <s v="2024/6"/>
    <x v="4"/>
    <m/>
    <m/>
    <m/>
    <m/>
    <m/>
    <s v="費用轉嫁"/>
    <m/>
    <m/>
    <s v="材料成本已提前費領"/>
    <s v="LH"/>
  </r>
  <r>
    <s v="A011"/>
    <x v="0"/>
    <s v="CBD VN Callie上下蓋自動組裝線(新制）PVT 1條線"/>
    <s v="A 確認"/>
    <m/>
    <s v="簽核檔報價單，待轉PO"/>
    <s v="富聯卓越"/>
    <s v="張建德"/>
    <s v="CNSBG-VN"/>
    <s v="集團關聯外交"/>
    <s v="CNSBG"/>
    <s v="CBD"/>
    <s v="潘冬"/>
    <s v="RMB"/>
    <n v="1868130"/>
    <n v="1868130"/>
    <n v="1690000"/>
    <n v="178130"/>
    <n v="1690000"/>
    <n v="1.69"/>
    <m/>
    <n v="845000"/>
    <s v="待出貨"/>
    <m/>
    <s v="2024/5"/>
    <x v="5"/>
    <m/>
    <m/>
    <m/>
    <m/>
    <m/>
    <s v="開票"/>
    <m/>
    <s v="已確認交易及下PO單模式，客戶PR版報價單4.08送黃總簽核"/>
    <s v="材料成本已放到NVD專案中"/>
    <s v="LH"/>
  </r>
  <r>
    <s v="A012"/>
    <x v="0"/>
    <s v="CBD VN Callie自動包裝線(Sprite舊機改造）PVT 1條線"/>
    <s v="A 確認"/>
    <m/>
    <s v="簽核檔報價單，待轉PO"/>
    <s v="富聯卓越"/>
    <s v="張建德"/>
    <s v="CNSBG-VN"/>
    <s v="集團關聯外交"/>
    <s v="CNSBG"/>
    <s v="CBD"/>
    <s v="潘冬"/>
    <s v="RMB"/>
    <n v="3215970"/>
    <n v="3215970"/>
    <n v="1938600"/>
    <n v="1277370"/>
    <n v="1938600"/>
    <n v="1.9386000000000001"/>
    <m/>
    <n v="969300"/>
    <s v="待出貨"/>
    <m/>
    <s v="2024/5"/>
    <x v="5"/>
    <m/>
    <m/>
    <m/>
    <m/>
    <m/>
    <s v="開票"/>
    <m/>
    <s v="已確認交易及下PO單模式，客戶PR版報價單4.08送黃總簽核"/>
    <m/>
    <s v="LH"/>
  </r>
  <r>
    <s v="A013"/>
    <x v="0"/>
    <s v="CBD VN Callie連板自動組裝線(Sprite舊機改造）"/>
    <s v="A 確認"/>
    <m/>
    <s v="簽核檔報價單"/>
    <s v="深圳富桂"/>
    <s v="張建德"/>
    <s v="CNSBG-VN"/>
    <s v="集團關聯外交"/>
    <s v="CNSBG"/>
    <s v="CBD"/>
    <s v="潘冬"/>
    <s v="RMB"/>
    <n v="1059220"/>
    <n v="1059220"/>
    <n v="1059220"/>
    <n v="0"/>
    <n v="1059220"/>
    <n v="1.0592200000000001"/>
    <m/>
    <n v="529610"/>
    <s v="已出貨待立賬"/>
    <d v="2023-12-31T00:00:00"/>
    <s v="2024/6"/>
    <x v="4"/>
    <m/>
    <m/>
    <m/>
    <m/>
    <m/>
    <s v="費用轉嫁"/>
    <m/>
    <s v="已交貨，EVT試產完成，待DVT試產"/>
    <s v="材料成本已提前費領"/>
    <s v="LH"/>
  </r>
  <r>
    <s v="A014"/>
    <x v="0"/>
    <s v="CBD VN Callie連板自動組裝線(Sprite舊機改造）PVT （原3條線變更為2條線）"/>
    <s v="A 確認"/>
    <m/>
    <s v="簽核檔報價單，待轉PO"/>
    <s v="富聯卓越"/>
    <s v="張建德"/>
    <s v="CNSBG-VN"/>
    <s v="集團關聯外交"/>
    <s v="CNSBG"/>
    <s v="CBD"/>
    <s v="潘冬"/>
    <s v="RMB"/>
    <n v="3429036"/>
    <n v="2286024"/>
    <n v="1720000"/>
    <n v="566024"/>
    <n v="1720000"/>
    <n v="1.72"/>
    <m/>
    <n v="860000"/>
    <s v="待出貨"/>
    <m/>
    <s v="2024/5"/>
    <x v="5"/>
    <m/>
    <m/>
    <m/>
    <m/>
    <m/>
    <s v="開票"/>
    <m/>
    <s v="已確認交易及下PO單模式，客戶PR版報價單4.08送黃總簽核"/>
    <s v="材料成本已放到NVD專案中"/>
    <s v="LH"/>
  </r>
  <r>
    <s v="A015"/>
    <x v="0"/>
    <s v="CBD 新一代遙控器自動組裝線（UPH900）（1條線）"/>
    <s v="A 確認"/>
    <m/>
    <s v="1VSHO10051+2CNN-O10794"/>
    <s v="富聯卓越"/>
    <s v="張建德"/>
    <s v="CNSBG-LH"/>
    <s v="集團關聯外交"/>
    <s v="CNSBG"/>
    <s v="CBD"/>
    <s v="潘冬"/>
    <s v="RMB"/>
    <n v="7130330"/>
    <n v="7130330"/>
    <n v="3262214.5649999999"/>
    <n v="3868115.4350000001"/>
    <n v="458982"/>
    <n v="3.2622145649999998"/>
    <m/>
    <n v="1631107.2825"/>
    <s v="已出貨待立賬"/>
    <d v="2024-02-28T00:00:00"/>
    <s v="2024/6"/>
    <x v="4"/>
    <m/>
    <m/>
    <m/>
    <m/>
    <m/>
    <s v="開票"/>
    <m/>
    <s v="已交貨龍華CBD，待6月轉越南"/>
    <m/>
    <s v="LH"/>
  </r>
  <r>
    <s v="A016"/>
    <x v="0"/>
    <s v="CBD 新一代遙控器自動測試線（UPH900）（1條線）"/>
    <s v="A 確認"/>
    <m/>
    <s v="1VSHO10052"/>
    <s v="富聯卓越"/>
    <s v="張建德"/>
    <s v="CNSBG-LH"/>
    <s v="集團關聯外交"/>
    <s v="CNSBG"/>
    <s v="CBD"/>
    <s v="潘冬"/>
    <s v="RMB"/>
    <n v="4094988"/>
    <n v="4094988"/>
    <n v="2746323.7850000001"/>
    <n v="1348664.2149999999"/>
    <n v="386398"/>
    <n v="2.746323785"/>
    <m/>
    <n v="1373161.8925000001"/>
    <s v="已出貨待立賬"/>
    <d v="2024-02-28T00:00:00"/>
    <s v="2024/6"/>
    <x v="4"/>
    <m/>
    <m/>
    <m/>
    <m/>
    <m/>
    <s v="開票"/>
    <m/>
    <s v="已交貨龍華CBD，待6月轉越南"/>
    <m/>
    <s v="LH"/>
  </r>
  <r>
    <s v="A017"/>
    <x v="0"/>
    <s v="Delta改Bianca組裝線"/>
    <s v="B 需要爭取"/>
    <m/>
    <m/>
    <m/>
    <s v="張建德/楊志偉"/>
    <s v="台灣新竹廠"/>
    <s v="集團關聯外交"/>
    <s v="CESBG"/>
    <s v="NVD"/>
    <s v="陳榮洲"/>
    <s v="USD"/>
    <n v="2000000"/>
    <n v="14600000"/>
    <m/>
    <n v="14600000"/>
    <m/>
    <n v="5.7221000000000002"/>
    <m/>
    <m/>
    <m/>
    <m/>
    <d v="2024-08-01T00:00:00"/>
    <x v="6"/>
    <m/>
    <m/>
    <m/>
    <m/>
    <m/>
    <m/>
    <m/>
    <m/>
    <m/>
    <s v="LH"/>
  </r>
  <r>
    <s v="A018"/>
    <x v="0"/>
    <s v="DIMM組裝設備"/>
    <s v="B 需要爭取"/>
    <m/>
    <m/>
    <m/>
    <s v="張世忠/楊志偉"/>
    <s v="墨西哥FJZ"/>
    <s v="G次內交"/>
    <s v="CNSBG"/>
    <s v="FII USA"/>
    <s v="李強"/>
    <s v="USD"/>
    <n v="309550"/>
    <n v="2259715"/>
    <m/>
    <n v="2259715"/>
    <m/>
    <n v="2.2597149999999999"/>
    <m/>
    <m/>
    <m/>
    <m/>
    <d v="2024-08-01T00:00:00"/>
    <x v="7"/>
    <m/>
    <m/>
    <m/>
    <m/>
    <m/>
    <m/>
    <m/>
    <s v="回簽報價單"/>
    <m/>
    <s v="NN"/>
  </r>
  <r>
    <s v="A019"/>
    <x v="0"/>
    <s v="FAN&amp;PDB Module自動組裝線(南青*1&amp;GDL*2&amp;FTX*2)"/>
    <s v="B 需要爭取"/>
    <m/>
    <m/>
    <m/>
    <s v="張建德/楊志偉"/>
    <s v="台灣南青"/>
    <s v="集團關聯外交"/>
    <s v="CESBG"/>
    <s v="EPDII"/>
    <s v="James"/>
    <s v="RMB"/>
    <n v="110227500"/>
    <n v="110227500"/>
    <m/>
    <n v="110227500"/>
    <m/>
    <m/>
    <m/>
    <m/>
    <m/>
    <m/>
    <d v="2024-09-01T00:00:00"/>
    <x v="8"/>
    <m/>
    <m/>
    <m/>
    <m/>
    <m/>
    <m/>
    <m/>
    <m/>
    <m/>
    <s v="LH"/>
  </r>
  <r>
    <s v="A020"/>
    <x v="0"/>
    <s v="F次-NVIDIA-AGV"/>
    <s v="B 需要爭取"/>
    <m/>
    <m/>
    <m/>
    <s v="劉宗臣"/>
    <s v="F次--VN"/>
    <s v="集團關聯外交"/>
    <s v="CESBG"/>
    <s v="NVD"/>
    <s v="李中心"/>
    <s v="USD"/>
    <n v="100000"/>
    <n v="730000"/>
    <m/>
    <n v="730000"/>
    <m/>
    <m/>
    <m/>
    <n v="438000"/>
    <m/>
    <m/>
    <s v="2024/10月"/>
    <x v="8"/>
    <m/>
    <m/>
    <m/>
    <m/>
    <m/>
    <m/>
    <m/>
    <s v="待李中心確認"/>
    <m/>
    <s v="VN"/>
  </r>
  <r>
    <s v="A021"/>
    <x v="0"/>
    <s v="F次-NVIDIA-ICT"/>
    <s v="B 需要爭取"/>
    <m/>
    <m/>
    <m/>
    <s v="劉宗臣"/>
    <s v="F次--VN"/>
    <s v="集團關聯外交"/>
    <s v="CESBG"/>
    <s v="NVD"/>
    <s v="李中心"/>
    <s v="USD"/>
    <n v="300000"/>
    <n v="2190000"/>
    <m/>
    <n v="2190000"/>
    <m/>
    <m/>
    <m/>
    <n v="1314000"/>
    <m/>
    <m/>
    <s v="2024/10月"/>
    <x v="8"/>
    <m/>
    <m/>
    <m/>
    <m/>
    <m/>
    <m/>
    <m/>
    <s v="待李中心確認"/>
    <m/>
    <s v="VN"/>
  </r>
  <r>
    <s v="A022"/>
    <x v="0"/>
    <s v="F次-NVIDIA-Portwell"/>
    <s v="B 需要爭取"/>
    <m/>
    <m/>
    <m/>
    <s v="劉宗臣"/>
    <s v="F次--VN"/>
    <s v="集團關聯外交"/>
    <s v="CESBG"/>
    <s v="NVD"/>
    <s v="李中心"/>
    <s v="USD"/>
    <n v="300000"/>
    <n v="2190000"/>
    <m/>
    <n v="2190000"/>
    <m/>
    <m/>
    <m/>
    <n v="1314000"/>
    <m/>
    <m/>
    <s v="2024/10月"/>
    <x v="8"/>
    <m/>
    <m/>
    <m/>
    <m/>
    <m/>
    <m/>
    <m/>
    <s v="待李中心確認"/>
    <m/>
    <s v="VN"/>
  </r>
  <r>
    <s v="A023"/>
    <x v="0"/>
    <s v="F次-NVIDIA-包裝"/>
    <s v="B 需要爭取"/>
    <m/>
    <m/>
    <m/>
    <s v="劉宗臣"/>
    <s v="F次--VN"/>
    <s v="集團關聯外交"/>
    <s v="CESBG"/>
    <s v="NVD"/>
    <s v="李中心"/>
    <s v="USD"/>
    <n v="500000"/>
    <n v="3650000"/>
    <m/>
    <n v="3650000"/>
    <m/>
    <m/>
    <m/>
    <n v="2190000"/>
    <m/>
    <m/>
    <s v="2024/10月"/>
    <x v="8"/>
    <m/>
    <m/>
    <m/>
    <m/>
    <m/>
    <m/>
    <m/>
    <s v="待李中心確認"/>
    <m/>
    <s v="VN"/>
  </r>
  <r>
    <s v="A024"/>
    <x v="0"/>
    <s v="F次-NVIDIA-倍速鏈自動測試線"/>
    <s v="A 確認"/>
    <m/>
    <m/>
    <m/>
    <s v="劉宗臣"/>
    <s v="F次--VN"/>
    <s v="集團關聯外交"/>
    <s v="CESBG"/>
    <s v="NVD"/>
    <s v="楊成"/>
    <s v="USD"/>
    <n v="190000"/>
    <n v="1387000"/>
    <n v="1387000"/>
    <n v="0"/>
    <m/>
    <m/>
    <m/>
    <n v="832200"/>
    <m/>
    <m/>
    <s v="2024/5月"/>
    <x v="5"/>
    <m/>
    <m/>
    <m/>
    <m/>
    <m/>
    <m/>
    <m/>
    <s v="已收到訂單\設計中"/>
    <m/>
    <s v="VN"/>
  </r>
  <r>
    <s v="A025"/>
    <x v="0"/>
    <s v="GB200產品自動化組裝線(南青*1&amp;GDL*4&amp;FTX*4)"/>
    <s v="B 需要爭取"/>
    <m/>
    <m/>
    <m/>
    <s v="張建德/楊志偉"/>
    <s v="台灣南青"/>
    <s v="集團關聯外交"/>
    <s v="CESBG"/>
    <s v="EPDII"/>
    <s v="James"/>
    <s v="RMB"/>
    <n v="141187500"/>
    <n v="141187500"/>
    <m/>
    <n v="141187500"/>
    <m/>
    <m/>
    <m/>
    <m/>
    <m/>
    <m/>
    <d v="2024-09-01T00:00:00"/>
    <x v="8"/>
    <m/>
    <m/>
    <m/>
    <m/>
    <m/>
    <m/>
    <m/>
    <m/>
    <m/>
    <s v="LH"/>
  </r>
  <r>
    <s v="A026"/>
    <x v="0"/>
    <s v="GB200產品自測試自動化"/>
    <s v="B 需要爭取"/>
    <m/>
    <m/>
    <m/>
    <s v="張世忠"/>
    <s v="台灣南青"/>
    <s v="集團關聯外交"/>
    <s v="CNSBG"/>
    <s v="EPDII"/>
    <s v="James"/>
    <s v="USD"/>
    <n v="4000000"/>
    <n v="29200000"/>
    <m/>
    <n v="29200000"/>
    <m/>
    <m/>
    <m/>
    <m/>
    <m/>
    <m/>
    <d v="2024-09-01T00:00:00"/>
    <x v="8"/>
    <m/>
    <m/>
    <m/>
    <m/>
    <m/>
    <m/>
    <m/>
    <m/>
    <m/>
    <s v="NN"/>
  </r>
  <r>
    <s v="A027"/>
    <x v="0"/>
    <s v="G次-CBD人力費用"/>
    <s v="A 確認"/>
    <m/>
    <m/>
    <m/>
    <s v="劉宗臣"/>
    <s v="G次--VN"/>
    <s v="集團關聯外交"/>
    <s v="CNSBG"/>
    <s v="CBD"/>
    <s v="賴日明"/>
    <s v="USD"/>
    <n v="22866"/>
    <n v="166921.79999999999"/>
    <n v="166921.79999999999"/>
    <n v="0"/>
    <n v="22866"/>
    <n v="0.16692179999999998"/>
    <m/>
    <n v="100153.07999999999"/>
    <m/>
    <m/>
    <s v="2024/5月"/>
    <x v="5"/>
    <m/>
    <m/>
    <m/>
    <m/>
    <m/>
    <m/>
    <m/>
    <s v="驗收中"/>
    <m/>
    <s v="VN"/>
  </r>
  <r>
    <s v="A028"/>
    <x v="0"/>
    <s v="G次-CPEG-NVIDIA-組裝治具"/>
    <s v="A 確認"/>
    <m/>
    <s v="簽核檔報價單"/>
    <s v="富裕"/>
    <s v="劉宗臣"/>
    <s v="G次--VN"/>
    <s v="集團關聯外交"/>
    <s v="CNSBG"/>
    <s v="MBD II"/>
    <s v="唐少春"/>
    <s v="USD"/>
    <n v="10496"/>
    <n v="74600.320000000007"/>
    <n v="74600.320000000007"/>
    <n v="0"/>
    <n v="10496"/>
    <n v="3.5999999999999997E-2"/>
    <m/>
    <n v="53027.979906636901"/>
    <s v="已出貨，已立賬"/>
    <s v="2023/11+2023/12"/>
    <d v="2024-02-01T00:00:00"/>
    <x v="9"/>
    <s v="2023年11月+ 2023年12月"/>
    <s v="HH2023110957+HH2023121077"/>
    <s v="2023/11/09 + 2023/12/10"/>
    <m/>
    <m/>
    <s v="費用轉嫁"/>
    <m/>
    <s v="費用轉嫁簽核完成"/>
    <m/>
    <s v="VN"/>
  </r>
  <r>
    <s v="A029"/>
    <x v="0"/>
    <s v="G次-CPEG-NVIDIA-組裝治具"/>
    <s v="A 確認"/>
    <m/>
    <s v="簽核檔報價單"/>
    <s v="富裕"/>
    <s v="劉宗臣"/>
    <s v="G次--VN"/>
    <s v="集團關聯外交"/>
    <s v="CNSBG"/>
    <s v="MBD I"/>
    <s v="卓巧靈"/>
    <s v="USD"/>
    <n v="40000"/>
    <n v="292000"/>
    <n v="292000"/>
    <n v="0"/>
    <n v="41520"/>
    <n v="0.29199999999999998"/>
    <m/>
    <n v="151734.37791759692"/>
    <s v="已出貨，在安裝調試"/>
    <s v="2023/03/13"/>
    <s v="2024/4月"/>
    <x v="0"/>
    <m/>
    <m/>
    <m/>
    <m/>
    <m/>
    <s v="費用轉嫁"/>
    <m/>
    <s v="費用轉嫁簽核中"/>
    <m/>
    <s v="VN"/>
  </r>
  <r>
    <s v="A030"/>
    <x v="0"/>
    <s v="G次-EERO-Landro 自動組裝測試"/>
    <s v="B 需要爭取"/>
    <m/>
    <m/>
    <m/>
    <s v="劉宗臣"/>
    <s v="G次--VN"/>
    <s v="集團關聯外交"/>
    <s v="CNSBG"/>
    <s v="MBD I"/>
    <s v="吉強"/>
    <s v="USD"/>
    <n v="600000"/>
    <n v="4380000"/>
    <m/>
    <n v="4380000"/>
    <m/>
    <m/>
    <m/>
    <n v="2628000"/>
    <m/>
    <m/>
    <s v="2024/10月"/>
    <x v="8"/>
    <m/>
    <m/>
    <m/>
    <m/>
    <m/>
    <m/>
    <m/>
    <s v="交由使用單位審核"/>
    <m/>
    <s v="VN"/>
  </r>
  <r>
    <s v="A031"/>
    <x v="0"/>
    <s v="G次-EERO-Landro 自動雷雕機"/>
    <s v="B 需要爭取"/>
    <m/>
    <m/>
    <m/>
    <s v="劉宗臣"/>
    <s v="G次--VN"/>
    <s v="集團關聯外交"/>
    <s v="CNSBG"/>
    <s v="MBD I"/>
    <s v="王路沙"/>
    <s v="USD"/>
    <n v="30000"/>
    <n v="219000"/>
    <m/>
    <n v="219000"/>
    <m/>
    <m/>
    <m/>
    <n v="131400"/>
    <m/>
    <m/>
    <s v="2024/10月"/>
    <x v="8"/>
    <m/>
    <m/>
    <m/>
    <m/>
    <m/>
    <m/>
    <m/>
    <s v="交由使用單位審核"/>
    <m/>
    <s v="VN"/>
  </r>
  <r>
    <s v="A032"/>
    <x v="0"/>
    <s v="G次-HI POT測試設備"/>
    <s v="A 確認"/>
    <m/>
    <s v="簽核檔報價單"/>
    <s v="富裕"/>
    <s v="劉宗臣"/>
    <s v="G次--VN"/>
    <s v="集團關聯外交"/>
    <s v="CNSBG"/>
    <s v="NSD1"/>
    <s v="劉俊華"/>
    <s v="USD"/>
    <n v="27000"/>
    <n v="171628.2"/>
    <n v="171628.2"/>
    <n v="0"/>
    <n v="27000"/>
    <n v="0.17162820000000001"/>
    <m/>
    <n v="73570.631215749949"/>
    <s v="待出貨"/>
    <m/>
    <s v="2024/7月"/>
    <x v="2"/>
    <m/>
    <m/>
    <m/>
    <m/>
    <m/>
    <s v="費用轉嫁"/>
    <m/>
    <s v="製作中"/>
    <m/>
    <s v="VN"/>
  </r>
  <r>
    <s v="A033"/>
    <x v="0"/>
    <s v="G次-MBD2-HDMI壓合"/>
    <s v="A 確認"/>
    <m/>
    <s v="簽核檔報價單"/>
    <s v="富裕"/>
    <s v="劉宗臣"/>
    <s v="G次--VN"/>
    <s v="集團關聯外交"/>
    <s v="CNSBG"/>
    <s v="MBD2"/>
    <s v="管光輝"/>
    <s v="USD"/>
    <n v="5577"/>
    <n v="40712.1"/>
    <n v="40712.1"/>
    <n v="0"/>
    <n v="5577"/>
    <n v="4.0712100000000001E-2"/>
    <m/>
    <n v="17022.224477369597"/>
    <s v="已出貨，在安裝調試"/>
    <m/>
    <s v="2024/6月"/>
    <x v="4"/>
    <m/>
    <m/>
    <m/>
    <m/>
    <m/>
    <s v="費用轉嫁"/>
    <m/>
    <s v="製作中"/>
    <m/>
    <s v="VN"/>
  </r>
  <r>
    <s v="A034"/>
    <x v="0"/>
    <s v="G次-NSD1-自動倉儲  (交由女媧機器人接手聯繫"/>
    <s v="取消"/>
    <m/>
    <m/>
    <m/>
    <s v="劉宗臣"/>
    <s v="G次--VN"/>
    <s v="集團關聯外交"/>
    <s v="CNSBG"/>
    <s v="NSD1"/>
    <s v="李洋"/>
    <s v="USD"/>
    <m/>
    <m/>
    <m/>
    <m/>
    <m/>
    <m/>
    <m/>
    <m/>
    <m/>
    <m/>
    <s v="2024/8月"/>
    <x v="7"/>
    <m/>
    <m/>
    <m/>
    <m/>
    <m/>
    <m/>
    <m/>
    <s v="交由女媧機器人聯繫"/>
    <m/>
    <s v="VN"/>
  </r>
  <r>
    <s v="A035"/>
    <x v="0"/>
    <s v="G次-NSD1自動碼垛"/>
    <s v="B 需要爭取"/>
    <m/>
    <m/>
    <m/>
    <s v="劉宗臣"/>
    <s v="G次--VN"/>
    <s v="集團關聯外交"/>
    <s v="CNSBG"/>
    <s v="NSD"/>
    <s v="李洋"/>
    <s v="USD"/>
    <n v="30000"/>
    <n v="219000"/>
    <m/>
    <n v="219000"/>
    <m/>
    <m/>
    <m/>
    <n v="131400"/>
    <m/>
    <m/>
    <s v="2024/10"/>
    <x v="8"/>
    <m/>
    <m/>
    <m/>
    <m/>
    <m/>
    <m/>
    <m/>
    <s v="專案規劃中"/>
    <m/>
    <s v="VN"/>
  </r>
  <r>
    <s v="A036"/>
    <x v="0"/>
    <s v="G次-NSD1-組裝線"/>
    <s v="A 確認"/>
    <m/>
    <m/>
    <m/>
    <s v="劉宗臣"/>
    <s v="G次--VN"/>
    <s v="集團關聯外交"/>
    <s v="CNSBG"/>
    <s v="NSD1"/>
    <s v="陳帥"/>
    <s v="USD"/>
    <n v="40000"/>
    <n v="292000"/>
    <n v="292000"/>
    <n v="0"/>
    <m/>
    <m/>
    <m/>
    <n v="175200"/>
    <m/>
    <m/>
    <s v="2024/9月"/>
    <x v="6"/>
    <m/>
    <m/>
    <m/>
    <m/>
    <m/>
    <m/>
    <m/>
    <s v="使用單位簽核投資企劃書"/>
    <m/>
    <s v="VN"/>
  </r>
  <r>
    <s v="A037"/>
    <x v="0"/>
    <s v="G次-RFID測試設備"/>
    <s v="A 確認"/>
    <m/>
    <s v="簽核檔報價單"/>
    <s v="富裕"/>
    <s v="劉宗臣"/>
    <s v="G次--VN"/>
    <s v="集團關聯外交"/>
    <s v="CNSBG"/>
    <s v="NSD1"/>
    <s v="劉俊華"/>
    <s v="USD"/>
    <n v="16000"/>
    <n v="116000"/>
    <n v="116000"/>
    <n v="0"/>
    <n v="16000"/>
    <n v="0.11600000000000001"/>
    <m/>
    <n v="23369.494621473514"/>
    <s v="已出貨，費用轉嫁簽核中"/>
    <s v="2024/03/11"/>
    <d v="2024-04-30T00:00:00"/>
    <x v="0"/>
    <m/>
    <m/>
    <m/>
    <m/>
    <m/>
    <s v="費用轉嫁"/>
    <m/>
    <s v="費用轉嫁簽核中"/>
    <m/>
    <s v="VN"/>
  </r>
  <r>
    <s v="A038"/>
    <x v="0"/>
    <s v="G次-小A-Needlefish 清潔線改造"/>
    <s v="A 確認"/>
    <m/>
    <m/>
    <m/>
    <s v="劉宗臣"/>
    <s v="G次--VN"/>
    <s v="集團關聯外交"/>
    <s v="CNSBG"/>
    <s v="CBD"/>
    <s v="連世傑"/>
    <s v="USD"/>
    <n v="75000"/>
    <n v="545000"/>
    <n v="545000"/>
    <n v="0"/>
    <m/>
    <m/>
    <m/>
    <n v="327000"/>
    <m/>
    <m/>
    <s v="2024/9月"/>
    <x v="6"/>
    <m/>
    <m/>
    <m/>
    <m/>
    <m/>
    <m/>
    <m/>
    <s v="報價單王處長已簽核  現等投資企劃書"/>
    <m/>
    <s v="VN"/>
  </r>
  <r>
    <s v="A039"/>
    <x v="0"/>
    <s v="G次-小A-NeedlefishBFT 自動測試設備改造"/>
    <s v="A 確認"/>
    <m/>
    <s v="簽核檔報價單"/>
    <s v="富弘"/>
    <s v="劉宗臣"/>
    <s v="G次--VN"/>
    <s v="集團關聯外交"/>
    <s v="CNSBG"/>
    <s v="CBD"/>
    <s v="潘冬"/>
    <s v="USD"/>
    <n v="18000"/>
    <n v="131400"/>
    <n v="131400"/>
    <n v="0"/>
    <n v="18000"/>
    <n v="0.13140000000000002"/>
    <m/>
    <n v="57305.462959204386"/>
    <s v="已出貨，已立賬"/>
    <s v="2023/12/13"/>
    <s v="2024/1月"/>
    <x v="9"/>
    <s v="2024年01月"/>
    <s v="HH2023121075"/>
    <s v="2023/12/10"/>
    <m/>
    <m/>
    <s v="費用轉嫁"/>
    <m/>
    <s v="費用轉嫁簽核完成"/>
    <m/>
    <s v="VN"/>
  </r>
  <r>
    <s v="A040"/>
    <x v="0"/>
    <s v="G次-小A-Needlefish自動測試設備第2階段"/>
    <s v="A 確認"/>
    <m/>
    <s v="1VSHNC0019_x000a_1VSHNC0020_x000a_1VSHNC0021_x000a_1VSHNC0022"/>
    <s v="富聯卓越"/>
    <s v="劉宗臣"/>
    <s v="G次--VN"/>
    <s v="集團關聯外交"/>
    <s v="CNSBG"/>
    <s v="CBD"/>
    <s v="潘冬"/>
    <s v="USD"/>
    <n v="205000"/>
    <n v="1496500"/>
    <n v="1496500"/>
    <n v="0"/>
    <s v="44,638_x000a_46,203_x000a_44,638_x000a_44,521"/>
    <n v="1.4964999999999999"/>
    <m/>
    <s v="241161.46_x000a_247088.58_x000a_239590.46_x000a_231796.45"/>
    <s v="已開票"/>
    <s v="2024/03"/>
    <s v="2024/3"/>
    <x v="3"/>
    <s v="2024年03月"/>
    <s v="24332000000062448638_x000a_24332000000062515524"/>
    <s v="2024/03/13"/>
    <m/>
    <m/>
    <s v="開票"/>
    <m/>
    <s v="已送貨,已開票"/>
    <m/>
    <s v="VN"/>
  </r>
  <r>
    <s v="A041"/>
    <x v="0"/>
    <s v="G次-六面檢查機"/>
    <s v="A 確認"/>
    <m/>
    <s v="簽核檔報價單"/>
    <s v="富裕"/>
    <s v="劉宗臣"/>
    <s v="G次--VN"/>
    <s v="集團關聯外交"/>
    <s v="CNSBG"/>
    <s v="NSD1"/>
    <s v="陳帥"/>
    <s v="USD"/>
    <n v="41771"/>
    <n v="304928.3"/>
    <n v="304928.3"/>
    <n v="0"/>
    <n v="41771"/>
    <n v="0.30492829999999999"/>
    <m/>
    <n v="113673.83803531561"/>
    <s v="已出貨，已立賬"/>
    <s v="2023/11/06"/>
    <s v="2024/1月"/>
    <x v="9"/>
    <s v="2024年01月"/>
    <s v="HH2023121112"/>
    <s v="2023/12/11"/>
    <m/>
    <m/>
    <s v="費用轉嫁"/>
    <m/>
    <s v="費用轉嫁簽核完成"/>
    <m/>
    <s v="VN"/>
  </r>
  <r>
    <s v="A042"/>
    <x v="0"/>
    <s v="G次-自動包裝線(暫時下單螺絲機及入料機)"/>
    <s v="A 確認"/>
    <m/>
    <m/>
    <m/>
    <s v="劉宗臣"/>
    <s v="G次--VN"/>
    <s v="集團關聯外交"/>
    <s v="CNSBG"/>
    <s v="NSD1"/>
    <s v="陳帥"/>
    <s v="USD"/>
    <n v="120000"/>
    <n v="762792"/>
    <n v="63000"/>
    <n v="699792"/>
    <n v="120000"/>
    <n v="0.76279200000000003"/>
    <m/>
    <n v="457675.2"/>
    <m/>
    <m/>
    <s v="2024/7月"/>
    <x v="2"/>
    <m/>
    <m/>
    <m/>
    <m/>
    <m/>
    <m/>
    <m/>
    <s v="已下單螺絲機及入料機(48000+15000)"/>
    <m/>
    <s v="VN"/>
  </r>
  <r>
    <s v="A043"/>
    <x v="0"/>
    <s v="HMC Module自動組裝線(南青*1&amp;GDL*2&amp;FTX*2)"/>
    <s v="B 需要爭取"/>
    <m/>
    <m/>
    <m/>
    <s v="張建德/楊志偉"/>
    <s v="台灣南青"/>
    <s v="集團關聯外交"/>
    <s v="CESBG"/>
    <s v="EPDII"/>
    <s v="James"/>
    <s v="RMB"/>
    <n v="68087500"/>
    <n v="68087500"/>
    <m/>
    <n v="68087500"/>
    <m/>
    <m/>
    <m/>
    <m/>
    <m/>
    <m/>
    <d v="2024-09-01T00:00:00"/>
    <x v="8"/>
    <m/>
    <m/>
    <m/>
    <m/>
    <m/>
    <m/>
    <m/>
    <m/>
    <m/>
    <s v="LH"/>
  </r>
  <r>
    <s v="A044"/>
    <x v="0"/>
    <s v="Hugo 螺絲機 &amp; 3D 模組"/>
    <s v="A 確認"/>
    <m/>
    <s v="1TGHO10007&amp;2B01-O10004"/>
    <s v="Cloud Network Technology Singapore Pte. Ltd."/>
    <s v="張世忠"/>
    <s v="TW"/>
    <s v="集團關聯外交"/>
    <s v="CNSBG"/>
    <s v="CBD"/>
    <s v="曾智育"/>
    <s v="USD"/>
    <n v="77665"/>
    <n v="566954.5"/>
    <n v="566954.5"/>
    <n v="0"/>
    <n v="77665"/>
    <n v="0.56695450000000003"/>
    <m/>
    <n v="307945"/>
    <s v="Hugo 螺絲機已出貨_x000a_3D 模組待出貨"/>
    <s v="3/6:Hugo 螺絲機"/>
    <d v="2024-03-20T00:00:00"/>
    <x v="3"/>
    <m/>
    <m/>
    <m/>
    <m/>
    <m/>
    <m/>
    <m/>
    <s v="3/6:Hugo 螺絲機,3D 模組調試中"/>
    <n v="3"/>
    <s v="NN"/>
  </r>
  <r>
    <s v="A045"/>
    <x v="0"/>
    <s v="Juliet水冷組裝自動化"/>
    <s v="B 需要爭取"/>
    <m/>
    <m/>
    <m/>
    <s v="張世忠/劉宗臣"/>
    <s v="G次--VN"/>
    <s v="集團關聯外交"/>
    <s v="CNSBG"/>
    <s v="MBD I"/>
    <s v="卓巧靈"/>
    <s v="RMB"/>
    <n v="15533240"/>
    <n v="15533240"/>
    <m/>
    <n v="15533240"/>
    <m/>
    <m/>
    <m/>
    <m/>
    <m/>
    <m/>
    <d v="2024-08-01T00:00:00"/>
    <x v="6"/>
    <m/>
    <m/>
    <m/>
    <m/>
    <m/>
    <m/>
    <m/>
    <m/>
    <m/>
    <s v="NN"/>
  </r>
  <r>
    <s v="A046"/>
    <x v="0"/>
    <s v="Juliet水冷測試自動化"/>
    <s v="B 需要爭取"/>
    <m/>
    <m/>
    <m/>
    <s v="張世忠/劉宗臣"/>
    <s v="G次--VN"/>
    <s v="集團關聯外交"/>
    <s v="CNSBG"/>
    <s v="MBD I"/>
    <s v="卓巧靈"/>
    <s v="USD"/>
    <n v="4000000"/>
    <n v="29200000"/>
    <m/>
    <n v="29200000"/>
    <m/>
    <m/>
    <m/>
    <m/>
    <m/>
    <m/>
    <d v="2024-08-01T00:00:00"/>
    <x v="6"/>
    <m/>
    <m/>
    <m/>
    <m/>
    <m/>
    <m/>
    <m/>
    <m/>
    <m/>
    <s v="NN"/>
  </r>
  <r>
    <s v="A047"/>
    <x v="0"/>
    <s v="JY02-上蓋檢驗治具"/>
    <s v="B 需要爭取"/>
    <m/>
    <m/>
    <m/>
    <s v="劉繼中"/>
    <s v="IDSBG-臺北"/>
    <s v="集團關聯外交"/>
    <s v="IDSBG"/>
    <s v="IDSBG"/>
    <s v="夏湘偉"/>
    <s v="RMB"/>
    <n v="18360"/>
    <n v="18360"/>
    <m/>
    <n v="18360"/>
    <m/>
    <n v="1.84E-2"/>
    <m/>
    <m/>
    <m/>
    <m/>
    <d v="2023-05-20T00:00:00"/>
    <x v="5"/>
    <m/>
    <m/>
    <m/>
    <m/>
    <m/>
    <m/>
    <m/>
    <m/>
    <m/>
    <s v="LH"/>
  </r>
  <r>
    <s v="A048"/>
    <x v="0"/>
    <s v="JY02-下蓋檢驗治具"/>
    <s v="B 需要爭取"/>
    <m/>
    <m/>
    <m/>
    <s v="劉繼中"/>
    <s v="IDSBG-臺北"/>
    <s v="集團關聯外交"/>
    <s v="IDSBG"/>
    <s v="IDSBG"/>
    <s v="夏湘偉"/>
    <s v="RMB"/>
    <n v="18360"/>
    <n v="18360"/>
    <m/>
    <n v="18360"/>
    <m/>
    <n v="1.84E-2"/>
    <m/>
    <m/>
    <m/>
    <m/>
    <d v="2023-05-20T00:00:00"/>
    <x v="5"/>
    <m/>
    <m/>
    <m/>
    <m/>
    <m/>
    <m/>
    <m/>
    <m/>
    <m/>
    <s v="LH"/>
  </r>
  <r>
    <s v="A049"/>
    <x v="0"/>
    <s v="JY-02檢驗治具"/>
    <s v="B 需要爭取"/>
    <m/>
    <m/>
    <m/>
    <s v="劉繼中"/>
    <s v="IDSBG-臺北"/>
    <s v="集團關聯外交"/>
    <s v="IDSBG"/>
    <s v="IDSBG"/>
    <s v="夏湘偉"/>
    <s v="RMB"/>
    <n v="35880"/>
    <n v="35880"/>
    <m/>
    <n v="35880"/>
    <m/>
    <n v="3.5900000000000001E-2"/>
    <m/>
    <m/>
    <m/>
    <m/>
    <d v="2023-05-20T00:00:00"/>
    <x v="5"/>
    <m/>
    <m/>
    <m/>
    <m/>
    <m/>
    <m/>
    <m/>
    <m/>
    <m/>
    <s v="LH"/>
  </r>
  <r>
    <s v="A050"/>
    <x v="0"/>
    <s v="Koala Magpie連板自動點膠機（換閥改造）"/>
    <s v="A 確認"/>
    <m/>
    <s v="簽核檔報價單"/>
    <s v="深圳富桂"/>
    <s v="張建德"/>
    <s v="CNSBG-LH"/>
    <s v="G次內交"/>
    <s v="CNSBG"/>
    <s v="CBD"/>
    <m/>
    <s v="RMB"/>
    <n v="85000"/>
    <n v="85000"/>
    <n v="85000"/>
    <n v="0"/>
    <n v="85000"/>
    <n v="8.5000000000000006E-2"/>
    <m/>
    <n v="0"/>
    <s v="已出貨已立賬"/>
    <d v="2023-09-30T00:00:00"/>
    <m/>
    <x v="3"/>
    <s v="2024年03月"/>
    <s v="GBP-O3263407"/>
    <d v="2024-03-26T00:00:00"/>
    <m/>
    <m/>
    <s v="費用轉嫁"/>
    <m/>
    <s v="Closed"/>
    <m/>
    <s v="LH"/>
  </r>
  <r>
    <s v="A051"/>
    <x v="0"/>
    <s v="NWEII 沖壓自動化線"/>
    <s v="B 需要爭取"/>
    <m/>
    <m/>
    <m/>
    <s v="張世忠"/>
    <s v="CNSBG-VN"/>
    <s v="集團關聯外交"/>
    <s v="CNSBG"/>
    <s v="NWEII"/>
    <s v="朱仁文"/>
    <s v="RMB"/>
    <n v="2500000"/>
    <n v="2500000"/>
    <n v="2500000"/>
    <n v="0"/>
    <m/>
    <n v="2.5"/>
    <m/>
    <m/>
    <m/>
    <m/>
    <s v="2024/6"/>
    <x v="2"/>
    <m/>
    <m/>
    <m/>
    <m/>
    <m/>
    <m/>
    <m/>
    <s v="方案評估中"/>
    <m/>
    <s v="NN"/>
  </r>
  <r>
    <s v="A052"/>
    <x v="0"/>
    <s v="PCB 組裝機"/>
    <s v="A 確認"/>
    <m/>
    <s v="1TGHO10017"/>
    <s v="Cloud Network Technology Singapore Pte. Ltd."/>
    <s v="張世忠"/>
    <s v="TW"/>
    <s v="集團關聯外交"/>
    <s v="CNSBG"/>
    <s v="CBD"/>
    <s v="曾智育"/>
    <s v="USD"/>
    <n v="47770"/>
    <n v="348721"/>
    <n v="348721"/>
    <n v="0"/>
    <n v="47770"/>
    <n v="0.348721"/>
    <d v="2024-03-31T00:00:00"/>
    <n v="193489.03999999998"/>
    <s v="待出貨"/>
    <m/>
    <d v="2024-03-20T00:00:00"/>
    <x v="3"/>
    <m/>
    <m/>
    <m/>
    <m/>
    <m/>
    <m/>
    <m/>
    <s v="待出貨,CNS 2023貨款未回復付款時期,南寧經管不予以立帳,"/>
    <n v="3"/>
    <s v="NN"/>
  </r>
  <r>
    <s v="A053"/>
    <x v="0"/>
    <s v="PG548  Disassembly line *3"/>
    <s v="B 需要爭取"/>
    <m/>
    <m/>
    <m/>
    <s v="張建德/楊志偉"/>
    <s v="台灣新竹廠"/>
    <s v="集團關聯外交"/>
    <s v="CESBG"/>
    <s v="NVD"/>
    <s v="陳榮洲"/>
    <s v="RMB"/>
    <n v="8556900"/>
    <n v="8556900"/>
    <m/>
    <n v="8556900"/>
    <m/>
    <n v="2.8523000000000001"/>
    <m/>
    <m/>
    <m/>
    <m/>
    <d v="2024-08-01T00:00:00"/>
    <x v="6"/>
    <m/>
    <m/>
    <m/>
    <m/>
    <m/>
    <m/>
    <m/>
    <m/>
    <m/>
    <s v="LH"/>
  </r>
  <r>
    <s v="A054"/>
    <x v="0"/>
    <s v="PG548  Main assembly line*3"/>
    <s v="B 需要爭取"/>
    <m/>
    <m/>
    <m/>
    <s v="張建德/楊志偉"/>
    <s v="台灣新竹廠"/>
    <s v="集團關聯外交"/>
    <s v="CESBG"/>
    <s v="NVD"/>
    <s v="陳榮洲"/>
    <s v="RMB"/>
    <n v="15533240"/>
    <n v="15533240"/>
    <m/>
    <n v="15533240"/>
    <m/>
    <n v="5.6174499999999998"/>
    <m/>
    <m/>
    <m/>
    <m/>
    <d v="2024-08-01T00:00:00"/>
    <x v="6"/>
    <m/>
    <m/>
    <m/>
    <m/>
    <m/>
    <m/>
    <m/>
    <m/>
    <m/>
    <s v="LH"/>
  </r>
  <r>
    <s v="A055"/>
    <x v="0"/>
    <s v="PG548 Module assembly line *3"/>
    <s v="B 需要爭取"/>
    <m/>
    <m/>
    <m/>
    <s v="張建德/楊志偉"/>
    <s v="台灣新竹廠"/>
    <s v="集團關聯外交"/>
    <s v="CESBG"/>
    <s v="NVD"/>
    <s v="陳榮洲"/>
    <s v="RMB"/>
    <n v="32029500"/>
    <n v="32029500"/>
    <m/>
    <n v="32029500"/>
    <m/>
    <n v="4.7128000000000005"/>
    <m/>
    <m/>
    <m/>
    <m/>
    <d v="2024-08-01T00:00:00"/>
    <x v="6"/>
    <m/>
    <m/>
    <m/>
    <m/>
    <m/>
    <m/>
    <m/>
    <m/>
    <m/>
    <s v="LH"/>
  </r>
  <r>
    <s v="A056"/>
    <x v="0"/>
    <s v="PG548 測試自動化(RGV測試上下料部分-黃富山)"/>
    <m/>
    <m/>
    <m/>
    <m/>
    <s v="張世忠"/>
    <s v="台灣新竹廠"/>
    <s v="集團關聯外交"/>
    <s v="CESBG"/>
    <s v="NVD"/>
    <s v="陳榮洲"/>
    <s v="USD"/>
    <n v="4000000"/>
    <n v="29200000"/>
    <m/>
    <n v="29200000"/>
    <m/>
    <m/>
    <m/>
    <m/>
    <m/>
    <m/>
    <d v="2024-08-01T00:00:00"/>
    <x v="6"/>
    <m/>
    <m/>
    <m/>
    <m/>
    <m/>
    <m/>
    <m/>
    <m/>
    <m/>
    <s v="NN"/>
  </r>
  <r>
    <s v="A057"/>
    <x v="0"/>
    <s v="PHX23- 返拋後全尺寸自動檢查機 (樣機)"/>
    <s v="A 確認"/>
    <m/>
    <m/>
    <m/>
    <s v="劉繼中"/>
    <s v="IPEBG-龍華"/>
    <s v="集團關聯外交"/>
    <s v="iPEBG"/>
    <s v="iPEBG"/>
    <s v="王保珠"/>
    <s v="RMB"/>
    <n v="1500000"/>
    <n v="1500000"/>
    <m/>
    <n v="1500000"/>
    <m/>
    <n v="1.5"/>
    <m/>
    <m/>
    <m/>
    <m/>
    <d v="2024-08-30T00:00:00"/>
    <x v="7"/>
    <m/>
    <m/>
    <m/>
    <m/>
    <m/>
    <m/>
    <m/>
    <m/>
    <m/>
    <s v="LH"/>
  </r>
  <r>
    <s v="A058"/>
    <x v="0"/>
    <s v="POD2 AUTO RUN IN tesst(共8臺，此項為7臺數據）"/>
    <s v="A 確認"/>
    <m/>
    <s v="1SFHO10016"/>
    <s v="INGRASYS (SINGAPORE) PTE. LTD"/>
    <s v="張晟昌"/>
    <s v="墨西哥"/>
    <s v="集團關聯外交"/>
    <s v="CESBG"/>
    <s v="NVD"/>
    <s v="陳亦漢"/>
    <s v="USD"/>
    <n v="2109880"/>
    <n v="15402124"/>
    <n v="7563766.2800000003"/>
    <n v="7838357.7199999997"/>
    <n v="1066100"/>
    <n v="7.5773057499999998"/>
    <s v="2024/4"/>
    <n v="4148361.0700000003"/>
    <s v="已出貨7臺"/>
    <s v="1/26:2pcs_x000a_3/8:2pcs_x000a_3/14:3pcs"/>
    <s v="2024/3"/>
    <x v="3"/>
    <m/>
    <m/>
    <m/>
    <m/>
    <m/>
    <s v="開票"/>
    <m/>
    <s v="1/26:2pcs_x000a_3/8:2pcs_x000a_3/14:3pcs"/>
    <n v="3"/>
    <s v="NN"/>
  </r>
  <r>
    <s v="A058"/>
    <x v="0"/>
    <s v="POD2 AUTO RUN IN tesst(共8臺，此項為1臺數據）"/>
    <s v="A 確認"/>
    <m/>
    <s v="1SFHO10016"/>
    <s v="INGRASYS (SINGAPORE) PTE. LTD"/>
    <s v="張晟昌"/>
    <s v="墨西哥"/>
    <s v="集團關聯外交"/>
    <s v="CESBG"/>
    <s v="NVD"/>
    <s v="陳亦漢"/>
    <s v="USD"/>
    <m/>
    <m/>
    <n v="1080538.04"/>
    <n v="-1080538.04"/>
    <n v="152300"/>
    <n v="1.08053804"/>
    <s v="2024/5"/>
    <n v="592623.01"/>
    <s v="待出貨1臺"/>
    <s v="1PCS"/>
    <s v="2024/5"/>
    <x v="5"/>
    <m/>
    <m/>
    <m/>
    <m/>
    <m/>
    <s v="開票"/>
    <m/>
    <s v="剩下1pcs預計4月出貨"/>
    <n v="5"/>
    <s v="NN"/>
  </r>
  <r>
    <s v="A059"/>
    <x v="0"/>
    <s v="PTH載具回流自動化"/>
    <s v="B 需要爭取"/>
    <m/>
    <m/>
    <m/>
    <s v="張建德/楊志偉"/>
    <s v="威州"/>
    <s v="集團關聯外交"/>
    <s v="CESBG"/>
    <s v="FII USA"/>
    <s v="Kilin"/>
    <s v="USD"/>
    <n v="500000"/>
    <n v="3650000"/>
    <m/>
    <n v="3650000"/>
    <m/>
    <m/>
    <m/>
    <m/>
    <m/>
    <m/>
    <d v="2024-09-30T00:00:00"/>
    <x v="6"/>
    <m/>
    <m/>
    <m/>
    <m/>
    <m/>
    <m/>
    <m/>
    <m/>
    <m/>
    <s v="LH"/>
  </r>
  <r>
    <s v="A060"/>
    <x v="0"/>
    <s v="RBFB 硬盤下壓與讀碼檢測"/>
    <s v="B 需要爭取"/>
    <m/>
    <m/>
    <m/>
    <s v="張晟昌"/>
    <s v="威州"/>
    <s v="集團關聯外交"/>
    <s v="FII USA"/>
    <s v="FII USA"/>
    <s v="王曦堯"/>
    <s v="USD"/>
    <n v="195000"/>
    <n v="1423500"/>
    <m/>
    <n v="1423500"/>
    <m/>
    <n v="1.4235"/>
    <m/>
    <m/>
    <m/>
    <m/>
    <s v="2024/7"/>
    <x v="2"/>
    <m/>
    <m/>
    <m/>
    <m/>
    <m/>
    <m/>
    <m/>
    <s v="2023/ 9/12 kilin議價 重新給報價單"/>
    <s v="爭取中"/>
    <s v="NN"/>
  </r>
  <r>
    <s v="A061"/>
    <x v="0"/>
    <s v="SSD SFT測試自動化(墨西哥)"/>
    <s v="取消"/>
    <m/>
    <m/>
    <m/>
    <s v="楊志偉/張建德"/>
    <s v="墨西哥"/>
    <s v="集團關聯外交"/>
    <s v="CESBG"/>
    <s v="NVD"/>
    <s v="弘毅"/>
    <s v="NTD"/>
    <m/>
    <m/>
    <m/>
    <m/>
    <m/>
    <m/>
    <m/>
    <m/>
    <m/>
    <m/>
    <s v="2024/6"/>
    <x v="4"/>
    <m/>
    <m/>
    <m/>
    <m/>
    <m/>
    <m/>
    <m/>
    <s v="已提供方案跟報價_x000a_投資計劃卡在協理未簽核，預計Q4列營收"/>
    <s v="已與主管溝通，專案取消"/>
    <s v="LH"/>
  </r>
  <r>
    <s v="A062"/>
    <x v="0"/>
    <s v="T7機種測試治具"/>
    <s v="A 確認"/>
    <m/>
    <m/>
    <m/>
    <s v="徐輝"/>
    <s v="越南"/>
    <s v="集團關聯外交"/>
    <s v="CNSBG"/>
    <s v="VN"/>
    <s v="卓巧靈"/>
    <s v="RMB"/>
    <n v="2000000"/>
    <n v="460000"/>
    <m/>
    <n v="460000"/>
    <m/>
    <m/>
    <m/>
    <m/>
    <m/>
    <m/>
    <d v="2024-08-30T00:00:00"/>
    <x v="3"/>
    <m/>
    <m/>
    <m/>
    <m/>
    <m/>
    <m/>
    <m/>
    <m/>
    <m/>
    <s v="LH"/>
  </r>
  <r>
    <s v="A063"/>
    <x v="0"/>
    <s v="Uplink Automation project"/>
    <s v="B 需要爭取"/>
    <m/>
    <m/>
    <m/>
    <s v="張建德/楊志偉"/>
    <s v="墨西哥-FJZ"/>
    <s v="集團關聯外交"/>
    <s v="CNSBG"/>
    <s v="FII USA"/>
    <s v="李強"/>
    <s v="USD"/>
    <n v="4000000"/>
    <n v="29200000"/>
    <m/>
    <n v="29200000"/>
    <m/>
    <m/>
    <m/>
    <m/>
    <m/>
    <m/>
    <d v="2024-12-25T00:00:00"/>
    <x v="1"/>
    <m/>
    <m/>
    <m/>
    <m/>
    <m/>
    <m/>
    <m/>
    <m/>
    <m/>
    <s v="LH"/>
  </r>
  <r>
    <s v="A064"/>
    <x v="0"/>
    <s v="天津服務器測試治具A機種"/>
    <s v="A 確認"/>
    <m/>
    <m/>
    <m/>
    <s v="徐輝"/>
    <s v="天津"/>
    <s v="集團關聯外交"/>
    <s v="CESBG"/>
    <s v="CESBG"/>
    <s v="劉小花"/>
    <s v="RMB"/>
    <n v="1400000"/>
    <n v="1400000"/>
    <m/>
    <n v="1400000"/>
    <m/>
    <m/>
    <m/>
    <m/>
    <m/>
    <m/>
    <d v="2024-04-30T00:00:00"/>
    <x v="0"/>
    <m/>
    <m/>
    <m/>
    <m/>
    <m/>
    <m/>
    <m/>
    <m/>
    <m/>
    <s v="LH"/>
  </r>
  <r>
    <s v="A065"/>
    <x v="0"/>
    <s v="天津服務器測試治具A機種"/>
    <s v="A 確認"/>
    <m/>
    <m/>
    <m/>
    <s v="徐輝"/>
    <s v="天津"/>
    <s v="集團關聯外交"/>
    <s v="CESBG"/>
    <s v="CESBG"/>
    <s v="劉小花"/>
    <s v="RMB"/>
    <n v="1600000"/>
    <n v="1600000"/>
    <m/>
    <n v="1600000"/>
    <m/>
    <m/>
    <m/>
    <m/>
    <m/>
    <m/>
    <d v="2024-08-30T00:00:00"/>
    <x v="7"/>
    <m/>
    <m/>
    <m/>
    <m/>
    <m/>
    <m/>
    <m/>
    <m/>
    <m/>
    <s v="LH"/>
  </r>
  <r>
    <s v="A066"/>
    <x v="0"/>
    <s v="天津服務器測試治具A機種"/>
    <s v="A 確認"/>
    <m/>
    <m/>
    <m/>
    <s v="徐輝"/>
    <s v="天津"/>
    <s v="集團關聯外交"/>
    <s v="CESBG"/>
    <s v="CESBG"/>
    <s v="劉小花"/>
    <s v="RMB"/>
    <n v="1800000"/>
    <n v="1800000"/>
    <m/>
    <n v="1800000"/>
    <m/>
    <m/>
    <m/>
    <m/>
    <m/>
    <m/>
    <d v="2024-12-30T00:00:00"/>
    <x v="1"/>
    <m/>
    <m/>
    <m/>
    <m/>
    <m/>
    <m/>
    <m/>
    <m/>
    <m/>
    <s v="LH"/>
  </r>
  <r>
    <s v="A067"/>
    <x v="0"/>
    <s v="天津服務器測試治具DL110"/>
    <s v="A 確認"/>
    <m/>
    <m/>
    <m/>
    <s v="徐輝"/>
    <s v="天津"/>
    <s v="集團關聯外交"/>
    <s v="CESBG"/>
    <s v="CESBG"/>
    <s v="劉小花"/>
    <s v="RMB"/>
    <n v="1000000"/>
    <n v="1000000"/>
    <m/>
    <n v="1000000"/>
    <m/>
    <m/>
    <m/>
    <m/>
    <m/>
    <m/>
    <d v="2024-01-30T00:00:00"/>
    <x v="9"/>
    <m/>
    <m/>
    <m/>
    <m/>
    <m/>
    <m/>
    <m/>
    <m/>
    <m/>
    <s v="LH"/>
  </r>
  <r>
    <s v="A068"/>
    <x v="0"/>
    <s v="天津服務器測試治具DL110"/>
    <s v="A 確認"/>
    <m/>
    <m/>
    <m/>
    <s v="徐輝"/>
    <s v="天津"/>
    <s v="集團關聯外交"/>
    <s v="CESBG"/>
    <s v="CESBG"/>
    <s v="劉小花"/>
    <s v="RMB"/>
    <n v="1400000"/>
    <n v="1400000"/>
    <m/>
    <n v="1400000"/>
    <m/>
    <m/>
    <m/>
    <m/>
    <m/>
    <m/>
    <d v="2024-05-30T00:00:00"/>
    <x v="5"/>
    <m/>
    <m/>
    <m/>
    <m/>
    <m/>
    <m/>
    <m/>
    <m/>
    <m/>
    <s v="LH"/>
  </r>
  <r>
    <s v="A069"/>
    <x v="0"/>
    <s v="天津服務器測試治具DL110"/>
    <s v="A 確認"/>
    <m/>
    <m/>
    <m/>
    <s v="徐輝"/>
    <s v="天津"/>
    <s v="集團關聯外交"/>
    <s v="CESBG"/>
    <s v="CESBG"/>
    <s v="劉小花"/>
    <s v="RMB"/>
    <n v="1700000"/>
    <n v="1700000"/>
    <m/>
    <n v="1700000"/>
    <m/>
    <m/>
    <m/>
    <m/>
    <m/>
    <m/>
    <d v="2024-09-30T00:00:00"/>
    <x v="6"/>
    <m/>
    <m/>
    <m/>
    <m/>
    <m/>
    <m/>
    <m/>
    <m/>
    <m/>
    <s v="LH"/>
  </r>
  <r>
    <s v="A070"/>
    <x v="0"/>
    <s v="天津服務器測試治具GL380"/>
    <s v="A 確認"/>
    <m/>
    <m/>
    <m/>
    <s v="徐輝"/>
    <s v="天津"/>
    <s v="集團關聯外交"/>
    <s v="CESBG"/>
    <s v="CESBG"/>
    <s v="劉小花"/>
    <s v="RMB"/>
    <n v="500000"/>
    <n v="475000"/>
    <m/>
    <n v="475000"/>
    <m/>
    <m/>
    <m/>
    <m/>
    <m/>
    <m/>
    <d v="2024-02-29T00:00:00"/>
    <x v="10"/>
    <m/>
    <m/>
    <m/>
    <m/>
    <m/>
    <m/>
    <m/>
    <m/>
    <m/>
    <s v="LH"/>
  </r>
  <r>
    <s v="A071"/>
    <x v="0"/>
    <s v="天津服務器測試治具GL380"/>
    <s v="A 確認"/>
    <m/>
    <m/>
    <m/>
    <s v="徐輝"/>
    <s v="天津"/>
    <s v="集團關聯外交"/>
    <s v="CESBG"/>
    <s v="CESBG"/>
    <s v="劉小花"/>
    <s v="RMB"/>
    <n v="1400000"/>
    <n v="1400000"/>
    <m/>
    <n v="1400000"/>
    <m/>
    <m/>
    <m/>
    <m/>
    <m/>
    <m/>
    <d v="2024-06-30T00:00:00"/>
    <x v="4"/>
    <m/>
    <m/>
    <m/>
    <m/>
    <m/>
    <m/>
    <m/>
    <m/>
    <m/>
    <s v="LH"/>
  </r>
  <r>
    <s v="A072"/>
    <x v="0"/>
    <s v="天津服務器測試治具GL380"/>
    <s v="A 確認"/>
    <m/>
    <m/>
    <m/>
    <s v="徐輝"/>
    <s v="天津"/>
    <s v="集團關聯外交"/>
    <s v="CESBG"/>
    <s v="CESBG"/>
    <s v="劉小花"/>
    <s v="RMB"/>
    <n v="1500000"/>
    <n v="1500000"/>
    <m/>
    <n v="1500000"/>
    <m/>
    <m/>
    <m/>
    <m/>
    <m/>
    <m/>
    <d v="2024-10-30T00:00:00"/>
    <x v="8"/>
    <m/>
    <m/>
    <m/>
    <m/>
    <m/>
    <m/>
    <m/>
    <m/>
    <m/>
    <s v="LH"/>
  </r>
  <r>
    <s v="A073"/>
    <x v="0"/>
    <s v="天津服務器測試治具T機種"/>
    <s v="A 確認"/>
    <m/>
    <m/>
    <m/>
    <s v="徐輝"/>
    <s v="天津"/>
    <s v="集團關聯外交"/>
    <s v="CESBG"/>
    <s v="CESBG"/>
    <s v="劉小花"/>
    <s v="RMB"/>
    <n v="1000000"/>
    <n v="1389000"/>
    <m/>
    <n v="1389000"/>
    <m/>
    <m/>
    <m/>
    <m/>
    <m/>
    <m/>
    <d v="2024-03-30T00:00:00"/>
    <x v="3"/>
    <m/>
    <m/>
    <m/>
    <m/>
    <m/>
    <m/>
    <m/>
    <m/>
    <m/>
    <s v="LH"/>
  </r>
  <r>
    <s v="A074"/>
    <x v="0"/>
    <s v="天津服務器測試治具T機種"/>
    <s v="A 確認"/>
    <m/>
    <m/>
    <m/>
    <s v="徐輝"/>
    <s v="天津"/>
    <s v="集團關聯外交"/>
    <s v="CESBG"/>
    <s v="CESBG"/>
    <s v="劉小花"/>
    <s v="RMB"/>
    <n v="1600000"/>
    <n v="1600000"/>
    <m/>
    <n v="1600000"/>
    <m/>
    <m/>
    <m/>
    <m/>
    <m/>
    <m/>
    <d v="2024-07-30T00:00:00"/>
    <x v="2"/>
    <m/>
    <m/>
    <m/>
    <m/>
    <m/>
    <m/>
    <m/>
    <m/>
    <m/>
    <s v="LH"/>
  </r>
  <r>
    <s v="A075"/>
    <x v="0"/>
    <s v="天津服務器測試治具T機種"/>
    <s v="A 確認"/>
    <m/>
    <m/>
    <m/>
    <s v="徐輝"/>
    <s v="天津"/>
    <s v="集團關聯外交"/>
    <s v="CESBG"/>
    <s v="CESBG"/>
    <s v="劉小花"/>
    <s v="RMB"/>
    <n v="1600000"/>
    <n v="1600000"/>
    <m/>
    <n v="1600000"/>
    <m/>
    <m/>
    <m/>
    <m/>
    <m/>
    <m/>
    <d v="2024-11-30T00:00:00"/>
    <x v="11"/>
    <m/>
    <m/>
    <m/>
    <m/>
    <m/>
    <m/>
    <m/>
    <m/>
    <m/>
    <s v="LH"/>
  </r>
  <r>
    <s v="A076"/>
    <x v="0"/>
    <s v="布料檢測機"/>
    <s v="B 需要爭取"/>
    <m/>
    <m/>
    <m/>
    <s v="劉宗臣"/>
    <s v="年興成衣廠"/>
    <s v="外部客戶"/>
    <s v="年興成衣廠"/>
    <s v="年興成衣廠"/>
    <s v="塗經理"/>
    <s v="USD"/>
    <n v="30000"/>
    <n v="219000"/>
    <m/>
    <n v="219000"/>
    <m/>
    <m/>
    <m/>
    <n v="131400"/>
    <m/>
    <m/>
    <s v="2024/7月"/>
    <x v="2"/>
    <m/>
    <m/>
    <m/>
    <m/>
    <m/>
    <m/>
    <m/>
    <s v="已送報價單給 年興紡織"/>
    <m/>
    <s v="VN"/>
  </r>
  <r>
    <s v="A077"/>
    <x v="0"/>
    <s v="南青 10U伺服器組裝物流AGV"/>
    <s v="A 確認"/>
    <m/>
    <s v="1FZHN90011"/>
    <s v="鴻佰科技股份有限公司"/>
    <s v="張晟昌"/>
    <s v="台灣南青"/>
    <s v="集團關聯外交"/>
    <s v="CESBG"/>
    <s v="CESBG"/>
    <s v="劉泓毅"/>
    <s v="USD"/>
    <n v="77000"/>
    <n v="562100"/>
    <n v="562100"/>
    <n v="0"/>
    <n v="75000"/>
    <n v="0.56210000000000004"/>
    <m/>
    <m/>
    <s v="已出貨"/>
    <d v="2024-02-29T00:00:00"/>
    <s v="2024/3"/>
    <x v="3"/>
    <m/>
    <m/>
    <m/>
    <m/>
    <m/>
    <m/>
    <m/>
    <s v="年前已出貨,客戶要求2/26 送貨到廠"/>
    <n v="3"/>
    <s v="NN"/>
  </r>
  <r>
    <s v="A078"/>
    <x v="0"/>
    <s v="南青3B串聯專案-1批次"/>
    <s v="A 確認"/>
    <m/>
    <s v="1FZHNB0003+2CMP-NC0066"/>
    <s v="富聯卓越"/>
    <s v="楊志偉"/>
    <s v="台灣南青"/>
    <s v="集團關聯外交"/>
    <s v="CESBG"/>
    <s v="CESBG"/>
    <s v="謝百彥"/>
    <s v="USD"/>
    <n v="169313"/>
    <n v="1203392.1475"/>
    <n v="1203392.1475"/>
    <n v="0"/>
    <n v="169313"/>
    <n v="1.2033921475"/>
    <m/>
    <n v="860585"/>
    <s v="已出貨已立賬"/>
    <d v="2024-02-22T00:00:00"/>
    <s v="2024/3"/>
    <x v="3"/>
    <s v="2024年03月"/>
    <s v="24332000000083372006"/>
    <d v="2024-03-29T00:00:00"/>
    <m/>
    <m/>
    <s v="開票"/>
    <m/>
    <s v="Closed"/>
    <m/>
    <s v="LH"/>
  </r>
  <r>
    <s v="A079"/>
    <x v="0"/>
    <s v="南青3B串聯專案-2批次"/>
    <s v="A 確認"/>
    <m/>
    <s v="1FZHNB0003"/>
    <s v="富聯卓越"/>
    <s v="楊志偉"/>
    <s v="台灣南青"/>
    <s v="集團關聯外交"/>
    <s v="CESBG"/>
    <s v="CESBG"/>
    <s v="謝百彥"/>
    <s v="USD"/>
    <n v="126756"/>
    <n v="900918.27"/>
    <n v="900918.27"/>
    <n v="0"/>
    <n v="126756"/>
    <n v="0.90091827000000002"/>
    <m/>
    <n v="630642.78899999999"/>
    <s v="待出貨"/>
    <m/>
    <s v="2024/6"/>
    <x v="4"/>
    <m/>
    <m/>
    <m/>
    <m/>
    <m/>
    <s v="開票"/>
    <m/>
    <s v="預計5月上月出貨"/>
    <m/>
    <s v="LH"/>
  </r>
  <r>
    <s v="A080"/>
    <x v="0"/>
    <s v="南青Makaru自動組裝線"/>
    <s v="B 需要爭取"/>
    <m/>
    <m/>
    <m/>
    <s v="楊志偉"/>
    <s v="台灣南青"/>
    <s v="集團關聯外交"/>
    <s v="CESBG"/>
    <s v="CESBG"/>
    <s v="謝百彥"/>
    <s v="USD"/>
    <n v="321500"/>
    <n v="2346950"/>
    <m/>
    <n v="2346950"/>
    <m/>
    <n v="2.3469499999999996"/>
    <m/>
    <m/>
    <m/>
    <m/>
    <s v="2024/7"/>
    <x v="2"/>
    <m/>
    <m/>
    <m/>
    <m/>
    <m/>
    <m/>
    <m/>
    <s v="投資計畫還沒有送上去"/>
    <m/>
    <s v="LH"/>
  </r>
  <r>
    <s v="A081"/>
    <x v="0"/>
    <s v="威州 C5 自動組裝線"/>
    <s v="A 確認"/>
    <d v="2024-03-23T00:00:00"/>
    <s v="FII2430409"/>
    <s v="FII USA"/>
    <s v="張晟昌"/>
    <s v="威州"/>
    <s v="集團關聯外交"/>
    <s v="FII USA"/>
    <s v="FII USA"/>
    <s v="王曦堯"/>
    <s v="USD"/>
    <n v="524440"/>
    <n v="3828412"/>
    <n v="3828411.9999999995"/>
    <n v="0"/>
    <n v="524440"/>
    <n v="3.8284119999999997"/>
    <m/>
    <m/>
    <m/>
    <m/>
    <s v="2024/7"/>
    <x v="2"/>
    <m/>
    <m/>
    <m/>
    <m/>
    <m/>
    <m/>
    <m/>
    <s v="毛利表提出申請 , 插DIMM圖面細化"/>
    <n v="7"/>
    <s v="NN"/>
  </r>
  <r>
    <s v="A082"/>
    <x v="0"/>
    <s v="威州 HDD自動開箱線 + RBFB自動堆棧版設備"/>
    <s v="B 需要爭取"/>
    <m/>
    <m/>
    <m/>
    <s v="張晟昌"/>
    <s v="威州"/>
    <s v="集團關聯外交"/>
    <s v="FII USA"/>
    <s v="FII USA"/>
    <s v="王鈞鴻 / 王曦堯"/>
    <s v="USD"/>
    <n v="246400"/>
    <n v="1798720"/>
    <m/>
    <n v="1798720"/>
    <m/>
    <n v="1.7987200000000001"/>
    <m/>
    <m/>
    <m/>
    <m/>
    <s v="2024/7"/>
    <x v="2"/>
    <m/>
    <m/>
    <m/>
    <m/>
    <m/>
    <m/>
    <m/>
    <s v="HDD開箱與RBFB堆垛合併報價單"/>
    <s v="爭取中"/>
    <s v="NN"/>
  </r>
  <r>
    <s v="A083"/>
    <x v="0"/>
    <s v="威州 記憶體條自動轉盤設備"/>
    <s v="A 確認"/>
    <d v="2024-03-23T00:00:00"/>
    <s v="FII2392501"/>
    <s v="FII USA"/>
    <s v="張晟昌"/>
    <s v="威州"/>
    <s v="集團關聯外交"/>
    <s v="FII USA"/>
    <s v="FII USA"/>
    <s v="王曦堯"/>
    <s v="USD"/>
    <n v="50000"/>
    <n v="365000"/>
    <n v="365000"/>
    <n v="0"/>
    <n v="50000"/>
    <n v="0.36499999999999999"/>
    <d v="2024-03-15T00:00:00"/>
    <n v="187809.69667999999"/>
    <s v="已出貨"/>
    <d v="2024-03-15T00:00:00"/>
    <s v="2024/3"/>
    <x v="3"/>
    <m/>
    <m/>
    <m/>
    <m/>
    <m/>
    <m/>
    <m/>
    <s v="客戶要求空運,3/15出廠發至香港機場"/>
    <n v="3"/>
    <s v="NN"/>
  </r>
  <r>
    <s v="A084"/>
    <x v="0"/>
    <s v="威州測試櫃智能LED顯示 (30套)"/>
    <s v="B 需要爭取"/>
    <m/>
    <m/>
    <m/>
    <s v="張晟昌"/>
    <s v="威州"/>
    <s v="集團關聯外交"/>
    <s v="FII USA"/>
    <s v="FII USA"/>
    <s v="楊光"/>
    <s v="USD"/>
    <n v="195000"/>
    <n v="1423500"/>
    <m/>
    <n v="1423500"/>
    <m/>
    <n v="1.4235"/>
    <m/>
    <m/>
    <m/>
    <m/>
    <s v="2024/6"/>
    <x v="2"/>
    <m/>
    <m/>
    <m/>
    <m/>
    <m/>
    <m/>
    <m/>
    <s v="細部洽談已完成 待報價數量與金額確認"/>
    <m/>
    <s v="NN"/>
  </r>
  <r>
    <s v="A085"/>
    <x v="0"/>
    <s v="連接器壓接機"/>
    <s v="A 確認"/>
    <m/>
    <s v="1TGHO10041"/>
    <s v="Cloud Network Technology Singapore Pte. Ltd."/>
    <s v="張世忠"/>
    <s v="TW"/>
    <s v="集團關聯外交"/>
    <s v="CNSBG"/>
    <s v="CBD"/>
    <s v="曾智育"/>
    <s v="USD"/>
    <n v="23390"/>
    <n v="170747"/>
    <n v="170747"/>
    <n v="0"/>
    <n v="23390"/>
    <n v="0.17074700000000001"/>
    <d v="2024-03-21T00:00:00"/>
    <n v="76934.73000000001"/>
    <s v="已出貨"/>
    <d v="2024-03-21T00:00:00"/>
    <d v="2024-03-20T00:00:00"/>
    <x v="3"/>
    <m/>
    <m/>
    <m/>
    <m/>
    <m/>
    <m/>
    <m/>
    <s v="待出貨,CNS 2023貨款未回復付款時期,南寧經管不予以立帳,"/>
    <n v="3"/>
    <s v="NN"/>
  </r>
  <r>
    <s v="A086"/>
    <x v="0"/>
    <s v="智能物流專案"/>
    <s v="A 確認"/>
    <m/>
    <m/>
    <m/>
    <s v="楊志偉"/>
    <s v="女媧機器人"/>
    <s v="外部客戶"/>
    <s v="女媧機器人"/>
    <s v="女媧機器人"/>
    <s v="郭柳宗"/>
    <s v="RMB"/>
    <n v="679500"/>
    <n v="679500"/>
    <n v="679500"/>
    <n v="0"/>
    <m/>
    <n v="0.67949999999999999"/>
    <m/>
    <m/>
    <m/>
    <m/>
    <d v="2024-07-05T00:00:00"/>
    <x v="2"/>
    <m/>
    <m/>
    <m/>
    <m/>
    <m/>
    <m/>
    <m/>
    <s v="智能物流專案贛州 A03 2樓導入中"/>
    <m/>
    <s v="LH"/>
  </r>
  <r>
    <s v="A087"/>
    <x v="0"/>
    <s v="湖口 HGX 改造 Vulcan"/>
    <s v="A 確認"/>
    <m/>
    <s v="簽核檔報價單，待轉PO"/>
    <s v="富聯卓越"/>
    <s v="張建德"/>
    <s v="墨西哥"/>
    <s v="集團關聯外交"/>
    <s v="CESBG"/>
    <s v="NVD"/>
    <s v="CESBG"/>
    <s v="USD"/>
    <n v="1926594.2465753425"/>
    <n v="14064138"/>
    <n v="14064138"/>
    <n v="0"/>
    <m/>
    <m/>
    <m/>
    <m/>
    <m/>
    <m/>
    <d v="2024-12-31T00:00:00"/>
    <x v="1"/>
    <m/>
    <m/>
    <m/>
    <m/>
    <m/>
    <s v="開票"/>
    <m/>
    <s v="報價單已簽核，待正式PO，設備組裝調試中，原預計1/31出貨，現待PO出貨"/>
    <m/>
    <s v="LH"/>
  </r>
  <r>
    <s v="A088"/>
    <x v="0"/>
    <s v="湖口 高精度貼標機 (6小)"/>
    <s v="A 確認"/>
    <d v="2024-03-18T00:00:00"/>
    <s v="1FZHO30001"/>
    <s v="鴻佰科技股份有限公司"/>
    <s v="張晟昌"/>
    <s v="臺灣湖口"/>
    <s v="集團關聯外交"/>
    <s v="CESBG"/>
    <s v="NVD"/>
    <s v="程皓"/>
    <s v="USD"/>
    <n v="342000"/>
    <n v="2426421.6"/>
    <n v="2426421.6"/>
    <n v="0"/>
    <n v="342000"/>
    <n v="2.4264216000000003"/>
    <d v="2024-05-01T00:00:00"/>
    <n v="1178869.8799999999"/>
    <s v="6套計畫5月出貨"/>
    <m/>
    <s v="‘2024/6"/>
    <x v="4"/>
    <m/>
    <m/>
    <m/>
    <m/>
    <m/>
    <m/>
    <m/>
    <s v="待確認Bianca接單狀況再決定是否需要改機出貨 期限5/M 已收到客戶PO"/>
    <n v="6"/>
    <s v="NN"/>
  </r>
  <r>
    <s v="A089"/>
    <x v="0"/>
    <s v="湖口 高精度貼標機 (10小+2大)"/>
    <s v="A 確認"/>
    <d v="2024-03-18T00:00:00"/>
    <s v="1FZHO30001"/>
    <s v="鴻佰科技股份有限公司"/>
    <s v="張晟昌"/>
    <s v="臺灣湖口"/>
    <s v="集團關聯外交"/>
    <s v="CESBG"/>
    <s v="NVD"/>
    <s v="程皓"/>
    <s v="USD"/>
    <n v="686000"/>
    <n v="4867032.8"/>
    <n v="4867032.8"/>
    <n v="0"/>
    <n v="686000"/>
    <n v="4.8670327999999996"/>
    <d v="2024-03-28T00:00:00"/>
    <n v="1434597.88"/>
    <s v="3/27已出貨"/>
    <s v="3/27已出貨"/>
    <s v="2024/4"/>
    <x v="0"/>
    <m/>
    <m/>
    <m/>
    <m/>
    <m/>
    <m/>
    <m/>
    <s v="投資計畫已完成簽核 預計3/10前完成PRPO 3/15前出貨(8小+2大),已收到客戶PO"/>
    <n v="4"/>
    <s v="NN"/>
  </r>
  <r>
    <s v="A090"/>
    <x v="0"/>
    <s v="銳捷1U包裝線"/>
    <s v="A 確認"/>
    <m/>
    <s v="MA6-NC0002"/>
    <s v="富聯卓越"/>
    <s v="黃弘毅"/>
    <s v="福州"/>
    <s v="外部客戶"/>
    <s v="銳捷"/>
    <s v="銳捷"/>
    <s v="林銳群"/>
    <s v="RMB"/>
    <n v="1800000"/>
    <n v="1800000"/>
    <n v="1800000"/>
    <n v="0"/>
    <n v="1800000"/>
    <n v="1.8"/>
    <m/>
    <n v="1635000"/>
    <s v="已出貨待立賬"/>
    <d v="2024-04-30T00:00:00"/>
    <s v="2024/6"/>
    <x v="4"/>
    <m/>
    <m/>
    <m/>
    <m/>
    <m/>
    <s v="開票"/>
    <m/>
    <s v="方案和報價已通過，已下單，已交貨，調試中"/>
    <m/>
    <s v="LH"/>
  </r>
  <r>
    <s v="A091"/>
    <x v="0"/>
    <s v="243 TA IO Trim 尺寸檢測專案"/>
    <s v="B 需要爭取"/>
    <m/>
    <m/>
    <m/>
    <s v="黃弘毅"/>
    <s v="觀瀾"/>
    <s v="集團關聯外交"/>
    <s v="iPEBG"/>
    <s v="iPEBG"/>
    <s v="吳瑤"/>
    <s v="RMB"/>
    <n v="760000"/>
    <n v="760000"/>
    <m/>
    <n v="760000"/>
    <m/>
    <n v="0.76"/>
    <m/>
    <m/>
    <m/>
    <m/>
    <d v="2024-12-31T00:00:00"/>
    <x v="1"/>
    <m/>
    <m/>
    <m/>
    <m/>
    <m/>
    <m/>
    <m/>
    <s v="方案定版"/>
    <m/>
    <s v="LH"/>
  </r>
  <r>
    <s v="A092"/>
    <x v="0"/>
    <s v="247&amp;248 AL PVD 版 IO Trim 尺寸&amp;外觀檢測專案"/>
    <s v="B 需要爭取"/>
    <m/>
    <m/>
    <m/>
    <s v="黃弘毅"/>
    <s v="觀瀾"/>
    <s v="集團關聯外交"/>
    <s v="iPEBG"/>
    <s v="iPEBG"/>
    <s v="吳瑤"/>
    <s v="RMB"/>
    <n v="1050000"/>
    <n v="1050000"/>
    <m/>
    <n v="1050000"/>
    <m/>
    <n v="1.05"/>
    <m/>
    <m/>
    <m/>
    <m/>
    <d v="2024-12-31T00:00:00"/>
    <x v="1"/>
    <m/>
    <m/>
    <m/>
    <m/>
    <m/>
    <m/>
    <m/>
    <s v="定版方案有新增檢測需求，已修改回傳"/>
    <m/>
    <s v="LH"/>
  </r>
  <r>
    <s v="A093"/>
    <x v="0"/>
    <s v="PHX243外觀&amp;尺寸檢測專案"/>
    <s v="B 需要爭取"/>
    <m/>
    <m/>
    <m/>
    <s v="黃弘毅"/>
    <s v="觀瀾"/>
    <s v="集團關聯外交"/>
    <s v="iPEBG"/>
    <s v="iPEBG"/>
    <s v="羅開虹"/>
    <s v="RMB"/>
    <n v="700000"/>
    <n v="700000"/>
    <m/>
    <n v="700000"/>
    <m/>
    <n v="0.7"/>
    <m/>
    <m/>
    <m/>
    <m/>
    <d v="2024-12-31T00:00:00"/>
    <x v="1"/>
    <m/>
    <m/>
    <m/>
    <m/>
    <m/>
    <m/>
    <m/>
    <s v="V3方案階段"/>
    <m/>
    <s v="LH"/>
  </r>
  <r>
    <s v="A094"/>
    <x v="0"/>
    <s v="PHX23-檢測-外觀-結構-尺寸檢測-AOI 預熱成型"/>
    <s v="B 需要爭取"/>
    <m/>
    <m/>
    <m/>
    <s v="黃弘毅"/>
    <s v="觀瀾"/>
    <s v="集團關聯外交"/>
    <s v="iPEBG"/>
    <s v="iPEBG"/>
    <s v="劉政祺"/>
    <s v="RMB"/>
    <n v="900000"/>
    <n v="900000"/>
    <m/>
    <n v="900000"/>
    <m/>
    <n v="0.9"/>
    <m/>
    <m/>
    <m/>
    <m/>
    <d v="2024-12-31T00:00:00"/>
    <x v="1"/>
    <m/>
    <m/>
    <m/>
    <m/>
    <m/>
    <m/>
    <m/>
    <s v="V1版方案製作中"/>
    <m/>
    <s v="LH"/>
  </r>
  <r>
    <s v="A095"/>
    <x v="0"/>
    <s v="F21智能貨架"/>
    <s v="B 需要爭取"/>
    <m/>
    <m/>
    <m/>
    <s v="黃弘毅"/>
    <s v="CNSBG-LH"/>
    <s v="集團關聯外交"/>
    <s v="CNSBG"/>
    <s v="CNSBG"/>
    <s v="孔亞傑"/>
    <s v="RMB"/>
    <n v="1000000"/>
    <n v="1000000"/>
    <m/>
    <n v="1000000"/>
    <m/>
    <n v="1"/>
    <m/>
    <m/>
    <m/>
    <m/>
    <d v="2024-07-30T00:00:00"/>
    <x v="2"/>
    <m/>
    <m/>
    <m/>
    <m/>
    <m/>
    <m/>
    <m/>
    <s v="待下單"/>
    <m/>
    <s v="LH"/>
  </r>
  <r>
    <s v="A096"/>
    <x v="0"/>
    <s v="CBD物流暫存倉上下料"/>
    <s v="B 需要爭取"/>
    <m/>
    <m/>
    <m/>
    <s v="黃弘毅"/>
    <s v="CNSBG-LH"/>
    <s v="集團關聯外交"/>
    <s v="CNSBG"/>
    <s v="CNSBG"/>
    <s v="陳利平"/>
    <s v="RMB"/>
    <n v="200000"/>
    <n v="200000"/>
    <m/>
    <n v="200000"/>
    <m/>
    <n v="0.2"/>
    <m/>
    <m/>
    <m/>
    <m/>
    <d v="2024-07-30T00:00:00"/>
    <x v="2"/>
    <m/>
    <m/>
    <m/>
    <m/>
    <m/>
    <m/>
    <m/>
    <s v="待下單"/>
    <m/>
    <s v="LH"/>
  </r>
  <r>
    <s v="A097"/>
    <x v="0"/>
    <s v="F21螺絲有無檢測"/>
    <s v="B 需要爭取"/>
    <m/>
    <m/>
    <m/>
    <s v="黃弘毅"/>
    <s v="CNSBG-LH"/>
    <s v="集團關聯外交"/>
    <s v="CNSBG"/>
    <s v="CNSBG"/>
    <s v="孔亞傑"/>
    <s v="RMB"/>
    <n v="300000"/>
    <n v="300000"/>
    <m/>
    <n v="300000"/>
    <m/>
    <n v="0.3"/>
    <m/>
    <m/>
    <m/>
    <m/>
    <d v="2024-07-30T00:00:00"/>
    <x v="2"/>
    <m/>
    <m/>
    <m/>
    <m/>
    <m/>
    <m/>
    <m/>
    <s v="待下單"/>
    <m/>
    <s v="LH"/>
  </r>
  <r>
    <s v="A098"/>
    <x v="0"/>
    <s v="衝壓自動化線體搬遷越南"/>
    <s v="B 需要爭取"/>
    <m/>
    <m/>
    <m/>
    <s v="黃弘毅"/>
    <s v="CNSBG-LH"/>
    <s v="集團關聯外交"/>
    <s v="CNSBG"/>
    <s v="CNSBG"/>
    <s v="邱文周"/>
    <s v="RMB"/>
    <n v="2000000"/>
    <n v="2000000"/>
    <m/>
    <n v="2000000"/>
    <m/>
    <n v="2"/>
    <m/>
    <m/>
    <m/>
    <m/>
    <d v="2024-12-30T00:00:00"/>
    <x v="1"/>
    <m/>
    <m/>
    <m/>
    <m/>
    <m/>
    <m/>
    <m/>
    <s v="暫停"/>
    <m/>
    <s v="LH"/>
  </r>
  <r>
    <s v="A099"/>
    <x v="0"/>
    <s v="F21服務器平面度檢測"/>
    <s v="B 需要爭取"/>
    <m/>
    <m/>
    <m/>
    <s v="黃弘毅"/>
    <s v="CNSBG-LH"/>
    <s v="集團關聯外交"/>
    <s v="CNSBG"/>
    <s v="CNSBG"/>
    <s v="李文鈺"/>
    <s v="RMB"/>
    <n v="1280000"/>
    <n v="1280000"/>
    <m/>
    <n v="1280000"/>
    <m/>
    <n v="1.28"/>
    <m/>
    <m/>
    <m/>
    <m/>
    <d v="2024-12-30T00:00:00"/>
    <x v="1"/>
    <m/>
    <m/>
    <m/>
    <m/>
    <m/>
    <m/>
    <m/>
    <s v="待下單"/>
    <m/>
    <s v="LH"/>
  </r>
  <r>
    <s v="A100"/>
    <x v="0"/>
    <s v="空中物流線"/>
    <s v="A 確認"/>
    <m/>
    <s v="蓋章版採購合同"/>
    <s v="深圳富桂"/>
    <s v="黃弘毅"/>
    <s v="海信"/>
    <s v="外部客戶"/>
    <s v="海信"/>
    <s v="海信"/>
    <s v="莊俊傑"/>
    <s v="RMB"/>
    <n v="3796460.18"/>
    <n v="3796460.18"/>
    <n v="3796460.18"/>
    <n v="0"/>
    <n v="3796460.18"/>
    <n v="3.79646018"/>
    <m/>
    <n v="3606637.1710000001"/>
    <m/>
    <m/>
    <d v="2024-08-30T00:00:00"/>
    <x v="7"/>
    <m/>
    <m/>
    <m/>
    <m/>
    <m/>
    <s v="開票"/>
    <m/>
    <s v="已中標，法務流程已完結，下單購買物料流程中"/>
    <m/>
    <s v="LH"/>
  </r>
  <r>
    <s v="A101"/>
    <x v="0"/>
    <s v="自動安裝接水盤"/>
    <s v="A 確認"/>
    <m/>
    <s v="蓋章版採購合同"/>
    <s v="深圳富桂"/>
    <s v="黃弘毅"/>
    <s v="海信"/>
    <s v="外部客戶"/>
    <s v="海信"/>
    <s v="海信"/>
    <s v="莊俊傑"/>
    <s v="RMB"/>
    <n v="646809.73583128175"/>
    <n v="646809.73583128175"/>
    <n v="646809.73583128175"/>
    <n v="0"/>
    <n v="646809.73583128175"/>
    <n v="0.64680973583128176"/>
    <m/>
    <n v="614469.2490397176"/>
    <m/>
    <m/>
    <d v="2024-08-30T00:00:00"/>
    <x v="7"/>
    <m/>
    <m/>
    <m/>
    <m/>
    <m/>
    <s v="開票"/>
    <m/>
    <s v="已中標，法務流程已完結，下單購買物料流程中"/>
    <m/>
    <s v="LH"/>
  </r>
  <r>
    <s v="A102"/>
    <x v="0"/>
    <s v="商檢自動擰截止閥設備"/>
    <s v="A 確認"/>
    <m/>
    <s v="蓋章版採購合同"/>
    <s v="深圳富桂"/>
    <s v="黃弘毅"/>
    <s v="海信"/>
    <s v="外部客戶"/>
    <s v="海信"/>
    <s v="海信"/>
    <s v="莊俊傑"/>
    <s v="RMB"/>
    <n v="786348.67416871828"/>
    <n v="786348.67416871828"/>
    <n v="786348.67416871828"/>
    <n v="0"/>
    <n v="786348.67416871828"/>
    <n v="0.78634867416871823"/>
    <m/>
    <n v="747031.24046028231"/>
    <m/>
    <m/>
    <d v="2024-08-30T00:00:00"/>
    <x v="7"/>
    <m/>
    <m/>
    <m/>
    <m/>
    <m/>
    <s v="開票"/>
    <m/>
    <s v="已中標，法務流程已完結，下單購買物料流程中"/>
    <m/>
    <s v="LH"/>
  </r>
  <r>
    <s v="A103"/>
    <x v="0"/>
    <s v="N24內機自動貼標"/>
    <s v="A 確認"/>
    <m/>
    <s v="蓋章版採購合同"/>
    <s v="深圳富桂"/>
    <s v="黃弘毅"/>
    <s v="海信"/>
    <s v="外部客戶"/>
    <s v="海信"/>
    <s v="海信"/>
    <s v="莊俊傑"/>
    <s v="RMB"/>
    <n v="1692999.9988934642"/>
    <n v="1692999.9988934642"/>
    <n v="1692999.9988934642"/>
    <n v="0"/>
    <n v="1692999.9988934642"/>
    <n v="1.6929999988934643"/>
    <m/>
    <n v="1608349.9989487908"/>
    <m/>
    <m/>
    <d v="2024-08-30T00:00:00"/>
    <x v="7"/>
    <m/>
    <m/>
    <m/>
    <m/>
    <m/>
    <s v="開票"/>
    <m/>
    <s v="已中標，法務流程已完結，下單購買物料流程中"/>
    <m/>
    <s v="LH"/>
  </r>
  <r>
    <s v="A104"/>
    <x v="0"/>
    <s v="N24內機自動安裝"/>
    <s v="A 確認"/>
    <m/>
    <s v="蓋章版採購合同"/>
    <s v="深圳富桂"/>
    <s v="黃弘毅"/>
    <s v="海信"/>
    <s v="外部客戶"/>
    <s v="海信"/>
    <s v="海信"/>
    <s v="莊俊傑"/>
    <s v="RMB"/>
    <n v="1063999.9993045751"/>
    <n v="1063999.9993045751"/>
    <n v="1063999.9993045751"/>
    <n v="0"/>
    <n v="1063999.9993045751"/>
    <n v="1.0639999993045752"/>
    <m/>
    <n v="1010799.9993393463"/>
    <m/>
    <m/>
    <d v="2024-08-30T00:00:00"/>
    <x v="7"/>
    <m/>
    <m/>
    <m/>
    <m/>
    <m/>
    <s v="開票"/>
    <m/>
    <s v="已中標，法務流程已完結，下單購買物料流程中"/>
    <m/>
    <s v="LH"/>
  </r>
  <r>
    <s v="A105"/>
    <x v="0"/>
    <s v="W24線外機自動擰快速接頭"/>
    <s v="A 確認"/>
    <m/>
    <s v="蓋章版採購合同"/>
    <s v="深圳富桂"/>
    <s v="黃弘毅"/>
    <s v="海信"/>
    <s v="外部客戶"/>
    <s v="海信"/>
    <s v="海信"/>
    <s v="莊俊傑"/>
    <s v="RMB"/>
    <n v="709499.99953627458"/>
    <n v="709499.99953627458"/>
    <n v="709499.99953627458"/>
    <n v="0"/>
    <n v="709499.99953627458"/>
    <n v="0.70949999953627463"/>
    <m/>
    <n v="674024.99955946079"/>
    <m/>
    <m/>
    <d v="2024-08-30T00:00:00"/>
    <x v="7"/>
    <m/>
    <m/>
    <m/>
    <m/>
    <m/>
    <s v="開票"/>
    <m/>
    <s v="已中標，法務流程已完結，下單購買物料流程中"/>
    <m/>
    <s v="LH"/>
  </r>
  <r>
    <s v="A106"/>
    <x v="0"/>
    <s v="W24電機支架自動組裝"/>
    <s v="A 確認"/>
    <m/>
    <s v="蓋章版採購合同"/>
    <s v="深圳富桂"/>
    <s v="黃弘毅"/>
    <s v="海信"/>
    <s v="外部客戶"/>
    <s v="海信"/>
    <s v="海信"/>
    <s v="莊俊傑"/>
    <s v="RMB"/>
    <n v="1212429.2027473857"/>
    <n v="1212429.2027473857"/>
    <n v="1212429.2027473857"/>
    <n v="0"/>
    <n v="1212429.2027473857"/>
    <n v="1.2124292027473857"/>
    <m/>
    <n v="1151807.7426100164"/>
    <m/>
    <m/>
    <d v="2024-08-30T00:00:00"/>
    <x v="7"/>
    <m/>
    <m/>
    <m/>
    <m/>
    <m/>
    <s v="開票"/>
    <m/>
    <s v="已中標，法務流程已完結，下單購買物料流程中"/>
    <m/>
    <s v="LH"/>
  </r>
  <r>
    <s v="A107"/>
    <x v="0"/>
    <s v="W24風扇安裝自動組裝"/>
    <s v="A 確認"/>
    <m/>
    <s v="蓋章版採購合同"/>
    <s v="深圳富桂"/>
    <s v="黃弘毅"/>
    <s v="海信"/>
    <s v="外部客戶"/>
    <s v="海信"/>
    <s v="海信"/>
    <s v="莊俊傑"/>
    <s v="RMB"/>
    <n v="736999.99951830076"/>
    <n v="736999.99951830076"/>
    <n v="736999.99951830076"/>
    <n v="0"/>
    <n v="736999.99951830076"/>
    <n v="0.73699999951830075"/>
    <m/>
    <n v="700149.99954238569"/>
    <m/>
    <m/>
    <d v="2024-08-30T00:00:00"/>
    <x v="7"/>
    <m/>
    <m/>
    <m/>
    <m/>
    <m/>
    <s v="開票"/>
    <m/>
    <s v="已中標，法務流程已完結，下單購買物料流程中"/>
    <m/>
    <s v="LH"/>
  </r>
  <r>
    <s v="A108"/>
    <x v="0"/>
    <s v="翻轉機"/>
    <s v="A 確認"/>
    <m/>
    <s v="1TGHN90017"/>
    <s v="富聯卓越"/>
    <s v="黃弘毅"/>
    <s v="CNT-SG"/>
    <s v="集團關聯外交"/>
    <s v="CNSBG"/>
    <s v="NWEII"/>
    <s v="羅燕"/>
    <s v="RMB"/>
    <n v="227299.20000000001"/>
    <n v="227299.20000000001"/>
    <n v="226646.39999999999"/>
    <n v="652.80000000001746"/>
    <n v="32000"/>
    <n v="0.2266464"/>
    <m/>
    <n v="152030.1"/>
    <s v="已出貨已立賬"/>
    <d v="2023-11-28T00:00:00"/>
    <d v="2024-01-01T00:00:00"/>
    <x v="9"/>
    <s v="2024年01月"/>
    <n v="2.4332000000023601E+19"/>
    <d v="2024-01-24T00:00:00"/>
    <m/>
    <m/>
    <s v="開票"/>
    <m/>
    <s v="已交貨至墨西哥，使用中"/>
    <m/>
    <s v="LH"/>
  </r>
  <r>
    <s v="A109"/>
    <x v="0"/>
    <s v="陽極飛杆掛具號專案"/>
    <s v="A 確認"/>
    <m/>
    <s v="KM系統已簽核"/>
    <s v="深圳富桂"/>
    <s v="黃弘毅"/>
    <s v="MCEBG"/>
    <s v="集團關聯外交"/>
    <s v="MCEBG"/>
    <s v="Mac(I)"/>
    <s v="郭政豐"/>
    <s v="RMB"/>
    <n v="216000"/>
    <n v="216000"/>
    <n v="216000"/>
    <n v="0"/>
    <n v="216000"/>
    <n v="0.216"/>
    <m/>
    <n v="188000"/>
    <s v="已出貨待立賬"/>
    <d v="2024-01-30T00:00:00"/>
    <s v="2024/6"/>
    <x v="4"/>
    <m/>
    <m/>
    <m/>
    <m/>
    <m/>
    <s v="開票"/>
    <m/>
    <s v="已交貨，調試中"/>
    <m/>
    <s v="LH"/>
  </r>
  <r>
    <s v="A110"/>
    <x v="0"/>
    <s v="MCEBG_檢測平臺專案"/>
    <s v="A 確認"/>
    <m/>
    <s v="KM系統已簽核"/>
    <s v="深圳富桂"/>
    <s v="黃弘毅"/>
    <s v="MCEBG"/>
    <s v="集團關聯外交"/>
    <s v="MCEBG"/>
    <s v="Mac(I)"/>
    <s v="郭政豐"/>
    <s v="RMB"/>
    <n v="239000"/>
    <n v="239000"/>
    <n v="239000"/>
    <n v="0"/>
    <n v="239000"/>
    <n v="0.23899999999999999"/>
    <m/>
    <n v="202839"/>
    <s v="已出貨待立賬"/>
    <d v="2024-01-30T00:00:00"/>
    <s v="2024/6"/>
    <x v="4"/>
    <m/>
    <m/>
    <m/>
    <m/>
    <m/>
    <s v="開票"/>
    <m/>
    <s v="已交貨，調試中"/>
    <m/>
    <s v="LH"/>
  </r>
  <r>
    <s v="A111"/>
    <x v="0"/>
    <s v="AOI 檢測專案"/>
    <s v="A 確認"/>
    <m/>
    <s v="簽核檔報價單"/>
    <s v="深圳富桂"/>
    <s v="黃弘毅"/>
    <s v="CNSBG"/>
    <s v="集團關聯外交"/>
    <s v="CNSBG"/>
    <s v="MKD"/>
    <s v="鄧萬能"/>
    <s v="RMB"/>
    <n v="357000"/>
    <n v="357000"/>
    <n v="357000"/>
    <n v="0"/>
    <n v="357000"/>
    <n v="0.35699999999999998"/>
    <m/>
    <n v="327800"/>
    <s v="已出貨已立賬"/>
    <d v="2023-03-31T00:00:00"/>
    <d v="2024-01-15T00:00:00"/>
    <x v="9"/>
    <s v="2024年01月"/>
    <s v="GBP-O1253028"/>
    <d v="2024-01-24T00:00:00"/>
    <m/>
    <m/>
    <s v="費用轉嫁"/>
    <m/>
    <s v="Closed"/>
    <m/>
    <s v="LH"/>
  </r>
  <r>
    <s v="A112"/>
    <x v="0"/>
    <s v="遙控器拉拔力測試"/>
    <s v="A 確認"/>
    <m/>
    <s v="簽核檔報價單"/>
    <s v="深圳富桂"/>
    <s v="黃弘毅"/>
    <s v="CNSBG"/>
    <s v="集團關聯外交"/>
    <s v="CNSBG"/>
    <s v="CBD"/>
    <s v="張成"/>
    <s v="RMB"/>
    <n v="460000"/>
    <n v="460000"/>
    <n v="460000"/>
    <n v="0"/>
    <n v="460000"/>
    <n v="0.46"/>
    <m/>
    <n v="397596"/>
    <s v="已出貨已立賬"/>
    <d v="2023-06-30T00:00:00"/>
    <d v="2024-01-15T00:00:00"/>
    <x v="9"/>
    <s v="2024年01月"/>
    <s v="GBP-O1233204"/>
    <d v="2024-01-20T00:00:00"/>
    <m/>
    <m/>
    <s v="費用轉嫁"/>
    <m/>
    <s v="Closed"/>
    <m/>
    <s v="LH"/>
  </r>
  <r>
    <s v="A113"/>
    <x v="0"/>
    <s v="銳捷專案二期"/>
    <s v="B 需要爭取"/>
    <m/>
    <m/>
    <m/>
    <s v="黃弘毅"/>
    <s v="福州"/>
    <s v="外部客戶"/>
    <s v="銳捷"/>
    <s v="銳捷"/>
    <s v="林銳群"/>
    <s v="RMB"/>
    <n v="5000000"/>
    <n v="5000000"/>
    <m/>
    <n v="5000000"/>
    <m/>
    <n v="5"/>
    <m/>
    <m/>
    <m/>
    <m/>
    <d v="2024-12-20T00:00:00"/>
    <x v="1"/>
    <m/>
    <m/>
    <m/>
    <m/>
    <m/>
    <m/>
    <m/>
    <m/>
    <m/>
    <s v="LH"/>
  </r>
  <r>
    <s v="A114"/>
    <x v="0"/>
    <s v="海信專案二期"/>
    <s v="B 需要爭取"/>
    <m/>
    <m/>
    <m/>
    <s v="黃弘毅"/>
    <s v="海信"/>
    <s v="外部客戶"/>
    <s v="海信"/>
    <s v="海信"/>
    <s v="莊俊傑"/>
    <s v="RMB"/>
    <n v="20000000"/>
    <n v="20000000"/>
    <m/>
    <n v="20000000"/>
    <m/>
    <n v="20"/>
    <m/>
    <m/>
    <m/>
    <m/>
    <d v="2024-12-20T00:00:00"/>
    <x v="1"/>
    <m/>
    <m/>
    <m/>
    <m/>
    <m/>
    <m/>
    <m/>
    <m/>
    <m/>
    <s v="LH"/>
  </r>
  <r>
    <s v="A115"/>
    <x v="0"/>
    <s v="CCD 1+2維修費用"/>
    <s v="A 確認"/>
    <m/>
    <s v="FP202308290009"/>
    <s v="深圳富桂"/>
    <s v="黃弘毅"/>
    <s v="成都"/>
    <s v="集團關聯外交"/>
    <s v="IDSBG"/>
    <s v="IDSBG"/>
    <m/>
    <s v="RMB"/>
    <n v="351062.04000000004"/>
    <n v="351062.04000000004"/>
    <n v="351062.04"/>
    <n v="0"/>
    <n v="351062.04000000004"/>
    <n v="0.35106203999999996"/>
    <m/>
    <n v="319200"/>
    <s v="已出貨已立賬"/>
    <d v="2023-12-30T00:00:00"/>
    <m/>
    <x v="3"/>
    <s v="2024年03月"/>
    <s v="24952000000030476507"/>
    <d v="2024-03-13T00:00:00"/>
    <m/>
    <m/>
    <s v="開票"/>
    <m/>
    <s v="Closed"/>
    <m/>
    <s v="LH"/>
  </r>
  <r>
    <s v="A116"/>
    <x v="0"/>
    <s v="OSS技術服務費2023Q3"/>
    <s v="A 確認"/>
    <m/>
    <s v="FP202308210068"/>
    <s v="深圳富桂"/>
    <s v="黃弘毅"/>
    <s v="成都"/>
    <s v="集團關聯外交"/>
    <s v="IDSBG"/>
    <s v="IDSBG"/>
    <m/>
    <s v="RMB"/>
    <n v="64170"/>
    <n v="64170"/>
    <n v="64170.000000000007"/>
    <n v="0"/>
    <n v="64170"/>
    <n v="6.4170000000000005E-2"/>
    <m/>
    <m/>
    <s v="已出貨已立賬"/>
    <d v="2024-09-30T00:00:00"/>
    <m/>
    <x v="3"/>
    <s v="2024年03月"/>
    <s v="24952000000030486354"/>
    <d v="2024-03-13T00:00:00"/>
    <m/>
    <m/>
    <s v="開票"/>
    <m/>
    <s v="深圳富桂給廠商的發票已開，給廠商的PO未下單"/>
    <m/>
    <s v="LH"/>
  </r>
  <r>
    <s v="A117"/>
    <x v="0"/>
    <s v="OSS技術服務費2023Q4"/>
    <s v="A 確認"/>
    <m/>
    <s v="FP202311060040"/>
    <s v="深圳富桂"/>
    <s v="黃弘毅"/>
    <s v="成都"/>
    <s v="集團關聯外交"/>
    <s v="IDSBG"/>
    <s v="IDSBG"/>
    <m/>
    <s v="RMB"/>
    <n v="64530"/>
    <n v="64530"/>
    <n v="64530.000000000007"/>
    <n v="0"/>
    <n v="64530"/>
    <n v="6.4530000000000004E-2"/>
    <m/>
    <m/>
    <s v="已出貨已立賬"/>
    <d v="2024-12-30T00:00:00"/>
    <m/>
    <x v="3"/>
    <s v="2024年03月"/>
    <s v="24952000000030466493"/>
    <d v="2024-03-13T00:00:00"/>
    <m/>
    <m/>
    <s v="開票"/>
    <m/>
    <s v="深圳富桂給廠商的發票已開，給廠商的PO未下單"/>
    <m/>
    <s v="LH"/>
  </r>
  <r>
    <s v="A118"/>
    <x v="0"/>
    <s v="臺灣湖口 PG520&amp;525共用自動組拆線1線"/>
    <s v="A 確認"/>
    <m/>
    <s v="1FZHNB0029"/>
    <s v="富聯卓越"/>
    <s v="張建德"/>
    <s v="臺灣湖口"/>
    <s v="集團關聯外交"/>
    <s v="CESBG"/>
    <s v="NVD"/>
    <s v="奕翰"/>
    <s v="RMB"/>
    <n v="9109470.0384"/>
    <n v="9109470.0384"/>
    <n v="9083307.7699999996"/>
    <n v="26162.268400000408"/>
    <n v="1282464"/>
    <n v="9.0833077699999993"/>
    <m/>
    <n v="3711737"/>
    <s v="已出貨已立賬"/>
    <d v="2023-12-11T00:00:00"/>
    <s v="2024/1"/>
    <x v="9"/>
    <s v="2024年01月"/>
    <s v="24332000000023533123_x000a_24332000000023534840_x000a_24332000000023553921_x000a_24332000000023581995"/>
    <d v="2024-01-24T00:00:00"/>
    <m/>
    <m/>
    <s v="開票"/>
    <m/>
    <s v="報價單已簽核，已收到正式PO，已於12/11出貨"/>
    <m/>
    <s v="LH"/>
  </r>
  <r>
    <s v="A119"/>
    <x v="0"/>
    <s v="臺灣湖口 PG520&amp;525共用自動組拆線2線"/>
    <s v="A 確認"/>
    <m/>
    <s v="1FZHNB0029"/>
    <s v="富聯卓越"/>
    <s v="張建德"/>
    <s v="臺灣湖口"/>
    <s v="集團關聯外交"/>
    <s v="CESBG"/>
    <s v="NVD"/>
    <s v="奕翰"/>
    <s v="RMB"/>
    <n v="9109470.0384"/>
    <n v="9109470.0384"/>
    <n v="9112547.9519999996"/>
    <n v="-3077.9135999996215"/>
    <n v="1282464"/>
    <n v="9.1125479519999999"/>
    <m/>
    <n v="3659741"/>
    <s v="已出貨已立賬"/>
    <d v="2023-12-25T00:00:00"/>
    <s v="2024/2"/>
    <x v="10"/>
    <s v="2024年02月"/>
    <s v="24332000000043200000_x000a_24332000000043289265_x000a_24332000000043345556_x000a_24332000000043356456"/>
    <d v="2024-02-21T00:00:00"/>
    <m/>
    <m/>
    <s v="開票"/>
    <m/>
    <s v="報價單已簽核，已收到正式PO，已於12/25出貨"/>
    <m/>
    <s v="LH"/>
  </r>
  <r>
    <s v="A120"/>
    <x v="0"/>
    <s v="臺灣湖口 PG520&amp;525共用自動組拆線3線"/>
    <s v="A 確認"/>
    <m/>
    <s v="1FZHO30005"/>
    <s v="富聯卓越"/>
    <s v="張建德"/>
    <s v="臺灣湖口"/>
    <s v="集團關聯外交"/>
    <s v="CESBG"/>
    <s v="NVD"/>
    <s v="奕翰"/>
    <s v="RMB"/>
    <n v="9093786.3936000001"/>
    <n v="9093786.3936000001"/>
    <n v="7222883.1550000003"/>
    <n v="1870903.2385999998"/>
    <n v="1016234"/>
    <n v="7.2228831549999999"/>
    <m/>
    <n v="4344978"/>
    <s v="已出貨待立賬"/>
    <d v="2024-03-11T00:00:00"/>
    <s v="2024/4"/>
    <x v="0"/>
    <s v="2024年04月待入"/>
    <m/>
    <m/>
    <m/>
    <m/>
    <s v="開票"/>
    <m/>
    <s v="報價單已簽核，待正式PO，設備組裝調試完成，預計3/7出貨"/>
    <m/>
    <s v="LH"/>
  </r>
  <r>
    <s v="A121"/>
    <x v="0"/>
    <s v="臺灣湖口 PG520自動組裝拆線"/>
    <s v="A 確認"/>
    <m/>
    <s v="1FZHNB0030"/>
    <s v="富聯卓越"/>
    <s v="張建德"/>
    <s v="臺灣湖口"/>
    <s v="集團關聯外交"/>
    <s v="CESBG"/>
    <s v="NVD"/>
    <s v="奕翰"/>
    <s v="RMB"/>
    <n v="7849870.2123000007"/>
    <n v="7849870.2123000007"/>
    <n v="7854732.7975000003"/>
    <n v="-4862.585199999623"/>
    <n v="1105133"/>
    <n v="7.8547327975000005"/>
    <m/>
    <n v="3464619"/>
    <s v="已出貨已立賬"/>
    <d v="2024-01-08T00:00:00"/>
    <s v="2024/2"/>
    <x v="10"/>
    <s v="2024年03月"/>
    <s v="24332000000083269281_x000a_24332000000083380079_x000a_24332000000083341108_x000a_24332000000083430741"/>
    <d v="2024-03-29T00:00:00"/>
    <m/>
    <m/>
    <s v="開票"/>
    <m/>
    <s v="報價單已簽核，已收到正式PO，已於1/10出貨"/>
    <m/>
    <s v="LH"/>
  </r>
  <r>
    <s v="A122"/>
    <x v="0"/>
    <s v="臺灣湖口 PG530自動拆螺絲線"/>
    <s v="取消"/>
    <m/>
    <m/>
    <m/>
    <s v="張建德"/>
    <s v="臺灣湖口"/>
    <s v="集團關聯外交"/>
    <s v="CESBG"/>
    <s v="NVD"/>
    <s v="奕翰"/>
    <s v="RMB"/>
    <m/>
    <m/>
    <m/>
    <m/>
    <m/>
    <m/>
    <m/>
    <m/>
    <m/>
    <m/>
    <m/>
    <x v="12"/>
    <m/>
    <m/>
    <m/>
    <m/>
    <m/>
    <m/>
    <m/>
    <s v="已報價，待訂單--需要跟進專案工程師"/>
    <m/>
    <s v="LH"/>
  </r>
  <r>
    <s v="A123"/>
    <x v="0"/>
    <s v="臺灣湖口 PG530自動組裝線"/>
    <s v="取消"/>
    <m/>
    <m/>
    <m/>
    <s v="張建德"/>
    <s v="臺灣湖口"/>
    <s v="集團關聯外交"/>
    <s v="CESBG"/>
    <s v="NVD"/>
    <s v="奕翰"/>
    <s v="RMB"/>
    <m/>
    <m/>
    <m/>
    <m/>
    <m/>
    <m/>
    <m/>
    <m/>
    <m/>
    <m/>
    <m/>
    <x v="12"/>
    <m/>
    <m/>
    <m/>
    <m/>
    <m/>
    <m/>
    <m/>
    <s v="已報價，待訂單--需要跟進專案工程師"/>
    <m/>
    <s v="LH"/>
  </r>
  <r>
    <s v="A124"/>
    <x v="0"/>
    <s v="墨西哥 PG520自動組拆線1線"/>
    <s v="A 確認"/>
    <m/>
    <s v="1SFHNA0032"/>
    <s v="富聯卓越"/>
    <s v="張建德"/>
    <s v="墨西哥"/>
    <s v="集團關聯外交"/>
    <s v="CESBG"/>
    <s v="NVD"/>
    <s v="奕翰"/>
    <s v="RMB"/>
    <n v="12665750.703000002"/>
    <n v="12665750.703000002"/>
    <n v="12670030.215"/>
    <n v="-4279.5119999982417"/>
    <n v="1783130"/>
    <n v="12.670030215000001"/>
    <m/>
    <n v="3870508"/>
    <s v="已出貨已立賬"/>
    <d v="2023-11-10T00:00:00"/>
    <s v="2024/1"/>
    <x v="9"/>
    <s v="2024年02月"/>
    <s v="24332000000047314643_x000a_24332000000047234130_x000a_24332000000047204760_x000a_24332000000047254233"/>
    <d v="2024-02-26T00:00:00"/>
    <m/>
    <m/>
    <s v="開票"/>
    <m/>
    <s v="報價單已簽核，已收到正式PO，已出貨"/>
    <m/>
    <s v="LH"/>
  </r>
  <r>
    <s v="A125"/>
    <x v="0"/>
    <s v="墨西哥 PG520自動組拆線2線"/>
    <s v="A 確認"/>
    <m/>
    <s v="1SFHNA0034"/>
    <s v="富聯卓越"/>
    <s v="張建德"/>
    <s v="墨西哥"/>
    <s v="集團關聯外交"/>
    <s v="CESBG"/>
    <s v="NVD"/>
    <s v="奕翰"/>
    <s v="RMB"/>
    <n v="12665750.703000002"/>
    <n v="12665750.703000002"/>
    <n v="12670030.215"/>
    <n v="-4279.5119999982417"/>
    <n v="1783130"/>
    <n v="12.670030215000001"/>
    <m/>
    <n v="4085840"/>
    <s v="已出貨已立賬"/>
    <d v="2023-11-17T00:00:00"/>
    <s v="2024/1"/>
    <x v="9"/>
    <s v="2024年02月"/>
    <s v="24332000000047273334_x000a_24332000000047292106_x000a_24332000000047222926_x000a_24332000000047223290"/>
    <d v="2024-02-26T00:00:00"/>
    <m/>
    <m/>
    <s v="開票"/>
    <m/>
    <s v="報價單已簽核，已收到正式PO，已於11/18出貨"/>
    <m/>
    <s v="LH"/>
  </r>
  <r>
    <s v="A126"/>
    <x v="0"/>
    <s v="墨西哥 PG520自動組拆線3線"/>
    <s v="A 確認"/>
    <m/>
    <s v="1SFHNA0034"/>
    <s v="富聯卓越"/>
    <s v="張建德"/>
    <s v="墨西哥"/>
    <s v="集團關聯外交"/>
    <s v="CESBG"/>
    <s v="NVD"/>
    <s v="奕翰"/>
    <s v="RMB"/>
    <n v="12665750.703000002"/>
    <n v="12665750.703000002"/>
    <n v="12670030.215"/>
    <n v="-4279.5119999982417"/>
    <n v="1783130"/>
    <n v="12.670030215000001"/>
    <m/>
    <n v="3844224"/>
    <s v="已出貨已立賬"/>
    <d v="2023-12-01T00:00:00"/>
    <s v="2024/1"/>
    <x v="9"/>
    <s v="2024年02月"/>
    <s v="24332000000047212214_x000a_24332000000047300163_x000a_24332000000047251145_x000a_24332000000047291226"/>
    <d v="2024-02-26T00:00:00"/>
    <m/>
    <m/>
    <s v="開票"/>
    <m/>
    <s v="報價單已簽核，已收到正式PO，已於12/2出貨"/>
    <m/>
    <s v="LH"/>
  </r>
  <r>
    <s v="A127"/>
    <x v="0"/>
    <s v="墨西哥 PG520自動組拆線4線"/>
    <s v="A 確認"/>
    <m/>
    <s v="1SFHNA0034"/>
    <s v="富聯卓越"/>
    <s v="張建德"/>
    <s v="墨西哥"/>
    <s v="集團關聯外交"/>
    <s v="CESBG"/>
    <s v="NVD"/>
    <s v="奕翰"/>
    <s v="RMB"/>
    <n v="12665750.703000002"/>
    <n v="12665750.703000002"/>
    <n v="12670030.215"/>
    <n v="-4279.5119999982417"/>
    <n v="1783130"/>
    <n v="12.670030215000001"/>
    <m/>
    <n v="4067876"/>
    <s v="已出貨待立賬"/>
    <d v="2024-01-29T00:00:00"/>
    <s v="2024/4"/>
    <x v="0"/>
    <s v="2024年04月待入"/>
    <m/>
    <m/>
    <m/>
    <m/>
    <s v="開票"/>
    <m/>
    <s v="報價單已簽核，已收到正式PO，已於12/27出貨"/>
    <m/>
    <s v="LH"/>
  </r>
  <r>
    <s v="A128"/>
    <x v="0"/>
    <s v="墨西哥 PG520自動組拆線5線"/>
    <s v="A 確認"/>
    <m/>
    <m/>
    <m/>
    <s v="張建德"/>
    <s v="墨西哥"/>
    <s v="集團關聯外交"/>
    <s v="CESBG"/>
    <s v="NVD"/>
    <s v="奕翰"/>
    <s v="RMB"/>
    <n v="12410103.030900002"/>
    <n v="12410103.030900002"/>
    <n v="12417790.442499999"/>
    <n v="-7687.411599997431"/>
    <n v="1747139"/>
    <n v="12.417790442499999"/>
    <m/>
    <m/>
    <m/>
    <m/>
    <s v="2024/8"/>
    <x v="7"/>
    <m/>
    <m/>
    <m/>
    <m/>
    <m/>
    <s v="開票"/>
    <m/>
    <s v="報價單已簽核，待正式PO，設備組裝調試完成，待收到PO後出貨"/>
    <m/>
    <s v="LH"/>
  </r>
  <r>
    <s v="A129"/>
    <x v="0"/>
    <s v="墨西哥 PG520自動組拆線6線"/>
    <s v="A 確認"/>
    <m/>
    <m/>
    <m/>
    <s v="張建德"/>
    <s v="墨西哥"/>
    <s v="集團關聯外交"/>
    <s v="CESBG"/>
    <s v="NVD"/>
    <s v="奕翰"/>
    <s v="RMB"/>
    <n v="12410103.030900002"/>
    <n v="12410103.030900002"/>
    <n v="12410103.030900002"/>
    <n v="0"/>
    <n v="1747139"/>
    <n v="12.410103030900002"/>
    <m/>
    <m/>
    <m/>
    <m/>
    <s v="2024/7"/>
    <x v="2"/>
    <m/>
    <m/>
    <m/>
    <m/>
    <m/>
    <s v="開票"/>
    <m/>
    <s v="報價單已簽核，待正式PO，設備單機組裝調試完成，現連線調試中，待收到PO後出貨"/>
    <m/>
    <s v="LH"/>
  </r>
  <r>
    <s v="A130"/>
    <x v="0"/>
    <s v="墨西哥 Vulcan自動包裝線（增加3臺碼垛）"/>
    <s v="A 確認"/>
    <m/>
    <s v="簽核檔報價單，待轉PO"/>
    <s v="富聯卓越"/>
    <s v="張建德"/>
    <s v="墨西哥"/>
    <s v="集團關聯外交"/>
    <s v="CESBG"/>
    <s v="NVD"/>
    <s v="奕翰"/>
    <s v="RMB"/>
    <n v="3665400"/>
    <n v="3665400"/>
    <n v="3665400"/>
    <n v="0"/>
    <m/>
    <n v="3.6654"/>
    <m/>
    <m/>
    <m/>
    <m/>
    <s v="2024/7"/>
    <x v="2"/>
    <m/>
    <m/>
    <m/>
    <m/>
    <m/>
    <s v="開票"/>
    <m/>
    <s v="報價單已簽核，待正式PO，設備組裝調試基本完成，待PO出貨"/>
    <m/>
    <s v="LH"/>
  </r>
  <r>
    <s v="A131"/>
    <x v="0"/>
    <s v="墨西哥 Vulcan自動組裝+測組線&amp;測拆+包裝線（第一批）"/>
    <s v="A 確認"/>
    <m/>
    <s v="1SFHNA0033"/>
    <s v="富聯卓越"/>
    <s v="張建德"/>
    <s v="墨西哥"/>
    <s v="集團關聯外交"/>
    <s v="CESBG"/>
    <s v="NVD"/>
    <s v="奕翰"/>
    <s v="RMB"/>
    <n v="4595141"/>
    <n v="4595141"/>
    <n v="4601679.8"/>
    <n v="-6538.7999999998137"/>
    <n v="647440"/>
    <n v="4.6016797999999994"/>
    <m/>
    <n v="1303373"/>
    <s v="已出貨已立賬"/>
    <d v="2023-12-11T00:00:00"/>
    <s v="2024/1"/>
    <x v="9"/>
    <s v="2024年03月"/>
    <s v="24332000000068102425_x000a_24332000000068172665_x000a_24332000000068173151"/>
    <d v="2024-03-18T00:00:00"/>
    <m/>
    <m/>
    <s v="開票"/>
    <m/>
    <s v="報價單已簽核，已收到正式PO，已出貨"/>
    <m/>
    <s v="LH"/>
  </r>
  <r>
    <s v="A132"/>
    <x v="0"/>
    <s v="墨西哥 Vulcan自動組裝+測組線&amp;測拆+包裝線（第二批）"/>
    <s v="A 確認"/>
    <m/>
    <s v="1SFHNA0033"/>
    <s v="富聯卓越"/>
    <s v="張建德"/>
    <s v="墨西哥"/>
    <s v="集團關聯外交"/>
    <s v="CESBG"/>
    <s v="NVD"/>
    <s v="奕翰"/>
    <s v="RMB"/>
    <n v="9521254"/>
    <n v="9521254"/>
    <n v="9501534.1300000008"/>
    <n v="19719.86999999918"/>
    <n v="1341513"/>
    <n v="9.5015341300000014"/>
    <m/>
    <n v="2358579"/>
    <s v="已出貨已立賬"/>
    <d v="2023-12-05T00:00:00"/>
    <s v="2024/1"/>
    <x v="9"/>
    <s v="2024年01月"/>
    <s v="24332000000023400000_x000a_24332000000023577605_x000a_24332000000023586278"/>
    <d v="2024-01-24T00:00:00"/>
    <m/>
    <m/>
    <s v="開票"/>
    <m/>
    <s v="報價單已簽核，已收到正式PO，已出貨"/>
    <m/>
    <s v="LH"/>
  </r>
  <r>
    <s v="A133"/>
    <x v="0"/>
    <s v="墨西哥 Vulcan自動組裝+測組線&amp;測拆+包裝線（第三批）"/>
    <s v="A 確認"/>
    <m/>
    <s v="1SFHNA0033+1SFHNA0038"/>
    <s v="富聯卓越"/>
    <s v="張建德"/>
    <s v="墨西哥"/>
    <s v="集團關聯外交"/>
    <s v="CESBG"/>
    <s v="NVD"/>
    <s v="奕翰"/>
    <s v="RMB"/>
    <n v="6137164"/>
    <n v="6137164"/>
    <n v="6145897.8949999996"/>
    <n v="-8733.894999999553"/>
    <n v="864706"/>
    <n v="6.1458978949999992"/>
    <m/>
    <n v="2108861"/>
    <s v="已出貨已立賬"/>
    <d v="2023-12-14T00:00:00"/>
    <s v="2024/2"/>
    <x v="10"/>
    <s v="2024年03月"/>
    <s v="24332000000067965954_x000a_24332000000067918901_x000a_24332000000068017392_x000a_24332000000068037855"/>
    <d v="2024-03-18T00:00:00"/>
    <m/>
    <m/>
    <s v="開票"/>
    <m/>
    <s v="報價單已簽核，已收到正式PO，已出貨"/>
    <m/>
    <s v="LH"/>
  </r>
  <r>
    <s v="A134"/>
    <x v="0"/>
    <s v="墨西哥 Vulcan自動組裝+測組線&amp;測拆+包裝線（第五批）"/>
    <s v="A 確認"/>
    <m/>
    <s v="1SFHNA0033"/>
    <s v="富聯卓越"/>
    <s v="張建德"/>
    <s v="墨西哥"/>
    <s v="集團關聯外交"/>
    <s v="CESBG"/>
    <s v="NVD"/>
    <s v="奕翰"/>
    <s v="RMB"/>
    <n v="18202822"/>
    <n v="18202822"/>
    <n v="18228726.077500001"/>
    <n v="-25904.077500000596"/>
    <n v="2564717"/>
    <n v="18.228726077499999"/>
    <m/>
    <n v="4922494"/>
    <s v="已出貨已立賬"/>
    <d v="2023-12-29T00:00:00"/>
    <s v="2024/2"/>
    <x v="10"/>
    <s v="2024年03月"/>
    <s v="24332000000083275299_x000a_24332000000083257249_x000a_24332000000083187374"/>
    <d v="2024-03-29T00:00:00"/>
    <m/>
    <m/>
    <s v="開票"/>
    <m/>
    <s v="報價單已簽核，已收到正式PO，已出貨"/>
    <m/>
    <s v="LH"/>
  </r>
  <r>
    <s v="A135"/>
    <x v="0"/>
    <s v="墨西哥 Vulcan自動組裝+測組線&amp;測拆+包裝線（第六批）"/>
    <s v="A 確認"/>
    <m/>
    <s v="1SFHNA0033"/>
    <s v="富聯卓越"/>
    <s v="張建德"/>
    <s v="墨西哥"/>
    <s v="集團關聯外交"/>
    <s v="CESBG"/>
    <s v="NVD"/>
    <s v="奕翰"/>
    <s v="RMB"/>
    <n v="7313629"/>
    <n v="7313629"/>
    <n v="7324037.0949999997"/>
    <n v="-10408.094999999739"/>
    <n v="1030466"/>
    <n v="7.3240370949999996"/>
    <m/>
    <n v="2596379"/>
    <s v="已出貨已立賬"/>
    <d v="2024-01-24T00:00:00"/>
    <s v="2024/3"/>
    <x v="3"/>
    <s v="2024年03月"/>
    <s v="24332000000083267622_x000a_24332000000083238602_x000a_24332000000083219016_x000a_24332000000083239351"/>
    <d v="2024-03-29T00:00:00"/>
    <m/>
    <m/>
    <s v="開票"/>
    <m/>
    <s v="報價單已簽核，已收到正式PO，已出貨"/>
    <m/>
    <s v="LH"/>
  </r>
  <r>
    <s v="A136"/>
    <x v="0"/>
    <s v="墨西哥 Vulcan自動組裝+測組線&amp;測拆+包裝線（第四批）"/>
    <s v="A 確認"/>
    <m/>
    <s v="1SFHNA0033+1SFHNA0038"/>
    <s v="富聯卓越"/>
    <s v="張建德"/>
    <s v="墨西哥"/>
    <s v="集團關聯外交"/>
    <s v="CESBG"/>
    <s v="NVD"/>
    <s v="奕翰"/>
    <s v="RMB"/>
    <n v="38023362"/>
    <n v="38023362"/>
    <n v="38077471.737499997"/>
    <n v="-54109.73749999702"/>
    <n v="5357365"/>
    <n v="38.077471737499998"/>
    <m/>
    <n v="13576063"/>
    <s v="已出貨已立賬"/>
    <d v="2023-12-21T00:00:00"/>
    <s v="2024/2"/>
    <x v="10"/>
    <s v="2024年03月"/>
    <s v="24332000000068008565_x000a_24332000000067938986_x000a_24332000000068100030_x000a_24332000000068043258_x000a_24332000000068090497_x000a_24332000000082970917"/>
    <d v="2024-03-18T00:00:00"/>
    <m/>
    <m/>
    <s v="開票"/>
    <m/>
    <s v="報價單已簽核，已收到正式PO，已出貨"/>
    <m/>
    <s v="LH"/>
  </r>
  <r>
    <s v="A137"/>
    <x v="0"/>
    <s v="墨西哥 Vulcan自動組裝+測試+包裝(UPH50)（1條線）"/>
    <s v="暫停"/>
    <m/>
    <m/>
    <m/>
    <s v="張建德"/>
    <s v="墨西哥"/>
    <s v="集團關聯外交"/>
    <s v="CESBG"/>
    <s v="NVD"/>
    <s v="奕翰"/>
    <m/>
    <m/>
    <m/>
    <m/>
    <m/>
    <m/>
    <m/>
    <m/>
    <m/>
    <m/>
    <m/>
    <s v="2024/7"/>
    <x v="2"/>
    <m/>
    <m/>
    <m/>
    <m/>
    <m/>
    <m/>
    <m/>
    <s v="已報價，待訂單"/>
    <m/>
    <s v="LH"/>
  </r>
  <r>
    <s v="A138"/>
    <x v="0"/>
    <s v="墨西哥GDL ML改造Hanuman"/>
    <s v="A 確認"/>
    <m/>
    <s v="1SFHNA0005"/>
    <s v="富聯卓越"/>
    <s v="楊志偉"/>
    <s v="墨西哥"/>
    <s v="集團關聯外交"/>
    <s v="CESBG"/>
    <s v="CESBG"/>
    <s v="謝百彥"/>
    <s v="USD"/>
    <n v="293475"/>
    <n v="2142367.5"/>
    <n v="2085873.5624999998"/>
    <n v="56493.937500000233"/>
    <n v="293475"/>
    <n v="2.0858735624999998"/>
    <m/>
    <n v="464856"/>
    <s v="已出貨已立賬"/>
    <d v="2024-02-05T00:00:00"/>
    <s v="2024/3"/>
    <x v="3"/>
    <s v="2024年03月"/>
    <s v="24332000000068131628"/>
    <d v="2024-03-18T00:00:00"/>
    <m/>
    <m/>
    <s v="開票"/>
    <m/>
    <s v="已出貨"/>
    <m/>
    <s v="LH"/>
  </r>
  <r>
    <s v="A139"/>
    <x v="0"/>
    <s v="墨西哥新增雙層手推車 (增加19台)"/>
    <s v="A 確認"/>
    <m/>
    <s v="1SOHO10023"/>
    <s v="INGRASYS (SINGAPORE) PTE. LTD"/>
    <s v="張晟昌"/>
    <s v="墨西哥GDL"/>
    <s v="集團關聯外交"/>
    <s v="CESBG"/>
    <s v="NVD"/>
    <s v="林上雲"/>
    <s v="USD"/>
    <n v="27550"/>
    <n v="201115"/>
    <n v="201115.00000000003"/>
    <n v="0"/>
    <n v="27550"/>
    <n v="0.20111500000000002"/>
    <d v="2024-04-15T00:00:00"/>
    <n v="150120"/>
    <s v="已出貨"/>
    <s v="3/8:8pcs_x000a_3/14:11pcs"/>
    <s v="2024/3"/>
    <x v="3"/>
    <m/>
    <m/>
    <m/>
    <m/>
    <m/>
    <m/>
    <m/>
    <s v="3/8:8pcs_x000a_3/14:11pcs"/>
    <n v="3"/>
    <s v="NN"/>
  </r>
  <r>
    <s v="A140"/>
    <x v="0"/>
    <s v="越南富裕HABOOB FT 治具"/>
    <s v="A 確認"/>
    <m/>
    <s v="2CNN-O20424/2CNN-O30161"/>
    <s v="富聯卓越"/>
    <s v="徐輝"/>
    <s v="越南"/>
    <s v="集團關聯外交"/>
    <s v="CNSBG"/>
    <s v="CNSBG"/>
    <m/>
    <s v="USD"/>
    <n v="10279.83"/>
    <n v="75042.758999999991"/>
    <n v="100000"/>
    <n v="-24957.241000000009"/>
    <n v="75043"/>
    <n v="7.5042999999999999E-2"/>
    <d v="2024-03-30T00:00:00"/>
    <n v="45000"/>
    <s v="已出貨待立賬"/>
    <d v="2024-03-30T00:00:00"/>
    <d v="2024-04-30T00:00:00"/>
    <x v="0"/>
    <m/>
    <m/>
    <m/>
    <m/>
    <m/>
    <m/>
    <m/>
    <m/>
    <m/>
    <s v="LH"/>
  </r>
  <r>
    <s v="A141"/>
    <x v="0"/>
    <s v="越南富聯精密HABOOB FT 治具"/>
    <s v="A 確認"/>
    <m/>
    <s v="2CMI-O10101"/>
    <s v="富聯卓越"/>
    <s v="徐輝"/>
    <s v="越南"/>
    <s v="集團關聯外交"/>
    <s v="CNSBG"/>
    <s v="CNSBG"/>
    <m/>
    <s v="USD"/>
    <n v="130000"/>
    <n v="949000"/>
    <n v="100000"/>
    <n v="849000"/>
    <n v="949000"/>
    <n v="0.94899999999999995"/>
    <d v="2024-03-30T00:00:00"/>
    <n v="492000"/>
    <s v="已出貨待立賬"/>
    <d v="2024-03-30T00:00:00"/>
    <d v="2024-04-30T00:00:00"/>
    <x v="0"/>
    <m/>
    <m/>
    <m/>
    <m/>
    <m/>
    <m/>
    <m/>
    <m/>
    <m/>
    <s v="LH"/>
  </r>
  <r>
    <s v="A142"/>
    <x v="0"/>
    <s v="CBD Koala   Magpie專案款項"/>
    <s v="A 確認"/>
    <m/>
    <s v="簽核檔報價單"/>
    <s v="深圳富桂"/>
    <s v="張建德"/>
    <s v="龍華"/>
    <s v="集團關聯外交"/>
    <s v="CNSBG"/>
    <s v="CBD"/>
    <m/>
    <s v="RMB"/>
    <n v="344900"/>
    <n v="344900"/>
    <n v="344900"/>
    <n v="0"/>
    <n v="344900"/>
    <n v="0.34489999999999998"/>
    <m/>
    <n v="155205"/>
    <s v="已出貨待立賬"/>
    <d v="2023-12-31T00:00:00"/>
    <s v="2024/4"/>
    <x v="0"/>
    <m/>
    <m/>
    <m/>
    <m/>
    <m/>
    <s v="費用轉嫁"/>
    <m/>
    <m/>
    <m/>
    <s v="LH"/>
  </r>
  <r>
    <s v="A143"/>
    <x v="0"/>
    <s v="E6點膠機設變專案"/>
    <s v="A 確認"/>
    <m/>
    <s v="簽核檔報價單"/>
    <s v="深圳富桂"/>
    <s v="黃弘毅"/>
    <s v="龍華"/>
    <s v="集團關聯外交"/>
    <s v="CNSBG"/>
    <s v="MFG5"/>
    <m/>
    <s v="RMB"/>
    <n v="76000"/>
    <n v="76000"/>
    <n v="76000"/>
    <n v="0"/>
    <n v="76000"/>
    <n v="7.5999999999999998E-2"/>
    <m/>
    <n v="61800"/>
    <s v="已出貨待立賬"/>
    <d v="2023-12-31T00:00:00"/>
    <s v="2024/4"/>
    <x v="0"/>
    <s v="2024年04月已入"/>
    <s v="CN2024032374"/>
    <m/>
    <m/>
    <m/>
    <s v="費用轉嫁"/>
    <m/>
    <m/>
    <m/>
    <s v="LH"/>
  </r>
  <r>
    <s v="A144"/>
    <x v="0"/>
    <s v="組裝治具"/>
    <s v="A 確認"/>
    <m/>
    <s v="簽核檔報價單"/>
    <s v="富裕"/>
    <s v="劉宗臣"/>
    <s v="G次--VN"/>
    <s v="集團關聯外交"/>
    <s v="CNSBG"/>
    <s v="MBDI"/>
    <s v="唐少春"/>
    <s v="USD"/>
    <n v="97803"/>
    <n v="693891"/>
    <n v="693891"/>
    <n v="0"/>
    <n v="97803"/>
    <n v="0.7"/>
    <m/>
    <n v="416334.6"/>
    <s v="已出貨，費用轉嫁簽核中"/>
    <s v="2024/3"/>
    <s v="2024/4月"/>
    <x v="0"/>
    <m/>
    <m/>
    <m/>
    <m/>
    <m/>
    <s v="費用轉嫁"/>
    <m/>
    <s v="費用轉嫁簽核中"/>
    <m/>
    <s v="VN"/>
  </r>
  <r>
    <s v="A145"/>
    <x v="0"/>
    <s v="青島海信2+5專案技術服務費"/>
    <s v="A 確認"/>
    <m/>
    <s v="簽核檔技術合約"/>
    <s v="深圳富桂"/>
    <s v="黃弘毅"/>
    <s v="青島海信"/>
    <s v="外部客戶"/>
    <s v="海信"/>
    <s v="海信"/>
    <m/>
    <s v="RMB"/>
    <n v="339622.64150943392"/>
    <n v="339622.64150943392"/>
    <n v="339622.64150943392"/>
    <n v="0"/>
    <n v="339622.64150943392"/>
    <n v="0.33962264150943394"/>
    <m/>
    <n v="0"/>
    <m/>
    <s v="2024/7"/>
    <s v="2024/8月"/>
    <x v="7"/>
    <m/>
    <m/>
    <m/>
    <m/>
    <m/>
    <m/>
    <m/>
    <m/>
    <m/>
    <s v="LH"/>
  </r>
  <r>
    <s v="A146"/>
    <x v="0"/>
    <s v="Astoria PTH+VITouch Up+X-ray Vehicle return line"/>
    <s v="B 需要爭取"/>
    <m/>
    <m/>
    <s v="富聯卓越"/>
    <s v="楊志偉/張建德"/>
    <s v="威州"/>
    <s v="集團關聯外交"/>
    <s v="CESBG"/>
    <s v="FII USA"/>
    <m/>
    <m/>
    <m/>
    <m/>
    <m/>
    <n v="0"/>
    <m/>
    <n v="0"/>
    <m/>
    <n v="0"/>
    <m/>
    <m/>
    <m/>
    <x v="12"/>
    <m/>
    <m/>
    <m/>
    <m/>
    <m/>
    <m/>
    <m/>
    <m/>
    <m/>
    <s v="LH"/>
  </r>
  <r>
    <s v="A147"/>
    <x v="0"/>
    <s v="Pack AOI 自動上料機"/>
    <s v="B 需要爭取"/>
    <m/>
    <m/>
    <s v="富聯卓越"/>
    <s v="楊志偉/張建德"/>
    <s v="威州"/>
    <s v="集團關聯外交"/>
    <s v="CESBG"/>
    <s v="FII USA"/>
    <m/>
    <m/>
    <m/>
    <m/>
    <m/>
    <n v="0"/>
    <m/>
    <m/>
    <m/>
    <m/>
    <m/>
    <m/>
    <m/>
    <x v="12"/>
    <m/>
    <m/>
    <m/>
    <m/>
    <m/>
    <m/>
    <m/>
    <m/>
    <m/>
    <s v="LH"/>
  </r>
  <r>
    <s v="A148"/>
    <x v="0"/>
    <s v="華雷茲 NPBG Pure組裝線"/>
    <s v="B 需要爭取"/>
    <m/>
    <m/>
    <s v="富聯卓越"/>
    <s v="楊志偉/張建德"/>
    <s v="墨西哥"/>
    <s v="集團關聯外交"/>
    <s v="CNSBG"/>
    <s v="NPBG"/>
    <m/>
    <m/>
    <m/>
    <m/>
    <m/>
    <n v="0"/>
    <m/>
    <m/>
    <m/>
    <m/>
    <m/>
    <m/>
    <m/>
    <x v="12"/>
    <m/>
    <m/>
    <m/>
    <m/>
    <m/>
    <m/>
    <m/>
    <m/>
    <m/>
    <s v="LH"/>
  </r>
  <r>
    <s v="A149"/>
    <x v="0"/>
    <s v="華雷茲 NPBG Uplink 組裝線"/>
    <s v="B 需要爭取"/>
    <m/>
    <m/>
    <s v="富聯卓越"/>
    <s v="楊志偉/張建德"/>
    <s v="墨西哥"/>
    <s v="集團關聯外交"/>
    <s v="CNSBG"/>
    <s v="NPBG"/>
    <m/>
    <m/>
    <m/>
    <m/>
    <m/>
    <n v="0"/>
    <m/>
    <m/>
    <m/>
    <m/>
    <m/>
    <m/>
    <m/>
    <x v="12"/>
    <m/>
    <m/>
    <m/>
    <m/>
    <m/>
    <m/>
    <m/>
    <m/>
    <m/>
    <s v="LH"/>
  </r>
  <r>
    <s v="A150"/>
    <x v="0"/>
    <s v="華雷茲 NPBG Longball  組裝線"/>
    <s v="B 需要爭取"/>
    <m/>
    <m/>
    <s v="富聯卓越"/>
    <s v="楊志偉/張建德"/>
    <s v="墨西哥"/>
    <s v="集團關聯外交"/>
    <s v="CNSBG"/>
    <s v="NPBG"/>
    <m/>
    <m/>
    <m/>
    <m/>
    <m/>
    <n v="0"/>
    <m/>
    <m/>
    <m/>
    <m/>
    <m/>
    <m/>
    <m/>
    <x v="12"/>
    <m/>
    <m/>
    <m/>
    <m/>
    <m/>
    <m/>
    <m/>
    <m/>
    <m/>
    <s v="LH"/>
  </r>
  <r>
    <s v="T-1"/>
    <x v="1"/>
    <s v="#4號機溫度模塊"/>
    <s v="A 確認"/>
    <d v="2023-12-27T00:00:00"/>
    <s v="Fp202312270001"/>
    <s v="富聯卓越"/>
    <s v="施俊宇"/>
    <s v="杭州統合海寧"/>
    <s v="集團關聯外交"/>
    <s v="CNSBG"/>
    <s v="統合電子海寧"/>
    <s v="郭小品"/>
    <s v="RMB"/>
    <n v="1500"/>
    <n v="1500"/>
    <m/>
    <n v="1500"/>
    <m/>
    <n v="1500"/>
    <n v="1.5E-3"/>
    <n v="45291"/>
    <n v="1200"/>
    <s v="業務未開票"/>
    <d v="2024-04-30T00:00:00"/>
    <x v="0"/>
    <m/>
    <m/>
    <m/>
    <m/>
    <m/>
    <m/>
    <m/>
    <s v="待驗收對帳"/>
    <m/>
    <m/>
  </r>
  <r>
    <s v="T-2"/>
    <x v="1"/>
    <s v="530測試桌電源模組"/>
    <s v="A 確認"/>
    <d v="2023-12-26T00:00:00"/>
    <s v="2NVD-NC0079"/>
    <s v="富聯富桂"/>
    <s v="施俊宇"/>
    <s v="鴻佰-湖口"/>
    <s v="集團關聯外交"/>
    <s v="CESBG"/>
    <s v="NVD"/>
    <s v="陳品蓁"/>
    <s v="USD"/>
    <n v="78000"/>
    <n v="569400"/>
    <m/>
    <n v="569400"/>
    <m/>
    <n v="78000"/>
    <n v="0.56940000000000002"/>
    <m/>
    <n v="420000"/>
    <s v="已多次溝通待客戶通知出貨"/>
    <d v="2024-05-31T00:00:00"/>
    <x v="5"/>
    <m/>
    <m/>
    <m/>
    <m/>
    <m/>
    <m/>
    <m/>
    <s v="已完成待出貨"/>
    <m/>
    <m/>
  </r>
  <r>
    <s v="T-3"/>
    <x v="1"/>
    <s v="72工位老化房"/>
    <s v="A 確認"/>
    <d v="2023-08-08T00:00:00"/>
    <s v="1PwFN70007"/>
    <s v="富聯卓越"/>
    <s v="施俊宇"/>
    <s v="東莞瑋豐"/>
    <s v="集團關聯外交"/>
    <s v="CNSBG"/>
    <s v="NEW IV"/>
    <s v="李浪"/>
    <s v="RMB"/>
    <n v="2900000"/>
    <n v="2900000"/>
    <m/>
    <n v="2900000"/>
    <m/>
    <n v="2900000"/>
    <n v="2.9"/>
    <n v="45200"/>
    <n v="2450000"/>
    <s v="3月未開票"/>
    <d v="2024-04-30T00:00:00"/>
    <x v="0"/>
    <m/>
    <m/>
    <m/>
    <m/>
    <m/>
    <m/>
    <m/>
    <s v="待驗收對帳"/>
    <m/>
    <m/>
  </r>
  <r>
    <s v="T-4"/>
    <x v="1"/>
    <s v="800L TH Chamber"/>
    <s v="取消"/>
    <d v="2024-05-31T00:00:00"/>
    <m/>
    <s v="富聯卓越"/>
    <s v="施俊宇"/>
    <s v="CNSBG"/>
    <s v="集團關聯外交"/>
    <s v="CNSBG"/>
    <s v="VN ETS-SQA"/>
    <s v="郭嘉雯"/>
    <s v="USD"/>
    <m/>
    <m/>
    <m/>
    <m/>
    <m/>
    <m/>
    <m/>
    <m/>
    <m/>
    <m/>
    <m/>
    <x v="12"/>
    <m/>
    <m/>
    <m/>
    <m/>
    <m/>
    <m/>
    <m/>
    <m/>
    <m/>
    <s v="新增"/>
  </r>
  <r>
    <s v="T-5"/>
    <x v="1"/>
    <s v="800L TH Chamber"/>
    <s v="A 確認"/>
    <d v="2024-02-22T00:00:00"/>
    <s v="1TGHO20010"/>
    <s v="富聯卓越"/>
    <s v="施俊宇"/>
    <s v="CNSBG"/>
    <s v="集團關聯外交"/>
    <s v="CNSBG"/>
    <s v="HC HWQA"/>
    <s v="蘇國偉"/>
    <s v="USD"/>
    <n v="18000"/>
    <n v="131400"/>
    <m/>
    <n v="131400"/>
    <m/>
    <n v="131400"/>
    <n v="0.13139999999999999"/>
    <n v="45397"/>
    <n v="94336"/>
    <s v="製作中"/>
    <d v="2024-05-31T00:00:00"/>
    <x v="5"/>
    <m/>
    <m/>
    <m/>
    <m/>
    <m/>
    <m/>
    <m/>
    <s v="BU聯絡單已完成4/18必須到貨"/>
    <m/>
    <m/>
  </r>
  <r>
    <s v="T-6"/>
    <x v="1"/>
    <s v="868 RUN IN"/>
    <s v="取消"/>
    <d v="2024-04-30T00:00:00"/>
    <m/>
    <s v="富聯卓越"/>
    <s v="施俊宇"/>
    <s v="威州"/>
    <s v="集團關聯外交"/>
    <s v="USA-FII"/>
    <s v="USA-FII"/>
    <s v="USA-FII"/>
    <s v="USD"/>
    <m/>
    <m/>
    <m/>
    <m/>
    <m/>
    <m/>
    <m/>
    <m/>
    <m/>
    <m/>
    <m/>
    <x v="12"/>
    <m/>
    <m/>
    <m/>
    <m/>
    <m/>
    <m/>
    <m/>
    <s v="SMC方案延伸至868的導入評估, 高中層管理變更,SMC花87萬美金做20個服務器機櫃通風散熱,目前868正在編預算,會有60~80櫃做風冷散熱 需把握機會"/>
    <m/>
    <m/>
  </r>
  <r>
    <s v="T-7"/>
    <x v="1"/>
    <s v="BI-540AT4AXPV改造"/>
    <s v="A 確認"/>
    <d v="2024-01-20T00:00:00"/>
    <s v="ZNSD-O10024"/>
    <s v="富聯卓越"/>
    <s v="施俊宇"/>
    <s v="CNSBG"/>
    <s v="集團關聯外交"/>
    <s v="CNSBG"/>
    <s v="台揚"/>
    <s v="曾裕智"/>
    <s v="USD"/>
    <n v="7060"/>
    <n v="51538"/>
    <n v="51538"/>
    <n v="0"/>
    <m/>
    <n v="51538"/>
    <n v="5.1538E-2"/>
    <n v="45316"/>
    <n v="25100"/>
    <s v="待開票"/>
    <d v="2024-04-30T00:00:00"/>
    <x v="0"/>
    <m/>
    <m/>
    <m/>
    <m/>
    <m/>
    <m/>
    <m/>
    <s v="已接PO"/>
    <m/>
    <m/>
  </r>
  <r>
    <s v="T-8"/>
    <x v="1"/>
    <s v="BI-672AT4AXPV"/>
    <s v="A 確認"/>
    <d v="2024-01-23T00:00:00"/>
    <s v="1TGHO10016"/>
    <s v="富聯卓越"/>
    <s v="施俊宇"/>
    <s v="CNSBG"/>
    <s v="集團關聯外交"/>
    <s v="CNSBG"/>
    <s v="台揚"/>
    <s v="曾裕智"/>
    <s v="USD"/>
    <n v="12085"/>
    <n v="88220.5"/>
    <n v="88221"/>
    <n v="-0.5"/>
    <m/>
    <n v="88221"/>
    <n v="8.8220499999999993E-2"/>
    <n v="45358"/>
    <n v="63000"/>
    <s v="已出貨業務未做立帳"/>
    <d v="2024-04-30T00:00:00"/>
    <x v="0"/>
    <m/>
    <m/>
    <m/>
    <m/>
    <m/>
    <m/>
    <m/>
    <s v="已接PO"/>
    <m/>
    <m/>
  </r>
  <r>
    <s v="T-9"/>
    <x v="1"/>
    <s v="BIW-15AA4AXPV老化房"/>
    <s v="A 確認"/>
    <d v="2023-12-29T00:00:00"/>
    <s v="1NSHNC0008"/>
    <s v="富聯卓越"/>
    <s v="施俊宇"/>
    <s v="越南富弘"/>
    <s v="集團關聯外交"/>
    <s v="CNSBG"/>
    <s v="JBD"/>
    <s v="周華將"/>
    <s v="USD"/>
    <n v="23860"/>
    <n v="174178"/>
    <n v="23860"/>
    <n v="150318"/>
    <m/>
    <n v="23860"/>
    <n v="0.174178"/>
    <n v="45351"/>
    <n v="110000"/>
    <s v="已出貨"/>
    <d v="2024-02-29T00:00:00"/>
    <x v="10"/>
    <n v="2"/>
    <m/>
    <m/>
    <m/>
    <m/>
    <m/>
    <m/>
    <s v="材料部分已立帳23860USD"/>
    <m/>
    <m/>
  </r>
  <r>
    <s v="T-10"/>
    <x v="1"/>
    <s v="BIW-15AA4AXPV老化房勞務費用"/>
    <s v="A 確認"/>
    <d v="2023-11-20T00:00:00"/>
    <s v="費用轉嫁"/>
    <s v="富裕"/>
    <s v="施俊宇"/>
    <s v="越南富弘"/>
    <s v="集團關聯外交"/>
    <s v="CNSBG"/>
    <s v="JBD"/>
    <s v="周華將"/>
    <s v="RMB"/>
    <n v="155190"/>
    <n v="155190"/>
    <n v="155190"/>
    <n v="0"/>
    <m/>
    <n v="155190"/>
    <n v="0.15518999999999999"/>
    <n v="45382"/>
    <n v="103030.30303030302"/>
    <s v="待費用代碼生效轉稼"/>
    <d v="2024-05-31T00:00:00"/>
    <x v="5"/>
    <m/>
    <m/>
    <m/>
    <m/>
    <m/>
    <m/>
    <m/>
    <s v="進行中, 材料部分已立帳23860USD"/>
    <m/>
    <m/>
  </r>
  <r>
    <s v="T-11"/>
    <x v="1"/>
    <s v="C03-ESS與TS設備維修"/>
    <s v="A 確認"/>
    <d v="2023-10-05T00:00:00"/>
    <s v="費用轉嫁"/>
    <s v="富裕"/>
    <s v="施俊宇"/>
    <s v="越南富寧"/>
    <s v="集團關聯外交"/>
    <s v="CNSBG"/>
    <s v="CPD"/>
    <s v="張向科"/>
    <s v="RMB"/>
    <n v="54020"/>
    <n v="54020"/>
    <n v="54020"/>
    <n v="0"/>
    <m/>
    <n v="54020"/>
    <n v="5.4019999999999999E-2"/>
    <n v="45369"/>
    <n v="34224"/>
    <s v="追加維修"/>
    <d v="2024-05-31T00:00:00"/>
    <x v="5"/>
    <m/>
    <m/>
    <m/>
    <m/>
    <m/>
    <m/>
    <m/>
    <s v="待驗收對帳"/>
    <m/>
    <m/>
  </r>
  <r>
    <s v="T-12"/>
    <x v="1"/>
    <s v="D6 MVC-408BA4AX3W的加濕桶加熱管故障"/>
    <s v="A 確認"/>
    <m/>
    <s v="費用轉嫁"/>
    <s v="富聯卓越"/>
    <s v="施俊宇"/>
    <s v="新安"/>
    <s v="集團關聯外交"/>
    <s v="CNSBG"/>
    <s v="HWQA"/>
    <s v="陳興旭"/>
    <s v="USD"/>
    <n v="950"/>
    <n v="6935"/>
    <n v="6935"/>
    <n v="0"/>
    <m/>
    <n v="6935"/>
    <n v="6.9349999999999993E-3"/>
    <n v="45316"/>
    <n v="2300"/>
    <s v="業務未啟動費用轉嫁"/>
    <d v="2024-04-30T00:00:00"/>
    <x v="0"/>
    <m/>
    <m/>
    <m/>
    <m/>
    <m/>
    <m/>
    <m/>
    <s v="待驗收對帳"/>
    <m/>
    <m/>
  </r>
  <r>
    <s v="T-13"/>
    <x v="1"/>
    <s v="E5 2F 4#chamber漏冷媒維修"/>
    <s v="A 確認"/>
    <d v="2023-11-20T00:00:00"/>
    <s v="費用轉嫁"/>
    <s v="富聯卓越"/>
    <s v="施俊宇"/>
    <s v="龍華"/>
    <s v="集團關聯外交"/>
    <s v="CNSBG"/>
    <s v="ETS-SQA"/>
    <s v="程兵"/>
    <s v="RMB"/>
    <n v="6900"/>
    <n v="6900"/>
    <n v="6900"/>
    <n v="0"/>
    <m/>
    <n v="6900"/>
    <n v="6.8999999999999999E-3"/>
    <n v="45316"/>
    <n v="5500"/>
    <s v="業務未啟動費用轉嫁"/>
    <d v="2024-04-30T00:00:00"/>
    <x v="0"/>
    <m/>
    <m/>
    <m/>
    <m/>
    <m/>
    <m/>
    <m/>
    <s v="待驗收對帳"/>
    <m/>
    <m/>
  </r>
  <r>
    <s v="T-14"/>
    <x v="1"/>
    <s v="ESS 13# PLC維修@PLC@1@個"/>
    <s v="A 確認"/>
    <d v="2023-10-24T00:00:00"/>
    <s v="Fp202310100025"/>
    <s v="富聯卓越"/>
    <s v="施俊宇"/>
    <s v="杭州統合海寧"/>
    <s v="集團關聯外交"/>
    <s v="CNSBG"/>
    <s v="統合電子海寧"/>
    <s v="郭小品"/>
    <s v="RMB"/>
    <n v="1500"/>
    <n v="1500"/>
    <n v="1500"/>
    <n v="0"/>
    <m/>
    <n v="1500"/>
    <n v="1.5E-3"/>
    <n v="45291"/>
    <n v="1200"/>
    <s v="3月開票額度開票"/>
    <d v="2024-03-31T00:00:00"/>
    <x v="3"/>
    <n v="3"/>
    <m/>
    <m/>
    <m/>
    <m/>
    <m/>
    <m/>
    <s v="已驗收待對帳"/>
    <m/>
    <m/>
  </r>
  <r>
    <s v="T-15"/>
    <x v="1"/>
    <s v="ESS1#試驗箱壓縮機維修-人力費用"/>
    <s v="A 確認"/>
    <d v="2023-10-24T00:00:00"/>
    <s v="Fp202310100023"/>
    <s v="富聯卓越"/>
    <s v="施俊宇"/>
    <s v="杭州統合海寧"/>
    <s v="集團關聯外交"/>
    <s v="CNSBG"/>
    <s v="統合電子海寧"/>
    <s v="郭小品"/>
    <s v="RMB"/>
    <n v="8000"/>
    <n v="8000"/>
    <n v="8000"/>
    <n v="0"/>
    <m/>
    <n v="8000"/>
    <n v="8.0000000000000002E-3"/>
    <n v="45291"/>
    <n v="7200"/>
    <s v="3月開票額度開票"/>
    <d v="2024-03-31T00:00:00"/>
    <x v="3"/>
    <n v="3"/>
    <m/>
    <m/>
    <m/>
    <m/>
    <m/>
    <m/>
    <s v="已驗收待對帳"/>
    <m/>
    <m/>
  </r>
  <r>
    <s v="T-16"/>
    <x v="1"/>
    <s v="ESS4#試驗箱蒸發器維修@蒸發器@1@定制"/>
    <s v="A 確認"/>
    <d v="2023-10-24T00:00:00"/>
    <s v="Fp202310100022"/>
    <s v="富聯卓越"/>
    <s v="施俊宇"/>
    <s v="杭州統合海寧"/>
    <s v="集團關聯外交"/>
    <s v="CNSBG"/>
    <s v="統合電子海寧"/>
    <s v="郭小品"/>
    <s v="RMB"/>
    <n v="35800"/>
    <n v="35800"/>
    <n v="35800"/>
    <n v="0"/>
    <m/>
    <n v="35800"/>
    <n v="3.5799999999999998E-2"/>
    <n v="45291"/>
    <n v="32800"/>
    <s v="3月開票額度開票"/>
    <d v="2024-03-31T00:00:00"/>
    <x v="3"/>
    <n v="3"/>
    <m/>
    <m/>
    <m/>
    <m/>
    <m/>
    <m/>
    <s v="已驗收待對帳"/>
    <m/>
    <m/>
  </r>
  <r>
    <s v="T-17"/>
    <x v="1"/>
    <s v="F20 NVD RUN IN溫控管理擴建"/>
    <s v="A 確認"/>
    <d v="2024-04-01T00:00:00"/>
    <s v="費用轉嫁"/>
    <s v="富聯卓越"/>
    <s v="施俊宇"/>
    <s v="CESBG"/>
    <s v="集團關聯外交"/>
    <s v="CESBG"/>
    <s v="NVD"/>
    <s v="楊成"/>
    <s v="RMB"/>
    <n v="5683621"/>
    <n v="5683621"/>
    <n v="5683621"/>
    <n v="0"/>
    <m/>
    <n v="5683621"/>
    <n v="5.6836209999999996"/>
    <m/>
    <n v="4262715.75"/>
    <m/>
    <d v="2024-10-10T00:00:00"/>
    <x v="8"/>
    <m/>
    <m/>
    <m/>
    <m/>
    <m/>
    <m/>
    <m/>
    <s v="4/1~5/18 架設"/>
    <m/>
    <m/>
  </r>
  <r>
    <s v="T-18"/>
    <x v="1"/>
    <s v="G1至F20 NVD RUN IN溫控管理搬遷"/>
    <s v="A 確認"/>
    <d v="2024-06-30T00:00:00"/>
    <s v="費用轉嫁"/>
    <s v="富聯卓越"/>
    <s v="施俊宇"/>
    <s v="CESBG"/>
    <s v="集團關聯外交"/>
    <s v="CESBG"/>
    <s v="NVD"/>
    <s v="楊成"/>
    <s v="RMB"/>
    <n v="2863516"/>
    <n v="2863516"/>
    <n v="2863516"/>
    <n v="0"/>
    <m/>
    <n v="2863516"/>
    <n v="2.8635160000000002"/>
    <m/>
    <n v="2147637"/>
    <m/>
    <d v="2024-08-31T00:00:00"/>
    <x v="8"/>
    <m/>
    <m/>
    <m/>
    <m/>
    <m/>
    <m/>
    <m/>
    <s v="7/1~8/31 2階段搬遷架設"/>
    <m/>
    <m/>
  </r>
  <r>
    <s v="T-19"/>
    <x v="1"/>
    <s v="HWQA 6F泰琪步入式溫濕度櫃維修"/>
    <s v="A 確認"/>
    <d v="2023-11-27T00:00:00"/>
    <s v="費用轉嫁"/>
    <s v="富聯卓越"/>
    <s v="施俊宇"/>
    <s v="新安"/>
    <s v="集團關聯外交"/>
    <s v="CNSBG"/>
    <s v="HWQA"/>
    <s v="陳興旭"/>
    <s v="USD"/>
    <n v="300"/>
    <n v="2190"/>
    <n v="2190"/>
    <n v="0"/>
    <m/>
    <n v="2190"/>
    <n v="2.1900000000000001E-3"/>
    <n v="45316"/>
    <n v="1800"/>
    <s v="業務未啟動費用轉嫁"/>
    <d v="2024-04-30T00:00:00"/>
    <x v="0"/>
    <m/>
    <m/>
    <m/>
    <m/>
    <m/>
    <m/>
    <m/>
    <s v="待驗收對帳"/>
    <m/>
    <m/>
  </r>
  <r>
    <s v="T-20"/>
    <x v="1"/>
    <s v="JBD B04-2F老化房搬遷B03"/>
    <s v="A 確認"/>
    <d v="2023-12-08T00:00:00"/>
    <s v="1FGFNB0006"/>
    <s v="富聯卓越"/>
    <s v="施俊宇"/>
    <s v="南寧"/>
    <s v="集團關聯外交"/>
    <s v="CNSBG"/>
    <s v="JBD"/>
    <s v="覃慶田"/>
    <s v="RMB"/>
    <n v="99200"/>
    <n v="99200"/>
    <n v="99200"/>
    <n v="0"/>
    <m/>
    <n v="99200"/>
    <n v="9.9199999999999997E-2"/>
    <n v="45382"/>
    <n v="76700"/>
    <s v="業務未開票"/>
    <d v="2024-04-30T00:00:00"/>
    <x v="0"/>
    <m/>
    <m/>
    <m/>
    <m/>
    <m/>
    <m/>
    <m/>
    <s v="已完工,3月驗收"/>
    <m/>
    <m/>
  </r>
  <r>
    <s v="T-21"/>
    <x v="1"/>
    <s v="MCV-408FA3DXPAChamber室外風扇維修"/>
    <s v="A 確認"/>
    <d v="2023-10-19T00:00:00"/>
    <s v="費用轉嫁"/>
    <s v="富聯卓越"/>
    <s v="施俊宇"/>
    <s v="新安"/>
    <s v="集團關聯外交"/>
    <s v="CNSBG"/>
    <s v="HWQA"/>
    <s v="陳興旭"/>
    <s v="USD"/>
    <n v="1250"/>
    <n v="9125"/>
    <n v="9125"/>
    <n v="0"/>
    <m/>
    <n v="9125"/>
    <n v="9.1249999999999994E-3"/>
    <n v="45316"/>
    <n v="7800"/>
    <s v="業務未啟動費用轉嫁"/>
    <d v="2024-04-30T00:00:00"/>
    <x v="0"/>
    <m/>
    <m/>
    <m/>
    <m/>
    <m/>
    <m/>
    <m/>
    <s v="待驗收對帳"/>
    <m/>
    <m/>
  </r>
  <r>
    <s v="T-22"/>
    <x v="1"/>
    <s v="MCV-408FA3DXPAChamber循環風扇維修"/>
    <s v="A 確認"/>
    <d v="2023-10-19T00:00:00"/>
    <s v="費用轉嫁"/>
    <s v="富聯卓越"/>
    <s v="施俊宇"/>
    <s v="新安"/>
    <s v="集團關聯外交"/>
    <s v="CNSBG"/>
    <s v="HWQA"/>
    <s v="陳興旭"/>
    <s v="USD"/>
    <n v="1250"/>
    <n v="9125"/>
    <n v="9125"/>
    <n v="0"/>
    <m/>
    <n v="9125"/>
    <n v="9.1249999999999994E-3"/>
    <n v="45316"/>
    <n v="4400"/>
    <s v="業務未啟動費用轉嫁"/>
    <d v="2024-04-30T00:00:00"/>
    <x v="0"/>
    <m/>
    <m/>
    <m/>
    <m/>
    <m/>
    <m/>
    <m/>
    <s v="待驗收對帳"/>
    <m/>
    <m/>
  </r>
  <r>
    <s v="T-23"/>
    <x v="1"/>
    <s v="MCV-810 Chamber循環馬達過熱"/>
    <s v="A 確認"/>
    <d v="2023-12-04T00:00:00"/>
    <s v="費用轉嫁"/>
    <s v="富聯卓越"/>
    <s v="施俊宇"/>
    <s v="新安"/>
    <s v="集團關聯外交"/>
    <s v="CNSBG"/>
    <s v="HWQA"/>
    <s v="陳興旭"/>
    <s v="USD"/>
    <n v="1250"/>
    <n v="9125"/>
    <n v="9125"/>
    <n v="0"/>
    <m/>
    <n v="9125"/>
    <n v="9.1249999999999994E-3"/>
    <n v="45316"/>
    <n v="4400"/>
    <s v="業務未啟動費用轉嫁"/>
    <d v="2024-04-30T00:00:00"/>
    <x v="0"/>
    <m/>
    <m/>
    <m/>
    <m/>
    <m/>
    <m/>
    <m/>
    <s v="待驗收對帳"/>
    <m/>
    <m/>
  </r>
  <r>
    <s v="T-24"/>
    <x v="1"/>
    <s v="MHK-800LK維修壓縮機"/>
    <s v="A 確認"/>
    <d v="2023-07-06T00:00:00"/>
    <s v="費用轉嫁"/>
    <s v="富聯卓越"/>
    <s v="施俊宇"/>
    <s v="新安"/>
    <s v="集團關聯外交"/>
    <s v="CNSBG"/>
    <s v="HWQA"/>
    <s v="陳興旭"/>
    <s v="USD"/>
    <n v="1750"/>
    <n v="12775"/>
    <n v="12775"/>
    <n v="0"/>
    <m/>
    <n v="12775"/>
    <n v="1.2775E-2"/>
    <n v="45316"/>
    <n v="9900"/>
    <s v="業務未啟動費用轉嫁"/>
    <d v="2024-04-30T00:00:00"/>
    <x v="0"/>
    <m/>
    <m/>
    <m/>
    <m/>
    <m/>
    <m/>
    <m/>
    <s v="待驗收對帳"/>
    <m/>
    <m/>
  </r>
  <r>
    <s v="T-25"/>
    <x v="1"/>
    <s v="MSC-1150GN4ASC20PW"/>
    <s v="取消"/>
    <d v="2024-05-31T00:00:00"/>
    <m/>
    <s v="富聯卓越"/>
    <s v="施俊宇"/>
    <s v="CNSBG"/>
    <s v="集團關聯外交"/>
    <s v="CNSBG"/>
    <s v="VN ETS-SQA"/>
    <s v="蔡忠勤"/>
    <s v="USD"/>
    <m/>
    <m/>
    <m/>
    <m/>
    <m/>
    <m/>
    <m/>
    <m/>
    <m/>
    <m/>
    <d v="2024-06-30T00:00:00"/>
    <x v="4"/>
    <m/>
    <m/>
    <m/>
    <m/>
    <m/>
    <m/>
    <m/>
    <s v="BU 2024年下半年的投資計畫"/>
    <m/>
    <m/>
  </r>
  <r>
    <s v="T-26"/>
    <x v="1"/>
    <s v="MST-1200FA3DSC15PW"/>
    <s v="取消"/>
    <d v="2024-05-31T00:00:00"/>
    <m/>
    <s v="富聯卓越"/>
    <s v="施俊宇"/>
    <s v="CNSBG"/>
    <s v="集團關聯外交"/>
    <s v="CNSBG"/>
    <s v="VN ETS-SQA"/>
    <s v="郭嘉雯"/>
    <s v="USD"/>
    <m/>
    <m/>
    <m/>
    <m/>
    <m/>
    <m/>
    <m/>
    <m/>
    <m/>
    <m/>
    <d v="2024-06-30T00:00:00"/>
    <x v="4"/>
    <m/>
    <m/>
    <m/>
    <m/>
    <m/>
    <m/>
    <m/>
    <m/>
    <m/>
    <m/>
  </r>
  <r>
    <s v="T-27"/>
    <x v="1"/>
    <s v="MST-1200FA3DSC15PW"/>
    <s v="A 確認"/>
    <d v="2024-02-22T00:00:00"/>
    <s v="1TGHO20010"/>
    <s v="富聯卓越"/>
    <s v="施俊宇"/>
    <s v="CNSBG"/>
    <s v="集團關聯外交"/>
    <s v="CNSBG"/>
    <s v="HC HWQA"/>
    <s v="蘇國偉"/>
    <s v="USD"/>
    <n v="70000"/>
    <n v="511000"/>
    <n v="511000"/>
    <n v="0"/>
    <m/>
    <n v="511000"/>
    <n v="0.51100000000000001"/>
    <n v="45397"/>
    <n v="425509"/>
    <s v="製作中"/>
    <d v="2024-05-31T00:00:00"/>
    <x v="5"/>
    <m/>
    <m/>
    <m/>
    <m/>
    <m/>
    <m/>
    <m/>
    <s v="BU聯絡單已完成4/22必須出貨"/>
    <m/>
    <m/>
  </r>
  <r>
    <s v="T-28"/>
    <x v="1"/>
    <s v="MST-2160AA4ASC1PW"/>
    <s v="取消"/>
    <d v="2024-05-31T00:00:00"/>
    <m/>
    <s v="富聯卓越"/>
    <s v="施俊宇"/>
    <s v="CNSBG"/>
    <s v="集團關聯外交"/>
    <s v="CNSBG"/>
    <s v="VN ETS-SQA"/>
    <s v="蔡忠勤"/>
    <s v="USD"/>
    <m/>
    <m/>
    <m/>
    <m/>
    <m/>
    <m/>
    <m/>
    <m/>
    <m/>
    <m/>
    <d v="2024-06-30T00:00:00"/>
    <x v="4"/>
    <m/>
    <m/>
    <m/>
    <m/>
    <m/>
    <m/>
    <m/>
    <s v="BU 2024年下半年的投資計畫"/>
    <m/>
    <m/>
  </r>
  <r>
    <s v="T-29"/>
    <x v="1"/>
    <s v="MST-2376升級維修"/>
    <s v="A 確認"/>
    <d v="2023-10-23T00:00:00"/>
    <s v="費用轉嫁"/>
    <s v="弘佳"/>
    <s v="施俊宇"/>
    <s v="南寧"/>
    <s v="集團關聯外交"/>
    <s v="CNSBG"/>
    <s v="ETS-SQA"/>
    <s v="蘇國偉"/>
    <s v="USD"/>
    <n v="47245"/>
    <n v="344888.5"/>
    <n v="47245"/>
    <n v="297643.5"/>
    <m/>
    <n v="47245"/>
    <n v="0.34488849999999999"/>
    <n v="45382"/>
    <n v="298000"/>
    <s v="調適中"/>
    <d v="2024-05-31T00:00:00"/>
    <x v="5"/>
    <m/>
    <m/>
    <m/>
    <m/>
    <m/>
    <m/>
    <m/>
    <s v="HWD要收到HWQA付款才願意費用轉嫁"/>
    <m/>
    <m/>
  </r>
  <r>
    <s v="T-30"/>
    <x v="1"/>
    <s v="MSTW-4AA4ASC1PW"/>
    <s v="取消"/>
    <d v="2024-05-31T00:00:00"/>
    <m/>
    <s v="富聯卓越"/>
    <s v="施俊宇"/>
    <s v="CNSBG"/>
    <s v="集團關聯外交"/>
    <s v="CNSBG"/>
    <s v="VN ETS-SQA"/>
    <s v="蔡忠勤"/>
    <s v="USD"/>
    <m/>
    <m/>
    <m/>
    <m/>
    <m/>
    <m/>
    <m/>
    <m/>
    <m/>
    <m/>
    <d v="2024-06-30T00:00:00"/>
    <x v="4"/>
    <m/>
    <m/>
    <m/>
    <m/>
    <m/>
    <m/>
    <m/>
    <s v="BU 2024年下半年的投資計畫"/>
    <m/>
    <m/>
  </r>
  <r>
    <s v="T-31"/>
    <x v="1"/>
    <s v="MSTW-7225升級維修"/>
    <s v="A 確認"/>
    <d v="2023-12-15T00:00:00"/>
    <s v="費用轉嫁"/>
    <s v="富裕"/>
    <s v="施俊宇"/>
    <s v="CNSBG-NN"/>
    <s v="集團關聯外交"/>
    <s v="CNSBG"/>
    <s v="ETS-SQA"/>
    <s v="葉長權"/>
    <s v="RMB"/>
    <n v="402665"/>
    <n v="402665"/>
    <n v="402665"/>
    <n v="0"/>
    <m/>
    <n v="402665"/>
    <n v="0.402665"/>
    <n v="45382"/>
    <n v="317540"/>
    <s v="施工中"/>
    <d v="2024-05-31T00:00:00"/>
    <x v="5"/>
    <m/>
    <m/>
    <m/>
    <m/>
    <m/>
    <m/>
    <m/>
    <s v="3/7中國海關查驗待到貨越南後安排施工"/>
    <m/>
    <m/>
  </r>
  <r>
    <s v="T-32"/>
    <x v="1"/>
    <s v="MVC-800BN4AXPA"/>
    <s v="A 確認"/>
    <d v="2023-05-01T00:00:00"/>
    <s v="費用轉嫁"/>
    <s v="富聯富桂"/>
    <s v="施俊宇"/>
    <s v="龍華"/>
    <s v="集團關聯外交"/>
    <s v="CNSBG"/>
    <s v="ETS-SQA"/>
    <s v="程兵"/>
    <s v="RMB"/>
    <n v="166000"/>
    <n v="166000"/>
    <n v="166000"/>
    <n v="0"/>
    <m/>
    <n v="166000"/>
    <n v="0.16600000000000001"/>
    <n v="45092"/>
    <n v="138712"/>
    <s v="已拋磚"/>
    <d v="2024-02-29T00:00:00"/>
    <x v="10"/>
    <n v="2"/>
    <m/>
    <m/>
    <m/>
    <m/>
    <m/>
    <m/>
    <s v="已拋轉"/>
    <m/>
    <m/>
  </r>
  <r>
    <s v="T-33"/>
    <x v="1"/>
    <s v="POD1模擬"/>
    <s v="A 確認"/>
    <d v="2024-04-30T00:00:00"/>
    <m/>
    <s v="富聯卓越"/>
    <s v="施俊宇"/>
    <s v="鴻佰-湖口"/>
    <s v="集團關聯外交"/>
    <s v="CESBG"/>
    <s v="NVD"/>
    <s v="陳品蓁"/>
    <s v="USD"/>
    <n v="20000"/>
    <n v="146000"/>
    <m/>
    <n v="146000"/>
    <m/>
    <m/>
    <n v="0.14599999999999999"/>
    <m/>
    <n v="109500"/>
    <s v="分析中"/>
    <d v="2024-06-30T00:00:00"/>
    <x v="4"/>
    <m/>
    <m/>
    <m/>
    <m/>
    <m/>
    <m/>
    <m/>
    <s v="進行中"/>
    <m/>
    <m/>
  </r>
  <r>
    <s v="T-34"/>
    <x v="1"/>
    <s v="TS-512CN4AXPW"/>
    <s v="取消"/>
    <d v="2024-05-31T00:00:00"/>
    <m/>
    <s v="富聯卓越"/>
    <s v="施俊宇"/>
    <s v="CNSBG"/>
    <s v="集團關聯外交"/>
    <s v="CNSBG"/>
    <s v="VN ETS-SQA"/>
    <s v="蔡忠勤"/>
    <s v="USD"/>
    <m/>
    <m/>
    <m/>
    <m/>
    <m/>
    <m/>
    <m/>
    <m/>
    <m/>
    <m/>
    <d v="2024-06-30T00:00:00"/>
    <x v="4"/>
    <m/>
    <m/>
    <m/>
    <m/>
    <m/>
    <m/>
    <m/>
    <s v="BU 2024年下半年的投資計畫"/>
    <m/>
    <m/>
  </r>
  <r>
    <s v="T-35"/>
    <x v="1"/>
    <s v="UV測試治具"/>
    <s v="A 確認"/>
    <d v="2023-05-01T00:00:00"/>
    <s v="費用轉嫁"/>
    <s v="富聯富桂"/>
    <s v="施俊宇"/>
    <s v="龍華"/>
    <s v="集團關聯外交"/>
    <s v="CNSBG"/>
    <s v="ETS-SQA"/>
    <s v="程兵"/>
    <s v="RMB"/>
    <n v="4000"/>
    <n v="4000"/>
    <n v="4000"/>
    <n v="0"/>
    <m/>
    <n v="4000"/>
    <n v="4.0000000000000001E-3"/>
    <n v="45092"/>
    <n v="3400"/>
    <s v="已拋磚"/>
    <d v="2024-02-29T00:00:00"/>
    <x v="10"/>
    <n v="2"/>
    <m/>
    <m/>
    <m/>
    <m/>
    <m/>
    <m/>
    <s v="已拋轉"/>
    <m/>
    <m/>
  </r>
  <r>
    <s v="T-36"/>
    <x v="1"/>
    <s v="大穩溫箱異常維護"/>
    <s v="A 確認"/>
    <d v="2024-03-20T00:00:00"/>
    <s v="費用轉嫁"/>
    <s v="富聯卓越"/>
    <s v="施俊宇"/>
    <s v="龍華"/>
    <s v="集團關聯外交"/>
    <s v="CNSBG"/>
    <s v="HWD"/>
    <s v="王繼濤"/>
    <s v="RMB"/>
    <n v="34000"/>
    <n v="34000"/>
    <n v="34000"/>
    <n v="0"/>
    <m/>
    <n v="34000"/>
    <n v="3.4000000000000002E-2"/>
    <n v="45291"/>
    <n v="19500"/>
    <s v="採購轉PO"/>
    <d v="2024-04-30T00:00:00"/>
    <x v="0"/>
    <m/>
    <m/>
    <m/>
    <m/>
    <m/>
    <m/>
    <m/>
    <s v="待驗收對帳"/>
    <m/>
    <m/>
  </r>
  <r>
    <s v="T-37"/>
    <x v="1"/>
    <s v="小球&amp;按壓測試治具"/>
    <s v="A 確認"/>
    <d v="2023-11-01T00:00:00"/>
    <s v="費用轉嫁"/>
    <s v="富聯卓越"/>
    <s v="施俊宇"/>
    <s v="龍華"/>
    <s v="集團關聯外交"/>
    <s v="CNSBG"/>
    <s v="ETS-SQA"/>
    <s v="程兵"/>
    <s v="RMB"/>
    <n v="6900"/>
    <n v="6900"/>
    <n v="6900"/>
    <n v="0"/>
    <m/>
    <n v="6900"/>
    <n v="6.8999999999999999E-3"/>
    <n v="45316"/>
    <n v="2160"/>
    <s v="費用轉嫁簽到陳春映"/>
    <d v="2024-04-30T00:00:00"/>
    <x v="0"/>
    <m/>
    <m/>
    <m/>
    <m/>
    <m/>
    <m/>
    <m/>
    <s v="待驗收對帳"/>
    <m/>
    <m/>
  </r>
  <r>
    <s v="T-38"/>
    <x v="1"/>
    <s v="液冷自動化測試線體"/>
    <s v="A 確認"/>
    <d v="2024-04-30T00:00:00"/>
    <m/>
    <s v="富聯卓越"/>
    <s v="施俊宇"/>
    <s v="台灣南青"/>
    <s v="集團關聯外交"/>
    <s v="CESBG"/>
    <m/>
    <s v="謝百彥"/>
    <s v="USD"/>
    <n v="3453620"/>
    <n v="25211426"/>
    <n v="25211426"/>
    <n v="0"/>
    <m/>
    <n v="25211426"/>
    <n v="25.211425999999999"/>
    <n v="45536"/>
    <n v="18908569.5"/>
    <s v="設計中"/>
    <d v="2024-09-30T00:00:00"/>
    <x v="6"/>
    <m/>
    <m/>
    <m/>
    <m/>
    <m/>
    <m/>
    <m/>
    <s v="1.L10與L11要主導方案_x000a_2.MP自動化與自動化對自動化 Rack+IN Rack CDU滾綁計畫"/>
    <m/>
    <s v="新增"/>
  </r>
  <r>
    <s v="T-39"/>
    <x v="1"/>
    <s v="液冷自動化測試線體"/>
    <s v="B 需要爭取"/>
    <d v="2024-06-30T00:00:00"/>
    <m/>
    <s v="富聯卓越"/>
    <s v="施俊宇"/>
    <s v="台灣湖口"/>
    <s v="集團關聯外交"/>
    <s v="CESBG"/>
    <s v="NVD"/>
    <s v="陳榮州"/>
    <s v="USD"/>
    <n v="4150000"/>
    <n v="30295000"/>
    <n v="30295000"/>
    <n v="0"/>
    <m/>
    <n v="30295000"/>
    <n v="30.295000000000002"/>
    <n v="45474"/>
    <n v="22721250"/>
    <s v="設計中"/>
    <d v="2024-10-10T00:00:00"/>
    <x v="8"/>
    <m/>
    <m/>
    <m/>
    <m/>
    <m/>
    <m/>
    <m/>
    <s v="1. 洽談要對自動化 Rack+IN Rack CDU滾綁與對打CHT的做計劃_x000a_2. 團隊ON SITE湖口與客戶認證計畫"/>
    <m/>
    <s v="新增"/>
  </r>
  <r>
    <s v="T-40"/>
    <x v="1"/>
    <s v="可程式快速升降溫恆濕試驗機MSC-1000EA4ASC15PW"/>
    <s v="A 確認"/>
    <d v="2021-09-30T00:00:00"/>
    <s v="1TGL900012"/>
    <s v="富聯富桂"/>
    <s v="施俊宇"/>
    <s v="新安"/>
    <s v="集團關聯外交"/>
    <s v="CNSBG"/>
    <s v="HWQA"/>
    <s v="陳興旭"/>
    <s v="USD"/>
    <n v="70000"/>
    <n v="511000"/>
    <n v="70000"/>
    <n v="441000"/>
    <m/>
    <n v="70000"/>
    <n v="0.51100000000000001"/>
    <n v="45412"/>
    <n v="316200"/>
    <s v="製作中"/>
    <d v="2024-05-31T00:00:00"/>
    <x v="5"/>
    <m/>
    <m/>
    <m/>
    <m/>
    <m/>
    <m/>
    <m/>
    <s v="3/27需出貨"/>
    <m/>
    <m/>
  </r>
  <r>
    <s v="T-41"/>
    <x v="1"/>
    <s v="可程式快速升降溫恆濕試驗機MSC-1000EA4ASC15PW改造"/>
    <s v="A 確認"/>
    <d v="2024-01-07T00:00:00"/>
    <s v="費用轉嫁"/>
    <s v="弘佳"/>
    <s v="施俊宇"/>
    <s v="新安"/>
    <s v="集團關聯外交"/>
    <s v="CNSBG"/>
    <s v="HWQA"/>
    <s v="陳興旭"/>
    <s v="USD"/>
    <n v="28035"/>
    <n v="204655.5"/>
    <n v="28035"/>
    <n v="176620.5"/>
    <m/>
    <n v="28035"/>
    <n v="0.20465549999999999"/>
    <n v="45443"/>
    <n v="153491.625"/>
    <s v="製作中"/>
    <d v="2024-04-30T00:00:00"/>
    <x v="5"/>
    <m/>
    <m/>
    <m/>
    <m/>
    <m/>
    <m/>
    <m/>
    <s v="3/27需出貨"/>
    <m/>
    <m/>
  </r>
  <r>
    <s v="T-42"/>
    <x v="1"/>
    <s v="快速溫變試驗箱壓縮機維修"/>
    <s v="A 確認"/>
    <d v="2023-09-14T00:00:00"/>
    <s v="費用轉嫁"/>
    <s v="富聯卓越"/>
    <s v="施俊宇"/>
    <s v="龍華"/>
    <s v="集團關聯外交"/>
    <s v="CNSBG"/>
    <s v="HWD"/>
    <s v="王繼濤"/>
    <s v="RMB"/>
    <n v="26636"/>
    <n v="26636"/>
    <n v="26636"/>
    <n v="0"/>
    <m/>
    <n v="26636"/>
    <n v="2.6636E-2"/>
    <n v="45291"/>
    <n v="19977"/>
    <s v="費用轉嫁中簽到王自強"/>
    <d v="2024-04-30T00:00:00"/>
    <x v="0"/>
    <m/>
    <m/>
    <m/>
    <m/>
    <m/>
    <m/>
    <m/>
    <s v="待驗收對帳"/>
    <m/>
    <m/>
  </r>
  <r>
    <s v="T-43"/>
    <x v="1"/>
    <s v="扭力測試治具"/>
    <s v="A 確認"/>
    <d v="2023-11-01T00:00:00"/>
    <s v="費用轉嫁"/>
    <s v="富聯卓越"/>
    <s v="施俊宇"/>
    <s v="龍華"/>
    <s v="集團關聯外交"/>
    <s v="CNSBG"/>
    <s v="ETS-SQA"/>
    <s v="程兵"/>
    <s v="RMB"/>
    <n v="1200"/>
    <n v="1200"/>
    <n v="1200"/>
    <n v="0"/>
    <m/>
    <n v="1200"/>
    <n v="1.1999999999999999E-3"/>
    <s v="2024/1/25+S187:X195"/>
    <n v="520"/>
    <s v="費用轉嫁簽到陳春映"/>
    <d v="2024-04-30T00:00:00"/>
    <x v="0"/>
    <m/>
    <m/>
    <m/>
    <m/>
    <m/>
    <m/>
    <m/>
    <s v="待驗收對帳"/>
    <m/>
    <m/>
  </r>
  <r>
    <s v="T-44"/>
    <x v="1"/>
    <s v="步入式加濕系統維修"/>
    <s v="A 確認"/>
    <m/>
    <s v="費用轉嫁"/>
    <s v="富聯卓越"/>
    <s v="施俊宇"/>
    <s v="新安"/>
    <s v="集團關聯外交"/>
    <s v="CNSBG"/>
    <s v="HWQA"/>
    <s v="陳興旭"/>
    <s v="USD"/>
    <n v="1250"/>
    <n v="9125"/>
    <n v="9125"/>
    <n v="0"/>
    <m/>
    <n v="9125"/>
    <n v="9.1249999999999994E-3"/>
    <n v="45306"/>
    <n v="6500"/>
    <s v="業務未啟動費用轉嫁"/>
    <d v="2024-04-30T00:00:00"/>
    <x v="0"/>
    <m/>
    <m/>
    <m/>
    <m/>
    <m/>
    <m/>
    <m/>
    <s v="待驗收對帳"/>
    <m/>
    <m/>
  </r>
  <r>
    <s v="T-45"/>
    <x v="1"/>
    <s v="单体电池智能充电柜"/>
    <s v="A 確認"/>
    <d v="2023-06-08T00:00:00"/>
    <s v="報價已回簽待正式PO"/>
    <s v="富聯卓越"/>
    <s v="施俊宇"/>
    <s v="贛州"/>
    <s v="集團關聯外交"/>
    <s v="釹媧"/>
    <s v="釹媧"/>
    <s v="釹媧"/>
    <s v="RMB"/>
    <n v="126000"/>
    <n v="126000"/>
    <n v="126000"/>
    <n v="0"/>
    <m/>
    <n v="126000"/>
    <n v="0.126"/>
    <n v="45291"/>
    <n v="94500"/>
    <s v="待PO開票"/>
    <d v="2024-04-30T00:00:00"/>
    <x v="0"/>
    <m/>
    <m/>
    <m/>
    <m/>
    <m/>
    <m/>
    <m/>
    <s v="待驗收對帳"/>
    <m/>
    <m/>
  </r>
  <r>
    <s v="T-46"/>
    <x v="1"/>
    <s v="南寧B06 3F老化房改造"/>
    <s v="A 確認"/>
    <d v="2023-09-25T00:00:00"/>
    <s v="Fp202309250026"/>
    <s v="富聯卓越"/>
    <s v="施俊宇"/>
    <s v="CNSBG-NN"/>
    <s v="集團關聯外交"/>
    <s v="CNSBG"/>
    <s v="JBD"/>
    <s v="鄧可昌"/>
    <s v="RMB"/>
    <n v="68000"/>
    <n v="68000"/>
    <n v="68000"/>
    <n v="0"/>
    <m/>
    <n v="68000"/>
    <n v="6.8000000000000005E-2"/>
    <n v="45260"/>
    <n v="35646"/>
    <s v="業務未開票"/>
    <d v="2024-04-30T00:00:00"/>
    <x v="0"/>
    <m/>
    <m/>
    <m/>
    <m/>
    <m/>
    <m/>
    <m/>
    <m/>
    <m/>
    <m/>
  </r>
  <r>
    <s v="T-47"/>
    <x v="1"/>
    <s v="按鍵固定測試治具"/>
    <s v="A 確認"/>
    <d v="2023-11-01T00:00:00"/>
    <s v="費用轉嫁"/>
    <s v="富聯卓越"/>
    <s v="施俊宇"/>
    <s v="龍華"/>
    <s v="集團關聯外交"/>
    <s v="CNSBG"/>
    <s v="ETS-SQA"/>
    <s v="程兵"/>
    <s v="RMB"/>
    <n v="720"/>
    <n v="720"/>
    <n v="720"/>
    <n v="0"/>
    <m/>
    <n v="720"/>
    <n v="7.2000000000000005E-4"/>
    <n v="45316"/>
    <n v="560"/>
    <s v="費用轉嫁簽到陳春映"/>
    <d v="2024-04-30T00:00:00"/>
    <x v="0"/>
    <m/>
    <m/>
    <m/>
    <m/>
    <m/>
    <m/>
    <m/>
    <s v="待驗收對帳"/>
    <m/>
    <m/>
  </r>
  <r>
    <s v="T-48"/>
    <x v="1"/>
    <s v="按鍵測試治具"/>
    <s v="A 確認"/>
    <d v="2023-11-01T00:00:00"/>
    <s v="費用轉嫁"/>
    <s v="富聯卓越"/>
    <s v="施俊宇"/>
    <s v="龍華"/>
    <s v="集團關聯外交"/>
    <s v="CNSBG"/>
    <s v="ETS-SQA"/>
    <s v="程兵"/>
    <s v="RMB"/>
    <n v="18400"/>
    <n v="18400"/>
    <n v="18400"/>
    <n v="0"/>
    <m/>
    <n v="18400"/>
    <n v="1.84E-2"/>
    <n v="45316"/>
    <n v="5520"/>
    <s v="費用轉嫁簽到陳春映"/>
    <d v="2024-04-30T00:00:00"/>
    <x v="0"/>
    <m/>
    <m/>
    <m/>
    <m/>
    <m/>
    <m/>
    <m/>
    <s v="待驗收對帳"/>
    <m/>
    <m/>
  </r>
  <r>
    <s v="T-49"/>
    <x v="1"/>
    <s v="振動治具"/>
    <s v="A 確認"/>
    <d v="2023-04-01T00:00:00"/>
    <s v="費用轉嫁"/>
    <s v="富聯富桂"/>
    <s v="施俊宇"/>
    <s v="龍華"/>
    <s v="集團關聯外交"/>
    <s v="CNSBG"/>
    <s v="ETS-SQA"/>
    <s v="程兵"/>
    <s v="RMB"/>
    <n v="1250"/>
    <n v="1250"/>
    <n v="1250"/>
    <n v="0"/>
    <m/>
    <n v="1250"/>
    <n v="1.25E-3"/>
    <n v="45092"/>
    <n v="450"/>
    <s v="已拋磚"/>
    <d v="2024-02-29T00:00:00"/>
    <x v="10"/>
    <n v="2"/>
    <m/>
    <m/>
    <m/>
    <m/>
    <m/>
    <m/>
    <s v="已拋轉"/>
    <m/>
    <m/>
  </r>
  <r>
    <s v="T-50"/>
    <x v="1"/>
    <s v="振動測試治具"/>
    <s v="A 確認"/>
    <d v="2023-11-01T00:00:00"/>
    <s v="費用轉嫁"/>
    <s v="富聯卓越"/>
    <s v="施俊宇"/>
    <s v="龍華"/>
    <s v="集團關聯外交"/>
    <s v="CNSBG"/>
    <s v="ETS-SQA"/>
    <s v="程兵"/>
    <s v="RMB"/>
    <n v="3360"/>
    <n v="3360"/>
    <n v="3360"/>
    <n v="0"/>
    <m/>
    <n v="3360"/>
    <n v="3.3600000000000001E-3"/>
    <n v="45316"/>
    <n v="1740"/>
    <s v="費用轉嫁簽到陳春映"/>
    <d v="2024-04-30T00:00:00"/>
    <x v="0"/>
    <m/>
    <m/>
    <m/>
    <m/>
    <m/>
    <m/>
    <m/>
    <s v="待驗收對帳"/>
    <m/>
    <m/>
  </r>
  <r>
    <s v="T-51"/>
    <x v="1"/>
    <s v="海寧設備搬遷"/>
    <s v="A 確認"/>
    <d v="2023-12-01T00:00:00"/>
    <s v="Fp202312010020"/>
    <s v="富聯卓越"/>
    <s v="施俊宇"/>
    <s v="杭州統合海寧"/>
    <s v="集團關聯外交"/>
    <s v="CNSBG"/>
    <s v="統合電子海寧"/>
    <s v="郭小品"/>
    <s v="RMB"/>
    <n v="207000"/>
    <n v="203000"/>
    <n v="207000"/>
    <n v="-4000"/>
    <m/>
    <n v="207000"/>
    <n v="0.20699999999999999"/>
    <n v="45291"/>
    <n v="195000"/>
    <s v="3月開票額度開票"/>
    <d v="2024-03-31T00:00:00"/>
    <x v="3"/>
    <n v="3"/>
    <m/>
    <m/>
    <m/>
    <m/>
    <m/>
    <m/>
    <s v="已驗收待對帳"/>
    <m/>
    <m/>
  </r>
  <r>
    <s v="T-52"/>
    <x v="1"/>
    <s v="針刺擠壓機"/>
    <s v="A 確認"/>
    <d v="2023-04-28T00:00:00"/>
    <s v="QWXHN40065"/>
    <s v="富聯富桂"/>
    <s v="施俊宇"/>
    <s v="高雄和發"/>
    <s v="集團關聯外交"/>
    <s v="PCEBG"/>
    <s v="Baterry Cell"/>
    <s v="勝利"/>
    <s v="USD"/>
    <n v="25000"/>
    <n v="182500"/>
    <n v="25000"/>
    <n v="157500"/>
    <m/>
    <n v="25000"/>
    <n v="0.1825"/>
    <n v="45443"/>
    <n v="140000"/>
    <s v="待客戶通知出貨"/>
    <d v="2024-05-31T00:00:00"/>
    <x v="5"/>
    <m/>
    <m/>
    <m/>
    <m/>
    <m/>
    <m/>
    <m/>
    <s v="BU工廠還在建設通知順延5月出貨"/>
    <m/>
    <m/>
  </r>
  <r>
    <s v="T-53"/>
    <x v="1"/>
    <s v="液冷自動化測試線體"/>
    <s v="B 需要爭取"/>
    <d v="2024-06-30T00:00:00"/>
    <m/>
    <s v="富聯卓越"/>
    <s v="施俊宇"/>
    <s v="越南CBD"/>
    <s v="集團關聯外交"/>
    <s v="CNSBG"/>
    <s v="MBD"/>
    <s v="卓巧靈"/>
    <s v="USD"/>
    <n v="3865050"/>
    <n v="28214865"/>
    <n v="28214865"/>
    <n v="0"/>
    <m/>
    <n v="28214865"/>
    <n v="28.214865000000003"/>
    <n v="45536"/>
    <n v="21161148.75"/>
    <s v="設計中"/>
    <d v="2024-09-01T00:00:00"/>
    <x v="6"/>
    <m/>
    <m/>
    <m/>
    <m/>
    <m/>
    <m/>
    <m/>
    <s v="1.要主導方案_x000a_2.MP自動化與自動化對自動化 Rack+IN Rack CDU滾綁計畫"/>
    <m/>
    <s v="新增"/>
  </r>
  <r>
    <s v="T-54"/>
    <x v="1"/>
    <s v="普通chamber治具"/>
    <s v="A 確認"/>
    <d v="2023-04-01T00:00:00"/>
    <s v="費用轉嫁"/>
    <s v="富聯富桂"/>
    <s v="施俊宇"/>
    <s v="龍華"/>
    <s v="集團關聯外交"/>
    <s v="CNSBG"/>
    <s v="ETS-SQA"/>
    <s v="程兵"/>
    <s v="RMB"/>
    <n v="10600"/>
    <n v="10600"/>
    <n v="10600"/>
    <n v="0"/>
    <m/>
    <n v="10600"/>
    <n v="1.06E-2"/>
    <n v="45092"/>
    <n v="3200"/>
    <s v="已拋磚"/>
    <d v="2024-02-29T00:00:00"/>
    <x v="10"/>
    <n v="2"/>
    <m/>
    <m/>
    <m/>
    <m/>
    <m/>
    <m/>
    <s v="已拋轉"/>
    <m/>
    <m/>
  </r>
  <r>
    <s v="T-55"/>
    <x v="1"/>
    <s v="越南NVD RUN IN溫控管理與測試架"/>
    <s v="A 確認"/>
    <d v="2024-02-28T00:00:00"/>
    <s v="1FLHO20047"/>
    <s v="富聯卓越"/>
    <s v="施俊宇"/>
    <s v="越南富聯精密"/>
    <s v="集團關聯外交"/>
    <s v="CESBG"/>
    <s v="NVD"/>
    <s v="楊成"/>
    <s v="USD"/>
    <n v="474764"/>
    <n v="3465777.1999999997"/>
    <n v="474764"/>
    <n v="2991013.1999999997"/>
    <m/>
    <n v="474764"/>
    <n v="3.4657771999999998"/>
    <n v="45382"/>
    <n v="2754719"/>
    <s v="暫估營收"/>
    <d v="2024-03-30T00:00:00"/>
    <x v="0"/>
    <m/>
    <m/>
    <m/>
    <m/>
    <m/>
    <m/>
    <m/>
    <s v="已收PO, 建客戶代碼,3月出貨完畢"/>
    <m/>
    <m/>
  </r>
  <r>
    <s v="T-56"/>
    <x v="1"/>
    <s v="跌落測試治具"/>
    <s v="A 確認"/>
    <d v="2023-11-01T00:00:00"/>
    <s v="費用轉嫁"/>
    <s v="富聯卓越"/>
    <s v="施俊宇"/>
    <s v="龍華"/>
    <s v="集團關聯外交"/>
    <s v="CNSBG"/>
    <s v="ETS-SQA"/>
    <s v="程兵"/>
    <s v="RMB"/>
    <n v="5100"/>
    <n v="5100"/>
    <n v="5100"/>
    <n v="0"/>
    <m/>
    <n v="5100"/>
    <n v="5.1000000000000004E-3"/>
    <n v="45316"/>
    <n v="2200"/>
    <s v="費用轉嫁簽到陳春映"/>
    <d v="2024-04-30T00:00:00"/>
    <x v="0"/>
    <m/>
    <m/>
    <m/>
    <m/>
    <m/>
    <m/>
    <m/>
    <s v="待驗收對帳"/>
    <m/>
    <m/>
  </r>
  <r>
    <s v="T-57"/>
    <x v="1"/>
    <s v="新安廠C7 MVC-408 Chamber更換維修RO逆滲透純水機"/>
    <s v="A 確認"/>
    <d v="2023-11-27T00:00:00"/>
    <s v="費用轉嫁"/>
    <s v="富聯卓越"/>
    <s v="施俊宇"/>
    <s v="新安"/>
    <s v="集團關聯外交"/>
    <s v="CNSBG"/>
    <s v="HWQA"/>
    <s v="陳興旭"/>
    <s v="USD"/>
    <n v="550"/>
    <n v="4015"/>
    <n v="4015"/>
    <n v="0"/>
    <m/>
    <n v="4015"/>
    <n v="4.0149999999999995E-3"/>
    <n v="45316"/>
    <n v="2600"/>
    <s v="已費用轉嫁"/>
    <d v="2024-04-30T00:00:00"/>
    <x v="0"/>
    <n v="4"/>
    <m/>
    <m/>
    <m/>
    <m/>
    <m/>
    <m/>
    <s v="待驗收對帳"/>
    <m/>
    <m/>
  </r>
  <r>
    <s v="T-58"/>
    <x v="1"/>
    <s v="電池充電監控系統（PC）"/>
    <s v="A 確認"/>
    <d v="2023-03-04T00:00:00"/>
    <s v="費用轉嫁"/>
    <s v="富聯卓越"/>
    <s v="施俊宇"/>
    <s v="新安"/>
    <s v="集團關聯外交"/>
    <s v="CNSBG"/>
    <s v="CBD     AE"/>
    <s v="潘冬"/>
    <s v="RMB"/>
    <n v="36810"/>
    <n v="36810"/>
    <n v="36810"/>
    <n v="0"/>
    <m/>
    <n v="36810"/>
    <n v="3.6810000000000002E-2"/>
    <n v="45092"/>
    <n v="29800"/>
    <s v="業務未啟動費用轉嫁"/>
    <d v="2024-05-10T00:00:00"/>
    <x v="5"/>
    <m/>
    <m/>
    <m/>
    <m/>
    <m/>
    <m/>
    <m/>
    <s v="BUG維護,待驗收對帳"/>
    <m/>
    <m/>
  </r>
  <r>
    <s v="T-59"/>
    <x v="1"/>
    <s v="電池搬運車(ATLH202308-0077-E)"/>
    <s v="A 確認"/>
    <d v="2023-06-08T00:00:00"/>
    <s v="報價已回簽待正式PO"/>
    <s v="富聯卓越"/>
    <s v="施俊宇"/>
    <s v="贛州"/>
    <s v="集團關聯外交"/>
    <s v="釹媧"/>
    <s v="釹媧"/>
    <s v="釹媧"/>
    <s v="RMB"/>
    <n v="58000"/>
    <n v="58000"/>
    <n v="58000"/>
    <n v="0"/>
    <m/>
    <n v="58000"/>
    <n v="5.8000000000000003E-2"/>
    <n v="45291"/>
    <n v="52000"/>
    <s v="待PO開票"/>
    <d v="2024-05-10T00:00:00"/>
    <x v="5"/>
    <m/>
    <m/>
    <m/>
    <m/>
    <m/>
    <m/>
    <m/>
    <s v="待驗收對帳"/>
    <m/>
    <m/>
  </r>
  <r>
    <s v="T-60"/>
    <x v="1"/>
    <s v="龍華D10 4F EDVT 4台設備維修"/>
    <s v="A 確認"/>
    <m/>
    <s v="費用轉嫁"/>
    <s v="富聯卓越"/>
    <s v="施俊宇"/>
    <s v="龍華"/>
    <s v="集團關聯外交"/>
    <s v="CNSBG"/>
    <s v="LH ETS HWAQ EDVT"/>
    <s v="甘志勇"/>
    <s v="RMB"/>
    <n v="15700"/>
    <n v="15700"/>
    <n v="15700"/>
    <n v="0"/>
    <m/>
    <n v="15700"/>
    <n v="1.5699999999999999E-2"/>
    <n v="45366"/>
    <n v="12080"/>
    <s v="業務未啟動費用轉嫁"/>
    <d v="2024-04-30T00:00:00"/>
    <x v="0"/>
    <m/>
    <m/>
    <m/>
    <m/>
    <m/>
    <m/>
    <m/>
    <s v="進行中"/>
    <m/>
    <m/>
  </r>
  <r>
    <s v="T-61"/>
    <x v="1"/>
    <s v="杭州ESS年度保養3/4/7/9/10"/>
    <s v="A 確認"/>
    <m/>
    <s v="ZCNs-M60012"/>
    <s v="富聯卓越"/>
    <s v="施俊宇"/>
    <s v="杭州統合海寧"/>
    <s v="集團關聯外交"/>
    <s v="CNSBG"/>
    <s v="統合電子海寧"/>
    <s v="郭小品"/>
    <s v="RMB"/>
    <n v="145000"/>
    <n v="145000"/>
    <n v="145000"/>
    <n v="0"/>
    <m/>
    <n v="145000"/>
    <n v="0.14499999999999999"/>
    <n v="45291"/>
    <n v="108750"/>
    <s v="3月開票額度開票"/>
    <d v="2024-03-31T00:00:00"/>
    <x v="3"/>
    <n v="3"/>
    <m/>
    <m/>
    <m/>
    <m/>
    <m/>
    <m/>
    <m/>
    <m/>
    <m/>
  </r>
  <r>
    <s v="T-62"/>
    <x v="1"/>
    <s v="B06-3F老化房電控箱改造"/>
    <s v="A 確認"/>
    <d v="2024-03-27T00:00:00"/>
    <s v="Fp202403270053"/>
    <s v="富聯卓越"/>
    <s v="施俊宇"/>
    <s v="南寧富聯富桂"/>
    <s v="集團關聯外交"/>
    <s v="CNSBG"/>
    <s v="NN JBD"/>
    <s v="鄒秀君"/>
    <s v="RMB"/>
    <n v="16800"/>
    <n v="16800"/>
    <n v="16800"/>
    <n v="0"/>
    <m/>
    <n v="16800"/>
    <n v="1.6799999999999999E-2"/>
    <n v="45443"/>
    <n v="12600"/>
    <m/>
    <d v="2024-06-30T00:00:00"/>
    <x v="4"/>
    <m/>
    <m/>
    <m/>
    <m/>
    <m/>
    <m/>
    <m/>
    <m/>
    <m/>
    <m/>
  </r>
  <r>
    <s v="T-63"/>
    <x v="1"/>
    <s v="NVIDIA-Switch F16 BI ROOM升溫改造"/>
    <s v="A 確認"/>
    <d v="2024-03-16T00:00:00"/>
    <s v="費用轉嫁"/>
    <s v="富聯卓越"/>
    <s v="施俊宇"/>
    <s v="越南光州廠"/>
    <s v="集團關聯外交"/>
    <s v="CNSBG"/>
    <s v="VN MBD1"/>
    <s v="卓巧靈"/>
    <s v="USD"/>
    <n v="15100"/>
    <n v="110230"/>
    <n v="110230"/>
    <n v="0"/>
    <m/>
    <n v="110230"/>
    <n v="0.11022999999999999"/>
    <n v="45443"/>
    <n v="82672.5"/>
    <m/>
    <d v="2024-06-30T00:00:00"/>
    <x v="4"/>
    <m/>
    <m/>
    <m/>
    <m/>
    <m/>
    <m/>
    <m/>
    <m/>
    <m/>
    <m/>
  </r>
  <r>
    <s v="T-64"/>
    <x v="1"/>
    <s v="恒溫恒濕試驗機，TH2停機狀態 下，水箱漏水，故申_x000a_請維修"/>
    <s v="A 確認"/>
    <d v="2024-03-12T00:00:00"/>
    <s v="Fp202403120006"/>
    <s v="富聯卓越"/>
    <s v="施俊宇"/>
    <s v="龍華"/>
    <s v="集團關聯外交"/>
    <s v="CNSBG"/>
    <s v="ETS-SQA"/>
    <s v="程兵"/>
    <s v="RMB"/>
    <n v="1100"/>
    <n v="1100"/>
    <n v="1100"/>
    <n v="0"/>
    <m/>
    <n v="1100"/>
    <n v="1.1000000000000001E-3"/>
    <n v="45412"/>
    <n v="825"/>
    <m/>
    <d v="2024-05-31T00:00:00"/>
    <x v="5"/>
    <m/>
    <m/>
    <m/>
    <m/>
    <m/>
    <m/>
    <m/>
    <m/>
    <m/>
    <m/>
  </r>
  <r>
    <s v="T-65"/>
    <x v="1"/>
    <s v="恒溫恒濕試驗機，TH10水泵有時抽不上水，故申請_x000a_維修。"/>
    <s v="A 確認"/>
    <d v="2024-03-12T00:00:00"/>
    <s v="Pe202402290301"/>
    <s v="富聯卓越"/>
    <s v="施俊宇"/>
    <s v="龍華"/>
    <s v="集團關聯外交"/>
    <s v="CNSBG"/>
    <s v="ETS-SQA"/>
    <s v="程兵"/>
    <s v="RMB"/>
    <n v="700"/>
    <n v="700"/>
    <n v="700"/>
    <n v="0"/>
    <m/>
    <n v="700"/>
    <n v="6.9999999999999999E-4"/>
    <n v="45412"/>
    <n v="525"/>
    <m/>
    <d v="2024-05-31T00:00:00"/>
    <x v="5"/>
    <m/>
    <m/>
    <m/>
    <m/>
    <m/>
    <m/>
    <m/>
    <m/>
    <m/>
    <m/>
  </r>
  <r>
    <s v="T-66"/>
    <x v="1"/>
    <s v="用於溫箱維修"/>
    <s v="A 確認"/>
    <d v="2024-03-21T00:00:00"/>
    <s v="Fp202403210020-1"/>
    <s v="富聯卓越"/>
    <s v="施俊宇"/>
    <s v="龍華"/>
    <s v="集團關聯外交"/>
    <s v="CNSBG"/>
    <s v="HWD"/>
    <s v="王繼濤"/>
    <s v="RMB"/>
    <n v="10130"/>
    <n v="10130"/>
    <n v="10130"/>
    <n v="0"/>
    <m/>
    <n v="10130"/>
    <n v="1.013E-2"/>
    <n v="45412"/>
    <n v="7597.5"/>
    <m/>
    <d v="2024-05-31T00:00:00"/>
    <x v="5"/>
    <m/>
    <m/>
    <m/>
    <m/>
    <m/>
    <m/>
    <m/>
    <m/>
    <m/>
    <m/>
  </r>
  <r>
    <s v="T-67"/>
    <x v="1"/>
    <s v="液冷自動化測試線體"/>
    <s v="A 確認"/>
    <d v="2024-04-30T00:00:00"/>
    <m/>
    <s v="富聯卓越"/>
    <s v="施俊宇"/>
    <s v="休士頓"/>
    <s v="集團關聯外交"/>
    <s v="CESBG"/>
    <m/>
    <s v="謝百彥"/>
    <s v="USD"/>
    <n v="4160920"/>
    <n v="30374716"/>
    <n v="30374716"/>
    <n v="0"/>
    <m/>
    <n v="30374716"/>
    <n v="30.374715999999999"/>
    <n v="45505"/>
    <n v="22781037"/>
    <s v="設計中"/>
    <d v="2024-08-01T00:00:00"/>
    <x v="7"/>
    <m/>
    <m/>
    <m/>
    <m/>
    <m/>
    <m/>
    <m/>
    <s v="1.L10與L11要主導方案_x000a_2.MP自動化與自動化對自動化 Rack+IN Rack CDU滾綁計畫"/>
    <m/>
    <s v="新增"/>
  </r>
  <r>
    <s v="T-68"/>
    <x v="1"/>
    <s v="液冷自動化測試線體"/>
    <s v="A 確認"/>
    <d v="2024-04-30T00:00:00"/>
    <m/>
    <s v="富聯卓越"/>
    <s v="施俊宇"/>
    <s v="GDL"/>
    <s v="集團關聯外交"/>
    <s v="CESBG"/>
    <m/>
    <s v="謝百彥"/>
    <s v="USD"/>
    <n v="11010200"/>
    <n v="80374460"/>
    <n v="80374460"/>
    <n v="0"/>
    <m/>
    <n v="80374460"/>
    <n v="80.374459999999999"/>
    <n v="45505"/>
    <n v="60280845"/>
    <s v="設計中"/>
    <d v="2024-08-01T00:00:00"/>
    <x v="7"/>
    <m/>
    <m/>
    <m/>
    <m/>
    <m/>
    <m/>
    <m/>
    <s v="1.L10與L11要主導方案_x000a_2.MP自動化與自動化對自動化 Rack+IN Rack CDU滾綁計畫"/>
    <m/>
    <s v="新增"/>
  </r>
  <r>
    <s v="T-69"/>
    <x v="1"/>
    <s v="越南NVD RUN IN溫控管理與測試架"/>
    <s v="A 確認"/>
    <d v="2024-05-01T00:00:00"/>
    <m/>
    <s v="富聯卓越"/>
    <s v="施俊宇"/>
    <s v="越南富聯精密"/>
    <s v="集團關聯外交"/>
    <s v="CESBG"/>
    <s v="NVD"/>
    <s v="楊成"/>
    <s v="USD"/>
    <n v="906367"/>
    <n v="6616479.0999999996"/>
    <n v="6616479.0999999996"/>
    <n v="0"/>
    <m/>
    <n v="6616479.0999999996"/>
    <n v="6.6164790999999994"/>
    <d v="2024-06-30T00:00:00"/>
    <m/>
    <m/>
    <d v="2024-06-30T00:00:00"/>
    <x v="4"/>
    <m/>
    <m/>
    <m/>
    <m/>
    <m/>
    <m/>
    <m/>
    <s v="正在跟客戶談23套"/>
    <m/>
    <m/>
  </r>
  <r>
    <s v="S-1"/>
    <x v="2"/>
    <s v="2kW液冷"/>
    <s v="B 需要爭取"/>
    <d v="2024-10-31T00:00:00"/>
    <m/>
    <s v="富聯卓越"/>
    <s v="施俊宇"/>
    <s v="辛耘科技"/>
    <s v="外部客戶"/>
    <s v="台積電"/>
    <s v="台積電"/>
    <m/>
    <s v="USD"/>
    <n v="500000"/>
    <n v="3650000"/>
    <n v="3650000"/>
    <n v="0"/>
    <m/>
    <n v="3650000"/>
    <n v="3.65"/>
    <m/>
    <n v="2737500"/>
    <m/>
    <d v="2024-12-31T00:00:00"/>
    <x v="1"/>
    <m/>
    <m/>
    <m/>
    <m/>
    <m/>
    <m/>
    <m/>
    <s v="開發客戶"/>
    <m/>
    <m/>
  </r>
  <r>
    <s v="S-2"/>
    <x v="2"/>
    <s v="32 sites 三溫熱流儀(9532)"/>
    <s v="A 確認"/>
    <d v="2024-04-10T00:00:00"/>
    <m/>
    <s v="富聯卓越"/>
    <s v="施俊宇"/>
    <s v="艾芳芯動"/>
    <s v="外部客戶"/>
    <s v="艾芳芯動"/>
    <s v="艾芳芯動"/>
    <s v="Jason"/>
    <s v="RMB"/>
    <n v="610000"/>
    <n v="610000"/>
    <n v="610000"/>
    <n v="0"/>
    <m/>
    <n v="610000"/>
    <n v="0.61"/>
    <n v="45412"/>
    <n v="457500"/>
    <s v="設計中"/>
    <d v="2024-06-30T00:00:00"/>
    <x v="4"/>
    <m/>
    <m/>
    <m/>
    <m/>
    <m/>
    <m/>
    <m/>
    <s v="設計中,4/30出貨"/>
    <m/>
    <m/>
  </r>
  <r>
    <s v="S-3"/>
    <x v="2"/>
    <s v="ATC SLT-mini"/>
    <s v="A 確認"/>
    <d v="2024-04-10T00:00:00"/>
    <m/>
    <s v="富聯卓越"/>
    <s v="施俊宇"/>
    <s v="艾芳芯動"/>
    <s v="外部客戶"/>
    <s v="艾芳芯動"/>
    <s v="艾芳芯動"/>
    <s v="邱創先"/>
    <s v="RMB"/>
    <n v="400000"/>
    <n v="400000"/>
    <n v="400000"/>
    <n v="0"/>
    <m/>
    <n v="400000"/>
    <n v="0.4"/>
    <n v="45382"/>
    <n v="300000"/>
    <s v="製作中"/>
    <d v="2024-06-30T00:00:00"/>
    <x v="4"/>
    <m/>
    <m/>
    <m/>
    <m/>
    <m/>
    <m/>
    <m/>
    <s v="設計中,4/15出貨"/>
    <m/>
    <s v="新增"/>
  </r>
  <r>
    <s v="S-4"/>
    <x v="2"/>
    <s v="ATC-A75B150-9508-T_x000a_ATC-A75B150-EW-9508-T/P"/>
    <s v="A 確認"/>
    <d v="2024-01-03T00:00:00"/>
    <n v="20240103005"/>
    <s v="富聯卓越"/>
    <s v="施俊宇"/>
    <s v="艾芳芯動"/>
    <s v="外部客戶"/>
    <s v="艾芳芯動"/>
    <s v="艾芳芯動"/>
    <s v="闕志學"/>
    <s v="RMB"/>
    <n v="863320"/>
    <n v="863320"/>
    <n v="863320"/>
    <n v="0"/>
    <m/>
    <n v="863320"/>
    <n v="0.86331999999999998"/>
    <n v="45323"/>
    <n v="686500"/>
    <s v="已出貨"/>
    <d v="2024-06-30T00:00:00"/>
    <x v="4"/>
    <m/>
    <m/>
    <m/>
    <m/>
    <m/>
    <m/>
    <m/>
    <s v="9套未付款"/>
    <m/>
    <m/>
  </r>
  <r>
    <s v="S-5"/>
    <x v="2"/>
    <s v="ATC-A75B150-E-CDA-EPR-9508-T_x000a_ATC-A75B150-E-EPR-9508-P"/>
    <s v="A 確認"/>
    <d v="2024-02-23T00:00:00"/>
    <n v="20240223002"/>
    <s v="富聯卓越"/>
    <s v="施俊宇"/>
    <s v="艾芳芯動"/>
    <s v="外部客戶"/>
    <s v="艾芳芯動"/>
    <s v="艾芳芯動"/>
    <s v="闕志學"/>
    <s v="RMB"/>
    <n v="418018"/>
    <n v="418018"/>
    <n v="418018"/>
    <n v="0"/>
    <m/>
    <n v="418018"/>
    <n v="0.418018"/>
    <n v="45350"/>
    <n v="317539.90909090912"/>
    <s v="已出貨"/>
    <d v="2024-06-30T00:00:00"/>
    <x v="4"/>
    <m/>
    <m/>
    <m/>
    <m/>
    <m/>
    <m/>
    <m/>
    <s v="4套未付款"/>
    <m/>
    <m/>
  </r>
  <r>
    <s v="S-6"/>
    <x v="2"/>
    <s v="ATC-A75B150-EW-TPMS-T/P"/>
    <s v="A 確認"/>
    <d v="2023-11-21T00:00:00"/>
    <n v="20231121001"/>
    <s v="富聯卓越"/>
    <s v="施俊宇"/>
    <s v="艾芳芯動"/>
    <s v="外部客戶"/>
    <s v="艾芳芯動"/>
    <s v="艾芳芯動"/>
    <s v="邱創先"/>
    <s v="RMB"/>
    <n v="471526"/>
    <n v="471526"/>
    <n v="471526"/>
    <n v="0"/>
    <m/>
    <n v="471526"/>
    <n v="0.471526"/>
    <n v="45274"/>
    <n v="350840"/>
    <s v="已出貨"/>
    <d v="2024-06-30T00:00:00"/>
    <x v="4"/>
    <m/>
    <m/>
    <m/>
    <m/>
    <m/>
    <m/>
    <m/>
    <s v="目前4套TPMS水冷已到貨付了80%"/>
    <m/>
    <m/>
  </r>
  <r>
    <s v="S-7"/>
    <x v="2"/>
    <s v="IC燒測濕熱溫箱"/>
    <s v="A 確認"/>
    <d v="2024-07-31T00:00:00"/>
    <m/>
    <s v="富聯卓越"/>
    <s v="施俊宇"/>
    <s v="佳测新技"/>
    <s v="外部客戶"/>
    <s v="佳测新技"/>
    <s v="佳测新技"/>
    <s v="Dennis"/>
    <s v="USD"/>
    <n v="240000"/>
    <n v="1752000"/>
    <n v="1752000"/>
    <n v="0"/>
    <m/>
    <n v="1752000"/>
    <n v="1.752"/>
    <m/>
    <n v="1314000"/>
    <m/>
    <d v="2024-12-31T00:00:00"/>
    <x v="1"/>
    <m/>
    <m/>
    <m/>
    <m/>
    <m/>
    <m/>
    <m/>
    <s v="800升樣機已經有投入客戶的測試, 客戶討論下一代的優化設備需求"/>
    <m/>
    <m/>
  </r>
  <r>
    <s v="S-8"/>
    <x v="2"/>
    <s v="艾方芯動舊機改造6套"/>
    <s v="A 確認"/>
    <d v="2024-04-10T00:00:00"/>
    <m/>
    <s v="富聯卓越"/>
    <s v="施俊宇"/>
    <s v="艾芳芯動"/>
    <s v="外部客戶"/>
    <s v="艾芳芯動"/>
    <s v="艾芳芯動"/>
    <s v="Jason"/>
    <s v="RMB"/>
    <n v="241200"/>
    <n v="241200"/>
    <n v="241200"/>
    <n v="0"/>
    <m/>
    <n v="241200"/>
    <n v="0.2412"/>
    <n v="45291"/>
    <n v="180900"/>
    <s v="全數整改完畢"/>
    <d v="2024-05-31T00:00:00"/>
    <x v="5"/>
    <m/>
    <m/>
    <m/>
    <m/>
    <m/>
    <m/>
    <m/>
    <s v="已完工,待PO. 驗收對帳"/>
    <m/>
    <m/>
  </r>
  <r>
    <s v="S-9"/>
    <x v="2"/>
    <s v="海信光放板燒測"/>
    <s v="B 需要爭取"/>
    <d v="2024-06-30T00:00:00"/>
    <m/>
    <s v="富聯卓越"/>
    <s v="施俊宇"/>
    <s v="海信"/>
    <s v="外部客戶"/>
    <s v="海信-江門"/>
    <s v="海信-江門"/>
    <s v="李成良"/>
    <s v="USD"/>
    <n v="2000000"/>
    <n v="14600000"/>
    <n v="14600000"/>
    <n v="0"/>
    <m/>
    <n v="14600000"/>
    <n v="14.6"/>
    <m/>
    <n v="10950000"/>
    <m/>
    <d v="2024-10-31T00:00:00"/>
    <x v="8"/>
    <m/>
    <m/>
    <m/>
    <m/>
    <m/>
    <m/>
    <m/>
    <s v="已聯繫李部長重新開啟案件"/>
    <m/>
    <m/>
  </r>
  <r>
    <s v="S-10"/>
    <x v="2"/>
    <s v="CIS 測試設備（SmartSens）"/>
    <s v="取消"/>
    <m/>
    <m/>
    <m/>
    <s v="陳志政/张世忠"/>
    <s v="青島新核芯"/>
    <s v="外部客戶"/>
    <s v="新核芯"/>
    <s v="新核芯"/>
    <s v="Kim"/>
    <m/>
    <m/>
    <m/>
    <m/>
    <m/>
    <m/>
    <m/>
    <m/>
    <m/>
    <m/>
    <m/>
    <d v="2024-12-31T00:00:00"/>
    <x v="1"/>
    <m/>
    <m/>
    <m/>
    <m/>
    <m/>
    <m/>
    <m/>
    <m/>
    <m/>
    <m/>
  </r>
  <r>
    <s v="S-11"/>
    <x v="2"/>
    <s v="CIS 測試設備（格科）"/>
    <s v="A 確認"/>
    <m/>
    <m/>
    <m/>
    <s v="陳志政/张世忠"/>
    <s v="青島新核芯"/>
    <s v="外部客戶"/>
    <s v="新核芯"/>
    <s v="新核芯"/>
    <s v="Kim"/>
    <s v="RMB"/>
    <n v="119000000"/>
    <n v="50000000"/>
    <n v="50000000"/>
    <n v="0"/>
    <m/>
    <m/>
    <m/>
    <m/>
    <n v="37500000"/>
    <m/>
    <d v="2024-12-31T00:00:00"/>
    <x v="1"/>
    <m/>
    <m/>
    <m/>
    <m/>
    <m/>
    <m/>
    <m/>
    <m/>
    <m/>
    <m/>
  </r>
  <r>
    <s v="S-12"/>
    <x v="2"/>
    <s v="FT"/>
    <s v="B 需要爭取"/>
    <m/>
    <m/>
    <m/>
    <s v="胡啟彥"/>
    <s v="豪勉科技"/>
    <s v="外部客戶"/>
    <s v="日月光"/>
    <s v="日月光"/>
    <m/>
    <s v="USD"/>
    <n v="500000"/>
    <n v="3650000"/>
    <m/>
    <n v="3650000"/>
    <m/>
    <m/>
    <m/>
    <m/>
    <n v="2737500"/>
    <m/>
    <d v="2024-12-31T00:00:00"/>
    <x v="1"/>
    <m/>
    <m/>
    <m/>
    <m/>
    <m/>
    <m/>
    <m/>
    <m/>
    <m/>
    <m/>
  </r>
  <r>
    <s v="S-13"/>
    <x v="2"/>
    <s v="FT"/>
    <s v="B 需要爭取"/>
    <m/>
    <m/>
    <m/>
    <s v="胡啟彥"/>
    <s v="豪勉科技"/>
    <s v="外部客戶"/>
    <s v="英飛凌"/>
    <s v="英飛凌"/>
    <m/>
    <s v="USD"/>
    <n v="500000"/>
    <n v="3650000"/>
    <m/>
    <n v="3650000"/>
    <m/>
    <m/>
    <m/>
    <m/>
    <n v="2737500"/>
    <m/>
    <d v="2024-12-31T00:00:00"/>
    <x v="1"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8">
  <r>
    <s v="A007"/>
    <x v="0"/>
    <s v="CBD LH Callie上下蓋自動組裝線(新制）PVT 1條線"/>
    <s v="A 確認"/>
    <m/>
    <s v="簽核檔報價單，待轉PO"/>
    <s v="富聯卓越"/>
    <s v="張建德"/>
    <s v="CNSBG-VN"/>
    <s v="集團關聯外交"/>
    <x v="0"/>
    <s v="CBD"/>
    <s v="潘冬"/>
    <s v="RMB"/>
    <n v="1868130"/>
    <n v="1868130"/>
    <x v="0"/>
    <n v="178130"/>
    <n v="1690000"/>
    <n v="1.69"/>
    <m/>
    <m/>
    <m/>
    <m/>
    <s v="2024/7"/>
    <x v="0"/>
    <m/>
    <m/>
    <m/>
    <m/>
    <m/>
    <s v="開票"/>
    <m/>
    <s v="1.龍華CBD報價單已回簽，待客戶下PO單_x000a_2.請購加工中，投資計劃書已簽完..._x000a_3.預計6月底客人會用，但可能實際要到8月份…_x000a_4.目前已經在做了..._x000a_"/>
    <m/>
    <s v="LH"/>
    <n v="4"/>
  </r>
  <r>
    <s v="A008"/>
    <x v="0"/>
    <s v="CBD LH Callie連板自動組裝線(Sprite舊機改造）PVT 2條線"/>
    <s v="A 確認"/>
    <m/>
    <s v="簽核檔報價單，待轉PO"/>
    <s v="富聯卓越"/>
    <s v="張建德"/>
    <s v="CNSBG-VN"/>
    <s v="集團關聯外交"/>
    <x v="0"/>
    <s v="CBD"/>
    <s v="潘冬"/>
    <s v="RMB"/>
    <n v="2286024"/>
    <n v="2286024"/>
    <x v="1"/>
    <n v="566024"/>
    <n v="1720000"/>
    <n v="1.72"/>
    <m/>
    <m/>
    <m/>
    <m/>
    <s v="2024/7"/>
    <x v="0"/>
    <m/>
    <m/>
    <m/>
    <m/>
    <m/>
    <s v="開票"/>
    <m/>
    <s v="1.龍華CBD報價單已回簽，待客戶下PO單_x000a_2.請購加工中，投資計劃書已簽完..._x000a_3.預計6月底客人會用，但可能實際要到8月份…_x000a_4.目前已經在做了..."/>
    <m/>
    <s v="LH"/>
    <m/>
  </r>
  <r>
    <s v="A017"/>
    <x v="0"/>
    <s v="Delta改Bianca組裝線"/>
    <s v="C取消"/>
    <m/>
    <m/>
    <m/>
    <s v="張建德/楊志偉"/>
    <s v="台灣新竹廠"/>
    <s v="集團關聯外交"/>
    <x v="1"/>
    <s v="NVD"/>
    <s v="陳榮洲"/>
    <s v="USD"/>
    <m/>
    <m/>
    <x v="2"/>
    <n v="0"/>
    <m/>
    <n v="5.7221000000000002"/>
    <m/>
    <m/>
    <m/>
    <m/>
    <d v="2024-08-01T00:00:00"/>
    <x v="1"/>
    <m/>
    <m/>
    <m/>
    <m/>
    <m/>
    <m/>
    <m/>
    <m/>
    <m/>
    <s v="LH"/>
    <s v="深圳富桂"/>
  </r>
  <r>
    <s v="A018"/>
    <x v="0"/>
    <s v="DIMM組裝設備"/>
    <s v="A 確認"/>
    <m/>
    <m/>
    <m/>
    <s v="張世忠/楊志偉"/>
    <s v="墨西哥FJZ"/>
    <s v="G次內交"/>
    <x v="0"/>
    <s v="FII USA"/>
    <s v="李強"/>
    <s v="USD"/>
    <n v="309550"/>
    <n v="2197805"/>
    <x v="3"/>
    <n v="777805"/>
    <m/>
    <n v="2.2597149999999999"/>
    <m/>
    <m/>
    <m/>
    <m/>
    <d v="2024-08-01T00:00:00"/>
    <x v="2"/>
    <m/>
    <m/>
    <m/>
    <m/>
    <m/>
    <m/>
    <m/>
    <s v="回簽報價單"/>
    <m/>
    <s v="NN"/>
    <m/>
  </r>
  <r>
    <s v="A032"/>
    <x v="0"/>
    <s v="G次-HI POT測試設備"/>
    <s v="A 確認"/>
    <m/>
    <s v="簽核檔報價單"/>
    <s v="富裕"/>
    <s v="劉宗臣"/>
    <s v="G次--VN"/>
    <s v="集團關聯外交"/>
    <x v="0"/>
    <s v="NSD1"/>
    <s v="劉俊華"/>
    <s v="USD"/>
    <n v="27000"/>
    <n v="171628.2"/>
    <x v="4"/>
    <n v="0"/>
    <n v="27000"/>
    <n v="0.17162820000000001"/>
    <m/>
    <n v="73570.631215749949"/>
    <s v="待出貨"/>
    <m/>
    <s v="2024/7月"/>
    <x v="0"/>
    <m/>
    <m/>
    <m/>
    <m/>
    <m/>
    <s v="費用轉嫁"/>
    <m/>
    <s v="製作中"/>
    <m/>
    <s v="VN"/>
    <s v="材料成本已放到NVD專案中"/>
  </r>
  <r>
    <s v="A034"/>
    <x v="0"/>
    <s v="G次-NSD1-自動倉儲  (交由女媧機器人接手聯繫"/>
    <s v="取消"/>
    <m/>
    <m/>
    <m/>
    <s v="劉宗臣"/>
    <s v="G次--VN"/>
    <s v="集團關聯外交"/>
    <x v="0"/>
    <s v="NSD1"/>
    <s v="李洋"/>
    <s v="USD"/>
    <m/>
    <m/>
    <x v="2"/>
    <m/>
    <m/>
    <m/>
    <m/>
    <m/>
    <m/>
    <m/>
    <s v="2024/8月"/>
    <x v="2"/>
    <m/>
    <m/>
    <m/>
    <m/>
    <m/>
    <m/>
    <m/>
    <s v="交由女媧機器人聯繫"/>
    <m/>
    <s v="VN"/>
    <m/>
  </r>
  <r>
    <s v="A036"/>
    <x v="0"/>
    <s v="G次-NSD1-組裝線"/>
    <s v="A 確認"/>
    <m/>
    <m/>
    <m/>
    <s v="劉宗臣"/>
    <s v="G次--VN"/>
    <s v="集團關聯外交"/>
    <x v="0"/>
    <s v="NSD1"/>
    <s v="陳帥"/>
    <s v="USD"/>
    <n v="40000"/>
    <n v="284000"/>
    <x v="5"/>
    <n v="0"/>
    <m/>
    <m/>
    <m/>
    <n v="175200"/>
    <m/>
    <m/>
    <s v="2024/9月"/>
    <x v="1"/>
    <m/>
    <m/>
    <m/>
    <m/>
    <m/>
    <m/>
    <m/>
    <s v="使用單位簽核投資企劃書"/>
    <m/>
    <s v="VN"/>
    <s v="深圳富桂"/>
  </r>
  <r>
    <s v="A038"/>
    <x v="0"/>
    <s v="G次-小A-Needlefish 清潔線改造"/>
    <s v="A 確認"/>
    <m/>
    <m/>
    <m/>
    <s v="劉宗臣"/>
    <s v="G次--VN"/>
    <s v="集團關聯外交"/>
    <x v="0"/>
    <s v="CBD"/>
    <s v="連世傑"/>
    <s v="USD"/>
    <n v="75000"/>
    <n v="545000"/>
    <x v="6"/>
    <n v="0"/>
    <m/>
    <m/>
    <m/>
    <n v="327000"/>
    <m/>
    <m/>
    <s v="2024/9月"/>
    <x v="1"/>
    <m/>
    <m/>
    <m/>
    <m/>
    <m/>
    <m/>
    <m/>
    <s v="報價單王處長已簽核  現等投資企劃書"/>
    <m/>
    <s v="VN"/>
    <s v="材料成本已放到NVD專案中"/>
  </r>
  <r>
    <s v="A042"/>
    <x v="0"/>
    <s v="G次-自動包裝線(暫時下單螺絲機及入料機)"/>
    <s v="A 確認"/>
    <m/>
    <m/>
    <m/>
    <s v="劉宗臣"/>
    <s v="G次--VN"/>
    <s v="集團關聯外交"/>
    <x v="0"/>
    <s v="NSD1"/>
    <s v="陳帥"/>
    <s v="USD"/>
    <n v="120000"/>
    <n v="762792"/>
    <x v="7"/>
    <n v="699792"/>
    <n v="120000"/>
    <n v="0.76279200000000003"/>
    <m/>
    <n v="457675.2"/>
    <m/>
    <m/>
    <s v="2024/7月"/>
    <x v="0"/>
    <m/>
    <m/>
    <m/>
    <m/>
    <m/>
    <m/>
    <m/>
    <s v="已下單螺絲機及入料機(48000+15000)"/>
    <m/>
    <s v="VN"/>
    <m/>
  </r>
  <r>
    <s v="A045"/>
    <x v="0"/>
    <s v="Juliet水冷組裝自動化"/>
    <s v="B 需要爭取"/>
    <m/>
    <m/>
    <m/>
    <s v="張世忠/劉宗臣"/>
    <s v="G次--VN"/>
    <s v="集團關聯外交"/>
    <x v="0"/>
    <s v="MBD I"/>
    <s v="卓巧靈"/>
    <s v="RMB"/>
    <n v="15533240"/>
    <n v="15533240"/>
    <x v="2"/>
    <n v="15533240"/>
    <m/>
    <m/>
    <m/>
    <m/>
    <m/>
    <m/>
    <d v="2024-08-01T00:00:00"/>
    <x v="1"/>
    <m/>
    <m/>
    <m/>
    <m/>
    <m/>
    <m/>
    <m/>
    <m/>
    <m/>
    <s v="NN"/>
    <m/>
  </r>
  <r>
    <s v="A046"/>
    <x v="0"/>
    <s v="Juliet水冷測試自動化"/>
    <s v="B 需要爭取"/>
    <m/>
    <m/>
    <m/>
    <s v="張世忠/劉宗臣"/>
    <s v="G次--VN"/>
    <s v="集團關聯外交"/>
    <x v="0"/>
    <s v="MBD I"/>
    <s v="卓巧靈"/>
    <s v="USD"/>
    <n v="4000000"/>
    <n v="28400000"/>
    <x v="2"/>
    <n v="28400000"/>
    <m/>
    <m/>
    <m/>
    <m/>
    <m/>
    <m/>
    <d v="2024-08-01T00:00:00"/>
    <x v="1"/>
    <m/>
    <m/>
    <m/>
    <m/>
    <m/>
    <m/>
    <m/>
    <m/>
    <m/>
    <s v="NN"/>
    <m/>
  </r>
  <r>
    <s v="A051"/>
    <x v="0"/>
    <s v="NWEII 沖壓自動化線"/>
    <s v="B 需要爭取"/>
    <m/>
    <m/>
    <m/>
    <s v="張世忠"/>
    <s v="CNSBG-VN"/>
    <s v="集團關聯外交"/>
    <x v="0"/>
    <s v="NWEII"/>
    <s v="朱仁文"/>
    <s v="RMB"/>
    <n v="2500000"/>
    <n v="2500000"/>
    <x v="8"/>
    <n v="0"/>
    <m/>
    <n v="2.5"/>
    <m/>
    <m/>
    <m/>
    <m/>
    <s v="2024/6"/>
    <x v="0"/>
    <m/>
    <m/>
    <m/>
    <m/>
    <m/>
    <m/>
    <m/>
    <s v="方案評估中"/>
    <m/>
    <s v="NN"/>
    <m/>
  </r>
  <r>
    <s v="A053"/>
    <x v="0"/>
    <s v="PG548 測試組&amp;測試拆 *1"/>
    <s v="B 需要爭取"/>
    <m/>
    <m/>
    <m/>
    <s v="張建德/楊志偉"/>
    <s v="台灣新竹廠"/>
    <s v="集團關聯外交"/>
    <x v="1"/>
    <s v="NVD"/>
    <s v="陳榮洲"/>
    <s v="RMB"/>
    <n v="8556900"/>
    <n v="8556900"/>
    <x v="2"/>
    <n v="8556900"/>
    <m/>
    <n v="2.8523000000000001"/>
    <m/>
    <m/>
    <m/>
    <m/>
    <d v="2024-08-01T00:00:00"/>
    <x v="1"/>
    <m/>
    <m/>
    <m/>
    <m/>
    <m/>
    <m/>
    <m/>
    <s v="1.在規劃中，已報價,待客戶確認中…_x000a_2.專案名子有變更，之前叫法不準確，已修正…_x000a_3.目前只有一條線…"/>
    <m/>
    <s v="LH"/>
    <m/>
  </r>
  <r>
    <s v="A054"/>
    <x v="0"/>
    <s v="PG548  Main assembly line*3"/>
    <s v="C取消"/>
    <m/>
    <m/>
    <m/>
    <s v="張建德/楊志偉"/>
    <s v="台灣新竹廠"/>
    <s v="集團關聯外交"/>
    <x v="1"/>
    <s v="NVD"/>
    <s v="陳榮洲"/>
    <s v="RMB"/>
    <m/>
    <m/>
    <x v="2"/>
    <n v="0"/>
    <m/>
    <n v="5.6174499999999998"/>
    <m/>
    <m/>
    <m/>
    <m/>
    <d v="2024-08-01T00:00:00"/>
    <x v="1"/>
    <m/>
    <m/>
    <m/>
    <m/>
    <m/>
    <m/>
    <m/>
    <s v="這一項次合并到A53中，故這一項次就沒有了"/>
    <m/>
    <s v="LH"/>
    <m/>
  </r>
  <r>
    <s v="A055"/>
    <x v="0"/>
    <s v="PG548 Module assembly line *3"/>
    <s v="B 需要爭取"/>
    <m/>
    <m/>
    <m/>
    <s v="張建德/楊志偉"/>
    <s v="台灣新竹廠"/>
    <s v="集團關聯外交"/>
    <x v="1"/>
    <s v="NVD"/>
    <s v="陳榮洲"/>
    <s v="RMB"/>
    <n v="32029500"/>
    <n v="32029500"/>
    <x v="2"/>
    <n v="32029500"/>
    <m/>
    <n v="4.7128000000000005"/>
    <m/>
    <m/>
    <m/>
    <m/>
    <d v="2024-08-01T00:00:00"/>
    <x v="1"/>
    <m/>
    <m/>
    <m/>
    <m/>
    <m/>
    <m/>
    <m/>
    <s v="1.在規劃中，已報價,待客戶確認中…_x000a_2.目前在規劃的只有一條線…"/>
    <m/>
    <s v="LH"/>
    <m/>
  </r>
  <r>
    <s v="A056"/>
    <x v="0"/>
    <s v="PG548 測試自動化(RGV測試上下料部分-黃富山)"/>
    <m/>
    <m/>
    <m/>
    <m/>
    <s v="張世忠"/>
    <s v="台灣新竹廠"/>
    <s v="集團關聯外交"/>
    <x v="1"/>
    <s v="NVD"/>
    <s v="陳榮洲"/>
    <s v="USD"/>
    <n v="4000000"/>
    <n v="28400000"/>
    <x v="2"/>
    <n v="28400000"/>
    <m/>
    <m/>
    <m/>
    <m/>
    <m/>
    <m/>
    <d v="2024-08-01T00:00:00"/>
    <x v="1"/>
    <m/>
    <m/>
    <m/>
    <m/>
    <m/>
    <m/>
    <m/>
    <m/>
    <m/>
    <s v="NN"/>
    <m/>
  </r>
  <r>
    <s v="A057"/>
    <x v="0"/>
    <s v="PHX23- 返拋後全尺寸自動檢查機 (樣機)"/>
    <s v="A 確認"/>
    <m/>
    <m/>
    <m/>
    <s v="劉繼中"/>
    <s v="IPEBG-龍華"/>
    <s v="集團關聯外交"/>
    <x v="2"/>
    <s v="iPEBG"/>
    <s v="王保珠"/>
    <s v="RMB"/>
    <n v="1500000"/>
    <n v="1500000"/>
    <x v="2"/>
    <n v="1500000"/>
    <m/>
    <n v="1.5"/>
    <m/>
    <m/>
    <m/>
    <m/>
    <d v="2024-08-30T00:00:00"/>
    <x v="2"/>
    <m/>
    <m/>
    <m/>
    <m/>
    <m/>
    <m/>
    <m/>
    <m/>
    <m/>
    <s v="LH"/>
    <m/>
  </r>
  <r>
    <s v="A059"/>
    <x v="0"/>
    <s v="PTH載具回流自動化"/>
    <s v="B 需要爭取"/>
    <m/>
    <m/>
    <m/>
    <s v="楊志偉/張建德"/>
    <s v="威州"/>
    <s v="集團關聯外交"/>
    <x v="1"/>
    <s v="FII USA"/>
    <s v="Kilin"/>
    <s v="USD"/>
    <n v="500000"/>
    <n v="3550000"/>
    <x v="2"/>
    <n v="3550000"/>
    <m/>
    <m/>
    <m/>
    <m/>
    <m/>
    <m/>
    <d v="2024-09-30T00:00:00"/>
    <x v="1"/>
    <m/>
    <m/>
    <m/>
    <m/>
    <m/>
    <m/>
    <m/>
    <s v="1.在規劃中…_x000a_2.WI的OWNER將KAMI放置在前面…"/>
    <m/>
    <s v="LH"/>
    <m/>
  </r>
  <r>
    <s v="A060"/>
    <x v="0"/>
    <s v="RBFB 硬盤下壓與讀碼檢測"/>
    <s v="B 需要爭取"/>
    <m/>
    <m/>
    <m/>
    <s v="張晟昌"/>
    <s v="威州"/>
    <s v="集團關聯外交"/>
    <x v="3"/>
    <s v="FII USA"/>
    <s v="王曦堯"/>
    <s v="USD"/>
    <n v="195000"/>
    <n v="1384500"/>
    <x v="2"/>
    <n v="1384500"/>
    <m/>
    <n v="1.4235"/>
    <m/>
    <m/>
    <m/>
    <m/>
    <s v="2024/7"/>
    <x v="0"/>
    <m/>
    <m/>
    <m/>
    <m/>
    <m/>
    <m/>
    <m/>
    <s v="2023/ 9/12 kilin議價 重新給報價單"/>
    <s v="爭取中"/>
    <s v="NN"/>
    <n v="5"/>
  </r>
  <r>
    <s v="A065"/>
    <x v="0"/>
    <s v="天津服務器測試治具A機種"/>
    <s v="A 確認"/>
    <m/>
    <m/>
    <m/>
    <s v="徐輝"/>
    <s v="天津"/>
    <s v="集團關聯外交"/>
    <x v="1"/>
    <s v="CESBG"/>
    <s v="劉小花"/>
    <s v="RMB"/>
    <n v="1600000"/>
    <n v="1600000"/>
    <x v="9"/>
    <n v="300000"/>
    <m/>
    <m/>
    <m/>
    <m/>
    <m/>
    <m/>
    <d v="2024-08-30T00:00:00"/>
    <x v="2"/>
    <m/>
    <m/>
    <m/>
    <m/>
    <m/>
    <m/>
    <m/>
    <m/>
    <m/>
    <s v="LH"/>
    <m/>
  </r>
  <r>
    <s v="A069"/>
    <x v="0"/>
    <s v="天津服務器測試治具DL110"/>
    <s v="A 確認"/>
    <m/>
    <m/>
    <m/>
    <s v="徐輝"/>
    <s v="天津"/>
    <s v="集團關聯外交"/>
    <x v="1"/>
    <s v="CESBG"/>
    <s v="劉小花"/>
    <s v="RMB"/>
    <n v="1700000"/>
    <n v="1700000"/>
    <x v="9"/>
    <n v="400000"/>
    <m/>
    <m/>
    <m/>
    <m/>
    <m/>
    <m/>
    <d v="2024-09-30T00:00:00"/>
    <x v="1"/>
    <m/>
    <m/>
    <m/>
    <m/>
    <m/>
    <m/>
    <m/>
    <m/>
    <m/>
    <s v="LH"/>
    <m/>
  </r>
  <r>
    <s v="A074"/>
    <x v="0"/>
    <s v="天津服務器測試治具T機種"/>
    <s v="A 確認"/>
    <m/>
    <m/>
    <m/>
    <s v="徐輝"/>
    <s v="天津"/>
    <s v="集團關聯外交"/>
    <x v="1"/>
    <s v="CESBG"/>
    <s v="劉小花"/>
    <s v="RMB"/>
    <n v="1600000"/>
    <n v="1600000"/>
    <x v="2"/>
    <n v="1600000"/>
    <m/>
    <m/>
    <m/>
    <m/>
    <m/>
    <m/>
    <d v="2024-07-30T00:00:00"/>
    <x v="0"/>
    <m/>
    <m/>
    <m/>
    <m/>
    <m/>
    <m/>
    <m/>
    <m/>
    <m/>
    <s v="LH"/>
    <m/>
  </r>
  <r>
    <s v="A076"/>
    <x v="0"/>
    <s v="布料檢測機"/>
    <s v="B 需要爭取"/>
    <m/>
    <m/>
    <m/>
    <s v="劉宗臣"/>
    <s v="年興成衣廠"/>
    <s v="外部客戶"/>
    <x v="4"/>
    <s v="年興成衣廠"/>
    <s v="塗經理"/>
    <s v="USD"/>
    <n v="30000"/>
    <n v="213000"/>
    <x v="2"/>
    <n v="213000"/>
    <m/>
    <m/>
    <m/>
    <n v="131400"/>
    <m/>
    <m/>
    <s v="2024/7月"/>
    <x v="0"/>
    <m/>
    <m/>
    <m/>
    <m/>
    <m/>
    <m/>
    <m/>
    <s v="已送報價單給 年興紡織"/>
    <m/>
    <s v="VN"/>
    <m/>
  </r>
  <r>
    <s v="A080"/>
    <x v="0"/>
    <s v="南青Makaru自動組裝線"/>
    <s v="A 確認"/>
    <m/>
    <m/>
    <m/>
    <s v="楊志偉"/>
    <s v="台灣南青"/>
    <s v="集團關聯外交"/>
    <x v="1"/>
    <s v="CESBG"/>
    <s v="謝百彥"/>
    <s v="USD"/>
    <n v="321500"/>
    <n v="2282650"/>
    <x v="10"/>
    <n v="281706.70000000019"/>
    <m/>
    <n v="2.3469499999999996"/>
    <m/>
    <m/>
    <m/>
    <m/>
    <s v="2024/9"/>
    <x v="1"/>
    <m/>
    <m/>
    <m/>
    <m/>
    <m/>
    <m/>
    <m/>
    <s v="投資計畫還沒有送上去"/>
    <m/>
    <s v="LH"/>
    <m/>
  </r>
  <r>
    <s v="A082"/>
    <x v="0"/>
    <s v="威州 HDD自動開箱線 + RBFB自動堆棧版設備"/>
    <s v="B 需要爭取"/>
    <m/>
    <m/>
    <m/>
    <s v="張晟昌"/>
    <s v="威州"/>
    <s v="集團關聯外交"/>
    <x v="3"/>
    <s v="FII USA"/>
    <s v="王鈞鴻 / 王曦堯"/>
    <s v="USD"/>
    <n v="246400"/>
    <n v="1749440"/>
    <x v="2"/>
    <n v="1749440"/>
    <m/>
    <n v="1.7987200000000001"/>
    <m/>
    <m/>
    <m/>
    <m/>
    <s v="2024/7"/>
    <x v="0"/>
    <m/>
    <m/>
    <m/>
    <m/>
    <m/>
    <m/>
    <m/>
    <s v="HDD開箱與RBFB堆垛合併報價單"/>
    <s v="爭取中"/>
    <s v="NN"/>
    <n v="6"/>
  </r>
  <r>
    <s v="A084"/>
    <x v="0"/>
    <s v="威州測試櫃智能LED顯示 (30套)"/>
    <s v="B 需要爭取"/>
    <m/>
    <m/>
    <m/>
    <s v="張晟昌"/>
    <s v="威州"/>
    <s v="集團關聯外交"/>
    <x v="3"/>
    <s v="FII USA"/>
    <s v="楊光"/>
    <s v="USD"/>
    <n v="195000"/>
    <n v="1384500"/>
    <x v="2"/>
    <n v="1384500"/>
    <m/>
    <n v="1.4235"/>
    <m/>
    <m/>
    <m/>
    <m/>
    <s v="2024/6"/>
    <x v="0"/>
    <m/>
    <m/>
    <m/>
    <m/>
    <m/>
    <m/>
    <m/>
    <s v="細部洽談已完成 待報價數量與金額確認"/>
    <m/>
    <s v="NN"/>
    <n v="4"/>
  </r>
  <r>
    <s v="A086"/>
    <x v="0"/>
    <s v="智能物流專案"/>
    <s v="A 確認"/>
    <m/>
    <m/>
    <m/>
    <s v="楊志偉"/>
    <s v="女媧機器人"/>
    <s v="外部客戶"/>
    <x v="5"/>
    <s v="女媧機器人"/>
    <s v="郭柳宗"/>
    <s v="RMB"/>
    <n v="679500"/>
    <n v="679500"/>
    <x v="11"/>
    <n v="0"/>
    <m/>
    <n v="0.67949999999999999"/>
    <m/>
    <m/>
    <m/>
    <m/>
    <d v="2024-07-05T00:00:00"/>
    <x v="0"/>
    <m/>
    <m/>
    <m/>
    <m/>
    <m/>
    <m/>
    <m/>
    <s v="智能物流專案贛州 A03 2樓導入中"/>
    <m/>
    <s v="LH"/>
    <m/>
  </r>
  <r>
    <s v="A087"/>
    <x v="0"/>
    <s v="湖口 HGX 改造 Vulcan"/>
    <s v="D暫停"/>
    <m/>
    <s v="簽核檔報價單，待轉PO"/>
    <s v="富聯卓越"/>
    <s v="張建德"/>
    <s v="墨西哥"/>
    <s v="集團關聯外交"/>
    <x v="1"/>
    <s v="NVD"/>
    <s v="CESBG"/>
    <s v="USD"/>
    <n v="1926594.2465753425"/>
    <n v="14064138"/>
    <x v="12"/>
    <n v="0"/>
    <m/>
    <m/>
    <m/>
    <m/>
    <m/>
    <m/>
    <s v="2024/8"/>
    <x v="2"/>
    <m/>
    <m/>
    <m/>
    <m/>
    <m/>
    <s v="開票"/>
    <m/>
    <s v="1.報價單已簽核，待正式PO，設備組裝調試中，原預計1/31出貨，現待PO出貨_x000a_2.客人準備用這個改造為umbriel去用..._x000a_3.正著手評估去改Vulcan..._x000a_"/>
    <m/>
    <s v="LH"/>
    <m/>
  </r>
  <r>
    <s v="A095"/>
    <x v="0"/>
    <s v="F21智能貨架"/>
    <s v="B 需要爭取"/>
    <m/>
    <m/>
    <m/>
    <s v="黃弘毅"/>
    <s v="CNSBG-LH"/>
    <s v="集團關聯外交"/>
    <x v="0"/>
    <s v="CNSBG"/>
    <s v="孔亞傑"/>
    <s v="RMB"/>
    <n v="1000000"/>
    <n v="1000000"/>
    <x v="2"/>
    <n v="1000000"/>
    <m/>
    <n v="1"/>
    <m/>
    <m/>
    <m/>
    <m/>
    <d v="2024-07-30T00:00:00"/>
    <x v="0"/>
    <m/>
    <m/>
    <m/>
    <m/>
    <m/>
    <m/>
    <m/>
    <s v="待下單"/>
    <m/>
    <s v="LH"/>
    <m/>
  </r>
  <r>
    <s v="A096"/>
    <x v="0"/>
    <s v="CBD物流暫存倉上下料"/>
    <s v="B 需要爭取"/>
    <m/>
    <m/>
    <m/>
    <s v="黃弘毅"/>
    <s v="CNSBG-LH"/>
    <s v="集團關聯外交"/>
    <x v="0"/>
    <s v="CNSBG"/>
    <s v="陳利平"/>
    <s v="RMB"/>
    <n v="200000"/>
    <n v="200000"/>
    <x v="2"/>
    <n v="200000"/>
    <m/>
    <n v="0.2"/>
    <m/>
    <m/>
    <m/>
    <m/>
    <d v="2024-07-30T00:00:00"/>
    <x v="0"/>
    <m/>
    <m/>
    <m/>
    <m/>
    <m/>
    <m/>
    <m/>
    <s v="待下單"/>
    <m/>
    <s v="LH"/>
    <m/>
  </r>
  <r>
    <s v="A097"/>
    <x v="0"/>
    <s v="F21螺絲有無檢測"/>
    <s v="B 需要爭取"/>
    <m/>
    <m/>
    <m/>
    <s v="黃弘毅"/>
    <s v="CNSBG-LH"/>
    <s v="集團關聯外交"/>
    <x v="0"/>
    <s v="CNSBG"/>
    <s v="孔亞傑"/>
    <s v="RMB"/>
    <n v="300000"/>
    <n v="300000"/>
    <x v="2"/>
    <n v="300000"/>
    <m/>
    <n v="0.3"/>
    <m/>
    <m/>
    <m/>
    <m/>
    <d v="2024-07-30T00:00:00"/>
    <x v="0"/>
    <m/>
    <m/>
    <m/>
    <m/>
    <m/>
    <m/>
    <m/>
    <s v="待下單"/>
    <m/>
    <s v="LH"/>
    <m/>
  </r>
  <r>
    <s v="A100"/>
    <x v="0"/>
    <s v="空中物流線"/>
    <s v="A 確認"/>
    <m/>
    <s v="蓋章版採購合同"/>
    <s v="深圳富桂"/>
    <s v="黃弘毅"/>
    <s v="海信"/>
    <s v="外部客戶"/>
    <x v="6"/>
    <s v="海信"/>
    <s v="莊俊傑"/>
    <s v="RMB"/>
    <n v="3796460.18"/>
    <n v="3796460.18"/>
    <x v="13"/>
    <n v="0"/>
    <n v="3796460.18"/>
    <n v="3.79646018"/>
    <m/>
    <n v="3606637.1710000001"/>
    <m/>
    <m/>
    <d v="2024-08-30T00:00:00"/>
    <x v="2"/>
    <m/>
    <m/>
    <m/>
    <m/>
    <m/>
    <s v="開票"/>
    <m/>
    <s v="已中標，法務流程已完結，下單購買物料流程中"/>
    <m/>
    <s v="LH"/>
    <m/>
  </r>
  <r>
    <s v="A101"/>
    <x v="0"/>
    <s v="自動安裝接水盤"/>
    <s v="A 確認"/>
    <m/>
    <s v="蓋章版採購合同"/>
    <s v="深圳富桂"/>
    <s v="黃弘毅"/>
    <s v="海信"/>
    <s v="外部客戶"/>
    <x v="6"/>
    <s v="海信"/>
    <s v="莊俊傑"/>
    <s v="RMB"/>
    <n v="646809.73583128175"/>
    <n v="646809.73583128175"/>
    <x v="14"/>
    <n v="0"/>
    <n v="646809.73583128175"/>
    <n v="0.64680973583128176"/>
    <m/>
    <n v="614469.2490397176"/>
    <m/>
    <m/>
    <d v="2024-08-30T00:00:00"/>
    <x v="2"/>
    <m/>
    <m/>
    <m/>
    <m/>
    <m/>
    <s v="開票"/>
    <m/>
    <s v="已中標，法務流程已完結，下單購買物料流程中"/>
    <m/>
    <s v="LH"/>
    <m/>
  </r>
  <r>
    <s v="A102"/>
    <x v="0"/>
    <s v="商檢自動擰截止閥設備"/>
    <s v="A 確認"/>
    <m/>
    <s v="蓋章版採購合同"/>
    <s v="深圳富桂"/>
    <s v="黃弘毅"/>
    <s v="海信"/>
    <s v="外部客戶"/>
    <x v="6"/>
    <s v="海信"/>
    <s v="莊俊傑"/>
    <s v="RMB"/>
    <n v="786348.67416871828"/>
    <n v="786348.67416871828"/>
    <x v="15"/>
    <n v="0"/>
    <n v="786348.67416871828"/>
    <n v="0.78634867416871823"/>
    <m/>
    <n v="747031.24046028231"/>
    <m/>
    <m/>
    <d v="2024-08-30T00:00:00"/>
    <x v="2"/>
    <m/>
    <m/>
    <m/>
    <m/>
    <m/>
    <s v="開票"/>
    <m/>
    <s v="已中標，法務流程已完結，下單購買物料流程中"/>
    <m/>
    <s v="LH"/>
    <m/>
  </r>
  <r>
    <s v="A103"/>
    <x v="0"/>
    <s v="N24內機自動貼標"/>
    <s v="A 確認"/>
    <m/>
    <s v="蓋章版採購合同"/>
    <s v="深圳富桂"/>
    <s v="黃弘毅"/>
    <s v="海信"/>
    <s v="外部客戶"/>
    <x v="6"/>
    <s v="海信"/>
    <s v="莊俊傑"/>
    <s v="RMB"/>
    <n v="1692999.9988934642"/>
    <n v="1692999.9988934642"/>
    <x v="16"/>
    <n v="0"/>
    <n v="1692999.9988934642"/>
    <n v="1.6929999988934643"/>
    <m/>
    <n v="1608349.9989487908"/>
    <m/>
    <m/>
    <d v="2024-08-30T00:00:00"/>
    <x v="2"/>
    <m/>
    <m/>
    <m/>
    <m/>
    <m/>
    <s v="開票"/>
    <m/>
    <s v="已中標，法務流程已完結，下單購買物料流程中"/>
    <m/>
    <s v="LH"/>
    <m/>
  </r>
  <r>
    <s v="A104"/>
    <x v="0"/>
    <s v="N24內機自動安裝"/>
    <s v="A 確認"/>
    <m/>
    <s v="蓋章版採購合同"/>
    <s v="深圳富桂"/>
    <s v="黃弘毅"/>
    <s v="海信"/>
    <s v="外部客戶"/>
    <x v="6"/>
    <s v="海信"/>
    <s v="莊俊傑"/>
    <s v="RMB"/>
    <n v="1063999.9993045751"/>
    <n v="1063999.9993045751"/>
    <x v="17"/>
    <n v="0"/>
    <n v="1063999.9993045751"/>
    <n v="1.0639999993045752"/>
    <m/>
    <n v="1010799.9993393463"/>
    <m/>
    <m/>
    <d v="2024-08-30T00:00:00"/>
    <x v="2"/>
    <m/>
    <m/>
    <m/>
    <m/>
    <m/>
    <s v="開票"/>
    <m/>
    <s v="已中標，法務流程已完結，下單購買物料流程中"/>
    <m/>
    <s v="LH"/>
    <m/>
  </r>
  <r>
    <s v="A105"/>
    <x v="0"/>
    <s v="W24線外機自動擰快速接頭"/>
    <s v="A 確認"/>
    <m/>
    <s v="蓋章版採購合同"/>
    <s v="深圳富桂"/>
    <s v="黃弘毅"/>
    <s v="海信"/>
    <s v="外部客戶"/>
    <x v="6"/>
    <s v="海信"/>
    <s v="莊俊傑"/>
    <s v="RMB"/>
    <n v="709499.99953627458"/>
    <n v="709499.99953627458"/>
    <x v="18"/>
    <n v="0"/>
    <n v="709499.99953627458"/>
    <n v="0.70949999953627463"/>
    <m/>
    <n v="674024.99955946079"/>
    <m/>
    <m/>
    <d v="2024-08-30T00:00:00"/>
    <x v="2"/>
    <m/>
    <m/>
    <m/>
    <m/>
    <m/>
    <s v="開票"/>
    <m/>
    <s v="已中標，法務流程已完結，下單購買物料流程中"/>
    <m/>
    <s v="LH"/>
    <m/>
  </r>
  <r>
    <s v="A106"/>
    <x v="0"/>
    <s v="W24電機支架自動組裝"/>
    <s v="A 確認"/>
    <m/>
    <s v="蓋章版採購合同"/>
    <s v="深圳富桂"/>
    <s v="黃弘毅"/>
    <s v="海信"/>
    <s v="外部客戶"/>
    <x v="6"/>
    <s v="海信"/>
    <s v="莊俊傑"/>
    <s v="RMB"/>
    <n v="1212429.2027473857"/>
    <n v="1212429.2027473857"/>
    <x v="19"/>
    <n v="0"/>
    <n v="1212429.2027473857"/>
    <n v="1.2124292027473857"/>
    <m/>
    <n v="1151807.7426100164"/>
    <m/>
    <m/>
    <d v="2024-08-30T00:00:00"/>
    <x v="2"/>
    <m/>
    <m/>
    <m/>
    <m/>
    <m/>
    <s v="開票"/>
    <m/>
    <s v="已中標，法務流程已完結，下單購買物料流程中"/>
    <m/>
    <s v="LH"/>
    <m/>
  </r>
  <r>
    <s v="A107"/>
    <x v="0"/>
    <s v="W24風扇安裝自動組裝"/>
    <s v="A 確認"/>
    <m/>
    <s v="蓋章版採購合同"/>
    <s v="深圳富桂"/>
    <s v="黃弘毅"/>
    <s v="海信"/>
    <s v="外部客戶"/>
    <x v="6"/>
    <s v="海信"/>
    <s v="莊俊傑"/>
    <s v="RMB"/>
    <n v="736999.99951830076"/>
    <n v="736999.99951830076"/>
    <x v="20"/>
    <n v="0"/>
    <n v="736999.99951830076"/>
    <n v="0.73699999951830075"/>
    <m/>
    <n v="700149.99954238569"/>
    <m/>
    <m/>
    <d v="2024-08-30T00:00:00"/>
    <x v="2"/>
    <m/>
    <m/>
    <m/>
    <m/>
    <m/>
    <s v="開票"/>
    <m/>
    <s v="已中標，法務流程已完結，下單購買物料流程中"/>
    <m/>
    <s v="LH"/>
    <m/>
  </r>
  <r>
    <s v="A128"/>
    <x v="0"/>
    <s v="墨西哥 PG520自動組拆線5線"/>
    <s v="A 確認"/>
    <m/>
    <m/>
    <m/>
    <s v="張建德"/>
    <s v="墨西哥"/>
    <s v="集團關聯外交"/>
    <x v="1"/>
    <s v="NVD"/>
    <s v="奕翰"/>
    <s v="RMB"/>
    <n v="12410103.030900002"/>
    <n v="12410103.030900002"/>
    <x v="21"/>
    <n v="-7687.411599997431"/>
    <n v="1747139"/>
    <n v="12.417790442499999"/>
    <m/>
    <m/>
    <m/>
    <m/>
    <s v="2024/8"/>
    <x v="2"/>
    <m/>
    <m/>
    <m/>
    <m/>
    <m/>
    <s v="開票"/>
    <m/>
    <s v="1.報價單已簽核，待正式PO，設備組裝調試完成，待收到PO後出貨_x000a_2.已做好，待PO"/>
    <m/>
    <s v="LH"/>
    <s v="新增"/>
  </r>
  <r>
    <s v="A129"/>
    <x v="0"/>
    <s v="墨西哥 PG520自動組拆線6線"/>
    <s v="A 確認"/>
    <m/>
    <m/>
    <m/>
    <s v="張建德"/>
    <s v="墨西哥"/>
    <s v="集團關聯外交"/>
    <x v="1"/>
    <s v="NVD"/>
    <s v="奕翰"/>
    <s v="RMB"/>
    <n v="12410103.030900002"/>
    <n v="12410103.030900002"/>
    <x v="22"/>
    <n v="0"/>
    <n v="1747139"/>
    <n v="12.410103030900002"/>
    <m/>
    <m/>
    <m/>
    <m/>
    <s v="2024/7"/>
    <x v="0"/>
    <m/>
    <m/>
    <m/>
    <m/>
    <m/>
    <s v="開票"/>
    <m/>
    <s v="1.報價單已簽核，待正式PO，設備單機組裝調試完成，現連線調試中，待收到PO後出貨_x000a_2.已移到F20架线中，待PO"/>
    <m/>
    <s v="LH"/>
    <m/>
  </r>
  <r>
    <s v="A130"/>
    <x v="0"/>
    <s v="墨西哥 Vulcan自動包裝線（增加3臺碼垛）"/>
    <s v="A 確認"/>
    <m/>
    <s v="簽核檔報價單，待轉PO"/>
    <s v="富聯卓越"/>
    <s v="張建德"/>
    <s v="墨西哥"/>
    <s v="集團關聯外交"/>
    <x v="1"/>
    <s v="NVD"/>
    <s v="奕翰"/>
    <s v="RMB"/>
    <n v="3665400"/>
    <n v="3665400"/>
    <x v="23"/>
    <n v="0"/>
    <m/>
    <n v="3.6654"/>
    <m/>
    <m/>
    <m/>
    <m/>
    <s v="2024/7"/>
    <x v="0"/>
    <m/>
    <m/>
    <m/>
    <m/>
    <m/>
    <s v="開票"/>
    <m/>
    <s v="1.報價單已簽核，待正式PO，設備組裝調試基本完成，待PO出貨_x000a_2.已做好，待PO"/>
    <m/>
    <s v="LH"/>
    <m/>
  </r>
  <r>
    <s v="A137"/>
    <x v="0"/>
    <s v="墨西哥 Vulcan自動組裝+測試+包裝(UPH50)（1條線）"/>
    <s v="D暫停"/>
    <m/>
    <m/>
    <m/>
    <s v="張建德"/>
    <s v="墨西哥"/>
    <s v="集團關聯外交"/>
    <x v="1"/>
    <s v="NVD"/>
    <s v="奕翰"/>
    <m/>
    <m/>
    <m/>
    <x v="2"/>
    <m/>
    <m/>
    <m/>
    <m/>
    <m/>
    <m/>
    <m/>
    <s v="2024/7"/>
    <x v="0"/>
    <m/>
    <m/>
    <m/>
    <m/>
    <m/>
    <m/>
    <m/>
    <s v="已報價，待訂單"/>
    <m/>
    <s v="LH"/>
    <m/>
  </r>
  <r>
    <s v="A145"/>
    <x v="0"/>
    <s v="青島海信2+5專案技術服務費"/>
    <s v="A 確認"/>
    <m/>
    <s v="簽核檔技術合約"/>
    <s v="深圳富桂"/>
    <s v="黃弘毅"/>
    <s v="青島海信"/>
    <s v="外部客戶"/>
    <x v="6"/>
    <s v="海信"/>
    <m/>
    <s v="RMB"/>
    <n v="339622.64150943392"/>
    <n v="339622.64150943392"/>
    <x v="24"/>
    <n v="0"/>
    <n v="339622.64150943392"/>
    <n v="0.33962264150943394"/>
    <m/>
    <n v="0"/>
    <m/>
    <s v="2024/7"/>
    <s v="2024/8月"/>
    <x v="2"/>
    <m/>
    <m/>
    <m/>
    <m/>
    <m/>
    <m/>
    <m/>
    <m/>
    <m/>
    <s v="LH"/>
    <m/>
  </r>
  <r>
    <s v="T-38"/>
    <x v="1"/>
    <s v="液冷自動化測試線體"/>
    <s v="A 確認"/>
    <d v="2024-04-30T00:00:00"/>
    <m/>
    <s v="富聯卓越"/>
    <s v="施俊宇"/>
    <s v="台灣南青"/>
    <s v="集團關聯外交"/>
    <x v="1"/>
    <m/>
    <s v="謝百彥"/>
    <s v="USD"/>
    <n v="3453620"/>
    <n v="24520702"/>
    <x v="25"/>
    <n v="-690724"/>
    <m/>
    <m/>
    <d v="2024-09-01T00:00:00"/>
    <n v="2590215"/>
    <m/>
    <m/>
    <d v="2024-09-30T00:00:00"/>
    <x v="1"/>
    <m/>
    <m/>
    <m/>
    <m/>
    <m/>
    <m/>
    <m/>
    <s v="1.L10與L11要主導方案_x000a_2.MP自動化與自動化對自動化 Rack+IN Rack CDU滾綁計畫"/>
    <m/>
    <s v="新增"/>
    <m/>
  </r>
  <r>
    <s v="T-53"/>
    <x v="1"/>
    <s v="液冷自動化測試線體"/>
    <s v="B 需要爭取"/>
    <d v="2024-06-30T00:00:00"/>
    <m/>
    <s v="富聯卓越"/>
    <s v="施俊宇"/>
    <s v="越南CBD"/>
    <s v="集團關聯外交"/>
    <x v="0"/>
    <s v="MBD"/>
    <s v="卓巧靈"/>
    <s v="USD"/>
    <n v="3865050"/>
    <n v="28214865"/>
    <x v="26"/>
    <n v="0"/>
    <m/>
    <m/>
    <d v="2024-09-01T00:00:00"/>
    <m/>
    <m/>
    <m/>
    <d v="2024-09-01T00:00:00"/>
    <x v="1"/>
    <m/>
    <m/>
    <m/>
    <m/>
    <m/>
    <m/>
    <m/>
    <s v="1.要主導方案_x000a_2.MP自動化與自動化對自動化 Rack+IN Rack CDU滾綁計畫"/>
    <m/>
    <s v="新增"/>
    <m/>
  </r>
  <r>
    <s v="T-67"/>
    <x v="1"/>
    <s v="液冷自動化測試線體"/>
    <s v="A 確認"/>
    <d v="2024-04-30T00:00:00"/>
    <m/>
    <s v="富聯卓越"/>
    <s v="施俊宇"/>
    <s v="休士頓"/>
    <s v="集團關聯外交"/>
    <x v="1"/>
    <m/>
    <s v="謝百彥"/>
    <s v="USD"/>
    <n v="4160920"/>
    <n v="29542532"/>
    <x v="27"/>
    <n v="-832184"/>
    <m/>
    <m/>
    <d v="2024-08-01T00:00:00"/>
    <m/>
    <m/>
    <m/>
    <d v="2024-08-01T00:00:00"/>
    <x v="2"/>
    <m/>
    <m/>
    <m/>
    <m/>
    <m/>
    <m/>
    <m/>
    <s v="1.L10與L11要主導方案_x000a_2.MP自動化與自動化對自動化 Rack+IN Rack CDU滾綁計畫"/>
    <m/>
    <s v="新增"/>
    <m/>
  </r>
  <r>
    <s v="T-68"/>
    <x v="1"/>
    <s v="液冷自動化測試線體"/>
    <s v="A 確認"/>
    <d v="2024-04-30T00:00:00"/>
    <m/>
    <s v="富聯卓越"/>
    <s v="施俊宇"/>
    <s v="GDL"/>
    <s v="集團關聯外交"/>
    <x v="1"/>
    <m/>
    <s v="謝百彥"/>
    <s v="USD"/>
    <n v="11010200"/>
    <n v="78172420"/>
    <x v="28"/>
    <n v="-2202040"/>
    <m/>
    <m/>
    <d v="2024-08-01T00:00:00"/>
    <m/>
    <m/>
    <m/>
    <d v="2024-08-01T00:00:00"/>
    <x v="2"/>
    <m/>
    <m/>
    <m/>
    <m/>
    <m/>
    <m/>
    <m/>
    <s v="1.L10與L11要主導方案_x000a_2.MP自動化與自動化對自動化 Rack+IN Rack CDU滾綁計畫"/>
    <m/>
    <s v="新增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2">
  <r>
    <s v="A002"/>
    <x v="0"/>
    <s v="C9K Automation project"/>
    <s v="B 需要爭取"/>
    <m/>
    <m/>
    <m/>
    <s v="楊志偉/張建德"/>
    <s v="墨西哥-FJZ"/>
    <s v="集團關聯外交"/>
    <x v="0"/>
    <s v="FII USA"/>
    <s v="李強"/>
    <s v="USD"/>
    <n v="7500000"/>
    <x v="0"/>
    <x v="0"/>
    <n v="54750000"/>
    <m/>
    <m/>
    <m/>
    <m/>
    <m/>
    <m/>
    <d v="2024-12-25T00:00:00"/>
    <x v="0"/>
    <m/>
    <m/>
    <m/>
    <m/>
    <m/>
    <m/>
    <m/>
    <s v="1.暫時不會有，目前沒有明確的答案…_x000a_2.大概率不會有..._x000a_3.Kami在努力洽談中…"/>
    <m/>
    <s v="LH"/>
  </r>
  <r>
    <s v="A019"/>
    <x v="0"/>
    <s v="FAN&amp;PDB Module自動組裝線(南青*1&amp;GDL*2&amp;FTX*2)"/>
    <s v="A 確認"/>
    <m/>
    <m/>
    <m/>
    <s v="楊志偉/張建德"/>
    <s v="台灣南青"/>
    <s v="集團關聯外交"/>
    <x v="1"/>
    <s v="EPDII"/>
    <s v="James"/>
    <s v="RMB"/>
    <n v="110227500"/>
    <x v="1"/>
    <x v="0"/>
    <n v="110227500"/>
    <m/>
    <m/>
    <m/>
    <m/>
    <m/>
    <m/>
    <d v="2024-09-01T00:00:00"/>
    <x v="1"/>
    <m/>
    <m/>
    <m/>
    <m/>
    <m/>
    <m/>
    <m/>
    <s v="1.方案規劃中…_x000a_2.客人預計的需求9～10月份"/>
    <m/>
    <s v="LH"/>
  </r>
  <r>
    <s v="A020"/>
    <x v="0"/>
    <s v="F次-NVIDIA-AGV"/>
    <s v="B 需要爭取"/>
    <m/>
    <m/>
    <m/>
    <s v="劉宗臣"/>
    <s v="F次--VN"/>
    <s v="集團關聯外交"/>
    <x v="1"/>
    <s v="NVD"/>
    <s v="李中心"/>
    <s v="USD"/>
    <n v="100000"/>
    <x v="2"/>
    <x v="0"/>
    <n v="710000"/>
    <m/>
    <m/>
    <m/>
    <n v="438000"/>
    <m/>
    <m/>
    <s v="2024/10月"/>
    <x v="1"/>
    <m/>
    <m/>
    <m/>
    <m/>
    <m/>
    <m/>
    <m/>
    <s v="待李中心確認"/>
    <m/>
    <s v="VN"/>
  </r>
  <r>
    <s v="A021"/>
    <x v="0"/>
    <s v="F次-NVIDIA-ICT"/>
    <s v="B 需要爭取"/>
    <m/>
    <m/>
    <m/>
    <s v="劉宗臣"/>
    <s v="F次--VN"/>
    <s v="集團關聯外交"/>
    <x v="1"/>
    <s v="NVD"/>
    <s v="李中心"/>
    <s v="USD"/>
    <n v="300000"/>
    <x v="3"/>
    <x v="0"/>
    <n v="2130000"/>
    <m/>
    <m/>
    <m/>
    <n v="1314000"/>
    <m/>
    <m/>
    <s v="2024/10月"/>
    <x v="1"/>
    <m/>
    <m/>
    <m/>
    <m/>
    <m/>
    <m/>
    <m/>
    <s v="待李中心確認"/>
    <m/>
    <s v="VN"/>
  </r>
  <r>
    <s v="A022"/>
    <x v="0"/>
    <s v="F次-NVIDIA-Portwell"/>
    <s v="B 需要爭取"/>
    <m/>
    <m/>
    <m/>
    <s v="劉宗臣"/>
    <s v="F次--VN"/>
    <s v="集團關聯外交"/>
    <x v="1"/>
    <s v="NVD"/>
    <s v="李中心"/>
    <s v="USD"/>
    <n v="300000"/>
    <x v="3"/>
    <x v="0"/>
    <n v="2130000"/>
    <m/>
    <m/>
    <m/>
    <n v="1314000"/>
    <m/>
    <m/>
    <s v="2024/10月"/>
    <x v="1"/>
    <m/>
    <m/>
    <m/>
    <m/>
    <m/>
    <m/>
    <m/>
    <s v="待李中心確認"/>
    <m/>
    <s v="VN"/>
  </r>
  <r>
    <s v="A023"/>
    <x v="0"/>
    <s v="F次-NVIDIA-包裝"/>
    <s v="B 需要爭取"/>
    <m/>
    <m/>
    <m/>
    <s v="劉宗臣"/>
    <s v="F次--VN"/>
    <s v="集團關聯外交"/>
    <x v="1"/>
    <s v="NVD"/>
    <s v="李中心"/>
    <s v="USD"/>
    <n v="500000"/>
    <x v="4"/>
    <x v="0"/>
    <n v="3550000"/>
    <m/>
    <m/>
    <m/>
    <n v="2190000"/>
    <m/>
    <m/>
    <s v="2024/10月"/>
    <x v="1"/>
    <m/>
    <m/>
    <m/>
    <m/>
    <m/>
    <m/>
    <m/>
    <s v="待李中心確認"/>
    <m/>
    <s v="VN"/>
  </r>
  <r>
    <s v="A025"/>
    <x v="0"/>
    <s v="GB200產品自動化組裝線(南青*1&amp;GDL*4&amp;FTX*4)"/>
    <s v="A 確認"/>
    <m/>
    <m/>
    <m/>
    <s v="楊志偉/張建德"/>
    <s v="台灣南青"/>
    <s v="集團關聯外交"/>
    <x v="1"/>
    <s v="EPDII"/>
    <s v="James"/>
    <s v="RMB"/>
    <n v="141187500"/>
    <x v="5"/>
    <x v="0"/>
    <n v="141187500"/>
    <m/>
    <m/>
    <m/>
    <m/>
    <m/>
    <m/>
    <d v="2024-09-01T00:00:00"/>
    <x v="1"/>
    <m/>
    <m/>
    <m/>
    <m/>
    <m/>
    <m/>
    <m/>
    <s v="1.方案規劃中…_x000a_2.客人預計的需求9～10月份"/>
    <m/>
    <s v="LH"/>
  </r>
  <r>
    <s v="A026"/>
    <x v="0"/>
    <s v="GB200產品自測試自動化"/>
    <s v="A 確認"/>
    <m/>
    <m/>
    <m/>
    <s v="張世忠"/>
    <s v="台灣南青"/>
    <s v="集團關聯外交"/>
    <x v="0"/>
    <s v="EPDII"/>
    <s v="James"/>
    <s v="USD"/>
    <n v="4000000"/>
    <x v="6"/>
    <x v="0"/>
    <n v="28400000"/>
    <m/>
    <m/>
    <m/>
    <m/>
    <m/>
    <m/>
    <d v="2024-09-01T00:00:00"/>
    <x v="1"/>
    <m/>
    <m/>
    <m/>
    <m/>
    <m/>
    <m/>
    <m/>
    <m/>
    <m/>
    <s v="NN"/>
  </r>
  <r>
    <s v="A030"/>
    <x v="0"/>
    <s v="G次-EERO-Landro 自動組裝測試"/>
    <s v="B 需要爭取"/>
    <m/>
    <m/>
    <m/>
    <s v="劉宗臣"/>
    <s v="G次--VN"/>
    <s v="集團關聯外交"/>
    <x v="0"/>
    <s v="MBD I"/>
    <s v="吉強"/>
    <s v="USD"/>
    <n v="600000"/>
    <x v="7"/>
    <x v="0"/>
    <n v="4260000"/>
    <m/>
    <m/>
    <m/>
    <n v="2628000"/>
    <m/>
    <m/>
    <s v="2024/10月"/>
    <x v="1"/>
    <m/>
    <m/>
    <m/>
    <m/>
    <m/>
    <m/>
    <m/>
    <s v="交由使用單位審核"/>
    <m/>
    <s v="VN"/>
  </r>
  <r>
    <s v="A031"/>
    <x v="0"/>
    <s v="G次-EERO-Landro 自動雷雕機"/>
    <s v="B 需要爭取"/>
    <m/>
    <m/>
    <m/>
    <s v="劉宗臣"/>
    <s v="G次--VN"/>
    <s v="集團關聯外交"/>
    <x v="0"/>
    <s v="MBD I"/>
    <s v="王路沙"/>
    <s v="USD"/>
    <n v="30000"/>
    <x v="8"/>
    <x v="0"/>
    <n v="213000"/>
    <m/>
    <m/>
    <m/>
    <n v="131400"/>
    <m/>
    <m/>
    <s v="2024/10月"/>
    <x v="1"/>
    <m/>
    <m/>
    <m/>
    <m/>
    <m/>
    <m/>
    <m/>
    <s v="交由使用單位審核"/>
    <m/>
    <s v="VN"/>
  </r>
  <r>
    <s v="A035"/>
    <x v="0"/>
    <s v="G次-NSD1自動碼垛"/>
    <s v="B 需要爭取"/>
    <m/>
    <m/>
    <m/>
    <s v="劉宗臣"/>
    <s v="G次--VN"/>
    <s v="集團關聯外交"/>
    <x v="0"/>
    <s v="NSD"/>
    <s v="李洋"/>
    <s v="USD"/>
    <n v="30000"/>
    <x v="8"/>
    <x v="0"/>
    <n v="213000"/>
    <m/>
    <m/>
    <m/>
    <n v="131400"/>
    <m/>
    <m/>
    <s v="2024/10"/>
    <x v="1"/>
    <m/>
    <m/>
    <m/>
    <m/>
    <m/>
    <m/>
    <m/>
    <s v="專案規劃中"/>
    <m/>
    <s v="VN"/>
  </r>
  <r>
    <s v="A043"/>
    <x v="0"/>
    <s v="HMC Module自動組裝線(南青*1&amp;GDL*2&amp;FTX*2)"/>
    <s v="A 確認"/>
    <m/>
    <m/>
    <m/>
    <s v="楊志偉/張建德"/>
    <s v="台灣南青"/>
    <s v="集團關聯外交"/>
    <x v="1"/>
    <s v="EPDII"/>
    <s v="James"/>
    <s v="RMB"/>
    <n v="68087500"/>
    <x v="9"/>
    <x v="0"/>
    <n v="68087500"/>
    <m/>
    <m/>
    <m/>
    <m/>
    <m/>
    <m/>
    <d v="2024-09-01T00:00:00"/>
    <x v="1"/>
    <m/>
    <m/>
    <m/>
    <m/>
    <m/>
    <m/>
    <m/>
    <s v="1.方案規劃中…_x000a_2.客人預計的需求9～10月份"/>
    <m/>
    <s v="LH"/>
  </r>
  <r>
    <s v="A063"/>
    <x v="0"/>
    <s v="Uplink Automation project"/>
    <s v="B 需要爭取"/>
    <m/>
    <m/>
    <m/>
    <s v="楊志偉/張建德"/>
    <s v="墨西哥-FJZ"/>
    <s v="集團關聯外交"/>
    <x v="0"/>
    <s v="FII USA"/>
    <s v="李強"/>
    <s v="USD"/>
    <n v="4000000"/>
    <x v="10"/>
    <x v="0"/>
    <n v="29200000"/>
    <m/>
    <m/>
    <m/>
    <m/>
    <m/>
    <m/>
    <d v="2024-12-25T00:00:00"/>
    <x v="0"/>
    <m/>
    <m/>
    <m/>
    <m/>
    <m/>
    <m/>
    <m/>
    <s v="1.OWNER將KAMI放置在前面…_x000a_2.已給方案待客人確認中…"/>
    <m/>
    <s v="LH"/>
  </r>
  <r>
    <s v="A066"/>
    <x v="0"/>
    <s v="天津服務器測試治具A機種"/>
    <s v="A 確認"/>
    <m/>
    <m/>
    <m/>
    <s v="徐輝"/>
    <s v="天津"/>
    <s v="集團關聯外交"/>
    <x v="1"/>
    <s v="CESBG"/>
    <s v="劉小花"/>
    <s v="RMB"/>
    <n v="1800000"/>
    <x v="11"/>
    <x v="0"/>
    <n v="1800000"/>
    <m/>
    <m/>
    <m/>
    <m/>
    <m/>
    <m/>
    <d v="2024-12-30T00:00:00"/>
    <x v="0"/>
    <m/>
    <m/>
    <m/>
    <m/>
    <m/>
    <m/>
    <m/>
    <m/>
    <m/>
    <s v="LH"/>
  </r>
  <r>
    <s v="A072"/>
    <x v="0"/>
    <s v="天津服務器測試治具GL380"/>
    <s v="A 確認"/>
    <m/>
    <m/>
    <m/>
    <s v="徐輝"/>
    <s v="天津"/>
    <s v="集團關聯外交"/>
    <x v="1"/>
    <s v="CESBG"/>
    <s v="劉小花"/>
    <s v="RMB"/>
    <n v="1500000"/>
    <x v="12"/>
    <x v="1"/>
    <n v="100000"/>
    <m/>
    <m/>
    <m/>
    <m/>
    <m/>
    <m/>
    <d v="2024-10-30T00:00:00"/>
    <x v="1"/>
    <m/>
    <m/>
    <m/>
    <m/>
    <m/>
    <m/>
    <m/>
    <m/>
    <m/>
    <s v="LH"/>
  </r>
  <r>
    <s v="A075"/>
    <x v="0"/>
    <s v="天津服務器測試治具T機種"/>
    <s v="A 確認"/>
    <m/>
    <m/>
    <m/>
    <s v="徐輝"/>
    <s v="天津"/>
    <s v="集團關聯外交"/>
    <x v="1"/>
    <s v="CESBG"/>
    <s v="劉小花"/>
    <s v="RMB"/>
    <n v="1600000"/>
    <x v="13"/>
    <x v="0"/>
    <n v="1600000"/>
    <m/>
    <m/>
    <m/>
    <m/>
    <m/>
    <m/>
    <d v="2024-11-30T00:00:00"/>
    <x v="2"/>
    <m/>
    <m/>
    <m/>
    <m/>
    <m/>
    <m/>
    <m/>
    <m/>
    <m/>
    <s v="LH"/>
  </r>
  <r>
    <s v="A091"/>
    <x v="0"/>
    <s v="243 TA IO Trim 尺寸檢測專案"/>
    <s v="B 需要爭取"/>
    <m/>
    <m/>
    <m/>
    <s v="黃弘毅"/>
    <s v="觀瀾"/>
    <s v="集團關聯外交"/>
    <x v="2"/>
    <s v="IPEBG"/>
    <s v="吳瑤"/>
    <s v="RMB"/>
    <n v="760000"/>
    <x v="14"/>
    <x v="0"/>
    <n v="760000"/>
    <m/>
    <n v="0.76"/>
    <m/>
    <m/>
    <m/>
    <m/>
    <d v="2024-12-31T00:00:00"/>
    <x v="0"/>
    <m/>
    <m/>
    <m/>
    <m/>
    <m/>
    <m/>
    <m/>
    <s v="方案定版"/>
    <m/>
    <s v="LH"/>
  </r>
  <r>
    <s v="A092"/>
    <x v="0"/>
    <s v="247&amp;248 AL PVD 版 IO Trim 尺寸&amp;外觀檢測專案"/>
    <s v="B 需要爭取"/>
    <m/>
    <m/>
    <m/>
    <s v="黃弘毅"/>
    <s v="觀瀾"/>
    <s v="集團關聯外交"/>
    <x v="2"/>
    <s v="IPEBG"/>
    <s v="吳瑤"/>
    <s v="RMB"/>
    <n v="1050000"/>
    <x v="15"/>
    <x v="0"/>
    <n v="1050000"/>
    <m/>
    <n v="1.05"/>
    <m/>
    <m/>
    <m/>
    <m/>
    <d v="2024-12-31T00:00:00"/>
    <x v="0"/>
    <m/>
    <m/>
    <m/>
    <m/>
    <m/>
    <m/>
    <m/>
    <s v="定版方案有新增檢測需求，已修改回傳"/>
    <m/>
    <s v="LH"/>
  </r>
  <r>
    <s v="A093"/>
    <x v="0"/>
    <s v="PHX243外觀&amp;尺寸檢測專案"/>
    <s v="B 需要爭取"/>
    <m/>
    <m/>
    <m/>
    <s v="黃弘毅"/>
    <s v="觀瀾"/>
    <s v="集團關聯外交"/>
    <x v="2"/>
    <s v="IPEBG"/>
    <s v="羅開虹"/>
    <s v="RMB"/>
    <n v="700000"/>
    <x v="16"/>
    <x v="0"/>
    <n v="700000"/>
    <m/>
    <n v="0.7"/>
    <m/>
    <m/>
    <m/>
    <m/>
    <d v="2024-12-31T00:00:00"/>
    <x v="0"/>
    <m/>
    <m/>
    <m/>
    <m/>
    <m/>
    <m/>
    <m/>
    <s v="V3方案階段"/>
    <m/>
    <s v="LH"/>
  </r>
  <r>
    <s v="A094"/>
    <x v="0"/>
    <s v="PHX23-檢測-外觀-結構-尺寸檢測-AOI 預熱成型"/>
    <s v="B 需要爭取"/>
    <m/>
    <m/>
    <m/>
    <s v="黃弘毅"/>
    <s v="觀瀾"/>
    <s v="集團關聯外交"/>
    <x v="2"/>
    <s v="IPEBG"/>
    <s v="劉政祺"/>
    <s v="RMB"/>
    <n v="900000"/>
    <x v="17"/>
    <x v="0"/>
    <n v="900000"/>
    <m/>
    <n v="0.9"/>
    <m/>
    <m/>
    <m/>
    <m/>
    <d v="2024-12-31T00:00:00"/>
    <x v="0"/>
    <m/>
    <m/>
    <m/>
    <m/>
    <m/>
    <m/>
    <m/>
    <s v="V1版方案製作中"/>
    <m/>
    <s v="LH"/>
  </r>
  <r>
    <s v="A098"/>
    <x v="0"/>
    <s v="衝壓自動化線體搬遷越南"/>
    <s v="B 需要爭取"/>
    <m/>
    <m/>
    <m/>
    <s v="黃弘毅"/>
    <s v="CNSBG-LH"/>
    <s v="集團關聯外交"/>
    <x v="0"/>
    <s v="CNSBG"/>
    <s v="邱文周"/>
    <s v="RMB"/>
    <n v="2000000"/>
    <x v="18"/>
    <x v="0"/>
    <n v="2000000"/>
    <m/>
    <n v="2"/>
    <m/>
    <m/>
    <m/>
    <m/>
    <d v="2024-12-30T00:00:00"/>
    <x v="0"/>
    <m/>
    <m/>
    <m/>
    <m/>
    <m/>
    <m/>
    <m/>
    <s v="暫停"/>
    <m/>
    <s v="LH"/>
  </r>
  <r>
    <s v="A099"/>
    <x v="0"/>
    <s v="F21服務器平面度檢測"/>
    <s v="B 需要爭取"/>
    <m/>
    <m/>
    <m/>
    <s v="黃弘毅"/>
    <s v="CNSBG-LH"/>
    <s v="集團關聯外交"/>
    <x v="0"/>
    <s v="CNSBG"/>
    <s v="李文鈺"/>
    <s v="RMB"/>
    <n v="1280000"/>
    <x v="19"/>
    <x v="0"/>
    <n v="1280000"/>
    <m/>
    <n v="1.28"/>
    <m/>
    <m/>
    <m/>
    <m/>
    <d v="2024-12-30T00:00:00"/>
    <x v="0"/>
    <m/>
    <m/>
    <m/>
    <m/>
    <m/>
    <m/>
    <m/>
    <s v="待下單"/>
    <m/>
    <s v="LH"/>
  </r>
  <r>
    <s v="A113"/>
    <x v="0"/>
    <s v="銳捷專案二期"/>
    <s v="B 需要爭取"/>
    <m/>
    <m/>
    <m/>
    <s v="黃弘毅"/>
    <s v="福州"/>
    <s v="外部客戶"/>
    <x v="3"/>
    <s v="銳捷"/>
    <s v="林銳群"/>
    <s v="RMB"/>
    <n v="5000000"/>
    <x v="20"/>
    <x v="0"/>
    <n v="5000000"/>
    <m/>
    <n v="5"/>
    <m/>
    <m/>
    <m/>
    <m/>
    <d v="2024-12-20T00:00:00"/>
    <x v="0"/>
    <m/>
    <m/>
    <m/>
    <m/>
    <m/>
    <m/>
    <m/>
    <m/>
    <m/>
    <s v="LH"/>
  </r>
  <r>
    <s v="A114"/>
    <x v="0"/>
    <s v="海信專案二期"/>
    <s v="B 需要爭取"/>
    <m/>
    <m/>
    <m/>
    <s v="黃弘毅"/>
    <s v="海信"/>
    <s v="外部客戶"/>
    <x v="4"/>
    <s v="海信"/>
    <s v="莊俊傑"/>
    <s v="RMB"/>
    <n v="20000000"/>
    <x v="21"/>
    <x v="0"/>
    <n v="20000000"/>
    <m/>
    <n v="20"/>
    <m/>
    <m/>
    <m/>
    <m/>
    <d v="2024-12-20T00:00:00"/>
    <x v="0"/>
    <m/>
    <m/>
    <m/>
    <m/>
    <m/>
    <m/>
    <m/>
    <m/>
    <m/>
    <s v="LH"/>
  </r>
  <r>
    <s v="T-17"/>
    <x v="1"/>
    <s v="F20 NVD RUN IN溫控管理擴建"/>
    <s v="A 確認"/>
    <d v="2024-04-01T00:00:00"/>
    <s v="費用轉嫁"/>
    <s v="富聯卓越"/>
    <s v="施俊宇"/>
    <s v="CESBG"/>
    <s v="集團關聯外交"/>
    <x v="1"/>
    <s v="NVD"/>
    <s v="楊成"/>
    <s v="RMB"/>
    <n v="5683621"/>
    <x v="22"/>
    <x v="2"/>
    <n v="0"/>
    <m/>
    <m/>
    <m/>
    <m/>
    <m/>
    <m/>
    <d v="2024-10-10T00:00:00"/>
    <x v="1"/>
    <m/>
    <m/>
    <m/>
    <m/>
    <m/>
    <m/>
    <m/>
    <s v="G1仍在生產計畫往後延"/>
    <m/>
    <m/>
  </r>
  <r>
    <s v="T-18"/>
    <x v="1"/>
    <s v="G1至F20 NVD RUN IN溫控管理搬遷"/>
    <s v="A 確認"/>
    <d v="2024-06-30T00:00:00"/>
    <s v="費用轉嫁"/>
    <s v="富聯卓越"/>
    <s v="施俊宇"/>
    <s v="CESBG"/>
    <s v="集團關聯外交"/>
    <x v="1"/>
    <s v="NVD"/>
    <s v="楊成"/>
    <s v="RMB"/>
    <n v="2863516"/>
    <x v="23"/>
    <x v="3"/>
    <n v="0"/>
    <m/>
    <m/>
    <m/>
    <m/>
    <m/>
    <m/>
    <d v="2024-10-10T00:00:00"/>
    <x v="1"/>
    <m/>
    <m/>
    <m/>
    <m/>
    <m/>
    <m/>
    <m/>
    <s v="G1仍在生產計畫往後延"/>
    <m/>
    <m/>
  </r>
  <r>
    <s v="T-39"/>
    <x v="1"/>
    <s v="液冷自動化測試線體"/>
    <s v="B 需要爭取"/>
    <d v="2024-06-30T00:00:00"/>
    <m/>
    <s v="富聯卓越"/>
    <s v="施俊宇"/>
    <s v="台灣湖口"/>
    <s v="集團關聯外交"/>
    <x v="1"/>
    <s v="NVD"/>
    <s v="陳榮州"/>
    <s v="USD"/>
    <n v="4150000"/>
    <x v="24"/>
    <x v="4"/>
    <n v="0"/>
    <m/>
    <m/>
    <d v="2024-07-01T00:00:00"/>
    <n v="3112500"/>
    <m/>
    <m/>
    <d v="2024-10-10T00:00:00"/>
    <x v="1"/>
    <m/>
    <m/>
    <m/>
    <m/>
    <m/>
    <m/>
    <m/>
    <s v="1. 洽談要對自動化 Rack+IN Rack CDU滾綁與對打CHT的做計劃_x000a_2. 團隊ON SITE湖口與客戶認證計畫"/>
    <m/>
    <s v="新增"/>
  </r>
  <r>
    <s v="S-1"/>
    <x v="2"/>
    <s v="2kW液冷"/>
    <s v="B 需要爭取"/>
    <d v="2024-10-31T00:00:00"/>
    <m/>
    <s v="富聯卓越"/>
    <s v="施俊宇"/>
    <s v="辛耘科技"/>
    <s v="外部客戶"/>
    <x v="5"/>
    <s v="台積電"/>
    <m/>
    <s v="USD"/>
    <n v="500000"/>
    <x v="25"/>
    <x v="0"/>
    <n v="3650000"/>
    <m/>
    <m/>
    <m/>
    <m/>
    <m/>
    <m/>
    <d v="2024-12-31T00:00:00"/>
    <x v="0"/>
    <m/>
    <m/>
    <m/>
    <m/>
    <m/>
    <m/>
    <m/>
    <s v="開發客戶"/>
    <m/>
    <m/>
  </r>
  <r>
    <s v="S-7"/>
    <x v="2"/>
    <s v="IC燒測濕熱溫箱"/>
    <s v="A 確認"/>
    <d v="2024-07-31T00:00:00"/>
    <m/>
    <s v="富聯卓越"/>
    <s v="施俊宇"/>
    <s v="佳测新技"/>
    <s v="外部客戶"/>
    <x v="6"/>
    <s v="佳测新技"/>
    <s v="Dennis"/>
    <s v="USD"/>
    <n v="240000"/>
    <x v="26"/>
    <x v="0"/>
    <n v="1752000"/>
    <m/>
    <m/>
    <m/>
    <m/>
    <m/>
    <m/>
    <d v="2024-12-31T00:00:00"/>
    <x v="0"/>
    <m/>
    <m/>
    <m/>
    <m/>
    <m/>
    <m/>
    <m/>
    <s v="800升樣機已經有投入客戶的測試, 客戶討論下一代的優化設備需求"/>
    <m/>
    <m/>
  </r>
  <r>
    <s v="S-9"/>
    <x v="2"/>
    <s v="海信光放板燒測"/>
    <s v="B 需要爭取"/>
    <d v="2024-06-30T00:00:00"/>
    <m/>
    <s v="富聯卓越"/>
    <s v="施俊宇"/>
    <s v="海信"/>
    <s v="外部客戶"/>
    <x v="7"/>
    <s v="海信-江門"/>
    <s v="李成良"/>
    <s v="USD"/>
    <n v="2000000"/>
    <x v="27"/>
    <x v="0"/>
    <n v="14600000"/>
    <m/>
    <m/>
    <m/>
    <m/>
    <m/>
    <m/>
    <d v="2024-12-31T00:00:00"/>
    <x v="0"/>
    <m/>
    <m/>
    <m/>
    <m/>
    <m/>
    <m/>
    <m/>
    <s v="已聯繫李部長重新開啟案件"/>
    <m/>
    <m/>
  </r>
  <r>
    <s v="S-10"/>
    <x v="2"/>
    <s v="CIS 測試設備（SmartSens）"/>
    <s v="取消"/>
    <m/>
    <m/>
    <m/>
    <s v="陳志政/张世忠"/>
    <s v="青島新核芯"/>
    <s v="外部客戶"/>
    <x v="8"/>
    <s v="新核芯"/>
    <s v="Kim"/>
    <m/>
    <m/>
    <x v="28"/>
    <x v="0"/>
    <m/>
    <m/>
    <m/>
    <m/>
    <m/>
    <m/>
    <m/>
    <d v="2024-12-31T00:00:00"/>
    <x v="0"/>
    <m/>
    <m/>
    <m/>
    <m/>
    <m/>
    <m/>
    <m/>
    <m/>
    <m/>
    <m/>
  </r>
  <r>
    <s v="S-11"/>
    <x v="2"/>
    <s v="CIS 測試設備（格科）"/>
    <s v="A 確認"/>
    <m/>
    <m/>
    <m/>
    <s v="陳志政/张世忠"/>
    <s v="青島新核芯"/>
    <s v="外部客戶"/>
    <x v="8"/>
    <s v="新核芯"/>
    <s v="Kim"/>
    <s v="RMB"/>
    <n v="119000000"/>
    <x v="29"/>
    <x v="0"/>
    <n v="50000000"/>
    <m/>
    <m/>
    <m/>
    <m/>
    <n v="37500000"/>
    <m/>
    <d v="2024-12-31T00:00:00"/>
    <x v="0"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42">
  <r>
    <s v="A002"/>
    <x v="0"/>
    <s v="C9K Automation project"/>
    <s v="B 需要爭取"/>
    <m/>
    <m/>
    <m/>
    <s v="楊志偉/張建德"/>
    <s v="墨西哥-FJZ"/>
    <s v="集團關聯外交"/>
    <x v="0"/>
    <s v="FII USA"/>
    <s v="李強"/>
    <s v="USD"/>
    <n v="7500000"/>
    <n v="54750000"/>
    <x v="0"/>
    <n v="54750000"/>
    <m/>
    <m/>
    <m/>
    <m/>
    <m/>
    <m/>
    <d v="2024-12-25T00:00:00"/>
    <x v="0"/>
    <m/>
    <m/>
    <m/>
    <m/>
    <m/>
    <m/>
    <m/>
    <s v="1.暫時不會有，目前沒有明確的答案…_x000a_2.大概率不會有..._x000a_3.Kami在努力洽談中…"/>
    <m/>
    <s v="LH"/>
  </r>
  <r>
    <s v="A019"/>
    <x v="0"/>
    <s v="FAN&amp;PDB Module自動組裝線(南青*1&amp;GDL*2&amp;FTX*2)"/>
    <s v="A 確認"/>
    <m/>
    <m/>
    <m/>
    <s v="楊志偉/張建德"/>
    <s v="台灣南青"/>
    <s v="集團關聯外交"/>
    <x v="1"/>
    <s v="EPDII"/>
    <s v="James"/>
    <s v="RMB"/>
    <n v="18371250"/>
    <n v="18371250"/>
    <x v="1"/>
    <n v="0"/>
    <m/>
    <m/>
    <m/>
    <m/>
    <m/>
    <m/>
    <d v="2024-10-01T00:00:00"/>
    <x v="1"/>
    <m/>
    <m/>
    <m/>
    <m/>
    <m/>
    <m/>
    <m/>
    <s v="1.方案規劃中…_x000a_2.客人預計的需求9～10月份"/>
    <m/>
    <s v="LH"/>
  </r>
  <r>
    <s v="A019"/>
    <x v="0"/>
    <s v="FAN&amp;PDB Module自動組裝線(南青*1&amp;GDL*2&amp;FTX*2)"/>
    <s v="A 確認"/>
    <m/>
    <m/>
    <m/>
    <s v="楊志偉/張建德"/>
    <s v="台灣南青"/>
    <s v="集團關聯外交"/>
    <x v="1"/>
    <s v="EPDII"/>
    <s v="James"/>
    <s v="RMB"/>
    <n v="18371250"/>
    <n v="18371250"/>
    <x v="1"/>
    <n v="0"/>
    <m/>
    <m/>
    <m/>
    <m/>
    <m/>
    <m/>
    <d v="2024-11-01T00:00:00"/>
    <x v="2"/>
    <m/>
    <m/>
    <m/>
    <m/>
    <m/>
    <m/>
    <m/>
    <s v="1.方案規劃中…_x000a_2.客人預計的需求9～10月份"/>
    <m/>
    <s v="LH"/>
  </r>
  <r>
    <s v="A019"/>
    <x v="0"/>
    <s v="FAN&amp;PDB Module自動組裝線(南青*1&amp;GDL*2&amp;FTX*2)"/>
    <s v="A 確認"/>
    <m/>
    <m/>
    <m/>
    <s v="楊志偉/張建德"/>
    <s v="台灣南青"/>
    <s v="集團關聯外交"/>
    <x v="1"/>
    <s v="EPDII"/>
    <s v="James"/>
    <s v="RMB"/>
    <n v="18371250"/>
    <n v="18371250"/>
    <x v="1"/>
    <n v="0"/>
    <m/>
    <m/>
    <m/>
    <m/>
    <m/>
    <m/>
    <d v="2024-12-01T00:00:00"/>
    <x v="0"/>
    <m/>
    <m/>
    <m/>
    <m/>
    <m/>
    <m/>
    <m/>
    <s v="1.方案規劃中…_x000a_2.客人預計的需求9～10月份"/>
    <m/>
    <s v="LH"/>
  </r>
  <r>
    <s v="A020"/>
    <x v="0"/>
    <s v="F次-NVIDIA-AGV"/>
    <s v="B 需要爭取"/>
    <m/>
    <m/>
    <m/>
    <s v="劉宗臣"/>
    <s v="F次--VN"/>
    <s v="集團關聯外交"/>
    <x v="1"/>
    <s v="NVD"/>
    <s v="李中心"/>
    <s v="USD"/>
    <n v="100000"/>
    <n v="710000"/>
    <x v="2"/>
    <n v="0"/>
    <m/>
    <m/>
    <m/>
    <n v="438000"/>
    <m/>
    <m/>
    <s v="2024/10月"/>
    <x v="1"/>
    <m/>
    <m/>
    <m/>
    <m/>
    <m/>
    <m/>
    <m/>
    <s v="待李中心確認"/>
    <m/>
    <s v="VN"/>
  </r>
  <r>
    <s v="A021"/>
    <x v="0"/>
    <s v="F次-NVIDIA-ICT"/>
    <s v="B 需要爭取"/>
    <m/>
    <m/>
    <m/>
    <s v="劉宗臣"/>
    <s v="F次--VN"/>
    <s v="集團關聯外交"/>
    <x v="1"/>
    <s v="NVD"/>
    <s v="李中心"/>
    <s v="USD"/>
    <n v="300000"/>
    <n v="2130000"/>
    <x v="3"/>
    <n v="0"/>
    <m/>
    <m/>
    <m/>
    <n v="1314000"/>
    <m/>
    <m/>
    <s v="2024/10月"/>
    <x v="1"/>
    <m/>
    <m/>
    <m/>
    <m/>
    <m/>
    <m/>
    <m/>
    <s v="待李中心確認"/>
    <m/>
    <s v="VN"/>
  </r>
  <r>
    <s v="A022"/>
    <x v="0"/>
    <s v="F次-NVIDIA-Portwell"/>
    <s v="B 需要爭取"/>
    <m/>
    <m/>
    <m/>
    <s v="劉宗臣"/>
    <s v="F次--VN"/>
    <s v="集團關聯外交"/>
    <x v="1"/>
    <s v="NVD"/>
    <s v="李中心"/>
    <s v="USD"/>
    <n v="300000"/>
    <n v="2130000"/>
    <x v="3"/>
    <n v="0"/>
    <m/>
    <m/>
    <m/>
    <n v="1314000"/>
    <m/>
    <m/>
    <s v="2024/10月"/>
    <x v="1"/>
    <m/>
    <m/>
    <m/>
    <m/>
    <m/>
    <m/>
    <m/>
    <s v="待李中心確認"/>
    <m/>
    <s v="VN"/>
  </r>
  <r>
    <s v="A023"/>
    <x v="0"/>
    <s v="F次-NVIDIA-包裝"/>
    <s v="B 需要爭取"/>
    <m/>
    <m/>
    <m/>
    <s v="劉宗臣"/>
    <s v="F次--VN"/>
    <s v="集團關聯外交"/>
    <x v="1"/>
    <s v="NVD"/>
    <s v="李中心"/>
    <s v="USD"/>
    <n v="500000"/>
    <n v="3550000"/>
    <x v="4"/>
    <n v="0"/>
    <m/>
    <m/>
    <m/>
    <n v="2190000"/>
    <m/>
    <m/>
    <s v="2024/10月"/>
    <x v="1"/>
    <m/>
    <m/>
    <m/>
    <m/>
    <m/>
    <m/>
    <m/>
    <s v="待李中心確認"/>
    <m/>
    <s v="VN"/>
  </r>
  <r>
    <s v="A025"/>
    <x v="0"/>
    <s v="GB200產品自動化組裝線(南青*1&amp;GDL*4&amp;FTX*4)"/>
    <s v="A 確認"/>
    <m/>
    <m/>
    <m/>
    <s v="楊志偉/張建德"/>
    <s v="台灣南青"/>
    <s v="集團關聯外交"/>
    <x v="1"/>
    <s v="EPDII"/>
    <s v="James"/>
    <s v="RMB"/>
    <n v="47062500"/>
    <n v="47062500"/>
    <x v="5"/>
    <n v="0"/>
    <m/>
    <m/>
    <m/>
    <m/>
    <m/>
    <m/>
    <d v="2024-10-01T00:00:00"/>
    <x v="1"/>
    <m/>
    <m/>
    <m/>
    <m/>
    <m/>
    <m/>
    <m/>
    <s v="1.方案規劃中…_x000a_2.客人預計的需求9～10月份"/>
    <m/>
    <s v="LH"/>
  </r>
  <r>
    <s v="A025"/>
    <x v="0"/>
    <s v="GB200產品自動化組裝線(南青*1&amp;GDL*4&amp;FTX*4)"/>
    <s v="A 確認"/>
    <m/>
    <m/>
    <m/>
    <s v="楊志偉/張建德"/>
    <s v="台灣南青"/>
    <s v="集團關聯外交"/>
    <x v="1"/>
    <s v="EPDII"/>
    <s v="James"/>
    <s v="RMB"/>
    <n v="47062500"/>
    <n v="47062500"/>
    <x v="5"/>
    <n v="0"/>
    <m/>
    <m/>
    <m/>
    <m/>
    <m/>
    <m/>
    <d v="2024-11-01T00:00:00"/>
    <x v="2"/>
    <m/>
    <m/>
    <m/>
    <m/>
    <m/>
    <m/>
    <m/>
    <s v="1.方案規劃中…_x000a_2.客人預計的需求9～10月份"/>
    <m/>
    <s v="LH"/>
  </r>
  <r>
    <s v="A025"/>
    <x v="0"/>
    <s v="GB200產品自動化組裝線(南青*1&amp;GDL*4&amp;FTX*4)"/>
    <s v="A 確認"/>
    <m/>
    <m/>
    <m/>
    <s v="楊志偉/張建德"/>
    <s v="台灣南青"/>
    <s v="集團關聯外交"/>
    <x v="1"/>
    <s v="EPDII"/>
    <s v="James"/>
    <s v="RMB"/>
    <n v="47062500"/>
    <n v="47062500"/>
    <x v="5"/>
    <n v="0"/>
    <m/>
    <m/>
    <m/>
    <m/>
    <m/>
    <m/>
    <d v="2024-12-01T00:00:00"/>
    <x v="0"/>
    <m/>
    <m/>
    <m/>
    <m/>
    <m/>
    <m/>
    <m/>
    <s v="1.方案規劃中…_x000a_2.客人預計的需求9～10月份"/>
    <m/>
    <s v="LH"/>
  </r>
  <r>
    <s v="A026"/>
    <x v="0"/>
    <s v="GB200產品自測試自動化"/>
    <s v="A 確認"/>
    <m/>
    <m/>
    <m/>
    <s v="張世忠"/>
    <s v="台灣南青"/>
    <s v="集團關聯外交"/>
    <x v="0"/>
    <s v="EPDII"/>
    <s v="James"/>
    <s v="USD"/>
    <n v="1333333.3333333333"/>
    <n v="9466666.666666666"/>
    <x v="6"/>
    <n v="0"/>
    <m/>
    <m/>
    <m/>
    <m/>
    <m/>
    <m/>
    <d v="2024-10-01T00:00:00"/>
    <x v="1"/>
    <m/>
    <m/>
    <m/>
    <m/>
    <m/>
    <m/>
    <m/>
    <m/>
    <m/>
    <s v="NN"/>
  </r>
  <r>
    <s v="A026"/>
    <x v="0"/>
    <s v="GB200產品自測試自動化"/>
    <s v="A 確認"/>
    <m/>
    <m/>
    <m/>
    <s v="張世忠"/>
    <s v="台灣南青"/>
    <s v="集團關聯外交"/>
    <x v="0"/>
    <s v="EPDII"/>
    <s v="James"/>
    <s v="USD"/>
    <n v="1333333.3333333333"/>
    <n v="9466666.666666666"/>
    <x v="6"/>
    <n v="0"/>
    <m/>
    <m/>
    <m/>
    <m/>
    <m/>
    <m/>
    <d v="2024-11-01T00:00:00"/>
    <x v="2"/>
    <m/>
    <m/>
    <m/>
    <m/>
    <m/>
    <m/>
    <m/>
    <m/>
    <m/>
    <s v="NN"/>
  </r>
  <r>
    <s v="A026"/>
    <x v="0"/>
    <s v="GB200產品自測試自動化"/>
    <s v="A 確認"/>
    <m/>
    <m/>
    <m/>
    <s v="張世忠"/>
    <s v="台灣南青"/>
    <s v="集團關聯外交"/>
    <x v="0"/>
    <s v="EPDII"/>
    <s v="James"/>
    <s v="USD"/>
    <n v="1333333.3333333333"/>
    <n v="9466666.666666666"/>
    <x v="6"/>
    <n v="0"/>
    <m/>
    <m/>
    <m/>
    <m/>
    <m/>
    <m/>
    <d v="2024-12-01T00:00:00"/>
    <x v="0"/>
    <m/>
    <m/>
    <m/>
    <m/>
    <m/>
    <m/>
    <m/>
    <m/>
    <m/>
    <s v="NN"/>
  </r>
  <r>
    <s v="A030"/>
    <x v="0"/>
    <s v="G次-EERO-Landro 自動組裝測試"/>
    <s v="B 需要爭取"/>
    <m/>
    <m/>
    <m/>
    <s v="劉宗臣"/>
    <s v="G次--VN"/>
    <s v="集團關聯外交"/>
    <x v="0"/>
    <s v="MBD I"/>
    <s v="吉強"/>
    <s v="USD"/>
    <n v="600000"/>
    <n v="4260000"/>
    <x v="0"/>
    <n v="4260000"/>
    <m/>
    <m/>
    <m/>
    <n v="2628000"/>
    <m/>
    <m/>
    <s v="2024/10月"/>
    <x v="1"/>
    <m/>
    <m/>
    <m/>
    <m/>
    <m/>
    <m/>
    <m/>
    <s v="交由使用單位審核"/>
    <m/>
    <s v="VN"/>
  </r>
  <r>
    <s v="A031"/>
    <x v="0"/>
    <s v="G次-EERO-Landro 自動雷雕機"/>
    <s v="B 需要爭取"/>
    <m/>
    <m/>
    <m/>
    <s v="劉宗臣"/>
    <s v="G次--VN"/>
    <s v="集團關聯外交"/>
    <x v="0"/>
    <s v="MBD I"/>
    <s v="王路沙"/>
    <s v="USD"/>
    <n v="30000"/>
    <n v="213000"/>
    <x v="0"/>
    <n v="213000"/>
    <m/>
    <m/>
    <m/>
    <n v="131400"/>
    <m/>
    <m/>
    <s v="2024/10月"/>
    <x v="1"/>
    <m/>
    <m/>
    <m/>
    <m/>
    <m/>
    <m/>
    <m/>
    <s v="交由使用單位審核"/>
    <m/>
    <s v="VN"/>
  </r>
  <r>
    <s v="A035"/>
    <x v="0"/>
    <s v="G次-NSD1自動碼垛"/>
    <s v="B 需要爭取"/>
    <m/>
    <m/>
    <m/>
    <s v="劉宗臣"/>
    <s v="G次--VN"/>
    <s v="集團關聯外交"/>
    <x v="0"/>
    <s v="NSD"/>
    <s v="李洋"/>
    <s v="USD"/>
    <n v="30000"/>
    <n v="213000"/>
    <x v="0"/>
    <n v="213000"/>
    <m/>
    <m/>
    <m/>
    <n v="131400"/>
    <m/>
    <m/>
    <s v="2024/10"/>
    <x v="1"/>
    <m/>
    <m/>
    <m/>
    <m/>
    <m/>
    <m/>
    <m/>
    <s v="專案規劃中"/>
    <m/>
    <s v="VN"/>
  </r>
  <r>
    <s v="A043"/>
    <x v="0"/>
    <s v="HMC Module自動組裝線(南青*1&amp;GDL*2&amp;FTX*2)"/>
    <s v="A 確認"/>
    <m/>
    <m/>
    <m/>
    <s v="楊志偉/張建德"/>
    <s v="台灣南青"/>
    <s v="集團關聯外交"/>
    <x v="1"/>
    <s v="EPDII"/>
    <s v="James"/>
    <s v="RMB"/>
    <n v="22695833.333333332"/>
    <n v="22695833.333333332"/>
    <x v="7"/>
    <n v="0"/>
    <m/>
    <m/>
    <m/>
    <m/>
    <m/>
    <m/>
    <d v="2024-10-01T00:00:00"/>
    <x v="1"/>
    <m/>
    <m/>
    <m/>
    <m/>
    <m/>
    <m/>
    <m/>
    <s v="1.方案規劃中…_x000a_2.客人預計的需求9～10月份"/>
    <m/>
    <s v="LH"/>
  </r>
  <r>
    <s v="A043"/>
    <x v="0"/>
    <s v="HMC Module自動組裝線(南青*1&amp;GDL*2&amp;FTX*2)"/>
    <s v="A 確認"/>
    <m/>
    <m/>
    <m/>
    <s v="楊志偉/張建德"/>
    <s v="台灣南青"/>
    <s v="集團關聯外交"/>
    <x v="1"/>
    <s v="EPDII"/>
    <s v="James"/>
    <s v="RMB"/>
    <n v="22695833.333333332"/>
    <n v="22695833.333333332"/>
    <x v="7"/>
    <n v="0"/>
    <m/>
    <m/>
    <m/>
    <m/>
    <m/>
    <m/>
    <d v="2024-11-01T00:00:00"/>
    <x v="2"/>
    <m/>
    <m/>
    <m/>
    <m/>
    <m/>
    <m/>
    <m/>
    <s v="1.方案規劃中…_x000a_2.客人預計的需求9～10月份"/>
    <m/>
    <s v="LH"/>
  </r>
  <r>
    <s v="A043"/>
    <x v="0"/>
    <s v="HMC Module自動組裝線(南青*1&amp;GDL*2&amp;FTX*2)"/>
    <s v="A 確認"/>
    <m/>
    <m/>
    <m/>
    <s v="楊志偉/張建德"/>
    <s v="台灣南青"/>
    <s v="集團關聯外交"/>
    <x v="1"/>
    <s v="EPDII"/>
    <s v="James"/>
    <s v="RMB"/>
    <n v="22695833.333333332"/>
    <n v="22695833.333333332"/>
    <x v="7"/>
    <n v="0"/>
    <m/>
    <m/>
    <m/>
    <m/>
    <m/>
    <m/>
    <d v="2024-12-01T00:00:00"/>
    <x v="0"/>
    <m/>
    <m/>
    <m/>
    <m/>
    <m/>
    <m/>
    <m/>
    <s v="1.方案規劃中…_x000a_2.客人預計的需求9～10月份"/>
    <m/>
    <s v="LH"/>
  </r>
  <r>
    <s v="A063"/>
    <x v="0"/>
    <s v="Uplink Automation project"/>
    <s v="B 需要爭取"/>
    <m/>
    <m/>
    <m/>
    <s v="楊志偉/張建德"/>
    <s v="墨西哥-FJZ"/>
    <s v="集團關聯外交"/>
    <x v="0"/>
    <s v="FII USA"/>
    <s v="李強"/>
    <s v="USD"/>
    <n v="4000000"/>
    <n v="29200000"/>
    <x v="0"/>
    <n v="29200000"/>
    <m/>
    <m/>
    <m/>
    <m/>
    <m/>
    <m/>
    <d v="2024-12-25T00:00:00"/>
    <x v="0"/>
    <m/>
    <m/>
    <m/>
    <m/>
    <m/>
    <m/>
    <m/>
    <s v="1.OWNER將KAMI放置在前面…_x000a_2.已給方案待客人確認中…"/>
    <m/>
    <s v="LH"/>
  </r>
  <r>
    <s v="A066"/>
    <x v="0"/>
    <s v="天津服務器測試治具A機種"/>
    <s v="A 確認"/>
    <m/>
    <m/>
    <m/>
    <s v="徐輝"/>
    <s v="天津"/>
    <s v="集團關聯外交"/>
    <x v="1"/>
    <s v="CESBG"/>
    <s v="劉小花"/>
    <s v="RMB"/>
    <n v="1800000"/>
    <n v="1800000"/>
    <x v="0"/>
    <n v="1800000"/>
    <m/>
    <m/>
    <m/>
    <m/>
    <m/>
    <m/>
    <d v="2024-12-30T00:00:00"/>
    <x v="0"/>
    <m/>
    <m/>
    <m/>
    <m/>
    <m/>
    <m/>
    <m/>
    <m/>
    <m/>
    <s v="LH"/>
  </r>
  <r>
    <s v="A072"/>
    <x v="0"/>
    <s v="天津服務器測試治具GL380"/>
    <s v="A 確認"/>
    <m/>
    <m/>
    <m/>
    <s v="徐輝"/>
    <s v="天津"/>
    <s v="集團關聯外交"/>
    <x v="1"/>
    <s v="CESBG"/>
    <s v="劉小花"/>
    <s v="RMB"/>
    <n v="1500000"/>
    <n v="1500000"/>
    <x v="8"/>
    <n v="100000"/>
    <m/>
    <m/>
    <m/>
    <m/>
    <m/>
    <m/>
    <d v="2024-10-30T00:00:00"/>
    <x v="1"/>
    <m/>
    <m/>
    <m/>
    <m/>
    <m/>
    <m/>
    <m/>
    <m/>
    <m/>
    <s v="LH"/>
  </r>
  <r>
    <s v="A075"/>
    <x v="0"/>
    <s v="天津服務器測試治具T機種"/>
    <s v="A 確認"/>
    <m/>
    <m/>
    <m/>
    <s v="徐輝"/>
    <s v="天津"/>
    <s v="集團關聯外交"/>
    <x v="1"/>
    <s v="CESBG"/>
    <s v="劉小花"/>
    <s v="RMB"/>
    <n v="1600000"/>
    <n v="1600000"/>
    <x v="0"/>
    <n v="1600000"/>
    <m/>
    <m/>
    <m/>
    <m/>
    <m/>
    <m/>
    <d v="2024-11-30T00:00:00"/>
    <x v="2"/>
    <m/>
    <m/>
    <m/>
    <m/>
    <m/>
    <m/>
    <m/>
    <m/>
    <m/>
    <s v="LH"/>
  </r>
  <r>
    <s v="A091"/>
    <x v="0"/>
    <s v="243 TA IO Trim 尺寸檢測專案"/>
    <s v="B 需要爭取"/>
    <m/>
    <m/>
    <m/>
    <s v="黃弘毅"/>
    <s v="觀瀾"/>
    <s v="集團關聯外交"/>
    <x v="2"/>
    <s v="IPEBG"/>
    <s v="吳瑤"/>
    <s v="RMB"/>
    <n v="760000"/>
    <n v="760000"/>
    <x v="0"/>
    <n v="760000"/>
    <m/>
    <n v="0.76"/>
    <m/>
    <m/>
    <m/>
    <m/>
    <d v="2024-12-31T00:00:00"/>
    <x v="0"/>
    <m/>
    <m/>
    <m/>
    <m/>
    <m/>
    <m/>
    <m/>
    <s v="方案定版"/>
    <m/>
    <s v="LH"/>
  </r>
  <r>
    <s v="A092"/>
    <x v="0"/>
    <s v="247&amp;248 AL PVD 版 IO Trim 尺寸&amp;外觀檢測專案"/>
    <s v="B 需要爭取"/>
    <m/>
    <m/>
    <m/>
    <s v="黃弘毅"/>
    <s v="觀瀾"/>
    <s v="集團關聯外交"/>
    <x v="2"/>
    <s v="IPEBG"/>
    <s v="吳瑤"/>
    <s v="RMB"/>
    <n v="1050000"/>
    <n v="1050000"/>
    <x v="0"/>
    <n v="1050000"/>
    <m/>
    <n v="1.05"/>
    <m/>
    <m/>
    <m/>
    <m/>
    <d v="2024-12-31T00:00:00"/>
    <x v="0"/>
    <m/>
    <m/>
    <m/>
    <m/>
    <m/>
    <m/>
    <m/>
    <s v="定版方案有新增檢測需求，已修改回傳"/>
    <m/>
    <s v="LH"/>
  </r>
  <r>
    <s v="A093"/>
    <x v="0"/>
    <s v="PHX243外觀&amp;尺寸檢測專案"/>
    <s v="B 需要爭取"/>
    <m/>
    <m/>
    <m/>
    <s v="黃弘毅"/>
    <s v="觀瀾"/>
    <s v="集團關聯外交"/>
    <x v="2"/>
    <s v="IPEBG"/>
    <s v="羅開虹"/>
    <s v="RMB"/>
    <n v="700000"/>
    <n v="700000"/>
    <x v="0"/>
    <n v="700000"/>
    <m/>
    <n v="0.7"/>
    <m/>
    <m/>
    <m/>
    <m/>
    <d v="2024-12-31T00:00:00"/>
    <x v="0"/>
    <m/>
    <m/>
    <m/>
    <m/>
    <m/>
    <m/>
    <m/>
    <s v="V3方案階段"/>
    <m/>
    <s v="LH"/>
  </r>
  <r>
    <s v="A094"/>
    <x v="0"/>
    <s v="PHX23-檢測-外觀-結構-尺寸檢測-AOI 預熱成型"/>
    <s v="B 需要爭取"/>
    <m/>
    <m/>
    <m/>
    <s v="黃弘毅"/>
    <s v="觀瀾"/>
    <s v="集團關聯外交"/>
    <x v="2"/>
    <s v="IPEBG"/>
    <s v="劉政祺"/>
    <s v="RMB"/>
    <n v="900000"/>
    <n v="900000"/>
    <x v="0"/>
    <n v="900000"/>
    <m/>
    <n v="0.9"/>
    <m/>
    <m/>
    <m/>
    <m/>
    <d v="2024-12-31T00:00:00"/>
    <x v="0"/>
    <m/>
    <m/>
    <m/>
    <m/>
    <m/>
    <m/>
    <m/>
    <s v="V1版方案製作中"/>
    <m/>
    <s v="LH"/>
  </r>
  <r>
    <s v="A098"/>
    <x v="0"/>
    <s v="衝壓自動化線體搬遷越南"/>
    <s v="B 需要爭取"/>
    <m/>
    <m/>
    <m/>
    <s v="黃弘毅"/>
    <s v="CNSBG-LH"/>
    <s v="集團關聯外交"/>
    <x v="0"/>
    <s v="CNSBG"/>
    <s v="邱文周"/>
    <s v="RMB"/>
    <n v="2000000"/>
    <n v="2000000"/>
    <x v="0"/>
    <n v="2000000"/>
    <m/>
    <n v="2"/>
    <m/>
    <m/>
    <m/>
    <m/>
    <d v="2024-12-30T00:00:00"/>
    <x v="0"/>
    <m/>
    <m/>
    <m/>
    <m/>
    <m/>
    <m/>
    <m/>
    <s v="暫停"/>
    <m/>
    <s v="LH"/>
  </r>
  <r>
    <s v="A099"/>
    <x v="0"/>
    <s v="F21服務器平面度檢測"/>
    <s v="B 需要爭取"/>
    <m/>
    <m/>
    <m/>
    <s v="黃弘毅"/>
    <s v="CNSBG-LH"/>
    <s v="集團關聯外交"/>
    <x v="0"/>
    <s v="CNSBG"/>
    <s v="李文鈺"/>
    <s v="RMB"/>
    <n v="1280000"/>
    <n v="1280000"/>
    <x v="0"/>
    <n v="1280000"/>
    <m/>
    <n v="1.28"/>
    <m/>
    <m/>
    <m/>
    <m/>
    <d v="2024-12-30T00:00:00"/>
    <x v="0"/>
    <m/>
    <m/>
    <m/>
    <m/>
    <m/>
    <m/>
    <m/>
    <s v="待下單"/>
    <m/>
    <s v="LH"/>
  </r>
  <r>
    <s v="A113"/>
    <x v="0"/>
    <s v="銳捷專案二期"/>
    <s v="B 需要爭取"/>
    <m/>
    <m/>
    <m/>
    <s v="黃弘毅"/>
    <s v="福州"/>
    <s v="外部客戶"/>
    <x v="3"/>
    <s v="銳捷"/>
    <s v="林銳群"/>
    <s v="RMB"/>
    <n v="5000000"/>
    <n v="5000000"/>
    <x v="9"/>
    <n v="0"/>
    <m/>
    <n v="5"/>
    <m/>
    <m/>
    <m/>
    <m/>
    <d v="2024-12-20T00:00:00"/>
    <x v="0"/>
    <m/>
    <m/>
    <m/>
    <m/>
    <m/>
    <m/>
    <m/>
    <m/>
    <m/>
    <s v="LH"/>
  </r>
  <r>
    <s v="A114"/>
    <x v="0"/>
    <s v="海信專案二期"/>
    <s v="B 需要爭取"/>
    <m/>
    <m/>
    <m/>
    <s v="黃弘毅"/>
    <s v="海信"/>
    <s v="外部客戶"/>
    <x v="4"/>
    <s v="海信"/>
    <s v="莊俊傑"/>
    <s v="RMB"/>
    <n v="20000000"/>
    <n v="20000000"/>
    <x v="10"/>
    <n v="0"/>
    <m/>
    <n v="20"/>
    <m/>
    <m/>
    <m/>
    <m/>
    <d v="2024-12-20T00:00:00"/>
    <x v="0"/>
    <m/>
    <m/>
    <m/>
    <m/>
    <m/>
    <m/>
    <m/>
    <m/>
    <m/>
    <s v="LH"/>
  </r>
  <r>
    <s v="T-17"/>
    <x v="1"/>
    <s v="F20 NVD RUN IN溫控管理擴建"/>
    <s v="A 確認"/>
    <d v="2024-04-01T00:00:00"/>
    <s v="費用轉嫁"/>
    <s v="富聯卓越"/>
    <s v="施俊宇"/>
    <s v="CESBG"/>
    <s v="集團關聯外交"/>
    <x v="1"/>
    <s v="NVD"/>
    <s v="楊成"/>
    <s v="RMB"/>
    <n v="5683621"/>
    <n v="5683621"/>
    <x v="11"/>
    <n v="0"/>
    <m/>
    <m/>
    <m/>
    <m/>
    <m/>
    <m/>
    <d v="2024-10-10T00:00:00"/>
    <x v="1"/>
    <m/>
    <m/>
    <m/>
    <m/>
    <m/>
    <m/>
    <m/>
    <s v="G1仍在生產計畫往後延"/>
    <m/>
    <m/>
  </r>
  <r>
    <s v="T-18"/>
    <x v="1"/>
    <s v="G1至F20 NVD RUN IN溫控管理搬遷"/>
    <s v="A 確認"/>
    <d v="2024-06-30T00:00:00"/>
    <s v="費用轉嫁"/>
    <s v="富聯卓越"/>
    <s v="施俊宇"/>
    <s v="CESBG"/>
    <s v="集團關聯外交"/>
    <x v="1"/>
    <s v="NVD"/>
    <s v="楊成"/>
    <s v="RMB"/>
    <n v="2863516"/>
    <n v="2863516"/>
    <x v="12"/>
    <n v="0"/>
    <m/>
    <m/>
    <m/>
    <m/>
    <m/>
    <m/>
    <d v="2024-10-10T00:00:00"/>
    <x v="1"/>
    <m/>
    <m/>
    <m/>
    <m/>
    <m/>
    <m/>
    <m/>
    <s v="G1仍在生產計畫往後延"/>
    <m/>
    <m/>
  </r>
  <r>
    <s v="T-39"/>
    <x v="1"/>
    <s v="液冷自動化測試線體"/>
    <s v="B 需要爭取"/>
    <d v="2024-06-30T00:00:00"/>
    <m/>
    <s v="富聯卓越"/>
    <s v="施俊宇"/>
    <s v="台灣湖口"/>
    <s v="集團關聯外交"/>
    <x v="1"/>
    <s v="NVD"/>
    <s v="陳榮州"/>
    <s v="USD"/>
    <n v="1383333.3333333333"/>
    <n v="9821666.666666666"/>
    <x v="13"/>
    <n v="0"/>
    <m/>
    <m/>
    <d v="2024-07-01T00:00:00"/>
    <n v="1037500"/>
    <m/>
    <m/>
    <d v="2024-10-10T00:00:00"/>
    <x v="1"/>
    <m/>
    <m/>
    <m/>
    <m/>
    <m/>
    <m/>
    <m/>
    <s v="1. 洽談要對自動化 Rack+IN Rack CDU滾綁與對打CHT的做計劃_x000a_2. 團隊ON SITE湖口與客戶認證計畫"/>
    <m/>
    <s v="新增"/>
  </r>
  <r>
    <s v="T-39"/>
    <x v="1"/>
    <s v="液冷自動化測試線體"/>
    <s v="B 需要爭取"/>
    <d v="2024-06-30T00:00:00"/>
    <m/>
    <s v="富聯卓越"/>
    <s v="施俊宇"/>
    <s v="台灣湖口"/>
    <s v="集團關聯外交"/>
    <x v="1"/>
    <s v="NVD"/>
    <s v="陳榮州"/>
    <s v="USD"/>
    <n v="1383333.3333333333"/>
    <n v="9821666.666666666"/>
    <x v="13"/>
    <n v="0"/>
    <m/>
    <m/>
    <d v="2024-07-01T00:00:00"/>
    <n v="1037500"/>
    <m/>
    <m/>
    <d v="2024-11-10T00:00:00"/>
    <x v="2"/>
    <m/>
    <m/>
    <m/>
    <m/>
    <m/>
    <m/>
    <m/>
    <s v="1. 洽談要對自動化 Rack+IN Rack CDU滾綁與對打CHT的做計劃_x000a_2. 團隊ON SITE湖口與客戶認證計畫"/>
    <m/>
    <s v="新增"/>
  </r>
  <r>
    <s v="T-39"/>
    <x v="1"/>
    <s v="液冷自動化測試線體"/>
    <s v="B 需要爭取"/>
    <d v="2024-06-30T00:00:00"/>
    <m/>
    <s v="富聯卓越"/>
    <s v="施俊宇"/>
    <s v="台灣湖口"/>
    <s v="集團關聯外交"/>
    <x v="1"/>
    <s v="NVD"/>
    <s v="陳榮州"/>
    <s v="USD"/>
    <n v="1383333.3333333333"/>
    <n v="9821666.666666666"/>
    <x v="13"/>
    <n v="0"/>
    <m/>
    <m/>
    <d v="2024-07-01T00:00:00"/>
    <n v="1037500"/>
    <m/>
    <m/>
    <d v="2024-12-10T00:00:00"/>
    <x v="0"/>
    <m/>
    <m/>
    <m/>
    <m/>
    <m/>
    <m/>
    <m/>
    <s v="1. 洽談要對自動化 Rack+IN Rack CDU滾綁與對打CHT的做計劃_x000a_2. 團隊ON SITE湖口與客戶認證計畫"/>
    <m/>
    <s v="新增"/>
  </r>
  <r>
    <s v="S-1"/>
    <x v="2"/>
    <s v="2kW液冷"/>
    <s v="B 需要爭取"/>
    <d v="2024-10-31T00:00:00"/>
    <m/>
    <s v="富聯卓越"/>
    <s v="施俊宇"/>
    <s v="辛耘科技"/>
    <s v="外部客戶"/>
    <x v="5"/>
    <s v="台積電"/>
    <m/>
    <s v="USD"/>
    <n v="500000"/>
    <n v="3650000"/>
    <x v="0"/>
    <n v="3650000"/>
    <m/>
    <m/>
    <m/>
    <m/>
    <m/>
    <m/>
    <d v="2024-12-31T00:00:00"/>
    <x v="0"/>
    <m/>
    <m/>
    <m/>
    <m/>
    <m/>
    <m/>
    <m/>
    <s v="開發客戶"/>
    <m/>
    <m/>
  </r>
  <r>
    <s v="S-7"/>
    <x v="2"/>
    <s v="IC燒測濕熱溫箱"/>
    <s v="A 確認"/>
    <d v="2024-07-31T00:00:00"/>
    <m/>
    <s v="富聯卓越"/>
    <s v="施俊宇"/>
    <s v="佳测新技"/>
    <s v="外部客戶"/>
    <x v="6"/>
    <s v="佳测新技"/>
    <s v="Dennis"/>
    <s v="USD"/>
    <n v="240000"/>
    <n v="1752000"/>
    <x v="0"/>
    <n v="1752000"/>
    <m/>
    <m/>
    <m/>
    <m/>
    <m/>
    <m/>
    <d v="2024-12-31T00:00:00"/>
    <x v="0"/>
    <m/>
    <m/>
    <m/>
    <m/>
    <m/>
    <m/>
    <m/>
    <s v="800升樣機已經有投入客戶的測試, 客戶討論下一代的優化設備需求"/>
    <m/>
    <m/>
  </r>
  <r>
    <s v="S-9"/>
    <x v="2"/>
    <s v="海信光放板燒測"/>
    <s v="B 需要爭取"/>
    <d v="2024-06-30T00:00:00"/>
    <m/>
    <s v="富聯卓越"/>
    <s v="施俊宇"/>
    <s v="海信"/>
    <s v="外部客戶"/>
    <x v="7"/>
    <s v="海信-江門"/>
    <s v="李成良"/>
    <s v="USD"/>
    <n v="2000000"/>
    <n v="14600000"/>
    <x v="14"/>
    <n v="0"/>
    <m/>
    <m/>
    <m/>
    <m/>
    <m/>
    <m/>
    <d v="2024-12-31T00:00:00"/>
    <x v="0"/>
    <m/>
    <m/>
    <m/>
    <m/>
    <m/>
    <m/>
    <m/>
    <s v="已聯繫李部長重新開啟案件"/>
    <m/>
    <m/>
  </r>
  <r>
    <s v="S-10"/>
    <x v="2"/>
    <s v="CIS 測試設備（SmartSens）"/>
    <s v="取消"/>
    <m/>
    <m/>
    <m/>
    <s v="陳志政/张世忠"/>
    <s v="青島新核芯"/>
    <s v="外部客戶"/>
    <x v="8"/>
    <s v="新核芯"/>
    <s v="Kim"/>
    <m/>
    <m/>
    <m/>
    <x v="0"/>
    <m/>
    <m/>
    <m/>
    <m/>
    <m/>
    <m/>
    <m/>
    <d v="2024-12-31T00:00:00"/>
    <x v="0"/>
    <m/>
    <m/>
    <m/>
    <m/>
    <m/>
    <m/>
    <m/>
    <m/>
    <m/>
    <m/>
  </r>
  <r>
    <s v="S-11"/>
    <x v="2"/>
    <s v="CIS 測試設備（格科）"/>
    <s v="A 確認"/>
    <m/>
    <m/>
    <m/>
    <s v="陳志政/张世忠"/>
    <s v="青島新核芯"/>
    <s v="外部客戶"/>
    <x v="8"/>
    <s v="新核芯"/>
    <s v="Kim"/>
    <s v="RMB"/>
    <n v="119000000"/>
    <n v="50000000"/>
    <x v="0"/>
    <n v="50000000"/>
    <m/>
    <m/>
    <m/>
    <m/>
    <n v="37500000"/>
    <m/>
    <d v="2024-12-31T00:00:00"/>
    <x v="0"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50">
  <r>
    <s v="A007"/>
    <x v="0"/>
    <s v="CBD LH Callie上下蓋自動組裝線(新制）PVT 1條線"/>
    <s v="A 確認"/>
    <m/>
    <s v="簽核檔報價單，待轉PO"/>
    <s v="富聯卓越"/>
    <s v="張建德"/>
    <s v="CNSBG-VN"/>
    <s v="集團關聯外交"/>
    <s v="CNSBG"/>
    <s v="CBD"/>
    <s v="潘冬"/>
    <s v="RMB"/>
    <n v="1868130"/>
    <n v="1868130"/>
    <x v="0"/>
    <n v="178130"/>
    <n v="1690000"/>
    <n v="1.69"/>
    <m/>
    <m/>
    <m/>
    <m/>
    <s v="2024/7"/>
    <x v="0"/>
    <m/>
    <m/>
    <m/>
    <m/>
    <m/>
    <s v="開票"/>
    <m/>
    <s v="1.龍華CBD報價單已回簽，待客戶下PO單_x000a_2.請購加工中，投資計劃書已簽完..._x000a_3.預計6月底客人會用，但可能實際要到8月份…_x000a_4.目前已經在做了..._x000a_"/>
    <m/>
    <s v="LH"/>
  </r>
  <r>
    <s v="A008"/>
    <x v="0"/>
    <s v="CBD LH Callie連板自動組裝線(Sprite舊機改造）PVT 2條線"/>
    <s v="A 確認"/>
    <m/>
    <s v="簽核檔報價單，待轉PO"/>
    <s v="富聯卓越"/>
    <s v="張建德"/>
    <s v="CNSBG-VN"/>
    <s v="集團關聯外交"/>
    <s v="CNSBG"/>
    <s v="CBD"/>
    <s v="潘冬"/>
    <s v="RMB"/>
    <n v="2286024"/>
    <n v="2286024"/>
    <x v="1"/>
    <n v="566024"/>
    <n v="1720000"/>
    <n v="1.72"/>
    <m/>
    <m/>
    <m/>
    <m/>
    <s v="2024/7"/>
    <x v="0"/>
    <m/>
    <m/>
    <m/>
    <m/>
    <m/>
    <s v="開票"/>
    <m/>
    <s v="1.龍華CBD報價單已回簽，待客戶下PO單_x000a_2.請購加工中，投資計劃書已簽完..._x000a_3.預計6月底客人會用，但可能實際要到8月份…_x000a_4.目前已經在做了..."/>
    <m/>
    <s v="LH"/>
  </r>
  <r>
    <s v="A017"/>
    <x v="0"/>
    <s v="Delta改Bianca組裝線"/>
    <s v="C取消"/>
    <m/>
    <m/>
    <m/>
    <s v="張建德/楊志偉"/>
    <s v="台灣新竹廠"/>
    <s v="集團關聯外交"/>
    <s v="CESBG"/>
    <s v="NVD"/>
    <s v="陳榮洲"/>
    <s v="USD"/>
    <m/>
    <m/>
    <x v="2"/>
    <n v="0"/>
    <m/>
    <n v="5.7221000000000002"/>
    <m/>
    <m/>
    <m/>
    <m/>
    <d v="2024-08-01T00:00:00"/>
    <x v="1"/>
    <m/>
    <m/>
    <m/>
    <m/>
    <m/>
    <m/>
    <m/>
    <m/>
    <m/>
    <s v="LH"/>
  </r>
  <r>
    <s v="A018"/>
    <x v="0"/>
    <s v="DIMM組裝設備"/>
    <s v="A 確認"/>
    <m/>
    <m/>
    <m/>
    <s v="張世忠/楊志偉"/>
    <s v="墨西哥FJZ"/>
    <s v="G次內交"/>
    <s v="CNSBG"/>
    <s v="FII USA"/>
    <s v="李強"/>
    <s v="USD"/>
    <n v="309550"/>
    <n v="2197805"/>
    <x v="3"/>
    <n v="777805"/>
    <m/>
    <n v="2.2597149999999999"/>
    <m/>
    <m/>
    <m/>
    <m/>
    <d v="2024-08-01T00:00:00"/>
    <x v="2"/>
    <m/>
    <m/>
    <m/>
    <m/>
    <m/>
    <m/>
    <m/>
    <s v="回簽報價單"/>
    <m/>
    <s v="NN"/>
  </r>
  <r>
    <s v="A032"/>
    <x v="0"/>
    <s v="G次-HI POT測試設備"/>
    <s v="A 確認"/>
    <m/>
    <s v="簽核檔報價單"/>
    <s v="富裕"/>
    <s v="劉宗臣"/>
    <s v="G次--VN"/>
    <s v="集團關聯外交"/>
    <s v="CNSBG"/>
    <s v="NSD1"/>
    <s v="劉俊華"/>
    <s v="USD"/>
    <n v="27000"/>
    <n v="171628.2"/>
    <x v="4"/>
    <n v="0"/>
    <n v="27000"/>
    <n v="0.17162820000000001"/>
    <m/>
    <n v="73570.631215749949"/>
    <s v="待出貨"/>
    <m/>
    <s v="2024/7月"/>
    <x v="0"/>
    <m/>
    <m/>
    <m/>
    <m/>
    <m/>
    <s v="費用轉嫁"/>
    <m/>
    <s v="製作中"/>
    <m/>
    <s v="VN"/>
  </r>
  <r>
    <s v="A034"/>
    <x v="0"/>
    <s v="G次-NSD1-自動倉儲  (交由女媧機器人接手聯繫"/>
    <s v="取消"/>
    <m/>
    <m/>
    <m/>
    <s v="劉宗臣"/>
    <s v="G次--VN"/>
    <s v="集團關聯外交"/>
    <s v="CNSBG"/>
    <s v="NSD1"/>
    <s v="李洋"/>
    <s v="USD"/>
    <m/>
    <m/>
    <x v="2"/>
    <m/>
    <m/>
    <m/>
    <m/>
    <m/>
    <m/>
    <m/>
    <s v="2024/8月"/>
    <x v="2"/>
    <m/>
    <m/>
    <m/>
    <m/>
    <m/>
    <m/>
    <m/>
    <s v="交由女媧機器人聯繫"/>
    <m/>
    <s v="VN"/>
  </r>
  <r>
    <s v="A036"/>
    <x v="0"/>
    <s v="G次-NSD1-組裝線"/>
    <s v="A 確認"/>
    <m/>
    <m/>
    <m/>
    <s v="劉宗臣"/>
    <s v="G次--VN"/>
    <s v="集團關聯外交"/>
    <s v="CNSBG"/>
    <s v="NSD1"/>
    <s v="陳帥"/>
    <s v="USD"/>
    <n v="40000"/>
    <n v="284000"/>
    <x v="5"/>
    <n v="0"/>
    <m/>
    <m/>
    <m/>
    <n v="175200"/>
    <m/>
    <m/>
    <s v="2024/9月"/>
    <x v="1"/>
    <m/>
    <m/>
    <m/>
    <m/>
    <m/>
    <m/>
    <m/>
    <s v="使用單位簽核投資企劃書"/>
    <m/>
    <s v="VN"/>
  </r>
  <r>
    <s v="A038"/>
    <x v="0"/>
    <s v="G次-小A-Needlefish 清潔線改造"/>
    <s v="A 確認"/>
    <m/>
    <m/>
    <m/>
    <s v="劉宗臣"/>
    <s v="G次--VN"/>
    <s v="集團關聯外交"/>
    <s v="CNSBG"/>
    <s v="CBD"/>
    <s v="連世傑"/>
    <s v="USD"/>
    <n v="75000"/>
    <n v="545000"/>
    <x v="6"/>
    <n v="0"/>
    <m/>
    <m/>
    <m/>
    <n v="327000"/>
    <m/>
    <m/>
    <s v="2024/9月"/>
    <x v="1"/>
    <m/>
    <m/>
    <m/>
    <m/>
    <m/>
    <m/>
    <m/>
    <s v="報價單王處長已簽核  現等投資企劃書"/>
    <m/>
    <s v="VN"/>
  </r>
  <r>
    <s v="A042"/>
    <x v="0"/>
    <s v="G次-自動包裝線(暫時下單螺絲機及入料機)"/>
    <s v="A 確認"/>
    <m/>
    <m/>
    <m/>
    <s v="劉宗臣"/>
    <s v="G次--VN"/>
    <s v="集團關聯外交"/>
    <s v="CNSBG"/>
    <s v="NSD1"/>
    <s v="陳帥"/>
    <s v="USD"/>
    <n v="120000"/>
    <n v="762792"/>
    <x v="7"/>
    <n v="699792"/>
    <n v="120000"/>
    <n v="0.76279200000000003"/>
    <m/>
    <n v="457675.2"/>
    <m/>
    <m/>
    <s v="2024/7月"/>
    <x v="0"/>
    <m/>
    <m/>
    <m/>
    <m/>
    <m/>
    <m/>
    <m/>
    <s v="已下單螺絲機及入料機(48000+15000)"/>
    <m/>
    <s v="VN"/>
  </r>
  <r>
    <s v="A045"/>
    <x v="0"/>
    <s v="Juliet水冷組裝自動化"/>
    <s v="B 需要爭取"/>
    <m/>
    <m/>
    <m/>
    <s v="張世忠/劉宗臣"/>
    <s v="G次--VN"/>
    <s v="集團關聯外交"/>
    <s v="CNSBG"/>
    <s v="MBD I"/>
    <s v="卓巧靈"/>
    <s v="RMB"/>
    <n v="15533240"/>
    <n v="15533240"/>
    <x v="8"/>
    <n v="0"/>
    <m/>
    <m/>
    <m/>
    <m/>
    <m/>
    <m/>
    <d v="2024-08-01T00:00:00"/>
    <x v="1"/>
    <m/>
    <m/>
    <m/>
    <m/>
    <m/>
    <m/>
    <m/>
    <m/>
    <m/>
    <s v="NN"/>
  </r>
  <r>
    <s v="A046"/>
    <x v="0"/>
    <s v="Juliet水冷測試自動化"/>
    <s v="B 需要爭取"/>
    <m/>
    <m/>
    <m/>
    <s v="張世忠/劉宗臣"/>
    <s v="G次--VN"/>
    <s v="集團關聯外交"/>
    <s v="CNSBG"/>
    <s v="MBD I"/>
    <s v="卓巧靈"/>
    <s v="USD"/>
    <n v="4000000"/>
    <n v="28400000"/>
    <x v="9"/>
    <n v="0"/>
    <m/>
    <m/>
    <m/>
    <m/>
    <m/>
    <m/>
    <d v="2024-08-01T00:00:00"/>
    <x v="1"/>
    <m/>
    <m/>
    <m/>
    <m/>
    <m/>
    <m/>
    <m/>
    <m/>
    <m/>
    <s v="NN"/>
  </r>
  <r>
    <s v="A051"/>
    <x v="0"/>
    <s v="NWEII 沖壓自動化線"/>
    <s v="B 需要爭取"/>
    <m/>
    <m/>
    <m/>
    <s v="張世忠"/>
    <s v="CNSBG-VN"/>
    <s v="集團關聯外交"/>
    <s v="CNSBG"/>
    <s v="NWEII"/>
    <s v="朱仁文"/>
    <s v="RMB"/>
    <n v="2500000"/>
    <m/>
    <x v="2"/>
    <m/>
    <m/>
    <n v="2.5"/>
    <m/>
    <m/>
    <m/>
    <m/>
    <s v="2024/6"/>
    <x v="0"/>
    <m/>
    <m/>
    <m/>
    <m/>
    <m/>
    <m/>
    <m/>
    <s v="方案評估中"/>
    <m/>
    <s v="NN"/>
  </r>
  <r>
    <s v="A053"/>
    <x v="0"/>
    <s v="PG548 測試組&amp;測試拆 *1"/>
    <s v="B 需要爭取"/>
    <m/>
    <m/>
    <m/>
    <s v="張建德/楊志偉"/>
    <s v="台灣新竹廠"/>
    <s v="集團關聯外交"/>
    <s v="CESBG"/>
    <s v="NVD"/>
    <s v="陳榮洲"/>
    <s v="RMB"/>
    <n v="8556900"/>
    <n v="8556900"/>
    <x v="10"/>
    <n v="0"/>
    <m/>
    <n v="2.8523000000000001"/>
    <m/>
    <m/>
    <m/>
    <m/>
    <d v="2024-08-01T00:00:00"/>
    <x v="1"/>
    <m/>
    <m/>
    <m/>
    <m/>
    <m/>
    <m/>
    <m/>
    <s v="1.在規劃中，已報價,待客戶確認中…_x000a_2.專案名子有變更，之前叫法不準確，已修正…_x000a_3.目前只有一條線…"/>
    <m/>
    <s v="LH"/>
  </r>
  <r>
    <s v="A054"/>
    <x v="0"/>
    <s v="PG548  Main assembly line*3"/>
    <s v="C取消"/>
    <m/>
    <m/>
    <m/>
    <s v="張建德/楊志偉"/>
    <s v="台灣新竹廠"/>
    <s v="集團關聯外交"/>
    <s v="CESBG"/>
    <s v="NVD"/>
    <s v="陳榮洲"/>
    <s v="RMB"/>
    <m/>
    <m/>
    <x v="2"/>
    <n v="0"/>
    <m/>
    <n v="5.6174499999999998"/>
    <m/>
    <m/>
    <m/>
    <m/>
    <d v="2024-08-01T00:00:00"/>
    <x v="1"/>
    <m/>
    <m/>
    <m/>
    <m/>
    <m/>
    <m/>
    <m/>
    <s v="這一項次合并到A53中，故這一項次就沒有了"/>
    <m/>
    <s v="LH"/>
  </r>
  <r>
    <s v="A055"/>
    <x v="0"/>
    <s v="PG548 Module assembly line *3"/>
    <s v="B 需要爭取"/>
    <m/>
    <m/>
    <m/>
    <s v="張建德/楊志偉"/>
    <s v="台灣新竹廠"/>
    <s v="集團關聯外交"/>
    <s v="CESBG"/>
    <s v="NVD"/>
    <s v="陳榮洲"/>
    <s v="RMB"/>
    <n v="32029500"/>
    <n v="32029500"/>
    <x v="11"/>
    <n v="0"/>
    <m/>
    <n v="4.7128000000000005"/>
    <m/>
    <m/>
    <m/>
    <m/>
    <d v="2024-08-01T00:00:00"/>
    <x v="1"/>
    <m/>
    <m/>
    <m/>
    <m/>
    <m/>
    <m/>
    <m/>
    <s v="1.在規劃中，已報價,待客戶確認中…_x000a_2.目前在規劃的只有一條線…"/>
    <m/>
    <s v="LH"/>
  </r>
  <r>
    <s v="A056"/>
    <x v="0"/>
    <s v="PG548 測試自動化(RGV測試上下料部分-黃富山)"/>
    <m/>
    <m/>
    <m/>
    <m/>
    <s v="張世忠"/>
    <s v="台灣新竹廠"/>
    <s v="集團關聯外交"/>
    <s v="CESBG"/>
    <s v="NVD"/>
    <s v="陳榮洲"/>
    <s v="USD"/>
    <n v="4000000"/>
    <n v="28400000"/>
    <x v="9"/>
    <n v="0"/>
    <m/>
    <m/>
    <m/>
    <m/>
    <m/>
    <m/>
    <d v="2024-08-01T00:00:00"/>
    <x v="1"/>
    <m/>
    <m/>
    <m/>
    <m/>
    <m/>
    <m/>
    <m/>
    <m/>
    <m/>
    <s v="NN"/>
  </r>
  <r>
    <s v="A057"/>
    <x v="0"/>
    <s v="PHX23- 返拋後全尺寸自動檢查機 (樣機)"/>
    <s v="A 確認"/>
    <m/>
    <m/>
    <m/>
    <s v="劉繼中"/>
    <s v="IPEBG-龍華"/>
    <s v="集團關聯外交"/>
    <s v="iPEBG"/>
    <s v="iPEBG"/>
    <s v="王保珠"/>
    <s v="RMB"/>
    <n v="1500000"/>
    <n v="1500000"/>
    <x v="12"/>
    <n v="0"/>
    <m/>
    <n v="1.5"/>
    <m/>
    <m/>
    <m/>
    <m/>
    <d v="2024-08-30T00:00:00"/>
    <x v="2"/>
    <m/>
    <m/>
    <m/>
    <m/>
    <m/>
    <m/>
    <m/>
    <m/>
    <m/>
    <s v="LH"/>
  </r>
  <r>
    <s v="A059"/>
    <x v="0"/>
    <s v="PTH載具回流自動化"/>
    <s v="B 需要爭取"/>
    <m/>
    <m/>
    <m/>
    <s v="楊志偉/張建德"/>
    <s v="威州"/>
    <s v="集團關聯外交"/>
    <s v="CESBG"/>
    <s v="FII USA"/>
    <s v="Kilin"/>
    <s v="USD"/>
    <n v="500000"/>
    <n v="3550000"/>
    <x v="13"/>
    <n v="0"/>
    <m/>
    <m/>
    <m/>
    <m/>
    <m/>
    <m/>
    <d v="2024-09-30T00:00:00"/>
    <x v="1"/>
    <m/>
    <m/>
    <m/>
    <m/>
    <m/>
    <m/>
    <m/>
    <s v="1.在規劃中…_x000a_2.WI的OWNER將KAMI放置在前面…"/>
    <m/>
    <s v="LH"/>
  </r>
  <r>
    <s v="A060"/>
    <x v="0"/>
    <s v="RBFB 硬盤下壓與讀碼檢測"/>
    <s v="B 需要爭取"/>
    <m/>
    <m/>
    <m/>
    <s v="張晟昌"/>
    <s v="威州"/>
    <s v="集團關聯外交"/>
    <s v="FII USA"/>
    <s v="FII USA"/>
    <s v="王曦堯"/>
    <s v="USD"/>
    <n v="195000"/>
    <n v="1384500"/>
    <x v="14"/>
    <n v="0"/>
    <m/>
    <n v="1.4235"/>
    <m/>
    <m/>
    <m/>
    <m/>
    <s v="2024/7"/>
    <x v="0"/>
    <m/>
    <m/>
    <m/>
    <m/>
    <m/>
    <m/>
    <m/>
    <s v="2023/ 9/12 kilin議價 重新給報價單"/>
    <s v="爭取中"/>
    <s v="NN"/>
  </r>
  <r>
    <s v="A065"/>
    <x v="0"/>
    <s v="天津服務器測試治具A機種"/>
    <s v="A 確認"/>
    <m/>
    <m/>
    <m/>
    <s v="徐輝"/>
    <s v="天津"/>
    <s v="集團關聯外交"/>
    <s v="CESBG"/>
    <s v="CESBG"/>
    <s v="劉小花"/>
    <s v="RMB"/>
    <n v="1600000"/>
    <n v="1600000"/>
    <x v="15"/>
    <n v="0"/>
    <m/>
    <m/>
    <m/>
    <m/>
    <m/>
    <m/>
    <d v="2024-08-30T00:00:00"/>
    <x v="2"/>
    <m/>
    <m/>
    <m/>
    <m/>
    <m/>
    <m/>
    <m/>
    <m/>
    <m/>
    <s v="LH"/>
  </r>
  <r>
    <s v="A069"/>
    <x v="0"/>
    <s v="天津服務器測試治具DL110"/>
    <s v="A 確認"/>
    <m/>
    <m/>
    <m/>
    <s v="徐輝"/>
    <s v="天津"/>
    <s v="集團關聯外交"/>
    <s v="CESBG"/>
    <s v="CESBG"/>
    <s v="劉小花"/>
    <s v="RMB"/>
    <n v="1700000"/>
    <n v="1700000"/>
    <x v="16"/>
    <n v="400000"/>
    <m/>
    <m/>
    <m/>
    <m/>
    <m/>
    <m/>
    <d v="2024-09-30T00:00:00"/>
    <x v="1"/>
    <m/>
    <m/>
    <m/>
    <m/>
    <m/>
    <m/>
    <m/>
    <m/>
    <m/>
    <s v="LH"/>
  </r>
  <r>
    <s v="A074"/>
    <x v="0"/>
    <s v="天津服務器測試治具T機種"/>
    <s v="A 確認"/>
    <m/>
    <m/>
    <m/>
    <s v="徐輝"/>
    <s v="天津"/>
    <s v="集團關聯外交"/>
    <s v="CESBG"/>
    <s v="CESBG"/>
    <s v="劉小花"/>
    <s v="RMB"/>
    <n v="1600000"/>
    <n v="1600000"/>
    <x v="17"/>
    <n v="200000"/>
    <m/>
    <m/>
    <m/>
    <m/>
    <m/>
    <m/>
    <d v="2024-07-30T00:00:00"/>
    <x v="0"/>
    <m/>
    <m/>
    <m/>
    <m/>
    <m/>
    <m/>
    <m/>
    <m/>
    <m/>
    <s v="LH"/>
  </r>
  <r>
    <s v="A076"/>
    <x v="0"/>
    <s v="布料檢測機"/>
    <s v="B 需要爭取"/>
    <m/>
    <m/>
    <m/>
    <s v="劉宗臣"/>
    <s v="年興成衣廠"/>
    <s v="外部客戶"/>
    <s v="年興成衣廠"/>
    <s v="年興成衣廠"/>
    <s v="塗經理"/>
    <s v="USD"/>
    <n v="30000"/>
    <n v="213000"/>
    <x v="2"/>
    <n v="213000"/>
    <m/>
    <m/>
    <m/>
    <n v="131400"/>
    <m/>
    <m/>
    <s v="2024/7月"/>
    <x v="0"/>
    <m/>
    <m/>
    <m/>
    <m/>
    <m/>
    <m/>
    <m/>
    <s v="已送報價單給 年興紡織"/>
    <m/>
    <s v="VN"/>
  </r>
  <r>
    <s v="A080"/>
    <x v="0"/>
    <s v="南青Makaru自動組裝線"/>
    <s v="A 確認"/>
    <m/>
    <m/>
    <m/>
    <s v="楊志偉"/>
    <s v="台灣南青"/>
    <s v="集團關聯外交"/>
    <s v="CESBG"/>
    <s v="CESBG"/>
    <s v="謝百彥"/>
    <s v="USD"/>
    <n v="321500"/>
    <n v="2282650"/>
    <x v="18"/>
    <n v="281706.70000000019"/>
    <m/>
    <n v="2.3469499999999996"/>
    <m/>
    <m/>
    <m/>
    <m/>
    <s v="2024/9"/>
    <x v="1"/>
    <m/>
    <m/>
    <m/>
    <m/>
    <m/>
    <m/>
    <m/>
    <s v="投資計畫還沒有送上去"/>
    <m/>
    <s v="LH"/>
  </r>
  <r>
    <s v="A082"/>
    <x v="0"/>
    <s v="威州 HDD自動開箱線 + RBFB自動堆棧版設備"/>
    <s v="B 需要爭取"/>
    <m/>
    <m/>
    <m/>
    <s v="張晟昌"/>
    <s v="威州"/>
    <s v="集團關聯外交"/>
    <s v="FII USA"/>
    <s v="FII USA"/>
    <s v="王鈞鴻 / 王曦堯"/>
    <s v="USD"/>
    <n v="246400"/>
    <n v="1749440"/>
    <x v="2"/>
    <n v="1749440"/>
    <m/>
    <n v="1.7987200000000001"/>
    <m/>
    <m/>
    <m/>
    <m/>
    <s v="2024/7"/>
    <x v="0"/>
    <m/>
    <m/>
    <m/>
    <m/>
    <m/>
    <m/>
    <m/>
    <s v="HDD開箱與RBFB堆垛合併報價單"/>
    <s v="爭取中"/>
    <s v="NN"/>
  </r>
  <r>
    <s v="A084"/>
    <x v="0"/>
    <s v="威州測試櫃智能LED顯示 (30套)"/>
    <s v="B 需要爭取"/>
    <m/>
    <m/>
    <m/>
    <s v="張晟昌"/>
    <s v="威州"/>
    <s v="集團關聯外交"/>
    <s v="FII USA"/>
    <s v="FII USA"/>
    <s v="楊光"/>
    <s v="USD"/>
    <n v="195000"/>
    <n v="1384500"/>
    <x v="2"/>
    <n v="1384500"/>
    <m/>
    <n v="1.4235"/>
    <m/>
    <m/>
    <m/>
    <m/>
    <s v="2024/6"/>
    <x v="0"/>
    <m/>
    <m/>
    <m/>
    <m/>
    <m/>
    <m/>
    <m/>
    <s v="細部洽談已完成 待報價數量與金額確認"/>
    <m/>
    <s v="NN"/>
  </r>
  <r>
    <s v="A086"/>
    <x v="0"/>
    <s v="智能物流專案"/>
    <s v="A 確認"/>
    <m/>
    <m/>
    <m/>
    <s v="楊志偉"/>
    <s v="女媧機器人"/>
    <s v="外部客戶"/>
    <s v="女媧機器人"/>
    <s v="女媧機器人"/>
    <s v="郭柳宗"/>
    <s v="RMB"/>
    <n v="679500"/>
    <n v="679500"/>
    <x v="19"/>
    <n v="0"/>
    <m/>
    <n v="0.67949999999999999"/>
    <m/>
    <m/>
    <m/>
    <m/>
    <d v="2024-07-05T00:00:00"/>
    <x v="0"/>
    <m/>
    <m/>
    <m/>
    <m/>
    <m/>
    <m/>
    <m/>
    <s v="智能物流專案贛州 A03 2樓導入中"/>
    <m/>
    <s v="LH"/>
  </r>
  <r>
    <s v="A087"/>
    <x v="0"/>
    <s v="湖口 HGX 改造 Vulcan"/>
    <s v="D暫停"/>
    <m/>
    <s v="簽核檔報價單，待轉PO"/>
    <s v="富聯卓越"/>
    <s v="張建德"/>
    <s v="墨西哥"/>
    <s v="集團關聯外交"/>
    <s v="CESBG"/>
    <s v="NVD"/>
    <s v="CESBG"/>
    <s v="USD"/>
    <n v="1926594.2465753425"/>
    <n v="14064138"/>
    <x v="20"/>
    <n v="0"/>
    <m/>
    <m/>
    <m/>
    <m/>
    <m/>
    <m/>
    <s v="2024/8"/>
    <x v="2"/>
    <m/>
    <m/>
    <m/>
    <m/>
    <m/>
    <s v="開票"/>
    <m/>
    <s v="1.報價單已簽核，待正式PO，設備組裝調試中，原預計1/31出貨，現待PO出貨_x000a_2.客人準備用這個改造為umbriel去用..._x000a_3.正著手評估去改Vulcan..._x000a_"/>
    <m/>
    <s v="LH"/>
  </r>
  <r>
    <s v="A095"/>
    <x v="0"/>
    <s v="F21智能貨架"/>
    <s v="B 需要爭取"/>
    <m/>
    <m/>
    <m/>
    <s v="黃弘毅"/>
    <s v="CNSBG-LH"/>
    <s v="集團關聯外交"/>
    <s v="CNSBG"/>
    <s v="CNSBG"/>
    <s v="孔亞傑"/>
    <s v="RMB"/>
    <n v="1000000"/>
    <n v="1000000"/>
    <x v="2"/>
    <n v="1000000"/>
    <m/>
    <n v="1"/>
    <m/>
    <m/>
    <m/>
    <m/>
    <d v="2024-07-30T00:00:00"/>
    <x v="0"/>
    <m/>
    <m/>
    <m/>
    <m/>
    <m/>
    <m/>
    <m/>
    <s v="待下單"/>
    <m/>
    <s v="LH"/>
  </r>
  <r>
    <s v="A096"/>
    <x v="0"/>
    <s v="CBD物流暫存倉上下料"/>
    <s v="B 需要爭取"/>
    <m/>
    <m/>
    <m/>
    <s v="黃弘毅"/>
    <s v="CNSBG-LH"/>
    <s v="集團關聯外交"/>
    <s v="CNSBG"/>
    <s v="CNSBG"/>
    <s v="陳利平"/>
    <s v="RMB"/>
    <n v="200000"/>
    <n v="200000"/>
    <x v="2"/>
    <n v="200000"/>
    <m/>
    <n v="0.2"/>
    <m/>
    <m/>
    <m/>
    <m/>
    <d v="2024-07-30T00:00:00"/>
    <x v="0"/>
    <m/>
    <m/>
    <m/>
    <m/>
    <m/>
    <m/>
    <m/>
    <s v="待下單"/>
    <m/>
    <s v="LH"/>
  </r>
  <r>
    <s v="A097"/>
    <x v="0"/>
    <s v="F21螺絲有無檢測"/>
    <s v="B 需要爭取"/>
    <m/>
    <m/>
    <m/>
    <s v="黃弘毅"/>
    <s v="CNSBG-LH"/>
    <s v="集團關聯外交"/>
    <s v="CNSBG"/>
    <s v="CNSBG"/>
    <s v="孔亞傑"/>
    <s v="RMB"/>
    <n v="300000"/>
    <n v="300000"/>
    <x v="2"/>
    <n v="300000"/>
    <m/>
    <n v="0.3"/>
    <m/>
    <m/>
    <m/>
    <m/>
    <d v="2024-07-30T00:00:00"/>
    <x v="0"/>
    <m/>
    <m/>
    <m/>
    <m/>
    <m/>
    <m/>
    <m/>
    <s v="待下單"/>
    <m/>
    <s v="LH"/>
  </r>
  <r>
    <s v="A100"/>
    <x v="0"/>
    <s v="空中物流線"/>
    <s v="A 確認"/>
    <m/>
    <s v="蓋章版採購合同"/>
    <s v="深圳富桂"/>
    <s v="黃弘毅"/>
    <s v="海信"/>
    <s v="外部客戶"/>
    <s v="海信"/>
    <s v="海信"/>
    <s v="莊俊傑"/>
    <s v="RMB"/>
    <n v="3796460.18"/>
    <n v="3796460.18"/>
    <x v="21"/>
    <n v="0"/>
    <n v="3796460.18"/>
    <n v="3.79646018"/>
    <m/>
    <n v="3606637.1710000001"/>
    <m/>
    <m/>
    <d v="2024-08-30T00:00:00"/>
    <x v="2"/>
    <m/>
    <m/>
    <m/>
    <m/>
    <m/>
    <s v="開票"/>
    <m/>
    <s v="已中標，法務流程已完結，下單購買物料流程中"/>
    <m/>
    <s v="LH"/>
  </r>
  <r>
    <s v="A101"/>
    <x v="0"/>
    <s v="自動安裝接水盤"/>
    <s v="A 確認"/>
    <m/>
    <s v="蓋章版採購合同"/>
    <s v="深圳富桂"/>
    <s v="黃弘毅"/>
    <s v="海信"/>
    <s v="外部客戶"/>
    <s v="海信"/>
    <s v="海信"/>
    <s v="莊俊傑"/>
    <s v="RMB"/>
    <n v="646809.73583128175"/>
    <n v="646809.73583128175"/>
    <x v="22"/>
    <n v="0"/>
    <n v="646809.73583128175"/>
    <n v="0.64680973583128176"/>
    <m/>
    <n v="614469.2490397176"/>
    <m/>
    <m/>
    <d v="2024-08-30T00:00:00"/>
    <x v="2"/>
    <m/>
    <m/>
    <m/>
    <m/>
    <m/>
    <s v="開票"/>
    <m/>
    <s v="已中標，法務流程已完結，下單購買物料流程中"/>
    <m/>
    <s v="LH"/>
  </r>
  <r>
    <s v="A102"/>
    <x v="0"/>
    <s v="商檢自動擰截止閥設備"/>
    <s v="A 確認"/>
    <m/>
    <s v="蓋章版採購合同"/>
    <s v="深圳富桂"/>
    <s v="黃弘毅"/>
    <s v="海信"/>
    <s v="外部客戶"/>
    <s v="海信"/>
    <s v="海信"/>
    <s v="莊俊傑"/>
    <s v="RMB"/>
    <n v="786348.67416871828"/>
    <n v="786348.67416871828"/>
    <x v="23"/>
    <n v="0"/>
    <n v="786348.67416871828"/>
    <n v="0.78634867416871823"/>
    <m/>
    <n v="747031.24046028231"/>
    <m/>
    <m/>
    <d v="2024-08-30T00:00:00"/>
    <x v="2"/>
    <m/>
    <m/>
    <m/>
    <m/>
    <m/>
    <s v="開票"/>
    <m/>
    <s v="已中標，法務流程已完結，下單購買物料流程中"/>
    <m/>
    <s v="LH"/>
  </r>
  <r>
    <s v="A103"/>
    <x v="0"/>
    <s v="N24內機自動貼標"/>
    <s v="A 確認"/>
    <m/>
    <s v="蓋章版採購合同"/>
    <s v="深圳富桂"/>
    <s v="黃弘毅"/>
    <s v="海信"/>
    <s v="外部客戶"/>
    <s v="海信"/>
    <s v="海信"/>
    <s v="莊俊傑"/>
    <s v="RMB"/>
    <n v="1692999.9988934642"/>
    <n v="1692999.9988934642"/>
    <x v="24"/>
    <n v="0"/>
    <n v="1692999.9988934642"/>
    <n v="1.6929999988934643"/>
    <m/>
    <n v="1608349.9989487908"/>
    <m/>
    <m/>
    <d v="2024-08-30T00:00:00"/>
    <x v="2"/>
    <m/>
    <m/>
    <m/>
    <m/>
    <m/>
    <s v="開票"/>
    <m/>
    <s v="已中標，法務流程已完結，下單購買物料流程中"/>
    <m/>
    <s v="LH"/>
  </r>
  <r>
    <s v="A104"/>
    <x v="0"/>
    <s v="N24內機自動安裝"/>
    <s v="A 確認"/>
    <m/>
    <s v="蓋章版採購合同"/>
    <s v="深圳富桂"/>
    <s v="黃弘毅"/>
    <s v="海信"/>
    <s v="外部客戶"/>
    <s v="海信"/>
    <s v="海信"/>
    <s v="莊俊傑"/>
    <s v="RMB"/>
    <n v="1063999.9993045751"/>
    <n v="1063999.9993045751"/>
    <x v="25"/>
    <n v="0"/>
    <n v="1063999.9993045751"/>
    <n v="1.0639999993045752"/>
    <m/>
    <n v="1010799.9993393463"/>
    <m/>
    <m/>
    <d v="2024-08-30T00:00:00"/>
    <x v="2"/>
    <m/>
    <m/>
    <m/>
    <m/>
    <m/>
    <s v="開票"/>
    <m/>
    <s v="已中標，法務流程已完結，下單購買物料流程中"/>
    <m/>
    <s v="LH"/>
  </r>
  <r>
    <s v="A105"/>
    <x v="0"/>
    <s v="W24線外機自動擰快速接頭"/>
    <s v="A 確認"/>
    <m/>
    <s v="蓋章版採購合同"/>
    <s v="深圳富桂"/>
    <s v="黃弘毅"/>
    <s v="海信"/>
    <s v="外部客戶"/>
    <s v="海信"/>
    <s v="海信"/>
    <s v="莊俊傑"/>
    <s v="RMB"/>
    <n v="709499.99953627458"/>
    <n v="709499.99953627458"/>
    <x v="26"/>
    <n v="0"/>
    <n v="709499.99953627458"/>
    <n v="0.70949999953627463"/>
    <m/>
    <n v="674024.99955946079"/>
    <m/>
    <m/>
    <d v="2024-08-30T00:00:00"/>
    <x v="2"/>
    <m/>
    <m/>
    <m/>
    <m/>
    <m/>
    <s v="開票"/>
    <m/>
    <s v="已中標，法務流程已完結，下單購買物料流程中"/>
    <m/>
    <s v="LH"/>
  </r>
  <r>
    <s v="A106"/>
    <x v="0"/>
    <s v="W24電機支架自動組裝"/>
    <s v="A 確認"/>
    <m/>
    <s v="蓋章版採購合同"/>
    <s v="深圳富桂"/>
    <s v="黃弘毅"/>
    <s v="海信"/>
    <s v="外部客戶"/>
    <s v="海信"/>
    <s v="海信"/>
    <s v="莊俊傑"/>
    <s v="RMB"/>
    <n v="1212429.2027473857"/>
    <n v="1212429.2027473857"/>
    <x v="27"/>
    <n v="0"/>
    <n v="1212429.2027473857"/>
    <n v="1.2124292027473857"/>
    <m/>
    <n v="1151807.7426100164"/>
    <m/>
    <m/>
    <d v="2024-08-30T00:00:00"/>
    <x v="2"/>
    <m/>
    <m/>
    <m/>
    <m/>
    <m/>
    <s v="開票"/>
    <m/>
    <s v="已中標，法務流程已完結，下單購買物料流程中"/>
    <m/>
    <s v="LH"/>
  </r>
  <r>
    <s v="A107"/>
    <x v="0"/>
    <s v="W24風扇安裝自動組裝"/>
    <s v="A 確認"/>
    <m/>
    <s v="蓋章版採購合同"/>
    <s v="深圳富桂"/>
    <s v="黃弘毅"/>
    <s v="海信"/>
    <s v="外部客戶"/>
    <s v="海信"/>
    <s v="海信"/>
    <s v="莊俊傑"/>
    <s v="RMB"/>
    <n v="736999.99951830076"/>
    <n v="736999.99951830076"/>
    <x v="28"/>
    <n v="0"/>
    <n v="736999.99951830076"/>
    <n v="0.73699999951830075"/>
    <m/>
    <n v="700149.99954238569"/>
    <m/>
    <m/>
    <d v="2024-08-30T00:00:00"/>
    <x v="2"/>
    <m/>
    <m/>
    <m/>
    <m/>
    <m/>
    <s v="開票"/>
    <m/>
    <s v="已中標，法務流程已完結，下單購買物料流程中"/>
    <m/>
    <s v="LH"/>
  </r>
  <r>
    <s v="A128"/>
    <x v="0"/>
    <s v="墨西哥 PG520自動組拆線5線"/>
    <s v="A 確認"/>
    <m/>
    <m/>
    <m/>
    <s v="張建德"/>
    <s v="墨西哥"/>
    <s v="集團關聯外交"/>
    <s v="CESBG"/>
    <s v="NVD"/>
    <s v="奕翰"/>
    <s v="RMB"/>
    <n v="12410103.030900002"/>
    <n v="12410103.030900002"/>
    <x v="29"/>
    <n v="-7687.411599997431"/>
    <n v="1747139"/>
    <n v="12.417790442499999"/>
    <m/>
    <m/>
    <m/>
    <m/>
    <s v="2024/8"/>
    <x v="2"/>
    <m/>
    <m/>
    <m/>
    <m/>
    <m/>
    <s v="開票"/>
    <m/>
    <s v="1.報價單已簽核，待正式PO，設備組裝調試完成，待收到PO後出貨_x000a_2.已做好，待PO"/>
    <m/>
    <s v="LH"/>
  </r>
  <r>
    <s v="A129"/>
    <x v="0"/>
    <s v="墨西哥 PG520自動組拆線6線"/>
    <s v="A 確認"/>
    <m/>
    <m/>
    <m/>
    <s v="張建德"/>
    <s v="墨西哥"/>
    <s v="集團關聯外交"/>
    <s v="CESBG"/>
    <s v="NVD"/>
    <s v="奕翰"/>
    <s v="RMB"/>
    <n v="12410103.030900002"/>
    <n v="12410103.030900002"/>
    <x v="30"/>
    <n v="0"/>
    <n v="1747139"/>
    <n v="12.410103030900002"/>
    <m/>
    <m/>
    <m/>
    <m/>
    <s v="2024/7"/>
    <x v="0"/>
    <m/>
    <m/>
    <m/>
    <m/>
    <m/>
    <s v="開票"/>
    <m/>
    <s v="1.報價單已簽核，待正式PO，設備單機組裝調試完成，現連線調試中，待收到PO後出貨_x000a_2.已移到F20架线中，待PO"/>
    <m/>
    <s v="LH"/>
  </r>
  <r>
    <s v="A130"/>
    <x v="0"/>
    <s v="墨西哥 Vulcan自動包裝線（增加3臺碼垛）"/>
    <s v="A 確認"/>
    <m/>
    <s v="簽核檔報價單，待轉PO"/>
    <s v="富聯卓越"/>
    <s v="張建德"/>
    <s v="墨西哥"/>
    <s v="集團關聯外交"/>
    <s v="CESBG"/>
    <s v="NVD"/>
    <s v="奕翰"/>
    <s v="RMB"/>
    <n v="3665400"/>
    <n v="3665400"/>
    <x v="31"/>
    <n v="0"/>
    <m/>
    <n v="3.6654"/>
    <m/>
    <m/>
    <m/>
    <m/>
    <s v="2024/7"/>
    <x v="0"/>
    <m/>
    <m/>
    <m/>
    <m/>
    <m/>
    <s v="開票"/>
    <m/>
    <s v="1.報價單已簽核，待正式PO，設備組裝調試基本完成，待PO出貨_x000a_2.已做好，待PO"/>
    <m/>
    <s v="LH"/>
  </r>
  <r>
    <s v="A137"/>
    <x v="0"/>
    <s v="墨西哥 Vulcan自動組裝+測試+包裝(UPH50)（1條線）"/>
    <s v="D暫停"/>
    <m/>
    <m/>
    <m/>
    <s v="張建德"/>
    <s v="墨西哥"/>
    <s v="集團關聯外交"/>
    <s v="CESBG"/>
    <s v="NVD"/>
    <s v="奕翰"/>
    <m/>
    <m/>
    <m/>
    <x v="2"/>
    <m/>
    <m/>
    <m/>
    <m/>
    <m/>
    <m/>
    <m/>
    <s v="2024/7"/>
    <x v="0"/>
    <m/>
    <m/>
    <m/>
    <m/>
    <m/>
    <m/>
    <m/>
    <s v="已報價，待訂單"/>
    <m/>
    <s v="LH"/>
  </r>
  <r>
    <s v="A145"/>
    <x v="0"/>
    <s v="青島海信2+5專案技術服務費"/>
    <s v="A 確認"/>
    <m/>
    <s v="簽核檔技術合約"/>
    <s v="深圳富桂"/>
    <s v="黃弘毅"/>
    <s v="青島海信"/>
    <s v="外部客戶"/>
    <s v="海信"/>
    <s v="海信"/>
    <m/>
    <s v="RMB"/>
    <n v="339622.64150943392"/>
    <n v="339622.64150943392"/>
    <x v="32"/>
    <n v="0"/>
    <n v="339622.64150943392"/>
    <n v="0.33962264150943394"/>
    <m/>
    <n v="0"/>
    <m/>
    <s v="2024/7"/>
    <s v="2024/8月"/>
    <x v="2"/>
    <m/>
    <m/>
    <m/>
    <m/>
    <m/>
    <m/>
    <m/>
    <m/>
    <m/>
    <s v="LH"/>
  </r>
  <r>
    <s v="A151"/>
    <x v="0"/>
    <s v="威州 C6 自動組裝線"/>
    <s v="A 確認"/>
    <d v="2024-03-23T00:00:00"/>
    <s v="FII2430409"/>
    <s v="FII USA"/>
    <s v="張晟昌"/>
    <s v="威州"/>
    <s v="集團關聯外交"/>
    <s v="FII USA"/>
    <s v="FII USA"/>
    <s v="王曦堯"/>
    <s v="USD"/>
    <n v="533690"/>
    <n v="3789199"/>
    <x v="33"/>
    <n v="0"/>
    <n v="524440"/>
    <n v="3.8284119999999997"/>
    <m/>
    <m/>
    <m/>
    <m/>
    <s v="2024/8"/>
    <x v="2"/>
    <m/>
    <m/>
    <m/>
    <m/>
    <m/>
    <m/>
    <m/>
    <s v="毛利表提出申請 , 插DIMM圖面細化"/>
    <n v="7"/>
    <s v="NN"/>
  </r>
  <r>
    <s v="A152"/>
    <x v="0"/>
    <s v="廣東思沃科技自動化"/>
    <s v="B 需要爭取"/>
    <m/>
    <m/>
    <m/>
    <s v="楊志偉"/>
    <s v="廣州"/>
    <m/>
    <m/>
    <m/>
    <m/>
    <s v="RMB"/>
    <n v="6000000"/>
    <n v="6000000"/>
    <x v="34"/>
    <n v="0"/>
    <m/>
    <m/>
    <m/>
    <m/>
    <m/>
    <m/>
    <s v="2024/7"/>
    <x v="0"/>
    <m/>
    <m/>
    <m/>
    <m/>
    <m/>
    <m/>
    <m/>
    <m/>
    <m/>
    <m/>
  </r>
  <r>
    <s v="T-38"/>
    <x v="1"/>
    <s v="液冷自動化測試線體"/>
    <s v="A 確認"/>
    <d v="2024-04-30T00:00:00"/>
    <m/>
    <s v="富聯卓越"/>
    <s v="施俊宇"/>
    <s v="台灣南青"/>
    <s v="集團關聯外交"/>
    <s v="CESBG"/>
    <m/>
    <s v="謝百彥"/>
    <s v="USD"/>
    <n v="3453620"/>
    <n v="24520702"/>
    <x v="35"/>
    <n v="-690724"/>
    <m/>
    <m/>
    <d v="2024-09-01T00:00:00"/>
    <n v="2590215"/>
    <m/>
    <m/>
    <d v="2024-09-30T00:00:00"/>
    <x v="1"/>
    <m/>
    <m/>
    <m/>
    <m/>
    <m/>
    <m/>
    <m/>
    <s v="1.L10與L11要主導方案_x000a_2.MP自動化與自動化對自動化 Rack+IN Rack CDU滾綁計畫"/>
    <m/>
    <s v="新增"/>
  </r>
  <r>
    <s v="T-53"/>
    <x v="1"/>
    <s v="液冷自動化測試線體"/>
    <s v="B 需要爭取"/>
    <d v="2024-06-30T00:00:00"/>
    <m/>
    <s v="富聯卓越"/>
    <s v="施俊宇"/>
    <s v="越南CBD"/>
    <s v="集團關聯外交"/>
    <s v="CNSBG"/>
    <s v="MBD"/>
    <s v="卓巧靈"/>
    <s v="USD"/>
    <n v="3865050"/>
    <n v="28214865"/>
    <x v="36"/>
    <n v="0"/>
    <m/>
    <m/>
    <d v="2024-09-01T00:00:00"/>
    <m/>
    <m/>
    <m/>
    <d v="2024-09-01T00:00:00"/>
    <x v="1"/>
    <m/>
    <m/>
    <m/>
    <m/>
    <m/>
    <m/>
    <m/>
    <s v="1.要主導方案_x000a_2.MP自動化與自動化對自動化 Rack+IN Rack CDU滾綁計畫"/>
    <m/>
    <s v="新增"/>
  </r>
  <r>
    <s v="T-67"/>
    <x v="1"/>
    <s v="液冷自動化測試線體"/>
    <s v="A 確認"/>
    <d v="2024-04-30T00:00:00"/>
    <m/>
    <s v="富聯卓越"/>
    <s v="施俊宇"/>
    <s v="休士頓"/>
    <s v="集團關聯外交"/>
    <s v="CESBG"/>
    <m/>
    <s v="謝百彥"/>
    <s v="USD"/>
    <n v="4160920"/>
    <n v="29542532"/>
    <x v="37"/>
    <n v="-832184"/>
    <m/>
    <m/>
    <d v="2024-08-01T00:00:00"/>
    <m/>
    <m/>
    <m/>
    <d v="2024-08-01T00:00:00"/>
    <x v="2"/>
    <m/>
    <m/>
    <m/>
    <m/>
    <m/>
    <m/>
    <m/>
    <s v="1.L10與L11要主導方案_x000a_2.MP自動化與自動化對自動化 Rack+IN Rack CDU滾綁計畫"/>
    <m/>
    <s v="新增"/>
  </r>
  <r>
    <s v="T-68"/>
    <x v="1"/>
    <s v="液冷自動化測試線體"/>
    <s v="A 確認"/>
    <d v="2024-04-30T00:00:00"/>
    <m/>
    <s v="富聯卓越"/>
    <s v="施俊宇"/>
    <s v="GDL"/>
    <s v="集團關聯外交"/>
    <s v="CESBG"/>
    <m/>
    <s v="謝百彥"/>
    <s v="USD"/>
    <n v="11010200"/>
    <n v="78172420"/>
    <x v="38"/>
    <n v="-2202040"/>
    <m/>
    <m/>
    <d v="2024-08-01T00:00:00"/>
    <m/>
    <m/>
    <m/>
    <d v="2024-08-01T00:00:00"/>
    <x v="2"/>
    <m/>
    <m/>
    <m/>
    <m/>
    <m/>
    <m/>
    <m/>
    <s v="1.L10與L11要主導方案_x000a_2.MP自動化與自動化對自動化 Rack+IN Rack CDU滾綁計畫"/>
    <m/>
    <s v="新增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93">
  <r>
    <s v="A001"/>
    <x v="0"/>
    <s v="C1追加DIMM機"/>
    <s v="A 確認"/>
    <d v="2024-03-30T00:00:00"/>
    <s v="FII2430403"/>
    <s v="FII USA"/>
    <s v="張晟昌"/>
    <s v="威州"/>
    <s v="集團關聯外交"/>
    <x v="0"/>
    <s v="FII USA"/>
    <s v="王曦堯"/>
    <s v="USD"/>
    <n v="96000"/>
    <n v="700800"/>
    <n v="681100.80000000005"/>
    <n v="19699.199999999953"/>
    <n v="96000"/>
    <n v="0.68110080000000006"/>
    <m/>
    <n v="250546"/>
    <s v="已出貨"/>
    <d v="2024-03-30T00:00:00"/>
    <s v="2024/5"/>
    <x v="0"/>
    <m/>
    <m/>
    <m/>
    <m/>
    <m/>
    <m/>
    <m/>
    <s v="待出貨"/>
    <n v="4"/>
    <s v="NN"/>
    <m/>
  </r>
  <r>
    <s v="A003"/>
    <x v="0"/>
    <s v="CBD Coco EVT 自動化線"/>
    <s v="A 確認"/>
    <m/>
    <s v="2B01-O10015(治具）_x000a_2B01-O10022(治具）_x000a_1TGHO10017(自動化）_x000a_2B01-O10013(自動化）_x000a_2B01-O10009(自動化）_x000a_2B01-O10014(自動化）_x000a_2B01-O10019(治具）_x000a_2B01-O10020(治具+自動化）_x000a_1TGHO10041(自動化）_x000a_2B01-O30001(治具+自動化）_x000a_2B01-O30002(治具）_x000a_2B01-O30003(治具）_x000a_2B01-O30019(治具+自動化）_x000a_2B01-O30031(治具）_x000a_2B01-O30003(治具)_x000a_2B01-O30016(治具)_x000a_2B01-O40009(治具)_x000a_2B01-O40010(治具)_x000a_2B01-O40013(治具+自動化)_x000a_2B01-O40016(治具)"/>
    <s v="Cloud Network Technology Singapopre Pte.Ltd"/>
    <s v="張世忠"/>
    <s v="台灣台陽"/>
    <s v="集團關聯外交"/>
    <x v="1"/>
    <s v="CBD TW"/>
    <s v="周為閣"/>
    <s v="RMB"/>
    <n v="5521309"/>
    <n v="5521309"/>
    <n v="5500000"/>
    <n v="21309"/>
    <n v="273571"/>
    <n v="5.5"/>
    <m/>
    <n v="218195"/>
    <s v="_x000a_未出貨：_x000a_2B01-O30001(治具+自動化）_x000a_2B01-O30002(治具）_x000a_2B01-O30019(治具+自動化）_x000a_2B01-O30003(治具)_x000a_2B01-O30016(治具)_x000a_2B01-O40009(治具)_x000a_2B01-O40010(治具)_x000a_2B01-O40013(治具+自動化)_x000a_2B01-O40016(治具)"/>
    <s v="已出貨_x000a_2024.2-3月"/>
    <s v="2024/6"/>
    <x v="1"/>
    <m/>
    <m/>
    <m/>
    <m/>
    <m/>
    <m/>
    <m/>
    <s v="方案評估檢討中_x000a_'已出貨_x000a_2B01-O10015(治具）_x000a_2B01-O10022(治具）_x000a_1TGHO10017(自動化）_x000a_2B01-O10013(自動化）_x000a_2B01-O10009(自動化）_x000a_2B01-O10014(自動化）_x000a_2B01-O10019(治具）_x000a_2B01-O10020(治具+自動化）_x000a_1TGHO10041(自動化）"/>
    <s v="PO為目前該客戶提供的正式PO，陸續出貨中,材料成本還不是最終數據"/>
    <s v="NN"/>
    <m/>
  </r>
  <r>
    <s v="A010"/>
    <x v="0"/>
    <s v="CBD VN Callie上下蓋自動組裝線(新制）-分批1"/>
    <s v="A 確認"/>
    <m/>
    <s v="簽核檔報價單"/>
    <s v="深圳富桂"/>
    <s v="張建德"/>
    <s v="CNSBG-VN"/>
    <s v="集團關聯外交"/>
    <x v="1"/>
    <s v="CBD"/>
    <s v="潘冬"/>
    <s v="RMB"/>
    <n v="670075"/>
    <n v="670075"/>
    <n v="670075"/>
    <n v="0"/>
    <n v="670075"/>
    <n v="0.67007499999999998"/>
    <m/>
    <n v="335037.5"/>
    <s v="已出貨待立賬"/>
    <d v="2023-12-31T00:00:00"/>
    <s v="2024/4"/>
    <x v="2"/>
    <s v="入賬280930，剩餘CBD經管主管暫停簽核"/>
    <m/>
    <m/>
    <m/>
    <m/>
    <s v="費用轉嫁"/>
    <m/>
    <s v="已交貨，EVT試產完成，待PVT試產,可以向客戶收款了"/>
    <s v="材料成本已提前費領"/>
    <s v="LH"/>
    <m/>
  </r>
  <r>
    <s v="A010"/>
    <x v="0"/>
    <s v="CBD VN Callie上下蓋自動組裝線(新制）-分批2"/>
    <s v="A 確認"/>
    <m/>
    <s v="簽核檔報價單"/>
    <s v="深圳富桂"/>
    <s v="張建德"/>
    <s v="CNSBG-VN"/>
    <s v="集團關聯外交"/>
    <x v="1"/>
    <s v="CBD"/>
    <s v="潘冬"/>
    <s v="RMB"/>
    <n v="1327925"/>
    <n v="1327925"/>
    <n v="631603"/>
    <n v="696322"/>
    <n v="631603"/>
    <n v="0.63160300000000003"/>
    <m/>
    <n v="315801.5"/>
    <s v="已出貨待立賬"/>
    <d v="2023-12-31T00:00:00"/>
    <s v="2024/5"/>
    <x v="0"/>
    <m/>
    <m/>
    <m/>
    <m/>
    <m/>
    <s v="費用轉嫁"/>
    <m/>
    <s v="已交貨，EVT試產完成，待PVT試產,可以向客戶收款了"/>
    <s v="材料成本已提前費領"/>
    <s v="LH"/>
    <m/>
  </r>
  <r>
    <s v="A010"/>
    <x v="0"/>
    <s v="CBD VN Callie上下蓋自動組裝線(新制）-分批3"/>
    <s v="A 確認"/>
    <m/>
    <s v="簽核檔報價單"/>
    <s v="深圳富桂"/>
    <s v="張建德"/>
    <s v="CNSBG-VN"/>
    <s v="集團關聯外交"/>
    <x v="1"/>
    <s v="CBD"/>
    <s v="潘冬"/>
    <s v="RMB"/>
    <n v="1327925"/>
    <n v="1327925"/>
    <n v="696322"/>
    <n v="631603"/>
    <n v="696322"/>
    <n v="0.696322"/>
    <m/>
    <n v="348161"/>
    <s v="已出貨待立賬"/>
    <d v="2023-12-31T00:00:00"/>
    <s v="2024/6"/>
    <x v="1"/>
    <m/>
    <m/>
    <m/>
    <m/>
    <m/>
    <s v="開票"/>
    <m/>
    <s v="1.已確認交易及下PO單模式，客戶PR版報價單4.08送黃總簽核_x000a_2.投資計劃書已簽完，待客戶下PO單…_x000a_3.報價單已回簽..._x000a_4.設備已經在組裝調試中…"/>
    <s v="材料成本已放到NVD專案中"/>
    <s v="LH"/>
    <m/>
  </r>
  <r>
    <s v="A011"/>
    <x v="0"/>
    <s v="CBD VN Callie上下蓋自動組裝線(新制）PVT 1條線"/>
    <s v="A 確認"/>
    <m/>
    <s v="簽核檔報價單，待轉PO"/>
    <s v="富聯卓越"/>
    <s v="張建德"/>
    <s v="CNSBG-VN"/>
    <s v="集團關聯外交"/>
    <x v="1"/>
    <s v="CBD"/>
    <s v="潘冬"/>
    <s v="RMB"/>
    <n v="1868130"/>
    <n v="1868130"/>
    <n v="1690000"/>
    <n v="178130"/>
    <n v="1690000"/>
    <n v="1.69"/>
    <m/>
    <n v="845000"/>
    <s v="待出貨"/>
    <m/>
    <s v="2024/6"/>
    <x v="1"/>
    <m/>
    <m/>
    <m/>
    <m/>
    <m/>
    <s v="開票"/>
    <m/>
    <s v="1.已確認交易及下PO單模式，客戶PR版報價單4.08送黃總簽核_x000a_2.投資計劃書已簽完，待客戶下PO單…_x000a_3.報價單已回簽..._x000a_4.設備已經在組裝調試中…"/>
    <m/>
    <s v="LH"/>
    <m/>
  </r>
  <r>
    <s v="A012"/>
    <x v="0"/>
    <s v="CBD VN Callie自動包裝線(Sprite舊機改造）PVT 1條線"/>
    <s v="A 確認"/>
    <m/>
    <s v="簽核檔報價單，待轉PO"/>
    <s v="富聯卓越"/>
    <s v="張建德"/>
    <s v="CNSBG-VN"/>
    <s v="集團關聯外交"/>
    <x v="1"/>
    <s v="CBD"/>
    <s v="潘冬"/>
    <s v="RMB"/>
    <n v="3215970"/>
    <n v="3215970"/>
    <n v="1938600"/>
    <n v="1277370"/>
    <n v="1938600"/>
    <n v="1.9386000000000001"/>
    <m/>
    <n v="969300"/>
    <s v="待出貨"/>
    <m/>
    <s v="2024/6"/>
    <x v="1"/>
    <m/>
    <m/>
    <m/>
    <m/>
    <m/>
    <s v="費用轉嫁"/>
    <m/>
    <s v="已交貨，EVT試產完成，待PVT試產,待立賬..."/>
    <s v="材料成本已提前費領"/>
    <s v="LH"/>
    <m/>
  </r>
  <r>
    <s v="A013"/>
    <x v="0"/>
    <s v="CBD VN Callie連板自動組裝線(Sprite舊機改造）"/>
    <s v="A 確認"/>
    <m/>
    <s v="簽核檔報價單"/>
    <s v="深圳富桂"/>
    <s v="張建德"/>
    <s v="CNSBG-VN"/>
    <s v="集團關聯外交"/>
    <x v="1"/>
    <s v="CBD"/>
    <s v="潘冬"/>
    <s v="RMB"/>
    <n v="1059220"/>
    <n v="1059220"/>
    <n v="1059220"/>
    <n v="0"/>
    <n v="1059220"/>
    <n v="1.0592200000000001"/>
    <m/>
    <n v="529610"/>
    <s v="已出貨待立賬"/>
    <d v="2023-12-31T00:00:00"/>
    <s v="2024/6"/>
    <x v="1"/>
    <m/>
    <m/>
    <m/>
    <m/>
    <m/>
    <s v="開票"/>
    <m/>
    <s v="1.已確認交易及下PO單模式，客戶PR版報價單4.08送黃總簽核_x000a_2.投資計劃書已簽完，待客戶下PO單…_x000a_3.報價單已回簽..._x000a_4.設備已經在組裝調試中…"/>
    <s v="材料成本已放到NVD專案中"/>
    <s v="LH"/>
    <m/>
  </r>
  <r>
    <s v="A014"/>
    <x v="0"/>
    <s v="CBD VN Callie連板自動組裝線(Sprite舊機改造）PVT （原3條線變更為2條線）"/>
    <s v="A 確認"/>
    <m/>
    <s v="簽核檔報價單，待轉PO"/>
    <s v="富聯卓越"/>
    <s v="張建德"/>
    <s v="CNSBG-VN"/>
    <s v="集團關聯外交"/>
    <x v="1"/>
    <s v="CBD"/>
    <s v="潘冬"/>
    <s v="RMB"/>
    <n v="3429036"/>
    <n v="2286024"/>
    <n v="1720000"/>
    <n v="566024"/>
    <n v="1720000"/>
    <n v="1.72"/>
    <m/>
    <n v="860000"/>
    <s v="待出貨"/>
    <m/>
    <s v="2024/6"/>
    <x v="1"/>
    <m/>
    <m/>
    <m/>
    <m/>
    <m/>
    <s v="開票"/>
    <m/>
    <s v="已交貨龍華CBD，EVT已完成，待5月轉越南"/>
    <m/>
    <s v="LH"/>
    <m/>
  </r>
  <r>
    <s v="A015"/>
    <x v="0"/>
    <s v="CBD 新一代遙控器自動組裝線（UPH900）（1條線）"/>
    <s v="A 確認"/>
    <m/>
    <s v="1VSHO10051+2CNN-O10794"/>
    <s v="富聯卓越"/>
    <s v="張建德"/>
    <s v="CNSBG-LH"/>
    <s v="集團關聯外交"/>
    <x v="1"/>
    <s v="CBD"/>
    <s v="潘冬"/>
    <s v="RMB"/>
    <n v="7130330"/>
    <n v="7130330"/>
    <n v="3262214.5649999999"/>
    <n v="3868115.4350000001"/>
    <n v="458982"/>
    <n v="3.2622145649999998"/>
    <m/>
    <n v="1631107.2825"/>
    <s v="已出貨待立賬"/>
    <d v="2024-02-28T00:00:00"/>
    <s v="2024/5"/>
    <x v="0"/>
    <m/>
    <m/>
    <m/>
    <m/>
    <m/>
    <s v="開票"/>
    <m/>
    <s v="已交貨龍華CBD，EVT已完成，待5月轉越南"/>
    <m/>
    <s v="LH"/>
    <m/>
  </r>
  <r>
    <s v="A016"/>
    <x v="0"/>
    <s v="CBD 新一代遙控器自動測試線（UPH900）（1條線）"/>
    <s v="A 確認"/>
    <m/>
    <s v="1VSHO10052"/>
    <s v="富聯卓越"/>
    <s v="張建德"/>
    <s v="CNSBG-LH"/>
    <s v="集團關聯外交"/>
    <x v="1"/>
    <s v="CBD"/>
    <s v="潘冬"/>
    <s v="RMB"/>
    <n v="4094988"/>
    <n v="4094988"/>
    <n v="2746323.7850000001"/>
    <n v="1348664.2149999999"/>
    <n v="386398"/>
    <n v="2.746323785"/>
    <m/>
    <n v="1373161.8925000001"/>
    <s v="已出貨待立賬"/>
    <d v="2024-02-28T00:00:00"/>
    <s v="2024/6"/>
    <x v="0"/>
    <m/>
    <m/>
    <m/>
    <m/>
    <m/>
    <m/>
    <m/>
    <s v="已收到訂單\設計中"/>
    <m/>
    <s v="VN"/>
    <m/>
  </r>
  <r>
    <s v="A024"/>
    <x v="0"/>
    <s v="F次-NVIDIA-倍速鏈自動測試線"/>
    <s v="A 確認"/>
    <m/>
    <m/>
    <m/>
    <s v="劉宗臣"/>
    <s v="F次--VN"/>
    <s v="集團關聯外交"/>
    <x v="2"/>
    <s v="NVD"/>
    <s v="楊成"/>
    <s v="USD"/>
    <n v="190000"/>
    <n v="1349000"/>
    <n v="1349000"/>
    <n v="0"/>
    <m/>
    <m/>
    <m/>
    <n v="832200"/>
    <m/>
    <m/>
    <s v="2024/5月"/>
    <x v="0"/>
    <m/>
    <m/>
    <m/>
    <m/>
    <m/>
    <m/>
    <m/>
    <s v="驗收中"/>
    <m/>
    <s v="VN"/>
    <m/>
  </r>
  <r>
    <s v="A027"/>
    <x v="0"/>
    <s v="G次-CBD人力費用"/>
    <s v="A 確認"/>
    <m/>
    <m/>
    <m/>
    <s v="劉宗臣"/>
    <s v="G次--VN"/>
    <s v="集團關聯外交"/>
    <x v="1"/>
    <s v="CBD"/>
    <s v="賴日明"/>
    <s v="USD"/>
    <n v="22866"/>
    <n v="166921.79999999999"/>
    <n v="166921.79999999999"/>
    <n v="0"/>
    <n v="22866"/>
    <n v="0.16692179999999998"/>
    <m/>
    <n v="100153.07999999999"/>
    <m/>
    <m/>
    <s v="2024/5月"/>
    <x v="0"/>
    <m/>
    <m/>
    <m/>
    <m/>
    <m/>
    <s v="費用轉嫁"/>
    <m/>
    <s v="費用轉嫁簽核中"/>
    <m/>
    <s v="VN"/>
    <m/>
  </r>
  <r>
    <s v="A029"/>
    <x v="0"/>
    <s v="G次-CPEG-NVIDIA-組裝治具"/>
    <s v="A 確認"/>
    <m/>
    <s v="簽核檔報價單"/>
    <s v="富裕"/>
    <s v="劉宗臣"/>
    <s v="G次--VN"/>
    <s v="集團關聯外交"/>
    <x v="1"/>
    <s v="MBD I"/>
    <s v="卓巧靈"/>
    <s v="USD"/>
    <n v="40000"/>
    <n v="284000"/>
    <n v="284000"/>
    <n v="0"/>
    <n v="41520"/>
    <n v="0.29199999999999998"/>
    <m/>
    <n v="151734.37791759692"/>
    <s v="已出貨，在安裝調試"/>
    <s v="2023/03/13"/>
    <s v="2024/4月"/>
    <x v="2"/>
    <m/>
    <m/>
    <m/>
    <m/>
    <m/>
    <s v="費用轉嫁"/>
    <m/>
    <s v="製作中"/>
    <m/>
    <s v="VN"/>
    <m/>
  </r>
  <r>
    <s v="A033"/>
    <x v="0"/>
    <s v="G次-MBD2-HDMI壓合"/>
    <s v="A 確認"/>
    <m/>
    <s v="簽核檔報價單"/>
    <s v="富裕"/>
    <s v="劉宗臣"/>
    <s v="G次--VN"/>
    <s v="集團關聯外交"/>
    <x v="1"/>
    <s v="MBD2"/>
    <s v="管光輝"/>
    <s v="USD"/>
    <n v="5577"/>
    <n v="40712.1"/>
    <n v="40712.1"/>
    <n v="0"/>
    <n v="5577"/>
    <n v="4.0712100000000001E-2"/>
    <m/>
    <n v="17022.224477369597"/>
    <s v="已出貨，在安裝調試"/>
    <m/>
    <s v="2024/6月"/>
    <x v="1"/>
    <m/>
    <m/>
    <m/>
    <m/>
    <m/>
    <s v="費用轉嫁"/>
    <m/>
    <s v="費用轉嫁簽核中"/>
    <m/>
    <s v="VN"/>
    <m/>
  </r>
  <r>
    <s v="A037"/>
    <x v="0"/>
    <s v="G次-RFID測試設備"/>
    <s v="A 確認"/>
    <m/>
    <s v="簽核檔報價單"/>
    <s v="富裕"/>
    <s v="劉宗臣"/>
    <s v="G次--VN"/>
    <s v="集團關聯外交"/>
    <x v="1"/>
    <s v="NSD1"/>
    <s v="劉俊華"/>
    <s v="USD"/>
    <n v="16000"/>
    <n v="116000"/>
    <n v="116000"/>
    <n v="0"/>
    <n v="16000"/>
    <n v="0.11600000000000001"/>
    <m/>
    <n v="23369.494621473514"/>
    <s v="已出貨，費用轉嫁簽核中"/>
    <s v="2024/03/11"/>
    <d v="2024-04-30T00:00:00"/>
    <x v="2"/>
    <m/>
    <m/>
    <m/>
    <m/>
    <m/>
    <m/>
    <m/>
    <m/>
    <m/>
    <s v="LH"/>
    <m/>
  </r>
  <r>
    <s v="A044"/>
    <x v="0"/>
    <s v="Hugo 螺絲機 &amp; 3D 模組(3D 模組)"/>
    <s v="A 確認"/>
    <m/>
    <s v="2B01-O10004"/>
    <s v="Cloud Network Technology Singapore Pte. Ltd."/>
    <s v="張世忠"/>
    <s v="TW"/>
    <s v="集團關聯外交"/>
    <x v="1"/>
    <s v="CBD"/>
    <s v="曾智育"/>
    <s v="USD"/>
    <n v="31065"/>
    <n v="226774.5"/>
    <n v="220794.48749999999"/>
    <n v="5980.0125000000116"/>
    <n v="31065"/>
    <n v="0.2207944875"/>
    <m/>
    <n v="131493"/>
    <s v="3月已出貨"/>
    <s v="4.19出貨-順豐"/>
    <d v="2024-05-01T00:00:00"/>
    <x v="0"/>
    <m/>
    <m/>
    <m/>
    <m/>
    <m/>
    <m/>
    <m/>
    <m/>
    <m/>
    <s v="LH"/>
    <m/>
  </r>
  <r>
    <s v="A047"/>
    <x v="0"/>
    <s v="JY02-上蓋檢驗治具"/>
    <s v="B 需要爭取"/>
    <m/>
    <m/>
    <m/>
    <s v="劉繼中"/>
    <s v="IDSBG-臺北"/>
    <s v="集團關聯外交"/>
    <x v="3"/>
    <s v="IDSBG"/>
    <s v="夏湘偉"/>
    <s v="RMB"/>
    <n v="18360"/>
    <n v="18360"/>
    <m/>
    <n v="18360"/>
    <m/>
    <n v="1.84E-2"/>
    <m/>
    <m/>
    <m/>
    <m/>
    <s v="2024/5"/>
    <x v="0"/>
    <m/>
    <m/>
    <m/>
    <m/>
    <m/>
    <m/>
    <m/>
    <m/>
    <m/>
    <s v="LH"/>
    <m/>
  </r>
  <r>
    <s v="A048"/>
    <x v="0"/>
    <s v="JY02-下蓋檢驗治具"/>
    <s v="B 需要爭取"/>
    <m/>
    <m/>
    <m/>
    <s v="劉繼中"/>
    <s v="IDSBG-臺北"/>
    <s v="集團關聯外交"/>
    <x v="3"/>
    <s v="IDSBG"/>
    <s v="夏湘偉"/>
    <s v="RMB"/>
    <n v="18360"/>
    <n v="18360"/>
    <m/>
    <n v="18360"/>
    <m/>
    <n v="1.84E-2"/>
    <m/>
    <m/>
    <m/>
    <m/>
    <s v="2024/5"/>
    <x v="0"/>
    <m/>
    <m/>
    <m/>
    <m/>
    <m/>
    <s v="開票"/>
    <m/>
    <s v="剩下1pcs預計4月出貨"/>
    <n v="5"/>
    <s v="NN"/>
    <m/>
  </r>
  <r>
    <s v="A049"/>
    <x v="0"/>
    <s v="JY-02檢驗治具"/>
    <s v="B 需要爭取"/>
    <m/>
    <m/>
    <m/>
    <s v="劉繼中"/>
    <s v="IDSBG-臺北"/>
    <s v="集團關聯外交"/>
    <x v="3"/>
    <s v="IDSBG"/>
    <s v="夏湘偉"/>
    <s v="RMB"/>
    <n v="35880"/>
    <n v="35880"/>
    <m/>
    <n v="35880"/>
    <m/>
    <n v="3.5900000000000001E-2"/>
    <m/>
    <m/>
    <m/>
    <m/>
    <s v="2024/5"/>
    <x v="0"/>
    <m/>
    <m/>
    <m/>
    <m/>
    <m/>
    <m/>
    <m/>
    <s v="已提供方案跟報價_x000a_投資計劃卡在協理未簽核，預計Q4列營收"/>
    <s v="已與主管溝通，專案取消"/>
    <s v="LH"/>
    <m/>
  </r>
  <r>
    <s v="A052"/>
    <x v="0"/>
    <s v="PCB 組裝機"/>
    <s v="A 確認"/>
    <m/>
    <s v="1TGHO10017"/>
    <s v="Cloud Network Technology Singapore Pte. Ltd."/>
    <s v="張世忠"/>
    <s v="TW"/>
    <s v="集團關聯外交"/>
    <x v="1"/>
    <s v="CBD"/>
    <s v="曾智育"/>
    <s v="USD"/>
    <n v="47770"/>
    <n v="348721"/>
    <n v="338918.59600000002"/>
    <n v="9802.4039999999804"/>
    <n v="47770"/>
    <n v="0.33891859600000002"/>
    <d v="2024-03-31T00:00:00"/>
    <n v="198826.84"/>
    <s v="已出貨"/>
    <s v="4-18出貨"/>
    <d v="2024-05-01T00:00:00"/>
    <x v="0"/>
    <m/>
    <m/>
    <m/>
    <m/>
    <m/>
    <m/>
    <m/>
    <m/>
    <m/>
    <s v="LH"/>
    <m/>
  </r>
  <r>
    <s v="A058"/>
    <x v="0"/>
    <s v="POD2 AUTO RUN IN tesst(共8臺，此項為1臺數據）"/>
    <s v="A 確認"/>
    <m/>
    <s v="1SFHO10016"/>
    <s v="INGRASYS (SINGAPORE) PTE. LTD"/>
    <s v="張晟昌"/>
    <s v="墨西哥"/>
    <s v="集團關聯外交"/>
    <x v="2"/>
    <s v="NVD"/>
    <s v="陳亦漢"/>
    <s v="USD"/>
    <n v="263735"/>
    <n v="1080538.04"/>
    <n v="1080538.04"/>
    <n v="0"/>
    <n v="152300"/>
    <n v="1.08053804"/>
    <s v="2024/5"/>
    <n v="592623.01"/>
    <s v="待出貨1臺"/>
    <s v="1PCS"/>
    <d v="2024-06-01T00:00:00"/>
    <x v="1"/>
    <m/>
    <m/>
    <m/>
    <m/>
    <m/>
    <m/>
    <m/>
    <m/>
    <m/>
    <s v="LH"/>
    <m/>
  </r>
  <r>
    <s v="A061"/>
    <x v="0"/>
    <s v="SSD SFT測試自動化(墨西哥)"/>
    <s v="C取消"/>
    <m/>
    <m/>
    <m/>
    <s v="楊志偉/張建德"/>
    <s v="墨西哥"/>
    <s v="集團關聯外交"/>
    <x v="2"/>
    <s v="NVD"/>
    <s v="弘毅"/>
    <s v="NTD"/>
    <m/>
    <m/>
    <m/>
    <m/>
    <m/>
    <m/>
    <m/>
    <m/>
    <m/>
    <m/>
    <s v="2024/6"/>
    <x v="1"/>
    <m/>
    <m/>
    <m/>
    <m/>
    <m/>
    <m/>
    <m/>
    <m/>
    <m/>
    <s v="LH"/>
    <m/>
  </r>
  <r>
    <s v="A064"/>
    <x v="0"/>
    <s v="天津服務器測試治具A機種"/>
    <s v="A 確認"/>
    <m/>
    <m/>
    <m/>
    <s v="徐輝"/>
    <s v="天津"/>
    <s v="集團關聯外交"/>
    <x v="2"/>
    <s v="CESBG"/>
    <s v="劉小花"/>
    <s v="RMB"/>
    <n v="1400000"/>
    <n v="1400000"/>
    <n v="0"/>
    <n v="1400000"/>
    <m/>
    <m/>
    <m/>
    <m/>
    <m/>
    <m/>
    <d v="2024-04-30T00:00:00"/>
    <x v="2"/>
    <m/>
    <m/>
    <m/>
    <m/>
    <m/>
    <s v="開票"/>
    <m/>
    <s v="預計5月上月出貨"/>
    <m/>
    <s v="LH"/>
    <m/>
  </r>
  <r>
    <s v="A068"/>
    <x v="0"/>
    <s v="天津服務器測試治具DL110"/>
    <s v="A 確認"/>
    <m/>
    <m/>
    <m/>
    <s v="徐輝"/>
    <s v="天津"/>
    <s v="集團關聯外交"/>
    <x v="2"/>
    <s v="CESBG"/>
    <s v="劉小花"/>
    <s v="RMB"/>
    <n v="1400000"/>
    <n v="1400000"/>
    <m/>
    <n v="1400000"/>
    <m/>
    <m/>
    <m/>
    <m/>
    <m/>
    <m/>
    <d v="2024-05-30T00:00:00"/>
    <x v="0"/>
    <m/>
    <m/>
    <m/>
    <m/>
    <m/>
    <m/>
    <m/>
    <s v="毛利表提出申請 , 插DIMM圖面細化"/>
    <n v="7"/>
    <s v="NN"/>
    <m/>
  </r>
  <r>
    <s v="A071"/>
    <x v="0"/>
    <s v="天津服務器測試治具GL380"/>
    <s v="A 確認"/>
    <m/>
    <m/>
    <m/>
    <s v="徐輝"/>
    <s v="天津"/>
    <s v="集團關聯外交"/>
    <x v="2"/>
    <s v="CESBG"/>
    <s v="劉小花"/>
    <s v="RMB"/>
    <n v="1400000"/>
    <n v="1400000"/>
    <m/>
    <n v="1400000"/>
    <m/>
    <m/>
    <m/>
    <m/>
    <m/>
    <m/>
    <d v="2024-06-30T00:00:00"/>
    <x v="1"/>
    <m/>
    <m/>
    <m/>
    <m/>
    <m/>
    <m/>
    <m/>
    <s v="待確認Bianca接單狀況再決定是否需要改機出貨 期限5/M 已收到客戶PO"/>
    <n v="6"/>
    <s v="NN"/>
    <m/>
  </r>
  <r>
    <s v="A079"/>
    <x v="0"/>
    <s v="南青3B串聯專案-2批次"/>
    <s v="A 確認"/>
    <m/>
    <s v="1FZHNB0003"/>
    <s v="富聯卓越"/>
    <s v="楊志偉"/>
    <s v="台灣南青"/>
    <s v="集團關聯外交"/>
    <x v="2"/>
    <s v="CESBG"/>
    <s v="謝百彥"/>
    <s v="USD"/>
    <n v="126756"/>
    <n v="900918.27"/>
    <n v="900918.27"/>
    <n v="0"/>
    <n v="126756"/>
    <n v="0.90091827000000002"/>
    <m/>
    <n v="630642.78899999999"/>
    <s v="待出貨"/>
    <m/>
    <s v="2024/6"/>
    <x v="1"/>
    <m/>
    <m/>
    <m/>
    <m/>
    <m/>
    <m/>
    <m/>
    <s v="投資計畫已完成簽核 預計3/10前完成PRPO 3/15前出貨(8小+2大),已收到客戶PO"/>
    <n v="4"/>
    <s v="NN"/>
    <m/>
  </r>
  <r>
    <s v="A088"/>
    <x v="0"/>
    <s v="湖口 高精度貼標機 (6小)"/>
    <s v="A 確認"/>
    <d v="2024-03-18T00:00:00"/>
    <s v="1FZHO30001"/>
    <s v="鴻佰科技股份有限公司"/>
    <s v="張晟昌"/>
    <s v="臺灣湖口"/>
    <s v="集團關聯外交"/>
    <x v="2"/>
    <s v="NVD"/>
    <s v="程皓"/>
    <s v="USD"/>
    <n v="342000"/>
    <n v="2426421.6"/>
    <n v="2426421.6"/>
    <n v="0"/>
    <n v="342000"/>
    <n v="2.4264216000000003"/>
    <d v="2024-05-01T00:00:00"/>
    <n v="1178869.8799999999"/>
    <s v="6套計畫5月出貨"/>
    <m/>
    <s v="‘2024/6"/>
    <x v="1"/>
    <m/>
    <m/>
    <m/>
    <m/>
    <m/>
    <s v="開票"/>
    <m/>
    <s v="方案和報價已通過，已下單，已交貨，調試中"/>
    <m/>
    <s v="LH"/>
    <m/>
  </r>
  <r>
    <s v="A089"/>
    <x v="0"/>
    <s v="湖口 高精度貼標機 (10小+2大)"/>
    <s v="A 確認"/>
    <d v="2024-03-18T00:00:00"/>
    <s v="1FZHO30001"/>
    <s v="鴻佰科技股份有限公司"/>
    <s v="張晟昌"/>
    <s v="臺灣湖口"/>
    <s v="集團關聯外交"/>
    <x v="2"/>
    <s v="NVD"/>
    <s v="程皓"/>
    <s v="USD"/>
    <n v="686000"/>
    <n v="4867032.8"/>
    <n v="4867032.8"/>
    <n v="0"/>
    <n v="686000"/>
    <n v="4.8670327999999996"/>
    <d v="2024-03-28T00:00:00"/>
    <n v="1434597.88"/>
    <s v="3/27已出貨"/>
    <s v="3/27已出貨"/>
    <s v="2024/4"/>
    <x v="2"/>
    <m/>
    <m/>
    <m/>
    <m/>
    <m/>
    <s v="開票"/>
    <m/>
    <s v="已交貨，調試中"/>
    <m/>
    <s v="LH"/>
    <m/>
  </r>
  <r>
    <s v="A090"/>
    <x v="0"/>
    <s v="銳捷1U包裝線"/>
    <s v="A 確認"/>
    <m/>
    <s v="MA6-NC0002"/>
    <s v="富聯卓越"/>
    <s v="黃弘毅"/>
    <s v="福州"/>
    <s v="外部客戶"/>
    <x v="4"/>
    <s v="銳捷"/>
    <s v="林銳群"/>
    <s v="RMB"/>
    <n v="1800000"/>
    <n v="1800000"/>
    <n v="1800000"/>
    <n v="0"/>
    <n v="1800000"/>
    <n v="1.8"/>
    <m/>
    <n v="1635000"/>
    <s v="已出貨待立賬"/>
    <d v="2024-04-30T00:00:00"/>
    <s v="2024/6"/>
    <x v="1"/>
    <m/>
    <m/>
    <m/>
    <m/>
    <m/>
    <s v="開票"/>
    <m/>
    <s v="已交貨，調試中"/>
    <m/>
    <s v="LH"/>
    <m/>
  </r>
  <r>
    <s v="A109"/>
    <x v="0"/>
    <s v="陽極飛杆掛具號專案"/>
    <s v="A 確認"/>
    <m/>
    <s v="KM系統已簽核"/>
    <s v="深圳富桂"/>
    <s v="黃弘毅"/>
    <s v="MCEBG"/>
    <s v="集團關聯外交"/>
    <x v="5"/>
    <s v="Mac(I)"/>
    <s v="郭政豐"/>
    <s v="RMB"/>
    <n v="216000"/>
    <n v="216000"/>
    <n v="216000"/>
    <n v="0"/>
    <n v="216000"/>
    <n v="0.216"/>
    <m/>
    <n v="188000"/>
    <s v="已出貨待立賬"/>
    <d v="2024-01-30T00:00:00"/>
    <s v="2024/6"/>
    <x v="1"/>
    <m/>
    <m/>
    <m/>
    <m/>
    <m/>
    <s v="開票"/>
    <m/>
    <s v="1.報價單已簽核，待正式PO，設備組裝調試完成，預計3/7出貨_x000a_2.已結束"/>
    <m/>
    <s v="LH"/>
    <m/>
  </r>
  <r>
    <s v="A110"/>
    <x v="0"/>
    <s v="MCEBG_檢測平臺專案"/>
    <s v="A 確認"/>
    <m/>
    <s v="KM系統已簽核"/>
    <s v="深圳富桂"/>
    <s v="黃弘毅"/>
    <s v="MCEBG"/>
    <s v="集團關聯外交"/>
    <x v="5"/>
    <s v="Mac(I)"/>
    <s v="郭政豐"/>
    <s v="RMB"/>
    <n v="239000"/>
    <n v="239000"/>
    <n v="239000"/>
    <n v="0"/>
    <n v="239000"/>
    <n v="0.23899999999999999"/>
    <m/>
    <n v="202839"/>
    <s v="已出貨待立賬"/>
    <d v="2024-01-30T00:00:00"/>
    <s v="2024/6"/>
    <x v="1"/>
    <m/>
    <m/>
    <m/>
    <m/>
    <m/>
    <s v="開票"/>
    <m/>
    <s v="報價單已簽核，已收到正式PO，已於12/27出貨"/>
    <m/>
    <s v="LH"/>
    <m/>
  </r>
  <r>
    <s v="A120"/>
    <x v="0"/>
    <s v="臺灣湖口 PG520&amp;525共用自動組拆線3線"/>
    <s v="A 確認"/>
    <m/>
    <s v="1FZHO30005"/>
    <s v="富聯卓越"/>
    <s v="張建德"/>
    <s v="臺灣湖口"/>
    <s v="集團關聯外交"/>
    <x v="2"/>
    <s v="NVD"/>
    <s v="奕翰"/>
    <s v="RMB"/>
    <n v="9093786.3936000001"/>
    <n v="9093786.3936000001"/>
    <n v="7222883.1550000003"/>
    <n v="1870903.2385999998"/>
    <n v="1016234"/>
    <n v="7.2228831549999999"/>
    <m/>
    <n v="4344978"/>
    <s v="已出貨待立賬"/>
    <d v="2024-03-11T00:00:00"/>
    <s v="2024/4"/>
    <x v="2"/>
    <s v="2024年04月待入"/>
    <m/>
    <m/>
    <m/>
    <m/>
    <m/>
    <m/>
    <m/>
    <m/>
    <s v="LH"/>
    <m/>
  </r>
  <r>
    <s v="A127"/>
    <x v="0"/>
    <s v="墨西哥 PG520自動組拆線4線"/>
    <s v="A 確認"/>
    <m/>
    <s v="1SFHNA0034"/>
    <s v="富聯卓越"/>
    <s v="張建德"/>
    <s v="墨西哥"/>
    <s v="集團關聯外交"/>
    <x v="2"/>
    <s v="NVD"/>
    <s v="奕翰"/>
    <s v="RMB"/>
    <n v="12665750.703000002"/>
    <n v="12665750.703000002"/>
    <n v="12670030.215"/>
    <n v="-4279.5119999982417"/>
    <n v="1783130"/>
    <n v="12.670030215000001"/>
    <m/>
    <n v="4067876"/>
    <s v="已出貨待立賬"/>
    <d v="2024-01-29T00:00:00"/>
    <s v="2024/4"/>
    <x v="2"/>
    <s v="2024年04月待入"/>
    <m/>
    <m/>
    <m/>
    <m/>
    <m/>
    <m/>
    <m/>
    <m/>
    <s v="LH"/>
    <m/>
  </r>
  <r>
    <s v="A140"/>
    <x v="0"/>
    <s v="越南富裕HABOOB FT 治具"/>
    <s v="A 確認"/>
    <m/>
    <s v="2CNN-O20424/2CNN-O30161"/>
    <s v="富聯卓越"/>
    <s v="徐輝"/>
    <s v="越南"/>
    <s v="集團關聯外交"/>
    <x v="1"/>
    <s v="CNSBG"/>
    <m/>
    <s v="USD"/>
    <n v="10279.83"/>
    <n v="75042.758999999991"/>
    <n v="72932.309901000001"/>
    <n v="2110.4490989999904"/>
    <n v="75043"/>
    <n v="7.5042999999999999E-2"/>
    <d v="2024-03-30T00:00:00"/>
    <n v="45000"/>
    <s v="已出貨待立賬"/>
    <d v="2024-03-30T00:00:00"/>
    <d v="2024-04-30T00:00:00"/>
    <x v="2"/>
    <m/>
    <m/>
    <m/>
    <m/>
    <m/>
    <s v="費用轉嫁"/>
    <m/>
    <s v="已出貨"/>
    <m/>
    <s v="LH"/>
    <m/>
  </r>
  <r>
    <s v="A141"/>
    <x v="0"/>
    <s v="越南富聯精密HABOOB FT 治具"/>
    <s v="A 確認"/>
    <m/>
    <s v="2CMI-O10101"/>
    <s v="富聯卓越"/>
    <s v="徐輝"/>
    <s v="越南"/>
    <s v="集團關聯外交"/>
    <x v="1"/>
    <s v="CNSBG"/>
    <m/>
    <s v="USD"/>
    <n v="130000"/>
    <n v="949000"/>
    <n v="965732.82400000002"/>
    <n v="-16732.824000000022"/>
    <n v="949000"/>
    <n v="0.94899999999999995"/>
    <d v="2024-03-30T00:00:00"/>
    <n v="492000"/>
    <s v="已出貨待立賬"/>
    <d v="2024-03-30T00:00:00"/>
    <d v="2024-04-30T00:00:00"/>
    <x v="2"/>
    <m/>
    <s v="CN2024032374"/>
    <m/>
    <m/>
    <m/>
    <s v="費用轉嫁"/>
    <m/>
    <m/>
    <m/>
    <s v="LH"/>
    <m/>
  </r>
  <r>
    <s v="A142"/>
    <x v="0"/>
    <s v="CBD Koala   Magpie專案款項-1"/>
    <s v="A 確認"/>
    <m/>
    <s v="簽核檔報價單"/>
    <s v="深圳富桂"/>
    <s v="張建德"/>
    <s v="龍華"/>
    <s v="集團關聯外交"/>
    <x v="1"/>
    <s v="CBD"/>
    <m/>
    <s v="RMB"/>
    <n v="344900"/>
    <n v="344900"/>
    <n v="344900"/>
    <n v="0"/>
    <n v="344900"/>
    <n v="0.34489999999999998"/>
    <m/>
    <n v="155205"/>
    <s v="已出貨待立賬"/>
    <d v="2023-12-31T00:00:00"/>
    <s v="2024/4"/>
    <x v="2"/>
    <m/>
    <m/>
    <m/>
    <m/>
    <m/>
    <s v="費用轉嫁"/>
    <m/>
    <s v="費用轉嫁簽核中"/>
    <m/>
    <s v="VN"/>
    <m/>
  </r>
  <r>
    <s v="A142"/>
    <x v="0"/>
    <s v="CBD Koala   Magpie專案款項-2"/>
    <s v="A 確認"/>
    <m/>
    <s v="簽核檔報價單"/>
    <s v="深圳富桂"/>
    <s v="張建德"/>
    <s v="龍華"/>
    <s v="集團關聯外交"/>
    <x v="1"/>
    <s v="CBD"/>
    <m/>
    <s v="RMB"/>
    <n v="117000"/>
    <n v="117000"/>
    <n v="117000"/>
    <n v="0"/>
    <n v="117000"/>
    <n v="0.11700000000000001"/>
    <m/>
    <n v="155205"/>
    <s v="已出貨待立賬"/>
    <d v="2023-12-31T00:00:00"/>
    <s v="2024/5"/>
    <x v="0"/>
    <m/>
    <m/>
    <m/>
    <m/>
    <m/>
    <m/>
    <m/>
    <s v="待開票"/>
    <m/>
    <m/>
    <m/>
  </r>
  <r>
    <s v="A143"/>
    <x v="0"/>
    <s v="E6點膠機設變專案"/>
    <s v="A 確認"/>
    <m/>
    <s v="簽核檔報價單"/>
    <s v="深圳富桂"/>
    <s v="黃弘毅"/>
    <s v="龍華"/>
    <s v="集團關聯外交"/>
    <x v="1"/>
    <s v="MFG5"/>
    <s v="孔亞傑"/>
    <s v="RMB"/>
    <n v="76000"/>
    <n v="76000"/>
    <n v="76000"/>
    <n v="0"/>
    <n v="76000"/>
    <n v="7.5999999999999998E-2"/>
    <m/>
    <n v="61800"/>
    <s v="已出貨待立賬"/>
    <d v="2023-12-31T00:00:00"/>
    <s v="2024/4"/>
    <x v="2"/>
    <s v="2024年04月已入"/>
    <m/>
    <m/>
    <m/>
    <m/>
    <m/>
    <m/>
    <s v="已完成待客戶通知出貨"/>
    <m/>
    <m/>
    <m/>
  </r>
  <r>
    <s v="A144"/>
    <x v="0"/>
    <s v="組裝治具"/>
    <s v="A 確認"/>
    <m/>
    <s v="簽核檔報價單"/>
    <s v="富裕"/>
    <s v="劉宗臣"/>
    <s v="G次--VN"/>
    <s v="集團關聯外交"/>
    <x v="1"/>
    <s v="MBDI"/>
    <s v="唐少春"/>
    <s v="USD"/>
    <n v="97803"/>
    <n v="693891"/>
    <n v="693891"/>
    <n v="0"/>
    <n v="97803"/>
    <n v="0.7"/>
    <m/>
    <n v="416334.6"/>
    <s v="已出貨，費用轉嫁簽核中"/>
    <s v="2024/3"/>
    <s v="2024/4月"/>
    <x v="2"/>
    <m/>
    <m/>
    <m/>
    <m/>
    <m/>
    <m/>
    <m/>
    <s v="待開票"/>
    <m/>
    <m/>
    <m/>
  </r>
  <r>
    <s v="T-1"/>
    <x v="1"/>
    <s v="#4號機溫度模塊"/>
    <s v="A 確認"/>
    <d v="2023-12-27T00:00:00"/>
    <s v="Fp202312270001"/>
    <s v="富聯卓越"/>
    <s v="施俊宇"/>
    <s v="杭州統合海寧"/>
    <s v="集團關聯外交"/>
    <x v="1"/>
    <s v="統合電子海寧"/>
    <s v="郭小品"/>
    <s v="RMB"/>
    <n v="1500"/>
    <n v="1500"/>
    <n v="1500"/>
    <n v="0"/>
    <n v="1500"/>
    <n v="1500"/>
    <d v="2023-12-31T00:00:00"/>
    <n v="1200"/>
    <s v="已出貨"/>
    <m/>
    <d v="2024-04-30T00:00:00"/>
    <x v="2"/>
    <m/>
    <m/>
    <m/>
    <m/>
    <m/>
    <m/>
    <m/>
    <s v="4/18必須到貨, 採購作業中"/>
    <m/>
    <m/>
    <m/>
  </r>
  <r>
    <s v="T-2"/>
    <x v="1"/>
    <s v="530測試桌電源模組"/>
    <s v="A 確認"/>
    <d v="2023-12-26T00:00:00"/>
    <s v="2NVD-NC0079"/>
    <s v="富聯富桂"/>
    <s v="施俊宇"/>
    <s v="鴻佰-湖口"/>
    <s v="集團關聯外交"/>
    <x v="2"/>
    <s v="NVD"/>
    <s v="陳品蓁"/>
    <s v="USD"/>
    <n v="78000"/>
    <n v="569400"/>
    <n v="569400"/>
    <n v="0"/>
    <n v="569400"/>
    <n v="569400"/>
    <d v="2024-05-15T00:00:00"/>
    <n v="420000"/>
    <s v="已出貨"/>
    <m/>
    <d v="2024-05-31T00:00:00"/>
    <x v="0"/>
    <m/>
    <m/>
    <m/>
    <m/>
    <m/>
    <m/>
    <m/>
    <s v="待開票"/>
    <m/>
    <m/>
    <m/>
  </r>
  <r>
    <s v="T-3"/>
    <x v="1"/>
    <s v="72工位老化房"/>
    <s v="A 確認"/>
    <d v="2023-08-08T00:00:00"/>
    <s v="1PwFN70007"/>
    <s v="富聯卓越"/>
    <s v="施俊宇"/>
    <s v="東莞瑋豐"/>
    <s v="集團關聯外交"/>
    <x v="1"/>
    <s v="NEW IV"/>
    <s v="李浪"/>
    <s v="RMB"/>
    <n v="2900000"/>
    <n v="2900000"/>
    <n v="2900000"/>
    <n v="0"/>
    <n v="2900000"/>
    <n v="2900000"/>
    <d v="2023-10-01T00:00:00"/>
    <n v="2450000"/>
    <s v="已出貨"/>
    <m/>
    <d v="2024-04-30T00:00:00"/>
    <x v="2"/>
    <m/>
    <m/>
    <m/>
    <m/>
    <m/>
    <m/>
    <m/>
    <s v="待開票"/>
    <m/>
    <m/>
    <m/>
  </r>
  <r>
    <s v="T-5"/>
    <x v="1"/>
    <s v="800L TH Chamber"/>
    <s v="A 確認"/>
    <d v="2024-02-22T00:00:00"/>
    <s v="1TGHO20010"/>
    <s v="富聯卓越"/>
    <s v="施俊宇"/>
    <s v="CNSBG"/>
    <s v="集團關聯外交"/>
    <x v="1"/>
    <s v="HC HWQA"/>
    <s v="蘇國偉"/>
    <s v="USD"/>
    <n v="18000"/>
    <n v="131400"/>
    <n v="131400"/>
    <n v="0"/>
    <n v="131400"/>
    <n v="131400"/>
    <d v="2024-04-15T00:00:00"/>
    <n v="94336"/>
    <s v="等外校待出貨"/>
    <m/>
    <d v="2024-05-31T00:00:00"/>
    <x v="0"/>
    <m/>
    <m/>
    <m/>
    <m/>
    <m/>
    <m/>
    <m/>
    <s v="進行中, 材料部分已立帳23860USD"/>
    <m/>
    <m/>
    <m/>
  </r>
  <r>
    <s v="T-7"/>
    <x v="1"/>
    <s v="BI-540AT4AXPV改造"/>
    <s v="A 確認"/>
    <d v="2024-01-20T00:00:00"/>
    <s v="ZNSD-O10024"/>
    <s v="富聯卓越"/>
    <s v="施俊宇"/>
    <s v="CNSBG"/>
    <s v="集團關聯外交"/>
    <x v="1"/>
    <s v="台揚"/>
    <s v="曾裕智"/>
    <s v="USD"/>
    <n v="7060"/>
    <n v="51538"/>
    <n v="51538"/>
    <n v="0"/>
    <n v="7060"/>
    <n v="51538"/>
    <d v="2024-01-25T00:00:00"/>
    <n v="25100"/>
    <s v="已出貨"/>
    <m/>
    <d v="2024-04-30T00:00:00"/>
    <x v="2"/>
    <m/>
    <m/>
    <m/>
    <m/>
    <m/>
    <m/>
    <m/>
    <m/>
    <m/>
    <m/>
    <m/>
  </r>
  <r>
    <s v="T-8"/>
    <x v="1"/>
    <s v="BI-672AT4AXPV"/>
    <s v="A 確認"/>
    <d v="2024-01-23T00:00:00"/>
    <s v="1TGHO10016"/>
    <s v="富聯卓越"/>
    <s v="施俊宇"/>
    <s v="CNSBG"/>
    <s v="集團關聯外交"/>
    <x v="1"/>
    <s v="台揚"/>
    <s v="曾裕智"/>
    <s v="USD"/>
    <n v="12085"/>
    <n v="88220.5"/>
    <n v="88220.5"/>
    <n v="0"/>
    <n v="12085"/>
    <n v="88221"/>
    <d v="2024-03-07T00:00:00"/>
    <n v="63000"/>
    <s v="已出貨"/>
    <m/>
    <d v="2024-04-30T00:00:00"/>
    <x v="2"/>
    <m/>
    <m/>
    <m/>
    <m/>
    <m/>
    <m/>
    <m/>
    <m/>
    <m/>
    <m/>
    <m/>
  </r>
  <r>
    <s v="T-10"/>
    <x v="1"/>
    <s v="BIW-15AA4AXPV老化房勞務費用"/>
    <s v="A 確認"/>
    <d v="2023-11-20T00:00:00"/>
    <s v="費用轉嫁"/>
    <s v="富裕"/>
    <s v="施俊宇"/>
    <s v="越南富弘"/>
    <s v="集團關聯外交"/>
    <x v="1"/>
    <s v="JBD"/>
    <s v="周華將"/>
    <s v="RMB"/>
    <n v="155190"/>
    <n v="155190"/>
    <n v="155190"/>
    <n v="0"/>
    <n v="155190"/>
    <n v="155190"/>
    <d v="2024-03-31T00:00:00"/>
    <n v="103030.30303030302"/>
    <s v="已出貨"/>
    <m/>
    <d v="2024-05-31T00:00:00"/>
    <x v="0"/>
    <m/>
    <m/>
    <m/>
    <m/>
    <m/>
    <m/>
    <m/>
    <s v="費用轉嫁簽到黃鈴珊"/>
    <m/>
    <m/>
    <m/>
  </r>
  <r>
    <s v="T-11"/>
    <x v="1"/>
    <s v="C03-ESS與TS設備維修"/>
    <s v="A 確認"/>
    <d v="2023-10-05T00:00:00"/>
    <s v="費用轉嫁"/>
    <s v="富裕"/>
    <s v="施俊宇"/>
    <s v="越南富寧"/>
    <s v="集團關聯外交"/>
    <x v="1"/>
    <s v="CPD"/>
    <s v="張向科"/>
    <s v="RMB"/>
    <n v="54020"/>
    <n v="54020"/>
    <n v="54020"/>
    <n v="0"/>
    <n v="54020"/>
    <n v="54020"/>
    <d v="2024-03-18T00:00:00"/>
    <n v="34224"/>
    <s v="維修中"/>
    <m/>
    <d v="2024-05-31T00:00:00"/>
    <x v="0"/>
    <m/>
    <m/>
    <m/>
    <m/>
    <m/>
    <m/>
    <m/>
    <s v="費用轉嫁簽到鄧金源"/>
    <m/>
    <m/>
    <m/>
  </r>
  <r>
    <s v="T-12"/>
    <x v="1"/>
    <s v="D6 MVC-408BA4AX3W的加濕桶加熱管故障"/>
    <s v="A 確認"/>
    <m/>
    <s v="費用轉嫁"/>
    <s v="富聯卓越"/>
    <s v="施俊宇"/>
    <s v="新安"/>
    <s v="集團關聯外交"/>
    <x v="1"/>
    <s v="HWQA"/>
    <s v="陳興旭"/>
    <s v="USD"/>
    <n v="950"/>
    <n v="6935"/>
    <n v="6935"/>
    <n v="0"/>
    <n v="950"/>
    <n v="6935"/>
    <d v="2024-01-25T00:00:00"/>
    <n v="2300"/>
    <s v="4/22已拋轉"/>
    <m/>
    <d v="2024-04-30T00:00:00"/>
    <x v="2"/>
    <n v="4"/>
    <m/>
    <m/>
    <m/>
    <m/>
    <m/>
    <m/>
    <s v="已經申請開票"/>
    <m/>
    <m/>
    <m/>
  </r>
  <r>
    <s v="T-13"/>
    <x v="1"/>
    <s v="E5 2F 4#chamber漏冷媒維修"/>
    <s v="A 確認"/>
    <d v="2023-11-20T00:00:00"/>
    <s v="費用轉嫁"/>
    <s v="富聯卓越"/>
    <s v="施俊宇"/>
    <s v="龍華"/>
    <s v="集團關聯外交"/>
    <x v="1"/>
    <s v="ETS-SQA"/>
    <s v="程兵"/>
    <s v="RMB"/>
    <n v="6900"/>
    <n v="6900"/>
    <n v="6900"/>
    <n v="0"/>
    <n v="6900"/>
    <n v="6900"/>
    <d v="2024-01-25T00:00:00"/>
    <n v="5500"/>
    <s v="已出貨"/>
    <m/>
    <d v="2024-04-30T00:00:00"/>
    <x v="2"/>
    <m/>
    <m/>
    <m/>
    <m/>
    <m/>
    <m/>
    <m/>
    <m/>
    <m/>
    <m/>
    <m/>
  </r>
  <r>
    <s v="T-19"/>
    <x v="1"/>
    <s v="HWQA Chamber 超溫保護維修費用"/>
    <s v="A 確認"/>
    <d v="2023-11-27T00:00:00"/>
    <s v="費用轉嫁"/>
    <s v="富聯卓越"/>
    <s v="施俊宇"/>
    <s v="新安"/>
    <s v="集團關聯外交"/>
    <x v="1"/>
    <s v="HWQA"/>
    <s v="陳興旭"/>
    <s v="USD"/>
    <n v="300"/>
    <n v="2190"/>
    <n v="2190"/>
    <n v="0"/>
    <n v="300"/>
    <n v="2190"/>
    <d v="2024-01-25T00:00:00"/>
    <n v="1800"/>
    <s v="已出貨"/>
    <m/>
    <d v="2024-04-30T00:00:00"/>
    <x v="2"/>
    <m/>
    <m/>
    <m/>
    <m/>
    <m/>
    <m/>
    <m/>
    <s v="費用轉嫁簽到黃玉琪"/>
    <m/>
    <m/>
    <m/>
  </r>
  <r>
    <s v="T-20"/>
    <x v="1"/>
    <s v="JBD B04-2F老化房搬遷B03"/>
    <s v="A 確認"/>
    <d v="2023-12-08T00:00:00"/>
    <s v="1FGFNB0006"/>
    <s v="富聯卓越"/>
    <s v="施俊宇"/>
    <s v="南寧"/>
    <s v="集團關聯外交"/>
    <x v="1"/>
    <s v="JBD"/>
    <s v="覃慶田"/>
    <s v="RMB"/>
    <n v="99200"/>
    <n v="99200"/>
    <n v="99200"/>
    <n v="0"/>
    <n v="99200"/>
    <n v="99200"/>
    <d v="2024-03-31T00:00:00"/>
    <n v="76700"/>
    <s v="已出貨"/>
    <m/>
    <d v="2024-04-30T00:00:00"/>
    <x v="2"/>
    <m/>
    <m/>
    <m/>
    <m/>
    <m/>
    <m/>
    <m/>
    <s v="費用轉嫁簽到陳麗英、孫家誠、鄭乃監、許傳政"/>
    <m/>
    <m/>
    <m/>
  </r>
  <r>
    <s v="T-21"/>
    <x v="1"/>
    <s v="MCV-408FA3DXPAChamber室外風扇維修"/>
    <s v="A 確認"/>
    <d v="2023-10-19T00:00:00"/>
    <s v="費用轉嫁"/>
    <s v="富聯卓越"/>
    <s v="施俊宇"/>
    <s v="新安"/>
    <s v="集團關聯外交"/>
    <x v="1"/>
    <s v="HWQA"/>
    <s v="陳興旭"/>
    <s v="USD"/>
    <n v="1250"/>
    <n v="9125"/>
    <n v="9125"/>
    <n v="0"/>
    <n v="1250"/>
    <n v="9125"/>
    <d v="2024-01-25T00:00:00"/>
    <n v="7800"/>
    <s v="已出貨"/>
    <m/>
    <d v="2024-04-30T00:00:00"/>
    <x v="2"/>
    <n v="4"/>
    <m/>
    <m/>
    <m/>
    <m/>
    <m/>
    <m/>
    <s v="費用轉嫁簽到吳畯富"/>
    <m/>
    <m/>
    <m/>
  </r>
  <r>
    <s v="T-22"/>
    <x v="1"/>
    <s v="MCV-408FA3DXPAChamber循環風扇維修"/>
    <s v="A 確認"/>
    <d v="2023-10-19T00:00:00"/>
    <s v="費用轉嫁"/>
    <s v="富聯卓越"/>
    <s v="施俊宇"/>
    <s v="新安"/>
    <s v="集團關聯外交"/>
    <x v="1"/>
    <s v="HWQA"/>
    <s v="陳興旭"/>
    <s v="USD"/>
    <n v="2500"/>
    <n v="17750"/>
    <n v="18250"/>
    <n v="-500"/>
    <n v="2500"/>
    <n v="18250"/>
    <d v="2024-01-25T00:00:00"/>
    <n v="4400"/>
    <s v="已出貨"/>
    <m/>
    <d v="2024-04-30T00:00:00"/>
    <x v="2"/>
    <m/>
    <m/>
    <m/>
    <m/>
    <m/>
    <m/>
    <m/>
    <s v="BU 2024年下半年的投資計畫"/>
    <m/>
    <m/>
    <m/>
  </r>
  <r>
    <s v="T-23"/>
    <x v="1"/>
    <s v="MCV-810 Chamber循環馬達過熱"/>
    <s v="A 確認"/>
    <d v="2023-12-04T00:00:00"/>
    <s v="費用轉嫁"/>
    <s v="富聯卓越"/>
    <s v="施俊宇"/>
    <s v="新安"/>
    <s v="集團關聯外交"/>
    <x v="1"/>
    <s v="HWQA"/>
    <s v="陳興旭"/>
    <s v="USD"/>
    <n v="1250"/>
    <n v="9125"/>
    <n v="9125"/>
    <n v="0"/>
    <n v="1250"/>
    <n v="9125"/>
    <d v="2024-01-25T00:00:00"/>
    <n v="4400"/>
    <s v="已出貨"/>
    <m/>
    <d v="2024-04-30T00:00:00"/>
    <x v="2"/>
    <m/>
    <m/>
    <m/>
    <m/>
    <m/>
    <m/>
    <m/>
    <m/>
    <m/>
    <m/>
    <m/>
  </r>
  <r>
    <s v="T-24"/>
    <x v="1"/>
    <s v="MHK-800LK維修壓縮機"/>
    <s v="A 確認"/>
    <d v="2023-07-06T00:00:00"/>
    <s v="費用轉嫁"/>
    <s v="富聯卓越"/>
    <s v="施俊宇"/>
    <s v="新安"/>
    <s v="集團關聯外交"/>
    <x v="1"/>
    <s v="HWQA"/>
    <s v="陳興旭"/>
    <s v="USD"/>
    <n v="1750"/>
    <n v="12775"/>
    <n v="12775"/>
    <n v="0"/>
    <n v="1750"/>
    <n v="12775"/>
    <d v="2024-01-25T00:00:00"/>
    <n v="9900"/>
    <s v="已出貨"/>
    <m/>
    <d v="2024-04-30T00:00:00"/>
    <x v="2"/>
    <m/>
    <m/>
    <m/>
    <m/>
    <m/>
    <m/>
    <m/>
    <s v="4/18必須到貨, 採購作業中"/>
    <m/>
    <m/>
    <m/>
  </r>
  <r>
    <s v="T-25"/>
    <x v="1"/>
    <s v="MSC-1150GN4ASC20PW"/>
    <s v="C取消"/>
    <d v="2024-05-31T00:00:00"/>
    <m/>
    <s v="富聯卓越"/>
    <s v="施俊宇"/>
    <s v="CNSBG"/>
    <s v="集團關聯外交"/>
    <x v="1"/>
    <s v="VN ETS-SQA"/>
    <s v="蔡忠勤"/>
    <s v="USD"/>
    <m/>
    <m/>
    <m/>
    <m/>
    <m/>
    <m/>
    <m/>
    <m/>
    <m/>
    <m/>
    <d v="2024-06-30T00:00:00"/>
    <x v="1"/>
    <m/>
    <m/>
    <m/>
    <m/>
    <m/>
    <m/>
    <m/>
    <s v="BU 2024年下半年的投資計畫"/>
    <m/>
    <m/>
    <m/>
  </r>
  <r>
    <s v="T-26"/>
    <x v="1"/>
    <s v="MST-1200FA3DSC15PW"/>
    <s v="C取消"/>
    <d v="2024-05-31T00:00:00"/>
    <m/>
    <s v="富聯卓越"/>
    <s v="施俊宇"/>
    <s v="CNSBG"/>
    <s v="集團關聯外交"/>
    <x v="1"/>
    <s v="VN ETS-SQA"/>
    <s v="郭嘉雯"/>
    <s v="USD"/>
    <m/>
    <m/>
    <m/>
    <m/>
    <m/>
    <m/>
    <m/>
    <m/>
    <m/>
    <m/>
    <d v="2024-06-30T00:00:00"/>
    <x v="1"/>
    <m/>
    <m/>
    <m/>
    <m/>
    <m/>
    <m/>
    <m/>
    <s v="HWD要收到HWQA付款才願意費用轉嫁"/>
    <m/>
    <m/>
    <m/>
  </r>
  <r>
    <s v="T-27"/>
    <x v="1"/>
    <s v="MST-1200FA3DSC15PW"/>
    <s v="A 確認"/>
    <d v="2024-02-22T00:00:00"/>
    <s v="1TGHO20010"/>
    <s v="富聯卓越"/>
    <s v="施俊宇"/>
    <s v="CNSBG"/>
    <s v="集團關聯外交"/>
    <x v="1"/>
    <s v="HC HWQA"/>
    <s v="蘇國偉"/>
    <s v="USD"/>
    <n v="70000"/>
    <n v="511000"/>
    <n v="511000"/>
    <n v="0"/>
    <n v="70000"/>
    <n v="511000"/>
    <d v="2024-04-15T00:00:00"/>
    <n v="425509"/>
    <s v="已外校待出貨"/>
    <m/>
    <d v="2024-05-31T00:00:00"/>
    <x v="0"/>
    <m/>
    <m/>
    <m/>
    <m/>
    <m/>
    <m/>
    <m/>
    <s v="BU 2024年下半年的投資計畫"/>
    <m/>
    <m/>
    <m/>
  </r>
  <r>
    <s v="T-28"/>
    <x v="1"/>
    <s v="MST-2160AA4ASC1PW"/>
    <s v="C取消"/>
    <d v="2024-05-31T00:00:00"/>
    <m/>
    <s v="富聯卓越"/>
    <s v="施俊宇"/>
    <s v="CNSBG"/>
    <s v="集團關聯外交"/>
    <x v="1"/>
    <s v="VN ETS-SQA"/>
    <s v="蔡忠勤"/>
    <s v="USD"/>
    <m/>
    <m/>
    <m/>
    <m/>
    <m/>
    <m/>
    <m/>
    <m/>
    <m/>
    <m/>
    <d v="2024-06-30T00:00:00"/>
    <x v="1"/>
    <m/>
    <m/>
    <m/>
    <m/>
    <m/>
    <m/>
    <m/>
    <s v="待費用轉嫁"/>
    <m/>
    <m/>
    <m/>
  </r>
  <r>
    <s v="T-29"/>
    <x v="1"/>
    <s v="MST-2376升級維修"/>
    <s v="A 確認"/>
    <d v="2023-10-23T00:00:00"/>
    <s v="費用轉嫁"/>
    <s v="弘佳"/>
    <s v="施俊宇"/>
    <s v="南寧"/>
    <s v="集團關聯外交"/>
    <x v="1"/>
    <s v="ETS-SQA"/>
    <s v="蘇國偉"/>
    <s v="USD"/>
    <n v="47245"/>
    <n v="344888.5"/>
    <n v="344888.5"/>
    <n v="0"/>
    <n v="47245"/>
    <n v="344888.5"/>
    <d v="2024-03-31T00:00:00"/>
    <n v="298000"/>
    <s v="已出貨"/>
    <m/>
    <d v="2024-05-31T00:00:00"/>
    <x v="0"/>
    <m/>
    <m/>
    <m/>
    <m/>
    <m/>
    <m/>
    <m/>
    <s v="進行中"/>
    <m/>
    <m/>
    <m/>
  </r>
  <r>
    <s v="T-30"/>
    <x v="1"/>
    <s v="MSTW-4AA4ASC1PW"/>
    <s v="C取消"/>
    <d v="2024-05-31T00:00:00"/>
    <m/>
    <s v="富聯卓越"/>
    <s v="施俊宇"/>
    <s v="CNSBG"/>
    <s v="集團關聯外交"/>
    <x v="1"/>
    <s v="VN ETS-SQA"/>
    <s v="蔡忠勤"/>
    <s v="USD"/>
    <m/>
    <m/>
    <m/>
    <m/>
    <m/>
    <m/>
    <m/>
    <m/>
    <m/>
    <m/>
    <d v="2024-06-30T00:00:00"/>
    <x v="1"/>
    <m/>
    <m/>
    <m/>
    <m/>
    <m/>
    <m/>
    <m/>
    <s v="BU 2024年下半年的投資計畫"/>
    <m/>
    <m/>
    <m/>
  </r>
  <r>
    <s v="T-31"/>
    <x v="1"/>
    <s v="MSTW-7225升級維修"/>
    <s v="A 確認"/>
    <d v="2023-12-15T00:00:00"/>
    <s v="費用轉嫁"/>
    <s v="富裕"/>
    <s v="施俊宇"/>
    <s v="CNSBG-NN"/>
    <s v="集團關聯外交"/>
    <x v="1"/>
    <s v="ETS-SQA"/>
    <s v="葉長權"/>
    <s v="RMB"/>
    <n v="402665"/>
    <n v="402665"/>
    <n v="402665"/>
    <n v="0"/>
    <n v="402665"/>
    <n v="402665"/>
    <d v="2024-03-31T00:00:00"/>
    <n v="317540"/>
    <s v="已出貨"/>
    <m/>
    <d v="2024-05-31T00:00:00"/>
    <x v="0"/>
    <m/>
    <m/>
    <m/>
    <m/>
    <m/>
    <m/>
    <m/>
    <s v="待BU下PO開票"/>
    <m/>
    <m/>
    <m/>
  </r>
  <r>
    <s v="T-33"/>
    <x v="1"/>
    <s v="POD1模擬"/>
    <s v="A 確認"/>
    <d v="2024-04-30T00:00:00"/>
    <m/>
    <s v="富聯卓越"/>
    <s v="施俊宇"/>
    <s v="鴻佰-湖口"/>
    <s v="集團關聯外交"/>
    <x v="2"/>
    <s v="NVD"/>
    <s v="陳品蓁"/>
    <s v="USD"/>
    <n v="20000"/>
    <n v="146000"/>
    <n v="146000"/>
    <n v="0"/>
    <n v="20000"/>
    <n v="146000"/>
    <m/>
    <n v="15000"/>
    <s v="須溝通費用收取方式"/>
    <m/>
    <d v="2024-06-30T00:00:00"/>
    <x v="1"/>
    <m/>
    <m/>
    <m/>
    <m/>
    <m/>
    <m/>
    <m/>
    <s v="費用轉嫁簽到黃鈴珊"/>
    <m/>
    <m/>
    <m/>
  </r>
  <r>
    <s v="T-34"/>
    <x v="1"/>
    <s v="TS-512CN4AXPW"/>
    <s v="C取消"/>
    <d v="2024-05-31T00:00:00"/>
    <m/>
    <s v="富聯卓越"/>
    <s v="施俊宇"/>
    <s v="CNSBG"/>
    <s v="集團關聯外交"/>
    <x v="1"/>
    <s v="VN ETS-SQA"/>
    <s v="蔡忠勤"/>
    <s v="USD"/>
    <m/>
    <m/>
    <m/>
    <m/>
    <m/>
    <m/>
    <m/>
    <m/>
    <m/>
    <m/>
    <d v="2024-06-30T00:00:00"/>
    <x v="1"/>
    <m/>
    <m/>
    <m/>
    <m/>
    <m/>
    <m/>
    <m/>
    <s v="BU OPEN PO改下卓越"/>
    <m/>
    <m/>
    <m/>
  </r>
  <r>
    <s v="T-36"/>
    <x v="1"/>
    <s v="大穩溫箱異常維護"/>
    <s v="A 確認"/>
    <d v="2024-03-20T00:00:00"/>
    <s v="費用轉嫁"/>
    <s v="富聯卓越"/>
    <s v="施俊宇"/>
    <s v="龍華"/>
    <s v="集團關聯外交"/>
    <x v="1"/>
    <s v="HWD"/>
    <s v="王繼濤"/>
    <s v="RMB"/>
    <n v="34000"/>
    <n v="34000"/>
    <n v="34000"/>
    <n v="0"/>
    <n v="34000"/>
    <n v="34000"/>
    <d v="2023-12-31T00:00:00"/>
    <n v="19500"/>
    <s v="待PO開票"/>
    <m/>
    <d v="2024-04-30T00:00:00"/>
    <x v="2"/>
    <m/>
    <m/>
    <m/>
    <m/>
    <m/>
    <m/>
    <m/>
    <s v="3/27需出貨"/>
    <m/>
    <m/>
    <m/>
  </r>
  <r>
    <s v="T-37"/>
    <x v="1"/>
    <s v="小球&amp;按壓測試治具"/>
    <s v="A 確認"/>
    <d v="2023-11-01T00:00:00"/>
    <s v="費用轉嫁"/>
    <s v="富聯卓越"/>
    <s v="施俊宇"/>
    <s v="龍華"/>
    <s v="集團關聯外交"/>
    <x v="1"/>
    <s v="ETS-SQA"/>
    <s v="程兵"/>
    <s v="RMB"/>
    <n v="6900"/>
    <n v="6900"/>
    <n v="6900"/>
    <n v="0"/>
    <n v="6900"/>
    <n v="6900"/>
    <d v="2024-01-25T00:00:00"/>
    <n v="2160"/>
    <s v="已出貨"/>
    <m/>
    <d v="2024-04-30T00:00:00"/>
    <x v="2"/>
    <m/>
    <m/>
    <m/>
    <m/>
    <m/>
    <m/>
    <m/>
    <s v="費用轉嫁中簽到耿軍勤"/>
    <m/>
    <m/>
    <m/>
  </r>
  <r>
    <s v="T-40"/>
    <x v="1"/>
    <s v="可程式快速升降溫恆濕試驗機MSC-1000EA4ASC15PW"/>
    <s v="A 確認"/>
    <d v="2021-09-30T00:00:00"/>
    <s v="1TGL900012"/>
    <s v="富聯富桂"/>
    <s v="施俊宇"/>
    <s v="新安"/>
    <s v="集團關聯外交"/>
    <x v="1"/>
    <s v="HWQA"/>
    <s v="陳興旭"/>
    <s v="USD"/>
    <n v="70000"/>
    <n v="511000"/>
    <n v="511000"/>
    <n v="0"/>
    <n v="70000"/>
    <n v="511000"/>
    <d v="2024-04-30T00:00:00"/>
    <n v="316200"/>
    <s v="已外校待出貨"/>
    <m/>
    <d v="2024-05-31T00:00:00"/>
    <x v="0"/>
    <m/>
    <m/>
    <m/>
    <m/>
    <m/>
    <m/>
    <m/>
    <s v="費用轉嫁簽到黃鈴珊"/>
    <m/>
    <m/>
    <m/>
  </r>
  <r>
    <s v="T-41"/>
    <x v="1"/>
    <s v="可程式快速升降溫恆濕試驗機MSC-1000EA4ASC15PW改造"/>
    <s v="A 確認"/>
    <d v="2024-01-07T00:00:00"/>
    <s v="費用轉嫁"/>
    <s v="弘佳"/>
    <s v="施俊宇"/>
    <s v="新安"/>
    <s v="集團關聯外交"/>
    <x v="1"/>
    <s v="HWQA"/>
    <s v="陳興旭"/>
    <s v="USD"/>
    <n v="28035"/>
    <n v="204655.5"/>
    <n v="204655.5"/>
    <n v="0"/>
    <n v="28035"/>
    <n v="204655.5"/>
    <d v="2024-05-31T00:00:00"/>
    <n v="21026.25"/>
    <s v="已外校待出貨"/>
    <m/>
    <d v="2024-04-30T00:00:00"/>
    <x v="0"/>
    <m/>
    <m/>
    <m/>
    <m/>
    <m/>
    <m/>
    <m/>
    <s v="費用轉嫁簽到鄧金源"/>
    <m/>
    <m/>
    <m/>
  </r>
  <r>
    <s v="T-42"/>
    <x v="1"/>
    <s v="快速溫變試驗箱壓縮機維修"/>
    <s v="A 確認"/>
    <d v="2023-09-14T00:00:00"/>
    <s v="費用轉嫁"/>
    <s v="富聯卓越"/>
    <s v="施俊宇"/>
    <s v="龍華"/>
    <s v="集團關聯外交"/>
    <x v="1"/>
    <s v="HWD"/>
    <s v="王繼濤"/>
    <s v="RMB"/>
    <n v="26636"/>
    <n v="26636"/>
    <n v="26636"/>
    <n v="0"/>
    <n v="26636"/>
    <n v="26636"/>
    <d v="2023-12-31T00:00:00"/>
    <n v="19977"/>
    <s v="已出貨"/>
    <m/>
    <d v="2024-04-30T00:00:00"/>
    <x v="2"/>
    <m/>
    <m/>
    <m/>
    <m/>
    <m/>
    <m/>
    <m/>
    <s v="待女媧對帳"/>
    <m/>
    <m/>
    <m/>
  </r>
  <r>
    <s v="T-43"/>
    <x v="1"/>
    <s v="扭力測試治具"/>
    <s v="A 確認"/>
    <d v="2023-11-01T00:00:00"/>
    <s v="費用轉嫁"/>
    <s v="富聯卓越"/>
    <s v="施俊宇"/>
    <s v="龍華"/>
    <s v="集團關聯外交"/>
    <x v="1"/>
    <s v="ETS-SQA"/>
    <s v="程兵"/>
    <s v="RMB"/>
    <n v="1200"/>
    <n v="1200"/>
    <n v="1200"/>
    <n v="0"/>
    <n v="1200"/>
    <n v="1200"/>
    <d v="2024-01-25T00:00:00"/>
    <n v="520"/>
    <s v="已出貨"/>
    <m/>
    <d v="2024-04-30T00:00:00"/>
    <x v="2"/>
    <m/>
    <m/>
    <m/>
    <m/>
    <m/>
    <m/>
    <m/>
    <s v="已經申請開票"/>
    <m/>
    <m/>
    <m/>
  </r>
  <r>
    <s v="T-44"/>
    <x v="1"/>
    <s v="步入式加濕系統維修"/>
    <s v="A 確認"/>
    <m/>
    <s v="費用轉嫁"/>
    <s v="富聯卓越"/>
    <s v="施俊宇"/>
    <s v="新安"/>
    <s v="集團關聯外交"/>
    <x v="1"/>
    <s v="HWQA"/>
    <s v="陳興旭"/>
    <s v="USD"/>
    <n v="1250"/>
    <n v="9125"/>
    <n v="9125"/>
    <n v="0"/>
    <n v="1250"/>
    <n v="9125"/>
    <d v="2024-01-15T00:00:00"/>
    <n v="6500"/>
    <s v="已出貨"/>
    <m/>
    <d v="2024-04-30T00:00:00"/>
    <x v="2"/>
    <m/>
    <m/>
    <m/>
    <m/>
    <m/>
    <m/>
    <m/>
    <s v="費用轉嫁簽到黃鈴珊"/>
    <m/>
    <m/>
    <m/>
  </r>
  <r>
    <s v="T-45"/>
    <x v="1"/>
    <s v="单体电池智能充电柜"/>
    <s v="A 確認"/>
    <d v="2023-06-08T00:00:00"/>
    <s v="報價已回簽待正式PO"/>
    <s v="富聯卓越"/>
    <s v="施俊宇"/>
    <s v="贛州"/>
    <s v="集團關聯外交"/>
    <x v="6"/>
    <s v="釹媧"/>
    <s v="釹媧"/>
    <s v="RMB"/>
    <n v="126000"/>
    <n v="126000"/>
    <n v="126000"/>
    <n v="0"/>
    <n v="126000"/>
    <n v="126000"/>
    <d v="2023-12-31T00:00:00"/>
    <n v="94500"/>
    <s v="已出貨"/>
    <m/>
    <d v="2024-04-30T00:00:00"/>
    <x v="2"/>
    <m/>
    <m/>
    <m/>
    <m/>
    <m/>
    <m/>
    <m/>
    <s v="費用轉嫁簽到黃鈴珊"/>
    <m/>
    <m/>
    <m/>
  </r>
  <r>
    <s v="T-46"/>
    <x v="1"/>
    <s v="南寧B06 3F老化房改造"/>
    <s v="A 確認"/>
    <d v="2023-09-25T00:00:00"/>
    <s v="Fp202309250026"/>
    <s v="富聯卓越"/>
    <s v="施俊宇"/>
    <s v="CNSBG-NN"/>
    <s v="集團關聯外交"/>
    <x v="1"/>
    <s v="JBD"/>
    <s v="鄧可昌"/>
    <s v="RMB"/>
    <n v="68000"/>
    <n v="68000"/>
    <n v="68000"/>
    <n v="0"/>
    <n v="68000"/>
    <n v="68000"/>
    <d v="2023-11-30T00:00:00"/>
    <n v="35646"/>
    <s v="已出貨"/>
    <m/>
    <d v="2024-04-30T00:00:00"/>
    <x v="2"/>
    <m/>
    <m/>
    <m/>
    <m/>
    <m/>
    <m/>
    <m/>
    <s v="費用轉嫁簽到黃鈴珊"/>
    <m/>
    <m/>
    <m/>
  </r>
  <r>
    <s v="T-47"/>
    <x v="1"/>
    <s v="按鍵固定測試治具"/>
    <s v="A 確認"/>
    <d v="2023-11-01T00:00:00"/>
    <s v="費用轉嫁"/>
    <s v="富聯卓越"/>
    <s v="施俊宇"/>
    <s v="龍華"/>
    <s v="集團關聯外交"/>
    <x v="1"/>
    <s v="ETS-SQA"/>
    <s v="程兵"/>
    <s v="RMB"/>
    <n v="720"/>
    <n v="720"/>
    <n v="720"/>
    <n v="0"/>
    <n v="720"/>
    <n v="720"/>
    <d v="2024-01-25T00:00:00"/>
    <n v="560"/>
    <s v="已出貨"/>
    <m/>
    <d v="2024-04-30T00:00:00"/>
    <x v="2"/>
    <m/>
    <m/>
    <m/>
    <m/>
    <m/>
    <m/>
    <m/>
    <s v="BU工廠還在建設通知順延5月出貨"/>
    <m/>
    <m/>
    <m/>
  </r>
  <r>
    <s v="T-48"/>
    <x v="1"/>
    <s v="按鍵測試治具"/>
    <s v="A 確認"/>
    <d v="2023-11-01T00:00:00"/>
    <s v="費用轉嫁"/>
    <s v="富聯卓越"/>
    <s v="施俊宇"/>
    <s v="龍華"/>
    <s v="集團關聯外交"/>
    <x v="1"/>
    <s v="ETS-SQA"/>
    <s v="程兵"/>
    <s v="RMB"/>
    <n v="18400"/>
    <n v="18400"/>
    <n v="18400"/>
    <n v="0"/>
    <n v="18400"/>
    <n v="18400"/>
    <d v="2024-01-25T00:00:00"/>
    <n v="5520"/>
    <s v="已出貨"/>
    <m/>
    <d v="2024-04-30T00:00:00"/>
    <x v="2"/>
    <m/>
    <m/>
    <m/>
    <m/>
    <m/>
    <m/>
    <m/>
    <s v="已經申請開票"/>
    <m/>
    <m/>
    <m/>
  </r>
  <r>
    <s v="T-50"/>
    <x v="1"/>
    <s v="振動測試治具"/>
    <s v="A 確認"/>
    <d v="2023-11-01T00:00:00"/>
    <s v="費用轉嫁"/>
    <s v="富聯卓越"/>
    <s v="施俊宇"/>
    <s v="龍華"/>
    <s v="集團關聯外交"/>
    <x v="1"/>
    <s v="ETS-SQA"/>
    <s v="程兵"/>
    <s v="RMB"/>
    <n v="3360"/>
    <n v="3360"/>
    <n v="3360"/>
    <n v="0"/>
    <n v="3360"/>
    <n v="3360"/>
    <d v="2024-01-25T00:00:00"/>
    <n v="1740"/>
    <s v="已出貨"/>
    <m/>
    <d v="2024-04-30T00:00:00"/>
    <x v="2"/>
    <m/>
    <m/>
    <m/>
    <m/>
    <m/>
    <m/>
    <m/>
    <s v="費用轉嫁簽到黃鈴珊"/>
    <m/>
    <m/>
    <m/>
  </r>
  <r>
    <s v="T-52"/>
    <x v="1"/>
    <s v="針刺擠壓機"/>
    <s v="A 確認"/>
    <d v="2023-04-28T00:00:00"/>
    <s v="QWXHN40065"/>
    <s v="富聯富桂"/>
    <s v="施俊宇"/>
    <s v="高雄和發"/>
    <s v="集團關聯外交"/>
    <x v="7"/>
    <s v="Baterry Cell"/>
    <s v="勝利"/>
    <s v="USD"/>
    <n v="25000"/>
    <n v="182500"/>
    <n v="182500"/>
    <n v="0"/>
    <n v="25000"/>
    <n v="182500"/>
    <d v="2024-05-31T00:00:00"/>
    <n v="140000"/>
    <s v="待客戶通知出貨"/>
    <m/>
    <d v="2024-05-31T00:00:00"/>
    <x v="0"/>
    <m/>
    <m/>
    <m/>
    <m/>
    <m/>
    <m/>
    <m/>
    <m/>
    <m/>
    <m/>
    <m/>
  </r>
  <r>
    <s v="T-55"/>
    <x v="1"/>
    <s v="越南NVD RUN IN溫控管理與測試架"/>
    <s v="A 確認"/>
    <d v="2024-02-28T00:00:00"/>
    <s v="1FLHO20047"/>
    <s v="富聯卓越"/>
    <s v="施俊宇"/>
    <s v="越南富聯精密"/>
    <s v="集團關聯外交"/>
    <x v="2"/>
    <s v="NVD"/>
    <s v="楊成"/>
    <s v="USD"/>
    <n v="474764"/>
    <n v="3465777.1999999997"/>
    <n v="3465777.1999999997"/>
    <n v="0"/>
    <n v="474764"/>
    <n v="3465777.1999999997"/>
    <d v="2024-03-31T00:00:00"/>
    <n v="2754719"/>
    <s v="已出貨"/>
    <m/>
    <d v="2024-03-30T00:00:00"/>
    <x v="2"/>
    <m/>
    <m/>
    <m/>
    <m/>
    <m/>
    <m/>
    <m/>
    <s v="待說明書驗收對帳"/>
    <m/>
    <m/>
    <m/>
  </r>
  <r>
    <s v="T-56"/>
    <x v="1"/>
    <s v="跌落測試治具"/>
    <s v="A 確認"/>
    <d v="2023-11-01T00:00:00"/>
    <s v="費用轉嫁"/>
    <s v="富聯卓越"/>
    <s v="施俊宇"/>
    <s v="龍華"/>
    <s v="集團關聯外交"/>
    <x v="1"/>
    <s v="ETS-SQA"/>
    <s v="程兵"/>
    <s v="RMB"/>
    <n v="5100"/>
    <n v="5100"/>
    <n v="5100"/>
    <n v="0"/>
    <n v="5100"/>
    <n v="5100"/>
    <d v="2024-01-25T00:00:00"/>
    <n v="2200"/>
    <s v="已出貨"/>
    <m/>
    <d v="2024-04-30T00:00:00"/>
    <x v="2"/>
    <m/>
    <m/>
    <m/>
    <m/>
    <m/>
    <m/>
    <m/>
    <s v="待驗收對帳"/>
    <m/>
    <m/>
    <m/>
  </r>
  <r>
    <s v="T-57"/>
    <x v="1"/>
    <s v="新安廠C7 MVC-408 Chamber更換維修RO逆滲透純水機"/>
    <s v="A 確認"/>
    <d v="2023-11-27T00:00:00"/>
    <s v="費用轉嫁"/>
    <s v="富聯卓越"/>
    <s v="施俊宇"/>
    <s v="新安"/>
    <s v="集團關聯外交"/>
    <x v="1"/>
    <s v="HWQA"/>
    <s v="陳興旭"/>
    <s v="USD"/>
    <n v="550"/>
    <n v="4015"/>
    <n v="4015"/>
    <n v="0"/>
    <n v="550"/>
    <n v="4015"/>
    <d v="2024-01-25T00:00:00"/>
    <n v="2600"/>
    <s v="已出貨"/>
    <m/>
    <d v="2024-04-30T00:00:00"/>
    <x v="2"/>
    <n v="4"/>
    <m/>
    <m/>
    <m/>
    <m/>
    <m/>
    <m/>
    <s v="陳麗英、羅詩宇、鍾合順、吳瓊、史維忠待簽"/>
    <m/>
    <m/>
    <m/>
  </r>
  <r>
    <s v="T-58"/>
    <x v="1"/>
    <s v="電池充電監控系統（PC）"/>
    <s v="A 確認"/>
    <d v="2023-03-04T00:00:00"/>
    <s v="費用轉嫁"/>
    <s v="富聯卓越"/>
    <s v="施俊宇"/>
    <s v="新安"/>
    <s v="集團關聯外交"/>
    <x v="1"/>
    <s v="CBD     AE"/>
    <s v="潘冬"/>
    <s v="RMB"/>
    <n v="36810"/>
    <n v="36810"/>
    <n v="36810"/>
    <n v="0"/>
    <n v="36810"/>
    <n v="36810"/>
    <d v="2023-06-15T00:00:00"/>
    <n v="29800"/>
    <s v="已出貨"/>
    <m/>
    <d v="2024-05-10T00:00:00"/>
    <x v="0"/>
    <m/>
    <m/>
    <m/>
    <m/>
    <m/>
    <m/>
    <m/>
    <m/>
    <m/>
    <m/>
    <m/>
  </r>
  <r>
    <s v="T-59"/>
    <x v="1"/>
    <s v="電池搬運車(ATLH202308-0077-E)"/>
    <s v="A 確認"/>
    <d v="2023-06-08T00:00:00"/>
    <s v="報價已回簽待正式PO"/>
    <s v="富聯卓越"/>
    <s v="施俊宇"/>
    <s v="贛州"/>
    <s v="集團關聯外交"/>
    <x v="6"/>
    <s v="釹媧"/>
    <s v="釹媧"/>
    <s v="RMB"/>
    <n v="58000"/>
    <n v="58000"/>
    <n v="58000"/>
    <n v="0"/>
    <n v="58000"/>
    <n v="58000"/>
    <d v="2023-12-31T00:00:00"/>
    <n v="52000"/>
    <s v="已出貨"/>
    <m/>
    <d v="2024-05-10T00:00:00"/>
    <x v="0"/>
    <m/>
    <m/>
    <m/>
    <m/>
    <m/>
    <m/>
    <m/>
    <m/>
    <m/>
    <m/>
    <m/>
  </r>
  <r>
    <s v="T-60"/>
    <x v="1"/>
    <s v="龍華D10 4F EDVT 4台設備維修"/>
    <s v="A 確認"/>
    <m/>
    <s v="費用轉嫁"/>
    <s v="富聯卓越"/>
    <s v="施俊宇"/>
    <s v="龍華"/>
    <s v="集團關聯外交"/>
    <x v="1"/>
    <s v="LH ETS HWAQ EDVT"/>
    <s v="甘志勇"/>
    <s v="RMB"/>
    <n v="15700"/>
    <n v="15700"/>
    <n v="15700"/>
    <n v="0"/>
    <n v="15700"/>
    <n v="15700"/>
    <d v="2024-03-15T00:00:00"/>
    <n v="12080"/>
    <s v="已出貨"/>
    <m/>
    <d v="2024-04-30T00:00:00"/>
    <x v="2"/>
    <m/>
    <m/>
    <m/>
    <m/>
    <m/>
    <m/>
    <m/>
    <m/>
    <m/>
    <m/>
    <m/>
  </r>
  <r>
    <s v="T-62"/>
    <x v="1"/>
    <s v="B06-3F老化房電控箱改造"/>
    <s v="A 確認"/>
    <d v="2024-03-27T00:00:00"/>
    <s v="Fp202403270053"/>
    <s v="富聯卓越"/>
    <s v="施俊宇"/>
    <s v="南寧富聯富桂"/>
    <s v="集團關聯外交"/>
    <x v="1"/>
    <s v="NN JBD"/>
    <s v="鄒秀君"/>
    <s v="RMB"/>
    <n v="16800"/>
    <n v="16800"/>
    <n v="16800"/>
    <n v="0"/>
    <n v="16800"/>
    <n v="16800"/>
    <d v="2024-05-31T00:00:00"/>
    <n v="12600"/>
    <s v="設計中"/>
    <m/>
    <d v="2024-06-30T00:00:00"/>
    <x v="1"/>
    <m/>
    <m/>
    <m/>
    <m/>
    <m/>
    <m/>
    <m/>
    <m/>
    <m/>
    <m/>
    <m/>
  </r>
  <r>
    <s v="T-63"/>
    <x v="1"/>
    <s v="NVIDIA-Switch F16 BI ROOM升溫改造"/>
    <s v="A 確認"/>
    <d v="2024-03-16T00:00:00"/>
    <s v="費用轉嫁"/>
    <s v="富聯卓越"/>
    <s v="施俊宇"/>
    <s v="越南光州廠"/>
    <s v="集團關聯外交"/>
    <x v="1"/>
    <s v="VN MBD1"/>
    <s v="卓巧靈"/>
    <s v="USD"/>
    <n v="15100"/>
    <n v="110230"/>
    <n v="110230"/>
    <n v="0"/>
    <n v="15100"/>
    <n v="110230"/>
    <d v="2024-05-31T00:00:00"/>
    <n v="11325"/>
    <s v="待出貨"/>
    <m/>
    <d v="2024-06-30T00:00:00"/>
    <x v="1"/>
    <m/>
    <m/>
    <m/>
    <m/>
    <m/>
    <m/>
    <m/>
    <m/>
    <m/>
    <m/>
    <m/>
  </r>
  <r>
    <s v="T-64"/>
    <x v="1"/>
    <s v="恒溫恒濕試驗機，TH2停機狀態 下，水箱漏水，故申_x000a_請維修"/>
    <s v="A 確認"/>
    <d v="2024-03-12T00:00:00"/>
    <s v="Fp202403120006"/>
    <s v="富聯卓越"/>
    <s v="施俊宇"/>
    <s v="龍華"/>
    <s v="集團關聯外交"/>
    <x v="1"/>
    <s v="ETS-SQA"/>
    <s v="程兵"/>
    <s v="RMB"/>
    <n v="1100"/>
    <n v="1100"/>
    <n v="1100"/>
    <n v="0"/>
    <n v="1100"/>
    <n v="1100"/>
    <d v="2024-04-30T00:00:00"/>
    <n v="825"/>
    <s v="已出貨"/>
    <m/>
    <d v="2024-05-31T00:00:00"/>
    <x v="0"/>
    <m/>
    <m/>
    <m/>
    <m/>
    <m/>
    <m/>
    <m/>
    <s v="正在跟客戶談23套"/>
    <m/>
    <m/>
    <m/>
  </r>
  <r>
    <s v="T-65"/>
    <x v="1"/>
    <s v="恒溫恒濕試驗機，TH10水泵有時抽不上水，故申請_x000a_維修。"/>
    <s v="A 確認"/>
    <d v="2024-03-12T00:00:00"/>
    <s v="Pe202402290301"/>
    <s v="富聯卓越"/>
    <s v="施俊宇"/>
    <s v="龍華"/>
    <s v="集團關聯外交"/>
    <x v="1"/>
    <s v="ETS-SQA"/>
    <s v="程兵"/>
    <s v="RMB"/>
    <n v="700"/>
    <n v="700"/>
    <n v="700"/>
    <n v="0"/>
    <n v="700"/>
    <n v="700"/>
    <d v="2024-04-30T00:00:00"/>
    <n v="525"/>
    <s v="已出貨"/>
    <m/>
    <d v="2024-05-31T00:00:00"/>
    <x v="0"/>
    <m/>
    <m/>
    <m/>
    <m/>
    <m/>
    <m/>
    <m/>
    <s v="5/30出貨"/>
    <m/>
    <m/>
    <m/>
  </r>
  <r>
    <s v="T-66"/>
    <x v="1"/>
    <s v="用於溫箱維修"/>
    <s v="A 確認"/>
    <d v="2024-03-21T00:00:00"/>
    <s v="Fp202403210020-1"/>
    <s v="富聯卓越"/>
    <s v="施俊宇"/>
    <s v="龍華"/>
    <s v="集團關聯外交"/>
    <x v="1"/>
    <s v="HWD"/>
    <s v="王繼濤"/>
    <s v="RMB"/>
    <n v="10130"/>
    <n v="10130"/>
    <n v="10130"/>
    <n v="0"/>
    <n v="10130"/>
    <n v="10130"/>
    <d v="2024-04-30T00:00:00"/>
    <n v="7597.5"/>
    <s v="已出貨"/>
    <m/>
    <d v="2024-05-31T00:00:00"/>
    <x v="0"/>
    <m/>
    <m/>
    <m/>
    <m/>
    <m/>
    <m/>
    <m/>
    <s v="5月出貨"/>
    <m/>
    <s v="新增"/>
    <m/>
  </r>
  <r>
    <s v="T-69"/>
    <x v="1"/>
    <s v="越南NVD RUN IN溫控管理與測試架"/>
    <s v="A 確認"/>
    <d v="2024-05-01T00:00:00"/>
    <m/>
    <s v="富聯卓越"/>
    <s v="施俊宇"/>
    <s v="越南富聯精密"/>
    <s v="集團關聯外交"/>
    <x v="2"/>
    <s v="NVD"/>
    <s v="楊成"/>
    <s v="USD"/>
    <n v="906367"/>
    <n v="6435205.6999999993"/>
    <n v="6616479.0999999996"/>
    <n v="-181273.40000000037"/>
    <n v="906367"/>
    <n v="6435205.6999999993"/>
    <d v="2024-06-30T00:00:00"/>
    <n v="679775.25"/>
    <s v="已報價"/>
    <m/>
    <d v="2024-06-30T00:00:00"/>
    <x v="1"/>
    <m/>
    <m/>
    <m/>
    <m/>
    <m/>
    <m/>
    <m/>
    <s v="9套未付款"/>
    <m/>
    <m/>
    <m/>
  </r>
  <r>
    <s v="S-2"/>
    <x v="2"/>
    <s v="32 sites 三溫熱流儀(9532)"/>
    <s v="A 確認"/>
    <d v="2024-04-10T00:00:00"/>
    <m/>
    <s v="富聯卓越"/>
    <s v="施俊宇"/>
    <s v="艾芳芯動"/>
    <s v="外部客戶"/>
    <x v="8"/>
    <s v="艾芳芯動"/>
    <s v="Jason"/>
    <s v="RMB"/>
    <n v="623520"/>
    <n v="623520"/>
    <n v="623520"/>
    <n v="0"/>
    <n v="623520"/>
    <n v="623520"/>
    <d v="2024-04-30T00:00:00"/>
    <n v="467640"/>
    <s v="設計中"/>
    <m/>
    <d v="2024-06-30T00:00:00"/>
    <x v="1"/>
    <m/>
    <m/>
    <m/>
    <m/>
    <m/>
    <m/>
    <m/>
    <s v="4套未付款"/>
    <m/>
    <m/>
    <m/>
  </r>
  <r>
    <s v="S-3"/>
    <x v="2"/>
    <s v="ATC SLT-mini"/>
    <s v="A 確認"/>
    <d v="2024-04-10T00:00:00"/>
    <m/>
    <s v="富聯卓越"/>
    <s v="施俊宇"/>
    <s v="艾芳芯動"/>
    <s v="外部客戶"/>
    <x v="8"/>
    <s v="艾芳芯動"/>
    <s v="邱創先"/>
    <s v="RMB"/>
    <n v="155530"/>
    <n v="155530"/>
    <n v="155530"/>
    <n v="0"/>
    <n v="155530"/>
    <n v="155530"/>
    <d v="2024-03-31T00:00:00"/>
    <n v="116647.5"/>
    <s v="待客戶提供加熱器、感溫棒與載盤才能試車"/>
    <m/>
    <d v="2024-06-30T00:00:00"/>
    <x v="1"/>
    <m/>
    <m/>
    <m/>
    <m/>
    <m/>
    <m/>
    <m/>
    <s v="目前4套TPMS水冷已到貨付了80%"/>
    <m/>
    <m/>
    <m/>
  </r>
  <r>
    <s v="S-4"/>
    <x v="2"/>
    <s v="ATC-A75B150-9508-T_x000a_ATC-A75B150-EW-9508-T/P"/>
    <s v="A 確認"/>
    <d v="2024-01-03T00:00:00"/>
    <n v="20240103005"/>
    <s v="富聯卓越"/>
    <s v="施俊宇"/>
    <s v="艾芳芯動"/>
    <s v="外部客戶"/>
    <x v="8"/>
    <s v="艾芳芯動"/>
    <s v="闕志學"/>
    <s v="RMB"/>
    <n v="863320"/>
    <n v="863320"/>
    <n v="863320"/>
    <n v="0"/>
    <n v="863320"/>
    <n v="863320"/>
    <d v="2024-02-01T00:00:00"/>
    <n v="686500"/>
    <s v="已出貨"/>
    <m/>
    <d v="2024-06-30T00:00:00"/>
    <x v="1"/>
    <m/>
    <m/>
    <m/>
    <m/>
    <m/>
    <m/>
    <m/>
    <s v="已完工,待PO. 驗收對帳"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96">
  <r>
    <s v="A001"/>
    <x v="0"/>
    <s v="C1追加DIMM機"/>
    <s v="A 確認"/>
    <d v="2024-03-30T00:00:00"/>
    <s v="FII2430403"/>
    <s v="FII USA"/>
    <s v="張晟昌"/>
    <s v="威州"/>
    <s v="集團關聯外交"/>
    <x v="0"/>
    <s v="FII USA"/>
    <s v="王曦堯"/>
    <s v="USD"/>
    <n v="96000"/>
    <x v="0"/>
    <x v="0"/>
    <n v="19699.199999999953"/>
    <n v="96000"/>
    <n v="0.68110080000000006"/>
    <m/>
    <n v="250546"/>
    <s v="已出貨"/>
    <d v="2024-03-30T00:00:00"/>
    <s v="2024/5"/>
    <x v="0"/>
  </r>
  <r>
    <s v="A003"/>
    <x v="0"/>
    <s v="CBD Coco EVT 自動化線"/>
    <s v="A 確認"/>
    <m/>
    <s v="2B01-O10015(治具）_x000a_2B01-O10022(治具）_x000a_1TGHO10017(自動化）_x000a_2B01-O10013(自動化）_x000a_2B01-O10009(自動化）_x000a_2B01-O10014(自動化）_x000a_2B01-O10019(治具）_x000a_2B01-O10020(治具+自動化）_x000a_1TGHO10041(自動化）_x000a_2B01-O30001(治具+自動化）_x000a_2B01-O30002(治具）_x000a_2B01-O30003(治具）_x000a_2B01-O30019(治具+自動化）_x000a_2B01-O30031(治具）_x000a_2B01-O30003(治具)_x000a_2B01-O30016(治具)_x000a_2B01-O40009(治具)_x000a_2B01-O40010(治具)_x000a_2B01-O40013(治具+自動化)_x000a_2B01-O40016(治具)"/>
    <s v="Cloud Network Technology Singapopre Pte.Ltd"/>
    <s v="張世忠"/>
    <s v="台灣台陽"/>
    <s v="集團關聯外交"/>
    <x v="1"/>
    <s v="CBD TW"/>
    <s v="周為閣"/>
    <s v="RMB"/>
    <n v="5521309"/>
    <x v="1"/>
    <x v="1"/>
    <n v="21309"/>
    <n v="273571"/>
    <n v="5.5"/>
    <m/>
    <n v="218195"/>
    <s v="_x000a_未出貨：_x000a_2B01-O30001(治具+自動化）_x000a_2B01-O30002(治具）_x000a_2B01-O30019(治具+自動化）_x000a_2B01-O30003(治具)_x000a_2B01-O30016(治具)_x000a_2B01-O40009(治具)_x000a_2B01-O40010(治具)_x000a_2B01-O40013(治具+自動化)_x000a_2B01-O40016(治具)"/>
    <s v="已出貨_x000a_2024.2-3月"/>
    <s v="2024/6"/>
    <x v="1"/>
  </r>
  <r>
    <s v="A010"/>
    <x v="0"/>
    <s v="CBD VN Callie上下蓋自動組裝線(新制）-分批1"/>
    <s v="A 確認"/>
    <m/>
    <s v="簽核檔報價單"/>
    <s v="深圳富桂"/>
    <s v="張建德"/>
    <s v="CNSBG-VN"/>
    <s v="集團關聯外交"/>
    <x v="1"/>
    <s v="CBD"/>
    <s v="潘冬"/>
    <s v="RMB"/>
    <n v="670075"/>
    <x v="2"/>
    <x v="2"/>
    <n v="0"/>
    <n v="670075"/>
    <n v="0.67007499999999998"/>
    <m/>
    <n v="335037.5"/>
    <s v="已出貨待立賬"/>
    <d v="2023-12-31T00:00:00"/>
    <s v="2024/4"/>
    <x v="2"/>
  </r>
  <r>
    <s v="A010"/>
    <x v="0"/>
    <s v="CBD VN Callie上下蓋自動組裝線(新制）-分批2"/>
    <s v="A 確認"/>
    <m/>
    <s v="簽核檔報價單"/>
    <s v="深圳富桂"/>
    <s v="張建德"/>
    <s v="CNSBG-VN"/>
    <s v="集團關聯外交"/>
    <x v="1"/>
    <s v="CBD"/>
    <s v="潘冬"/>
    <s v="RMB"/>
    <n v="1327925"/>
    <x v="3"/>
    <x v="3"/>
    <n v="696322"/>
    <n v="631603"/>
    <n v="0.63160300000000003"/>
    <m/>
    <n v="315801.5"/>
    <s v="已出貨待立賬"/>
    <d v="2023-12-31T00:00:00"/>
    <s v="2024/5"/>
    <x v="0"/>
  </r>
  <r>
    <s v="A010"/>
    <x v="0"/>
    <s v="CBD VN Callie上下蓋自動組裝線(新制）-分批3"/>
    <s v="A 確認"/>
    <m/>
    <s v="簽核檔報價單"/>
    <s v="深圳富桂"/>
    <s v="張建德"/>
    <s v="CNSBG-VN"/>
    <s v="集團關聯外交"/>
    <x v="1"/>
    <s v="CBD"/>
    <s v="潘冬"/>
    <s v="RMB"/>
    <n v="1327925"/>
    <x v="3"/>
    <x v="4"/>
    <n v="631603"/>
    <n v="696322"/>
    <n v="0.696322"/>
    <m/>
    <n v="348161"/>
    <s v="已出貨待立賬"/>
    <d v="2023-12-31T00:00:00"/>
    <s v="2024/6"/>
    <x v="1"/>
  </r>
  <r>
    <s v="A011"/>
    <x v="0"/>
    <s v="CBD VN Callie上下蓋自動組裝線(新制）PVT 1條線"/>
    <s v="A 確認"/>
    <m/>
    <s v="簽核檔報價單，待轉PO"/>
    <s v="富聯卓越"/>
    <s v="張建德"/>
    <s v="CNSBG-VN"/>
    <s v="集團關聯外交"/>
    <x v="1"/>
    <s v="CBD"/>
    <s v="潘冬"/>
    <s v="RMB"/>
    <n v="1868130"/>
    <x v="4"/>
    <x v="5"/>
    <n v="178130"/>
    <n v="1690000"/>
    <n v="1.69"/>
    <m/>
    <n v="845000"/>
    <s v="待出貨"/>
    <m/>
    <s v="2024/6"/>
    <x v="1"/>
  </r>
  <r>
    <s v="A012"/>
    <x v="0"/>
    <s v="CBD VN Callie自動包裝線(Sprite舊機改造）PVT 1條線"/>
    <s v="A 確認"/>
    <m/>
    <s v="簽核檔報價單，待轉PO"/>
    <s v="富聯卓越"/>
    <s v="張建德"/>
    <s v="CNSBG-VN"/>
    <s v="集團關聯外交"/>
    <x v="1"/>
    <s v="CBD"/>
    <s v="潘冬"/>
    <s v="RMB"/>
    <n v="3215970"/>
    <x v="5"/>
    <x v="6"/>
    <n v="1277370"/>
    <n v="1938600"/>
    <n v="1.9386000000000001"/>
    <m/>
    <n v="969300"/>
    <s v="待出貨"/>
    <m/>
    <s v="2024/6"/>
    <x v="1"/>
  </r>
  <r>
    <s v="A013"/>
    <x v="0"/>
    <s v="CBD VN Callie連板自動組裝線(Sprite舊機改造）"/>
    <s v="A 確認"/>
    <m/>
    <s v="簽核檔報價單"/>
    <s v="深圳富桂"/>
    <s v="張建德"/>
    <s v="CNSBG-VN"/>
    <s v="集團關聯外交"/>
    <x v="1"/>
    <s v="CBD"/>
    <s v="潘冬"/>
    <s v="RMB"/>
    <n v="1059220"/>
    <x v="6"/>
    <x v="7"/>
    <n v="0"/>
    <n v="1059220"/>
    <n v="1.0592200000000001"/>
    <m/>
    <n v="529610"/>
    <s v="已出貨待立賬"/>
    <d v="2023-12-31T00:00:00"/>
    <s v="2024/6"/>
    <x v="1"/>
  </r>
  <r>
    <s v="A014"/>
    <x v="0"/>
    <s v="CBD VN Callie連板自動組裝線(Sprite舊機改造）PVT （原3條線變更為2條線）"/>
    <s v="A 確認"/>
    <m/>
    <s v="簽核檔報價單，待轉PO"/>
    <s v="富聯卓越"/>
    <s v="張建德"/>
    <s v="CNSBG-VN"/>
    <s v="集團關聯外交"/>
    <x v="1"/>
    <s v="CBD"/>
    <s v="潘冬"/>
    <s v="RMB"/>
    <n v="3429036"/>
    <x v="7"/>
    <x v="8"/>
    <n v="566024"/>
    <n v="1720000"/>
    <n v="1.72"/>
    <m/>
    <n v="860000"/>
    <s v="待出貨"/>
    <m/>
    <s v="2024/6"/>
    <x v="1"/>
  </r>
  <r>
    <s v="A015"/>
    <x v="0"/>
    <s v="CBD 新一代遙控器自動組裝線（UPH900）（1條線）"/>
    <s v="A 確認"/>
    <m/>
    <s v="1VSHO10051+2CNN-O10794"/>
    <s v="富聯卓越"/>
    <s v="張建德"/>
    <s v="CNSBG-LH"/>
    <s v="集團關聯外交"/>
    <x v="1"/>
    <s v="CBD"/>
    <s v="潘冬"/>
    <s v="RMB"/>
    <n v="7130330"/>
    <x v="8"/>
    <x v="9"/>
    <n v="3868115.4350000001"/>
    <n v="458982"/>
    <n v="3.2622145649999998"/>
    <m/>
    <n v="1631107.2825"/>
    <s v="已出貨待立賬"/>
    <d v="2024-02-28T00:00:00"/>
    <s v="2024/5"/>
    <x v="0"/>
  </r>
  <r>
    <s v="A016"/>
    <x v="0"/>
    <s v="CBD 新一代遙控器自動測試線（UPH900）（1條線）"/>
    <s v="A 確認"/>
    <m/>
    <s v="1VSHO10052"/>
    <s v="富聯卓越"/>
    <s v="張建德"/>
    <s v="CNSBG-LH"/>
    <s v="集團關聯外交"/>
    <x v="1"/>
    <s v="CBD"/>
    <s v="潘冬"/>
    <s v="RMB"/>
    <n v="4094988"/>
    <x v="9"/>
    <x v="10"/>
    <n v="1348664.2149999999"/>
    <n v="386398"/>
    <n v="2.746323785"/>
    <m/>
    <n v="1373161.8925000001"/>
    <s v="已出貨待立賬"/>
    <d v="2024-02-28T00:00:00"/>
    <s v="2024/6"/>
    <x v="0"/>
  </r>
  <r>
    <s v="A024"/>
    <x v="0"/>
    <s v="F次-NVIDIA-倍速鏈自動測試線"/>
    <s v="A 確認"/>
    <m/>
    <m/>
    <m/>
    <s v="劉宗臣"/>
    <s v="F次--VN"/>
    <s v="集團關聯外交"/>
    <x v="2"/>
    <s v="NVD"/>
    <s v="楊成"/>
    <s v="USD"/>
    <n v="190000"/>
    <x v="10"/>
    <x v="11"/>
    <n v="0"/>
    <m/>
    <m/>
    <m/>
    <n v="832200"/>
    <m/>
    <m/>
    <s v="2024/5月"/>
    <x v="0"/>
  </r>
  <r>
    <s v="A027"/>
    <x v="0"/>
    <s v="G次-CBD人力費用"/>
    <s v="A 確認"/>
    <m/>
    <m/>
    <m/>
    <s v="劉宗臣"/>
    <s v="G次--VN"/>
    <s v="集團關聯外交"/>
    <x v="1"/>
    <s v="CBD"/>
    <s v="賴日明"/>
    <s v="USD"/>
    <n v="22866"/>
    <x v="11"/>
    <x v="12"/>
    <n v="0"/>
    <n v="22866"/>
    <n v="0.16692179999999998"/>
    <m/>
    <n v="100153.07999999999"/>
    <m/>
    <m/>
    <s v="2024/5月"/>
    <x v="0"/>
  </r>
  <r>
    <s v="A029"/>
    <x v="0"/>
    <s v="G次-CPEG-NVIDIA-組裝治具"/>
    <s v="A 確認"/>
    <m/>
    <s v="簽核檔報價單"/>
    <s v="富裕"/>
    <s v="劉宗臣"/>
    <s v="G次--VN"/>
    <s v="集團關聯外交"/>
    <x v="1"/>
    <s v="MBD I"/>
    <s v="卓巧靈"/>
    <s v="USD"/>
    <n v="40000"/>
    <x v="12"/>
    <x v="13"/>
    <n v="0"/>
    <n v="41520"/>
    <n v="0.29199999999999998"/>
    <m/>
    <n v="151734.37791759692"/>
    <s v="已出貨，在安裝調試"/>
    <s v="2023/03/13"/>
    <s v="2024/4月"/>
    <x v="2"/>
  </r>
  <r>
    <s v="A033"/>
    <x v="0"/>
    <s v="G次-MBD2-HDMI壓合"/>
    <s v="A 確認"/>
    <m/>
    <s v="簽核檔報價單"/>
    <s v="富裕"/>
    <s v="劉宗臣"/>
    <s v="G次--VN"/>
    <s v="集團關聯外交"/>
    <x v="1"/>
    <s v="MBD2"/>
    <s v="管光輝"/>
    <s v="USD"/>
    <n v="5577"/>
    <x v="13"/>
    <x v="14"/>
    <n v="0"/>
    <n v="5577"/>
    <n v="4.0712100000000001E-2"/>
    <m/>
    <n v="17022.224477369597"/>
    <s v="已出貨，在安裝調試"/>
    <m/>
    <s v="2024/6月"/>
    <x v="1"/>
  </r>
  <r>
    <s v="A037"/>
    <x v="0"/>
    <s v="G次-RFID測試設備"/>
    <s v="A 確認"/>
    <m/>
    <s v="簽核檔報價單"/>
    <s v="富裕"/>
    <s v="劉宗臣"/>
    <s v="G次--VN"/>
    <s v="集團關聯外交"/>
    <x v="1"/>
    <s v="NSD1"/>
    <s v="劉俊華"/>
    <s v="USD"/>
    <n v="16000"/>
    <x v="14"/>
    <x v="15"/>
    <n v="0"/>
    <n v="16000"/>
    <n v="0.11600000000000001"/>
    <m/>
    <n v="23369.494621473514"/>
    <s v="已出貨，費用轉嫁簽核中"/>
    <s v="2024/03/11"/>
    <d v="2024-04-30T00:00:00"/>
    <x v="2"/>
  </r>
  <r>
    <s v="A044"/>
    <x v="0"/>
    <s v="Hugo 螺絲機 &amp; 3D 模組(3D 模組)"/>
    <s v="A 確認"/>
    <m/>
    <s v="2B01-O10004"/>
    <s v="Cloud Network Technology Singapore Pte. Ltd."/>
    <s v="張世忠"/>
    <s v="TW"/>
    <s v="集團關聯外交"/>
    <x v="1"/>
    <s v="CBD"/>
    <s v="曾智育"/>
    <s v="USD"/>
    <n v="31065"/>
    <x v="15"/>
    <x v="16"/>
    <n v="5980.0125000000116"/>
    <n v="31065"/>
    <n v="0.2207944875"/>
    <m/>
    <n v="131493"/>
    <s v="3月已出貨"/>
    <s v="4.19出貨-順豐"/>
    <d v="2024-05-01T00:00:00"/>
    <x v="0"/>
  </r>
  <r>
    <s v="A047"/>
    <x v="0"/>
    <s v="JY02-上蓋檢驗治具"/>
    <s v="B 需要爭取"/>
    <m/>
    <m/>
    <m/>
    <s v="劉繼中"/>
    <s v="IDSBG-臺北"/>
    <s v="集團關聯外交"/>
    <x v="3"/>
    <s v="IDSBG"/>
    <s v="夏湘偉"/>
    <s v="RMB"/>
    <n v="18360"/>
    <x v="16"/>
    <x v="17"/>
    <n v="18360"/>
    <m/>
    <n v="1.84E-2"/>
    <m/>
    <m/>
    <m/>
    <m/>
    <s v="2024/5"/>
    <x v="0"/>
  </r>
  <r>
    <s v="A048"/>
    <x v="0"/>
    <s v="JY02-下蓋檢驗治具"/>
    <s v="B 需要爭取"/>
    <m/>
    <m/>
    <m/>
    <s v="劉繼中"/>
    <s v="IDSBG-臺北"/>
    <s v="集團關聯外交"/>
    <x v="3"/>
    <s v="IDSBG"/>
    <s v="夏湘偉"/>
    <s v="RMB"/>
    <n v="18360"/>
    <x v="16"/>
    <x v="17"/>
    <n v="18360"/>
    <m/>
    <n v="1.84E-2"/>
    <m/>
    <m/>
    <m/>
    <m/>
    <s v="2024/5"/>
    <x v="0"/>
  </r>
  <r>
    <s v="A049"/>
    <x v="0"/>
    <s v="JY-02檢驗治具"/>
    <s v="B 需要爭取"/>
    <m/>
    <m/>
    <m/>
    <s v="劉繼中"/>
    <s v="IDSBG-臺北"/>
    <s v="集團關聯外交"/>
    <x v="3"/>
    <s v="IDSBG"/>
    <s v="夏湘偉"/>
    <s v="RMB"/>
    <n v="35880"/>
    <x v="17"/>
    <x v="17"/>
    <n v="35880"/>
    <m/>
    <n v="3.5900000000000001E-2"/>
    <m/>
    <m/>
    <m/>
    <m/>
    <s v="2024/5"/>
    <x v="0"/>
  </r>
  <r>
    <s v="A052"/>
    <x v="0"/>
    <s v="PCB 組裝機"/>
    <s v="A 確認"/>
    <m/>
    <s v="1TGHO10017"/>
    <s v="Cloud Network Technology Singapore Pte. Ltd."/>
    <s v="張世忠"/>
    <s v="TW"/>
    <s v="集團關聯外交"/>
    <x v="1"/>
    <s v="CBD"/>
    <s v="曾智育"/>
    <s v="USD"/>
    <n v="47770"/>
    <x v="18"/>
    <x v="18"/>
    <n v="9802.4039999999804"/>
    <n v="47770"/>
    <n v="0.33891859600000002"/>
    <d v="2024-03-31T00:00:00"/>
    <n v="198826.84"/>
    <s v="已出貨"/>
    <s v="4-18出貨"/>
    <d v="2024-05-01T00:00:00"/>
    <x v="0"/>
  </r>
  <r>
    <s v="A058"/>
    <x v="0"/>
    <s v="POD2 AUTO RUN IN tesst(共8臺，此項為1臺數據）"/>
    <s v="A 確認"/>
    <m/>
    <s v="1SFHO10016"/>
    <s v="INGRASYS (SINGAPORE) PTE. LTD"/>
    <s v="張晟昌"/>
    <s v="墨西哥"/>
    <s v="集團關聯外交"/>
    <x v="2"/>
    <s v="NVD"/>
    <s v="陳亦漢"/>
    <s v="USD"/>
    <n v="263735"/>
    <x v="19"/>
    <x v="19"/>
    <n v="0"/>
    <n v="152300"/>
    <n v="1.08053804"/>
    <s v="2024/5"/>
    <n v="592623.01"/>
    <s v="待出貨1臺"/>
    <s v="1PCS"/>
    <d v="2024-06-01T00:00:00"/>
    <x v="1"/>
  </r>
  <r>
    <s v="A061"/>
    <x v="0"/>
    <s v="SSD SFT測試自動化(墨西哥)"/>
    <s v="C取消"/>
    <m/>
    <m/>
    <m/>
    <s v="楊志偉/張建德"/>
    <s v="墨西哥"/>
    <s v="集團關聯外交"/>
    <x v="2"/>
    <s v="NVD"/>
    <s v="弘毅"/>
    <s v="NTD"/>
    <m/>
    <x v="20"/>
    <x v="17"/>
    <m/>
    <m/>
    <m/>
    <m/>
    <m/>
    <m/>
    <m/>
    <s v="2024/6"/>
    <x v="1"/>
  </r>
  <r>
    <s v="A064"/>
    <x v="0"/>
    <s v="天津服務器測試治具A機種"/>
    <s v="A 確認"/>
    <m/>
    <m/>
    <m/>
    <s v="徐輝"/>
    <s v="天津"/>
    <s v="集團關聯外交"/>
    <x v="2"/>
    <s v="CESBG"/>
    <s v="劉小花"/>
    <s v="RMB"/>
    <n v="1400000"/>
    <x v="21"/>
    <x v="20"/>
    <n v="1400000"/>
    <m/>
    <m/>
    <m/>
    <m/>
    <m/>
    <m/>
    <d v="2024-04-30T00:00:00"/>
    <x v="2"/>
  </r>
  <r>
    <s v="A068"/>
    <x v="0"/>
    <s v="天津服務器測試治具DL110"/>
    <s v="A 確認"/>
    <m/>
    <m/>
    <m/>
    <s v="徐輝"/>
    <s v="天津"/>
    <s v="集團關聯外交"/>
    <x v="2"/>
    <s v="CESBG"/>
    <s v="劉小花"/>
    <s v="RMB"/>
    <n v="1400000"/>
    <x v="21"/>
    <x v="17"/>
    <n v="1400000"/>
    <m/>
    <m/>
    <m/>
    <m/>
    <m/>
    <m/>
    <d v="2024-05-30T00:00:00"/>
    <x v="0"/>
  </r>
  <r>
    <s v="A071"/>
    <x v="0"/>
    <s v="天津服務器測試治具GL380"/>
    <s v="A 確認"/>
    <m/>
    <m/>
    <m/>
    <s v="徐輝"/>
    <s v="天津"/>
    <s v="集團關聯外交"/>
    <x v="2"/>
    <s v="CESBG"/>
    <s v="劉小花"/>
    <s v="RMB"/>
    <n v="1400000"/>
    <x v="21"/>
    <x v="17"/>
    <n v="1400000"/>
    <m/>
    <m/>
    <m/>
    <m/>
    <m/>
    <m/>
    <d v="2024-06-30T00:00:00"/>
    <x v="1"/>
  </r>
  <r>
    <s v="A079"/>
    <x v="0"/>
    <s v="南青3B串聯專案-2批次"/>
    <s v="A 確認"/>
    <m/>
    <s v="1FZHNB0003"/>
    <s v="富聯卓越"/>
    <s v="楊志偉"/>
    <s v="台灣南青"/>
    <s v="集團關聯外交"/>
    <x v="2"/>
    <s v="CESBG"/>
    <s v="謝百彥"/>
    <s v="USD"/>
    <n v="126756"/>
    <x v="22"/>
    <x v="21"/>
    <n v="0"/>
    <n v="126756"/>
    <n v="0.90091827000000002"/>
    <m/>
    <n v="630642.78899999999"/>
    <s v="待出貨"/>
    <m/>
    <s v="2024/6"/>
    <x v="1"/>
  </r>
  <r>
    <s v="A088"/>
    <x v="0"/>
    <s v="湖口 高精度貼標機 (6小)"/>
    <s v="A 確認"/>
    <d v="2024-03-18T00:00:00"/>
    <s v="1FZHO30001"/>
    <s v="鴻佰科技股份有限公司"/>
    <s v="張晟昌"/>
    <s v="臺灣湖口"/>
    <s v="集團關聯外交"/>
    <x v="2"/>
    <s v="NVD"/>
    <s v="程皓"/>
    <s v="USD"/>
    <n v="342000"/>
    <x v="23"/>
    <x v="22"/>
    <n v="0"/>
    <n v="342000"/>
    <n v="2.4264216000000003"/>
    <d v="2024-05-01T00:00:00"/>
    <n v="1178869.8799999999"/>
    <s v="6套計畫5月出貨"/>
    <m/>
    <s v="‘2024/6"/>
    <x v="1"/>
  </r>
  <r>
    <s v="A089"/>
    <x v="0"/>
    <s v="湖口 高精度貼標機 (10小+2大)"/>
    <s v="A 確認"/>
    <d v="2024-03-18T00:00:00"/>
    <s v="1FZHO30001"/>
    <s v="鴻佰科技股份有限公司"/>
    <s v="張晟昌"/>
    <s v="臺灣湖口"/>
    <s v="集團關聯外交"/>
    <x v="2"/>
    <s v="NVD"/>
    <s v="程皓"/>
    <s v="USD"/>
    <n v="686000"/>
    <x v="24"/>
    <x v="23"/>
    <n v="0"/>
    <n v="686000"/>
    <n v="4.8670327999999996"/>
    <d v="2024-03-28T00:00:00"/>
    <n v="1434597.88"/>
    <s v="3/27已出貨"/>
    <s v="3/27已出貨"/>
    <s v="2024/4"/>
    <x v="2"/>
  </r>
  <r>
    <s v="A090"/>
    <x v="0"/>
    <s v="銳捷1U包裝線"/>
    <s v="A 確認"/>
    <m/>
    <s v="MA6-NC0002"/>
    <s v="富聯卓越"/>
    <s v="黃弘毅"/>
    <s v="福州"/>
    <s v="外部客戶"/>
    <x v="4"/>
    <s v="銳捷"/>
    <s v="林銳群"/>
    <s v="RMB"/>
    <n v="1800000"/>
    <x v="25"/>
    <x v="24"/>
    <n v="0"/>
    <n v="1800000"/>
    <n v="1.8"/>
    <m/>
    <n v="1635000"/>
    <s v="已出貨待立賬"/>
    <d v="2024-04-30T00:00:00"/>
    <s v="2024/6"/>
    <x v="1"/>
  </r>
  <r>
    <s v="A109"/>
    <x v="0"/>
    <s v="陽極飛杆掛具號專案"/>
    <s v="A 確認"/>
    <m/>
    <s v="KM系統已簽核"/>
    <s v="深圳富桂"/>
    <s v="黃弘毅"/>
    <s v="MCEBG"/>
    <s v="集團關聯外交"/>
    <x v="5"/>
    <s v="Mac(I)"/>
    <s v="郭政豐"/>
    <s v="RMB"/>
    <n v="216000"/>
    <x v="26"/>
    <x v="25"/>
    <n v="0"/>
    <n v="216000"/>
    <n v="0.216"/>
    <m/>
    <n v="188000"/>
    <s v="已出貨待立賬"/>
    <d v="2024-01-30T00:00:00"/>
    <s v="2024/6"/>
    <x v="1"/>
  </r>
  <r>
    <s v="A110"/>
    <x v="0"/>
    <s v="MCEBG_檢測平臺專案"/>
    <s v="A 確認"/>
    <m/>
    <s v="KM系統已簽核"/>
    <s v="深圳富桂"/>
    <s v="黃弘毅"/>
    <s v="MCEBG"/>
    <s v="集團關聯外交"/>
    <x v="5"/>
    <s v="Mac(I)"/>
    <s v="郭政豐"/>
    <s v="RMB"/>
    <n v="239000"/>
    <x v="27"/>
    <x v="26"/>
    <n v="0"/>
    <n v="239000"/>
    <n v="0.23899999999999999"/>
    <m/>
    <n v="202839"/>
    <s v="已出貨待立賬"/>
    <d v="2024-01-30T00:00:00"/>
    <s v="2024/6"/>
    <x v="1"/>
  </r>
  <r>
    <s v="A120"/>
    <x v="0"/>
    <s v="臺灣湖口 PG520&amp;525共用自動組拆線3線"/>
    <s v="A 確認"/>
    <m/>
    <s v="1FZHO30005"/>
    <s v="富聯卓越"/>
    <s v="張建德"/>
    <s v="臺灣湖口"/>
    <s v="集團關聯外交"/>
    <x v="2"/>
    <s v="NVD"/>
    <s v="奕翰"/>
    <s v="RMB"/>
    <n v="9093786.3936000001"/>
    <x v="28"/>
    <x v="27"/>
    <n v="1870903.2385999998"/>
    <n v="1016234"/>
    <n v="7.2228831549999999"/>
    <m/>
    <n v="4344978"/>
    <s v="已出貨待立賬"/>
    <d v="2024-03-11T00:00:00"/>
    <s v="2024/4"/>
    <x v="2"/>
  </r>
  <r>
    <s v="A127"/>
    <x v="0"/>
    <s v="墨西哥 PG520自動組拆線4線"/>
    <s v="A 確認"/>
    <m/>
    <s v="1SFHNA0034"/>
    <s v="富聯卓越"/>
    <s v="張建德"/>
    <s v="墨西哥"/>
    <s v="集團關聯外交"/>
    <x v="2"/>
    <s v="NVD"/>
    <s v="奕翰"/>
    <s v="RMB"/>
    <n v="12665750.703000002"/>
    <x v="29"/>
    <x v="28"/>
    <n v="-4279.5119999982417"/>
    <n v="1783130"/>
    <n v="12.670030215000001"/>
    <m/>
    <n v="4067876"/>
    <s v="已出貨待立賬"/>
    <d v="2024-01-29T00:00:00"/>
    <s v="2024/4"/>
    <x v="2"/>
  </r>
  <r>
    <s v="A140"/>
    <x v="0"/>
    <s v="越南富裕HABOOB FT 治具"/>
    <s v="A 確認"/>
    <m/>
    <s v="2CNN-O20424/2CNN-O30161"/>
    <s v="富聯卓越"/>
    <s v="徐輝"/>
    <s v="越南"/>
    <s v="集團關聯外交"/>
    <x v="1"/>
    <s v="CNSBG"/>
    <m/>
    <s v="USD"/>
    <n v="10279.83"/>
    <x v="30"/>
    <x v="29"/>
    <n v="2110.4490989999904"/>
    <n v="75043"/>
    <n v="7.5042999999999999E-2"/>
    <d v="2024-03-30T00:00:00"/>
    <n v="45000"/>
    <s v="已出貨待立賬"/>
    <d v="2024-03-30T00:00:00"/>
    <d v="2024-04-30T00:00:00"/>
    <x v="2"/>
  </r>
  <r>
    <s v="A141"/>
    <x v="0"/>
    <s v="越南富聯精密HABOOB FT 治具"/>
    <s v="A 確認"/>
    <m/>
    <s v="2CMI-O10101"/>
    <s v="富聯卓越"/>
    <s v="徐輝"/>
    <s v="越南"/>
    <s v="集團關聯外交"/>
    <x v="1"/>
    <s v="CNSBG"/>
    <m/>
    <s v="USD"/>
    <n v="130000"/>
    <x v="31"/>
    <x v="30"/>
    <n v="-16732.824000000022"/>
    <n v="949000"/>
    <n v="0.94899999999999995"/>
    <d v="2024-03-30T00:00:00"/>
    <n v="492000"/>
    <s v="已出貨待立賬"/>
    <d v="2024-03-30T00:00:00"/>
    <d v="2024-04-30T00:00:00"/>
    <x v="2"/>
  </r>
  <r>
    <s v="A142"/>
    <x v="0"/>
    <s v="CBD Koala   Magpie專案款項-1"/>
    <s v="A 確認"/>
    <m/>
    <s v="簽核檔報價單"/>
    <s v="深圳富桂"/>
    <s v="張建德"/>
    <s v="龍華"/>
    <s v="集團關聯外交"/>
    <x v="1"/>
    <s v="CBD"/>
    <m/>
    <s v="RMB"/>
    <n v="344900"/>
    <x v="32"/>
    <x v="31"/>
    <n v="0"/>
    <n v="344900"/>
    <n v="0.34489999999999998"/>
    <m/>
    <n v="155205"/>
    <s v="已出貨待立賬"/>
    <d v="2023-12-31T00:00:00"/>
    <s v="2024/4"/>
    <x v="2"/>
  </r>
  <r>
    <s v="A142"/>
    <x v="0"/>
    <s v="CBD Koala   Magpie專案款項-2"/>
    <s v="A 確認"/>
    <m/>
    <s v="簽核檔報價單"/>
    <s v="深圳富桂"/>
    <s v="張建德"/>
    <s v="龍華"/>
    <s v="集團關聯外交"/>
    <x v="1"/>
    <s v="CBD"/>
    <m/>
    <s v="RMB"/>
    <n v="117000"/>
    <x v="33"/>
    <x v="32"/>
    <n v="0"/>
    <n v="117000"/>
    <n v="0.11700000000000001"/>
    <m/>
    <n v="155205"/>
    <s v="已出貨待立賬"/>
    <d v="2023-12-31T00:00:00"/>
    <s v="2024/5"/>
    <x v="0"/>
  </r>
  <r>
    <s v="A143"/>
    <x v="0"/>
    <s v="E6點膠機設變專案"/>
    <s v="A 確認"/>
    <m/>
    <s v="簽核檔報價單"/>
    <s v="深圳富桂"/>
    <s v="黃弘毅"/>
    <s v="龍華"/>
    <s v="集團關聯外交"/>
    <x v="1"/>
    <s v="MFG5"/>
    <s v="孔亞傑"/>
    <s v="RMB"/>
    <n v="76000"/>
    <x v="34"/>
    <x v="33"/>
    <n v="0"/>
    <n v="76000"/>
    <n v="7.5999999999999998E-2"/>
    <m/>
    <n v="61800"/>
    <s v="已出貨待立賬"/>
    <d v="2023-12-31T00:00:00"/>
    <s v="2024/4"/>
    <x v="2"/>
  </r>
  <r>
    <s v="A144"/>
    <x v="0"/>
    <s v="組裝治具"/>
    <s v="A 確認"/>
    <m/>
    <s v="簽核檔報價單"/>
    <s v="富裕"/>
    <s v="劉宗臣"/>
    <s v="G次--VN"/>
    <s v="集團關聯外交"/>
    <x v="1"/>
    <s v="MBDI"/>
    <s v="唐少春"/>
    <s v="USD"/>
    <n v="97803"/>
    <x v="35"/>
    <x v="34"/>
    <n v="0"/>
    <n v="97803"/>
    <n v="0.7"/>
    <m/>
    <n v="416334.6"/>
    <s v="已出貨，費用轉嫁簽核中"/>
    <s v="2024/3"/>
    <s v="2024/4月"/>
    <x v="2"/>
  </r>
  <r>
    <s v="T-1"/>
    <x v="1"/>
    <s v="#4號機溫度模塊"/>
    <s v="A 確認"/>
    <d v="2023-12-27T00:00:00"/>
    <s v="Fp202312270001"/>
    <s v="富聯卓越"/>
    <s v="施俊宇"/>
    <s v="杭州統合海寧"/>
    <s v="集團關聯外交"/>
    <x v="1"/>
    <s v="統合電子海寧"/>
    <s v="郭小品"/>
    <s v="RMB"/>
    <n v="1500"/>
    <x v="36"/>
    <x v="35"/>
    <n v="0"/>
    <n v="1500"/>
    <n v="1500"/>
    <d v="2023-12-31T00:00:00"/>
    <n v="1200"/>
    <s v="已出貨"/>
    <m/>
    <d v="2024-04-30T00:00:00"/>
    <x v="2"/>
  </r>
  <r>
    <s v="T-2"/>
    <x v="1"/>
    <s v="530測試桌電源模組"/>
    <s v="A 確認"/>
    <d v="2023-12-26T00:00:00"/>
    <s v="2NVD-NC0079"/>
    <s v="富聯富桂"/>
    <s v="施俊宇"/>
    <s v="鴻佰-湖口"/>
    <s v="集團關聯外交"/>
    <x v="2"/>
    <s v="NVD"/>
    <s v="陳品蓁"/>
    <s v="USD"/>
    <n v="78000"/>
    <x v="37"/>
    <x v="36"/>
    <n v="0"/>
    <n v="569400"/>
    <n v="569400"/>
    <d v="2024-05-15T00:00:00"/>
    <n v="420000"/>
    <s v="已出貨"/>
    <m/>
    <d v="2024-05-31T00:00:00"/>
    <x v="0"/>
  </r>
  <r>
    <s v="T-3"/>
    <x v="1"/>
    <s v="72工位老化房"/>
    <s v="A 確認"/>
    <d v="2023-08-08T00:00:00"/>
    <s v="1PwFN70007"/>
    <s v="富聯卓越"/>
    <s v="施俊宇"/>
    <s v="東莞瑋豐"/>
    <s v="集團關聯外交"/>
    <x v="1"/>
    <s v="NEW IV"/>
    <s v="李浪"/>
    <s v="RMB"/>
    <n v="2900000"/>
    <x v="38"/>
    <x v="37"/>
    <n v="0"/>
    <n v="2900000"/>
    <n v="2900000"/>
    <d v="2023-10-01T00:00:00"/>
    <n v="2450000"/>
    <s v="已出貨"/>
    <m/>
    <d v="2024-04-30T00:00:00"/>
    <x v="2"/>
  </r>
  <r>
    <s v="T-5"/>
    <x v="1"/>
    <s v="800L TH Chamber"/>
    <s v="A 確認"/>
    <d v="2024-02-22T00:00:00"/>
    <s v="1TGHO20010"/>
    <s v="富聯卓越"/>
    <s v="施俊宇"/>
    <s v="CNSBG"/>
    <s v="集團關聯外交"/>
    <x v="1"/>
    <s v="HC HWQA"/>
    <s v="蘇國偉"/>
    <s v="USD"/>
    <n v="18000"/>
    <x v="39"/>
    <x v="38"/>
    <n v="0"/>
    <n v="131400"/>
    <n v="131400"/>
    <d v="2024-04-15T00:00:00"/>
    <n v="94336"/>
    <s v="等外校待出貨"/>
    <m/>
    <d v="2024-05-31T00:00:00"/>
    <x v="0"/>
  </r>
  <r>
    <s v="T-7"/>
    <x v="1"/>
    <s v="BI-540AT4AXPV改造"/>
    <s v="A 確認"/>
    <d v="2024-01-20T00:00:00"/>
    <s v="ZNSD-O10024"/>
    <s v="富聯卓越"/>
    <s v="施俊宇"/>
    <s v="CNSBG"/>
    <s v="集團關聯外交"/>
    <x v="1"/>
    <s v="台揚"/>
    <s v="曾裕智"/>
    <s v="USD"/>
    <n v="7060"/>
    <x v="40"/>
    <x v="39"/>
    <n v="0"/>
    <n v="7060"/>
    <n v="51538"/>
    <d v="2024-01-25T00:00:00"/>
    <n v="25100"/>
    <s v="已出貨"/>
    <m/>
    <d v="2024-04-30T00:00:00"/>
    <x v="2"/>
  </r>
  <r>
    <s v="T-8"/>
    <x v="1"/>
    <s v="BI-672AT4AXPV"/>
    <s v="A 確認"/>
    <d v="2024-01-23T00:00:00"/>
    <s v="1TGHO10016"/>
    <s v="富聯卓越"/>
    <s v="施俊宇"/>
    <s v="CNSBG"/>
    <s v="集團關聯外交"/>
    <x v="1"/>
    <s v="台揚"/>
    <s v="曾裕智"/>
    <s v="USD"/>
    <n v="12085"/>
    <x v="41"/>
    <x v="40"/>
    <n v="0"/>
    <n v="12085"/>
    <n v="88221"/>
    <d v="2024-03-07T00:00:00"/>
    <n v="63000"/>
    <s v="已出貨"/>
    <m/>
    <d v="2024-04-30T00:00:00"/>
    <x v="2"/>
  </r>
  <r>
    <s v="T-10"/>
    <x v="1"/>
    <s v="BIW-15AA4AXPV老化房勞務費用"/>
    <s v="A 確認"/>
    <d v="2023-11-20T00:00:00"/>
    <s v="費用轉嫁"/>
    <s v="富裕"/>
    <s v="施俊宇"/>
    <s v="越南富弘"/>
    <s v="集團關聯外交"/>
    <x v="1"/>
    <s v="JBD"/>
    <s v="周華將"/>
    <s v="RMB"/>
    <n v="155190"/>
    <x v="42"/>
    <x v="41"/>
    <n v="0"/>
    <n v="155190"/>
    <n v="155190"/>
    <d v="2024-03-31T00:00:00"/>
    <n v="103030.30303030302"/>
    <s v="已出貨"/>
    <m/>
    <d v="2024-05-31T00:00:00"/>
    <x v="0"/>
  </r>
  <r>
    <s v="T-11"/>
    <x v="1"/>
    <s v="C03-ESS與TS設備維修"/>
    <s v="A 確認"/>
    <d v="2023-10-05T00:00:00"/>
    <s v="費用轉嫁"/>
    <s v="富裕"/>
    <s v="施俊宇"/>
    <s v="越南富寧"/>
    <s v="集團關聯外交"/>
    <x v="1"/>
    <s v="CPD"/>
    <s v="張向科"/>
    <s v="RMB"/>
    <n v="54020"/>
    <x v="43"/>
    <x v="42"/>
    <n v="0"/>
    <n v="54020"/>
    <n v="54020"/>
    <d v="2024-03-18T00:00:00"/>
    <n v="34224"/>
    <s v="維修中"/>
    <m/>
    <d v="2024-05-31T00:00:00"/>
    <x v="0"/>
  </r>
  <r>
    <s v="T-12"/>
    <x v="1"/>
    <s v="D6 MVC-408BA4AX3W的加濕桶加熱管故障"/>
    <s v="A 確認"/>
    <m/>
    <s v="費用轉嫁"/>
    <s v="富聯卓越"/>
    <s v="施俊宇"/>
    <s v="新安"/>
    <s v="集團關聯外交"/>
    <x v="1"/>
    <s v="HWQA"/>
    <s v="陳興旭"/>
    <s v="USD"/>
    <n v="950"/>
    <x v="44"/>
    <x v="43"/>
    <n v="0"/>
    <n v="950"/>
    <n v="6935"/>
    <d v="2024-01-25T00:00:00"/>
    <n v="2300"/>
    <s v="4/22已拋轉"/>
    <m/>
    <d v="2024-04-30T00:00:00"/>
    <x v="2"/>
  </r>
  <r>
    <s v="T-13"/>
    <x v="1"/>
    <s v="E5 2F 4#chamber漏冷媒維修"/>
    <s v="A 確認"/>
    <d v="2023-11-20T00:00:00"/>
    <s v="費用轉嫁"/>
    <s v="富聯卓越"/>
    <s v="施俊宇"/>
    <s v="龍華"/>
    <s v="集團關聯外交"/>
    <x v="1"/>
    <s v="ETS-SQA"/>
    <s v="程兵"/>
    <s v="RMB"/>
    <n v="6900"/>
    <x v="45"/>
    <x v="44"/>
    <n v="0"/>
    <n v="6900"/>
    <n v="6900"/>
    <d v="2024-01-25T00:00:00"/>
    <n v="5500"/>
    <s v="已出貨"/>
    <m/>
    <d v="2024-04-30T00:00:00"/>
    <x v="2"/>
  </r>
  <r>
    <s v="T-19"/>
    <x v="1"/>
    <s v="HWQA Chamber 超溫保護維修費用"/>
    <s v="A 確認"/>
    <d v="2023-11-27T00:00:00"/>
    <s v="費用轉嫁"/>
    <s v="富聯卓越"/>
    <s v="施俊宇"/>
    <s v="新安"/>
    <s v="集團關聯外交"/>
    <x v="1"/>
    <s v="HWQA"/>
    <s v="陳興旭"/>
    <s v="USD"/>
    <n v="300"/>
    <x v="46"/>
    <x v="45"/>
    <n v="0"/>
    <n v="300"/>
    <n v="2190"/>
    <d v="2024-01-25T00:00:00"/>
    <n v="1800"/>
    <s v="已出貨"/>
    <m/>
    <d v="2024-04-30T00:00:00"/>
    <x v="2"/>
  </r>
  <r>
    <s v="T-20"/>
    <x v="1"/>
    <s v="JBD B04-2F老化房搬遷B03"/>
    <s v="A 確認"/>
    <d v="2023-12-08T00:00:00"/>
    <s v="1FGFNB0006"/>
    <s v="富聯卓越"/>
    <s v="施俊宇"/>
    <s v="南寧"/>
    <s v="集團關聯外交"/>
    <x v="1"/>
    <s v="JBD"/>
    <s v="覃慶田"/>
    <s v="RMB"/>
    <n v="99200"/>
    <x v="47"/>
    <x v="46"/>
    <n v="0"/>
    <n v="99200"/>
    <n v="99200"/>
    <d v="2024-03-31T00:00:00"/>
    <n v="76700"/>
    <s v="已出貨"/>
    <m/>
    <d v="2024-04-30T00:00:00"/>
    <x v="2"/>
  </r>
  <r>
    <s v="T-21"/>
    <x v="1"/>
    <s v="MCV-408FA3DXPAChamber室外風扇維修"/>
    <s v="A 確認"/>
    <d v="2023-10-19T00:00:00"/>
    <s v="費用轉嫁"/>
    <s v="富聯卓越"/>
    <s v="施俊宇"/>
    <s v="新安"/>
    <s v="集團關聯外交"/>
    <x v="1"/>
    <s v="HWQA"/>
    <s v="陳興旭"/>
    <s v="USD"/>
    <n v="1250"/>
    <x v="48"/>
    <x v="47"/>
    <n v="0"/>
    <n v="1250"/>
    <n v="9125"/>
    <d v="2024-01-25T00:00:00"/>
    <n v="7800"/>
    <s v="已出貨"/>
    <m/>
    <d v="2024-04-30T00:00:00"/>
    <x v="2"/>
  </r>
  <r>
    <s v="T-22"/>
    <x v="1"/>
    <s v="MCV-408FA3DXPAChamber循環風扇維修"/>
    <s v="A 確認"/>
    <d v="2023-10-19T00:00:00"/>
    <s v="費用轉嫁"/>
    <s v="富聯卓越"/>
    <s v="施俊宇"/>
    <s v="新安"/>
    <s v="集團關聯外交"/>
    <x v="1"/>
    <s v="HWQA"/>
    <s v="陳興旭"/>
    <s v="USD"/>
    <n v="2500"/>
    <x v="49"/>
    <x v="48"/>
    <n v="-500"/>
    <n v="2500"/>
    <n v="18250"/>
    <d v="2024-01-25T00:00:00"/>
    <n v="4400"/>
    <s v="已出貨"/>
    <m/>
    <d v="2024-04-30T00:00:00"/>
    <x v="2"/>
  </r>
  <r>
    <s v="T-23"/>
    <x v="1"/>
    <s v="MCV-810 Chamber循環馬達過熱"/>
    <s v="A 確認"/>
    <d v="2023-12-04T00:00:00"/>
    <s v="費用轉嫁"/>
    <s v="富聯卓越"/>
    <s v="施俊宇"/>
    <s v="新安"/>
    <s v="集團關聯外交"/>
    <x v="1"/>
    <s v="HWQA"/>
    <s v="陳興旭"/>
    <s v="USD"/>
    <n v="1250"/>
    <x v="48"/>
    <x v="47"/>
    <n v="0"/>
    <n v="1250"/>
    <n v="9125"/>
    <d v="2024-01-25T00:00:00"/>
    <n v="4400"/>
    <s v="已出貨"/>
    <m/>
    <d v="2024-04-30T00:00:00"/>
    <x v="2"/>
  </r>
  <r>
    <s v="T-24"/>
    <x v="1"/>
    <s v="MHK-800LK維修壓縮機"/>
    <s v="A 確認"/>
    <d v="2023-07-06T00:00:00"/>
    <s v="費用轉嫁"/>
    <s v="富聯卓越"/>
    <s v="施俊宇"/>
    <s v="新安"/>
    <s v="集團關聯外交"/>
    <x v="1"/>
    <s v="HWQA"/>
    <s v="陳興旭"/>
    <s v="USD"/>
    <n v="1750"/>
    <x v="50"/>
    <x v="49"/>
    <n v="0"/>
    <n v="1750"/>
    <n v="12775"/>
    <d v="2024-01-25T00:00:00"/>
    <n v="9900"/>
    <s v="已出貨"/>
    <m/>
    <d v="2024-04-30T00:00:00"/>
    <x v="2"/>
  </r>
  <r>
    <s v="T-25"/>
    <x v="1"/>
    <s v="MSC-1150GN4ASC20PW"/>
    <s v="C取消"/>
    <d v="2024-05-31T00:00:00"/>
    <m/>
    <s v="富聯卓越"/>
    <s v="施俊宇"/>
    <s v="CNSBG"/>
    <s v="集團關聯外交"/>
    <x v="1"/>
    <s v="VN ETS-SQA"/>
    <s v="蔡忠勤"/>
    <s v="USD"/>
    <m/>
    <x v="20"/>
    <x v="17"/>
    <m/>
    <m/>
    <m/>
    <m/>
    <m/>
    <m/>
    <m/>
    <d v="2024-06-30T00:00:00"/>
    <x v="1"/>
  </r>
  <r>
    <s v="T-26"/>
    <x v="1"/>
    <s v="MST-1200FA3DSC15PW"/>
    <s v="C取消"/>
    <d v="2024-05-31T00:00:00"/>
    <m/>
    <s v="富聯卓越"/>
    <s v="施俊宇"/>
    <s v="CNSBG"/>
    <s v="集團關聯外交"/>
    <x v="1"/>
    <s v="VN ETS-SQA"/>
    <s v="郭嘉雯"/>
    <s v="USD"/>
    <m/>
    <x v="20"/>
    <x v="17"/>
    <m/>
    <m/>
    <m/>
    <m/>
    <m/>
    <m/>
    <m/>
    <d v="2024-06-30T00:00:00"/>
    <x v="1"/>
  </r>
  <r>
    <s v="T-27"/>
    <x v="1"/>
    <s v="MST-1200FA3DSC15PW"/>
    <s v="A 確認"/>
    <d v="2024-02-22T00:00:00"/>
    <s v="1TGHO20010"/>
    <s v="富聯卓越"/>
    <s v="施俊宇"/>
    <s v="CNSBG"/>
    <s v="集團關聯外交"/>
    <x v="1"/>
    <s v="HC HWQA"/>
    <s v="蘇國偉"/>
    <s v="USD"/>
    <n v="70000"/>
    <x v="51"/>
    <x v="50"/>
    <n v="0"/>
    <n v="70000"/>
    <n v="511000"/>
    <d v="2024-04-15T00:00:00"/>
    <n v="425509"/>
    <s v="已外校待出貨"/>
    <m/>
    <d v="2024-05-31T00:00:00"/>
    <x v="0"/>
  </r>
  <r>
    <s v="T-28"/>
    <x v="1"/>
    <s v="MST-2160AA4ASC1PW"/>
    <s v="C取消"/>
    <d v="2024-05-31T00:00:00"/>
    <m/>
    <s v="富聯卓越"/>
    <s v="施俊宇"/>
    <s v="CNSBG"/>
    <s v="集團關聯外交"/>
    <x v="1"/>
    <s v="VN ETS-SQA"/>
    <s v="蔡忠勤"/>
    <s v="USD"/>
    <m/>
    <x v="20"/>
    <x v="17"/>
    <m/>
    <m/>
    <m/>
    <m/>
    <m/>
    <m/>
    <m/>
    <d v="2024-06-30T00:00:00"/>
    <x v="1"/>
  </r>
  <r>
    <s v="T-29"/>
    <x v="1"/>
    <s v="MST-2376升級維修"/>
    <s v="A 確認"/>
    <d v="2023-10-23T00:00:00"/>
    <s v="費用轉嫁"/>
    <s v="弘佳"/>
    <s v="施俊宇"/>
    <s v="南寧"/>
    <s v="集團關聯外交"/>
    <x v="1"/>
    <s v="ETS-SQA"/>
    <s v="蘇國偉"/>
    <s v="USD"/>
    <n v="47245"/>
    <x v="52"/>
    <x v="51"/>
    <n v="0"/>
    <n v="47245"/>
    <n v="344888.5"/>
    <d v="2024-03-31T00:00:00"/>
    <n v="298000"/>
    <s v="已出貨"/>
    <m/>
    <d v="2024-05-31T00:00:00"/>
    <x v="0"/>
  </r>
  <r>
    <s v="T-30"/>
    <x v="1"/>
    <s v="MSTW-4AA4ASC1PW"/>
    <s v="C取消"/>
    <d v="2024-05-31T00:00:00"/>
    <m/>
    <s v="富聯卓越"/>
    <s v="施俊宇"/>
    <s v="CNSBG"/>
    <s v="集團關聯外交"/>
    <x v="1"/>
    <s v="VN ETS-SQA"/>
    <s v="蔡忠勤"/>
    <s v="USD"/>
    <m/>
    <x v="20"/>
    <x v="17"/>
    <m/>
    <m/>
    <m/>
    <m/>
    <m/>
    <m/>
    <m/>
    <d v="2024-06-30T00:00:00"/>
    <x v="1"/>
  </r>
  <r>
    <s v="T-31"/>
    <x v="1"/>
    <s v="MSTW-7225升級維修"/>
    <s v="A 確認"/>
    <d v="2023-12-15T00:00:00"/>
    <s v="費用轉嫁"/>
    <s v="富裕"/>
    <s v="施俊宇"/>
    <s v="CNSBG-NN"/>
    <s v="集團關聯外交"/>
    <x v="1"/>
    <s v="ETS-SQA"/>
    <s v="葉長權"/>
    <s v="RMB"/>
    <n v="402665"/>
    <x v="53"/>
    <x v="52"/>
    <n v="0"/>
    <n v="402665"/>
    <n v="402665"/>
    <d v="2024-03-31T00:00:00"/>
    <n v="317540"/>
    <s v="已出貨"/>
    <m/>
    <d v="2024-05-31T00:00:00"/>
    <x v="0"/>
  </r>
  <r>
    <s v="T-33"/>
    <x v="1"/>
    <s v="POD1模擬"/>
    <s v="A 確認"/>
    <d v="2024-04-30T00:00:00"/>
    <m/>
    <s v="富聯卓越"/>
    <s v="施俊宇"/>
    <s v="鴻佰-湖口"/>
    <s v="集團關聯外交"/>
    <x v="2"/>
    <s v="NVD"/>
    <s v="陳品蓁"/>
    <s v="USD"/>
    <n v="20000"/>
    <x v="54"/>
    <x v="53"/>
    <n v="0"/>
    <n v="20000"/>
    <n v="146000"/>
    <m/>
    <n v="15000"/>
    <s v="須溝通費用收取方式"/>
    <m/>
    <d v="2024-06-30T00:00:00"/>
    <x v="1"/>
  </r>
  <r>
    <s v="T-34"/>
    <x v="1"/>
    <s v="TS-512CN4AXPW"/>
    <s v="C取消"/>
    <d v="2024-05-31T00:00:00"/>
    <m/>
    <s v="富聯卓越"/>
    <s v="施俊宇"/>
    <s v="CNSBG"/>
    <s v="集團關聯外交"/>
    <x v="1"/>
    <s v="VN ETS-SQA"/>
    <s v="蔡忠勤"/>
    <s v="USD"/>
    <m/>
    <x v="20"/>
    <x v="17"/>
    <m/>
    <m/>
    <m/>
    <m/>
    <m/>
    <m/>
    <m/>
    <d v="2024-06-30T00:00:00"/>
    <x v="1"/>
  </r>
  <r>
    <s v="T-36"/>
    <x v="1"/>
    <s v="大穩溫箱異常維護"/>
    <s v="A 確認"/>
    <d v="2024-03-20T00:00:00"/>
    <s v="費用轉嫁"/>
    <s v="富聯卓越"/>
    <s v="施俊宇"/>
    <s v="龍華"/>
    <s v="集團關聯外交"/>
    <x v="1"/>
    <s v="HWD"/>
    <s v="王繼濤"/>
    <s v="RMB"/>
    <n v="34000"/>
    <x v="55"/>
    <x v="54"/>
    <n v="0"/>
    <n v="34000"/>
    <n v="34000"/>
    <d v="2023-12-31T00:00:00"/>
    <n v="19500"/>
    <s v="待PO開票"/>
    <m/>
    <d v="2024-04-30T00:00:00"/>
    <x v="2"/>
  </r>
  <r>
    <s v="T-37"/>
    <x v="1"/>
    <s v="小球&amp;按壓測試治具"/>
    <s v="A 確認"/>
    <d v="2023-11-01T00:00:00"/>
    <s v="費用轉嫁"/>
    <s v="富聯卓越"/>
    <s v="施俊宇"/>
    <s v="龍華"/>
    <s v="集團關聯外交"/>
    <x v="1"/>
    <s v="ETS-SQA"/>
    <s v="程兵"/>
    <s v="RMB"/>
    <n v="6900"/>
    <x v="45"/>
    <x v="44"/>
    <n v="0"/>
    <n v="6900"/>
    <n v="6900"/>
    <d v="2024-01-25T00:00:00"/>
    <n v="2160"/>
    <s v="已出貨"/>
    <m/>
    <d v="2024-04-30T00:00:00"/>
    <x v="2"/>
  </r>
  <r>
    <s v="T-40"/>
    <x v="1"/>
    <s v="可程式快速升降溫恆濕試驗機MSC-1000EA4ASC15PW"/>
    <s v="A 確認"/>
    <d v="2021-09-30T00:00:00"/>
    <s v="1TGL900012"/>
    <s v="富聯富桂"/>
    <s v="施俊宇"/>
    <s v="新安"/>
    <s v="集團關聯外交"/>
    <x v="1"/>
    <s v="HWQA"/>
    <s v="陳興旭"/>
    <s v="USD"/>
    <n v="70000"/>
    <x v="51"/>
    <x v="50"/>
    <n v="0"/>
    <n v="70000"/>
    <n v="511000"/>
    <d v="2024-04-30T00:00:00"/>
    <n v="316200"/>
    <s v="已外校待出貨"/>
    <m/>
    <d v="2024-05-31T00:00:00"/>
    <x v="0"/>
  </r>
  <r>
    <s v="T-41"/>
    <x v="1"/>
    <s v="可程式快速升降溫恆濕試驗機MSC-1000EA4ASC15PW改造"/>
    <s v="A 確認"/>
    <d v="2024-01-07T00:00:00"/>
    <s v="費用轉嫁"/>
    <s v="弘佳"/>
    <s v="施俊宇"/>
    <s v="新安"/>
    <s v="集團關聯外交"/>
    <x v="1"/>
    <s v="HWQA"/>
    <s v="陳興旭"/>
    <s v="USD"/>
    <n v="28035"/>
    <x v="56"/>
    <x v="55"/>
    <n v="0"/>
    <n v="28035"/>
    <n v="204655.5"/>
    <d v="2024-05-31T00:00:00"/>
    <n v="21026.25"/>
    <s v="已外校待出貨"/>
    <m/>
    <d v="2024-04-30T00:00:00"/>
    <x v="0"/>
  </r>
  <r>
    <s v="T-42"/>
    <x v="1"/>
    <s v="快速溫變試驗箱壓縮機維修"/>
    <s v="A 確認"/>
    <d v="2023-09-14T00:00:00"/>
    <s v="費用轉嫁"/>
    <s v="富聯卓越"/>
    <s v="施俊宇"/>
    <s v="龍華"/>
    <s v="集團關聯外交"/>
    <x v="1"/>
    <s v="HWD"/>
    <s v="王繼濤"/>
    <s v="RMB"/>
    <n v="26636"/>
    <x v="57"/>
    <x v="56"/>
    <n v="0"/>
    <n v="26636"/>
    <n v="26636"/>
    <d v="2023-12-31T00:00:00"/>
    <n v="19977"/>
    <s v="已出貨"/>
    <m/>
    <d v="2024-04-30T00:00:00"/>
    <x v="2"/>
  </r>
  <r>
    <s v="T-43"/>
    <x v="1"/>
    <s v="扭力測試治具"/>
    <s v="A 確認"/>
    <d v="2023-11-01T00:00:00"/>
    <s v="費用轉嫁"/>
    <s v="富聯卓越"/>
    <s v="施俊宇"/>
    <s v="龍華"/>
    <s v="集團關聯外交"/>
    <x v="1"/>
    <s v="ETS-SQA"/>
    <s v="程兵"/>
    <s v="RMB"/>
    <n v="1200"/>
    <x v="58"/>
    <x v="57"/>
    <n v="0"/>
    <n v="1200"/>
    <n v="1200"/>
    <d v="2024-01-25T00:00:00"/>
    <n v="520"/>
    <s v="已出貨"/>
    <m/>
    <d v="2024-04-30T00:00:00"/>
    <x v="2"/>
  </r>
  <r>
    <s v="T-44"/>
    <x v="1"/>
    <s v="步入式加濕系統維修"/>
    <s v="A 確認"/>
    <m/>
    <s v="費用轉嫁"/>
    <s v="富聯卓越"/>
    <s v="施俊宇"/>
    <s v="新安"/>
    <s v="集團關聯外交"/>
    <x v="1"/>
    <s v="HWQA"/>
    <s v="陳興旭"/>
    <s v="USD"/>
    <n v="1250"/>
    <x v="48"/>
    <x v="47"/>
    <n v="0"/>
    <n v="1250"/>
    <n v="9125"/>
    <d v="2024-01-15T00:00:00"/>
    <n v="6500"/>
    <s v="已出貨"/>
    <m/>
    <d v="2024-04-30T00:00:00"/>
    <x v="2"/>
  </r>
  <r>
    <s v="T-45"/>
    <x v="1"/>
    <s v="单体电池智能充电柜"/>
    <s v="A 確認"/>
    <d v="2023-06-08T00:00:00"/>
    <s v="報價已回簽待正式PO"/>
    <s v="富聯卓越"/>
    <s v="施俊宇"/>
    <s v="贛州"/>
    <s v="集團關聯外交"/>
    <x v="6"/>
    <s v="釹媧"/>
    <s v="釹媧"/>
    <s v="RMB"/>
    <n v="126000"/>
    <x v="59"/>
    <x v="58"/>
    <n v="0"/>
    <n v="126000"/>
    <n v="126000"/>
    <d v="2023-12-31T00:00:00"/>
    <n v="94500"/>
    <s v="已出貨"/>
    <m/>
    <d v="2024-04-30T00:00:00"/>
    <x v="2"/>
  </r>
  <r>
    <s v="T-46"/>
    <x v="1"/>
    <s v="南寧B06 3F老化房改造"/>
    <s v="A 確認"/>
    <d v="2023-09-25T00:00:00"/>
    <s v="Fp202309250026"/>
    <s v="富聯卓越"/>
    <s v="施俊宇"/>
    <s v="CNSBG-NN"/>
    <s v="集團關聯外交"/>
    <x v="1"/>
    <s v="JBD"/>
    <s v="鄧可昌"/>
    <s v="RMB"/>
    <n v="68000"/>
    <x v="60"/>
    <x v="59"/>
    <n v="0"/>
    <n v="68000"/>
    <n v="68000"/>
    <d v="2023-11-30T00:00:00"/>
    <n v="35646"/>
    <s v="已出貨"/>
    <m/>
    <d v="2024-04-30T00:00:00"/>
    <x v="2"/>
  </r>
  <r>
    <s v="T-47"/>
    <x v="1"/>
    <s v="按鍵固定測試治具"/>
    <s v="A 確認"/>
    <d v="2023-11-01T00:00:00"/>
    <s v="費用轉嫁"/>
    <s v="富聯卓越"/>
    <s v="施俊宇"/>
    <s v="龍華"/>
    <s v="集團關聯外交"/>
    <x v="1"/>
    <s v="ETS-SQA"/>
    <s v="程兵"/>
    <s v="RMB"/>
    <n v="720"/>
    <x v="61"/>
    <x v="60"/>
    <n v="0"/>
    <n v="720"/>
    <n v="720"/>
    <d v="2024-01-25T00:00:00"/>
    <n v="560"/>
    <s v="已出貨"/>
    <m/>
    <d v="2024-04-30T00:00:00"/>
    <x v="2"/>
  </r>
  <r>
    <s v="T-48"/>
    <x v="1"/>
    <s v="按鍵測試治具"/>
    <s v="A 確認"/>
    <d v="2023-11-01T00:00:00"/>
    <s v="費用轉嫁"/>
    <s v="富聯卓越"/>
    <s v="施俊宇"/>
    <s v="龍華"/>
    <s v="集團關聯外交"/>
    <x v="1"/>
    <s v="ETS-SQA"/>
    <s v="程兵"/>
    <s v="RMB"/>
    <n v="18400"/>
    <x v="62"/>
    <x v="61"/>
    <n v="0"/>
    <n v="18400"/>
    <n v="18400"/>
    <d v="2024-01-25T00:00:00"/>
    <n v="5520"/>
    <s v="已出貨"/>
    <m/>
    <d v="2024-04-30T00:00:00"/>
    <x v="2"/>
  </r>
  <r>
    <s v="T-50"/>
    <x v="1"/>
    <s v="振動測試治具"/>
    <s v="A 確認"/>
    <d v="2023-11-01T00:00:00"/>
    <s v="費用轉嫁"/>
    <s v="富聯卓越"/>
    <s v="施俊宇"/>
    <s v="龍華"/>
    <s v="集團關聯外交"/>
    <x v="1"/>
    <s v="ETS-SQA"/>
    <s v="程兵"/>
    <s v="RMB"/>
    <n v="3360"/>
    <x v="63"/>
    <x v="62"/>
    <n v="0"/>
    <n v="3360"/>
    <n v="3360"/>
    <d v="2024-01-25T00:00:00"/>
    <n v="1740"/>
    <s v="已出貨"/>
    <m/>
    <d v="2024-04-30T00:00:00"/>
    <x v="2"/>
  </r>
  <r>
    <s v="T-52"/>
    <x v="1"/>
    <s v="針刺擠壓機"/>
    <s v="A 確認"/>
    <d v="2023-04-28T00:00:00"/>
    <s v="QWXHN40065"/>
    <s v="富聯富桂"/>
    <s v="施俊宇"/>
    <s v="高雄和發"/>
    <s v="集團關聯外交"/>
    <x v="7"/>
    <s v="Baterry Cell"/>
    <s v="勝利"/>
    <s v="USD"/>
    <n v="25000"/>
    <x v="64"/>
    <x v="63"/>
    <n v="0"/>
    <n v="25000"/>
    <n v="182500"/>
    <d v="2024-05-31T00:00:00"/>
    <n v="140000"/>
    <s v="待客戶通知出貨"/>
    <m/>
    <d v="2024-05-31T00:00:00"/>
    <x v="0"/>
  </r>
  <r>
    <s v="T-55"/>
    <x v="1"/>
    <s v="越南NVD RUN IN溫控管理與測試架"/>
    <s v="A 確認"/>
    <d v="2024-02-28T00:00:00"/>
    <s v="1FLHO20047"/>
    <s v="富聯卓越"/>
    <s v="施俊宇"/>
    <s v="越南富聯精密"/>
    <s v="集團關聯外交"/>
    <x v="2"/>
    <s v="NVD"/>
    <s v="楊成"/>
    <s v="USD"/>
    <n v="474764"/>
    <x v="65"/>
    <x v="64"/>
    <n v="0"/>
    <n v="474764"/>
    <n v="3465777.1999999997"/>
    <d v="2024-03-31T00:00:00"/>
    <n v="2754719"/>
    <s v="已出貨"/>
    <m/>
    <d v="2024-03-30T00:00:00"/>
    <x v="2"/>
  </r>
  <r>
    <s v="T-56"/>
    <x v="1"/>
    <s v="跌落測試治具"/>
    <s v="A 確認"/>
    <d v="2023-11-01T00:00:00"/>
    <s v="費用轉嫁"/>
    <s v="富聯卓越"/>
    <s v="施俊宇"/>
    <s v="龍華"/>
    <s v="集團關聯外交"/>
    <x v="1"/>
    <s v="ETS-SQA"/>
    <s v="程兵"/>
    <s v="RMB"/>
    <n v="5100"/>
    <x v="66"/>
    <x v="65"/>
    <n v="0"/>
    <n v="5100"/>
    <n v="5100"/>
    <d v="2024-01-25T00:00:00"/>
    <n v="2200"/>
    <s v="已出貨"/>
    <m/>
    <d v="2024-04-30T00:00:00"/>
    <x v="2"/>
  </r>
  <r>
    <s v="T-57"/>
    <x v="1"/>
    <s v="新安廠C7 MVC-408 Chamber更換維修RO逆滲透純水機"/>
    <s v="A 確認"/>
    <d v="2023-11-27T00:00:00"/>
    <s v="費用轉嫁"/>
    <s v="富聯卓越"/>
    <s v="施俊宇"/>
    <s v="新安"/>
    <s v="集團關聯外交"/>
    <x v="1"/>
    <s v="HWQA"/>
    <s v="陳興旭"/>
    <s v="USD"/>
    <n v="550"/>
    <x v="67"/>
    <x v="66"/>
    <n v="0"/>
    <n v="550"/>
    <n v="4015"/>
    <d v="2024-01-25T00:00:00"/>
    <n v="2600"/>
    <s v="已出貨"/>
    <m/>
    <d v="2024-04-30T00:00:00"/>
    <x v="2"/>
  </r>
  <r>
    <s v="T-58"/>
    <x v="1"/>
    <s v="電池充電監控系統（PC）"/>
    <s v="A 確認"/>
    <d v="2023-03-04T00:00:00"/>
    <s v="費用轉嫁"/>
    <s v="富聯卓越"/>
    <s v="施俊宇"/>
    <s v="新安"/>
    <s v="集團關聯外交"/>
    <x v="1"/>
    <s v="CBD     AE"/>
    <s v="潘冬"/>
    <s v="RMB"/>
    <n v="36810"/>
    <x v="68"/>
    <x v="67"/>
    <n v="0"/>
    <n v="36810"/>
    <n v="36810"/>
    <d v="2023-06-15T00:00:00"/>
    <n v="29800"/>
    <s v="已出貨"/>
    <m/>
    <d v="2024-05-10T00:00:00"/>
    <x v="0"/>
  </r>
  <r>
    <s v="T-59"/>
    <x v="1"/>
    <s v="電池搬運車(ATLH202308-0077-E)"/>
    <s v="A 確認"/>
    <d v="2023-06-08T00:00:00"/>
    <s v="報價已回簽待正式PO"/>
    <s v="富聯卓越"/>
    <s v="施俊宇"/>
    <s v="贛州"/>
    <s v="集團關聯外交"/>
    <x v="6"/>
    <s v="釹媧"/>
    <s v="釹媧"/>
    <s v="RMB"/>
    <n v="58000"/>
    <x v="69"/>
    <x v="68"/>
    <n v="0"/>
    <n v="58000"/>
    <n v="58000"/>
    <d v="2023-12-31T00:00:00"/>
    <n v="52000"/>
    <s v="已出貨"/>
    <m/>
    <d v="2024-05-10T00:00:00"/>
    <x v="0"/>
  </r>
  <r>
    <s v="T-60"/>
    <x v="1"/>
    <s v="龍華D10 4F EDVT 4台設備維修"/>
    <s v="A 確認"/>
    <m/>
    <s v="費用轉嫁"/>
    <s v="富聯卓越"/>
    <s v="施俊宇"/>
    <s v="龍華"/>
    <s v="集團關聯外交"/>
    <x v="1"/>
    <s v="LH ETS HWAQ EDVT"/>
    <s v="甘志勇"/>
    <s v="RMB"/>
    <n v="15700"/>
    <x v="70"/>
    <x v="69"/>
    <n v="0"/>
    <n v="15700"/>
    <n v="15700"/>
    <d v="2024-03-15T00:00:00"/>
    <n v="12080"/>
    <s v="已出貨"/>
    <m/>
    <d v="2024-04-30T00:00:00"/>
    <x v="2"/>
  </r>
  <r>
    <s v="T-62"/>
    <x v="1"/>
    <s v="B06-3F老化房電控箱改造"/>
    <s v="A 確認"/>
    <d v="2024-03-27T00:00:00"/>
    <s v="Fp202403270053"/>
    <s v="富聯卓越"/>
    <s v="施俊宇"/>
    <s v="南寧富聯富桂"/>
    <s v="集團關聯外交"/>
    <x v="1"/>
    <s v="NN JBD"/>
    <s v="鄒秀君"/>
    <s v="RMB"/>
    <n v="16800"/>
    <x v="71"/>
    <x v="70"/>
    <n v="0"/>
    <n v="16800"/>
    <n v="16800"/>
    <d v="2024-05-31T00:00:00"/>
    <n v="12600"/>
    <s v="設計中"/>
    <m/>
    <d v="2024-06-30T00:00:00"/>
    <x v="1"/>
  </r>
  <r>
    <s v="T-63"/>
    <x v="1"/>
    <s v="NVIDIA-Switch F16 BI ROOM升溫改造"/>
    <s v="A 確認"/>
    <d v="2024-03-16T00:00:00"/>
    <s v="費用轉嫁"/>
    <s v="富聯卓越"/>
    <s v="施俊宇"/>
    <s v="越南光州廠"/>
    <s v="集團關聯外交"/>
    <x v="1"/>
    <s v="VN MBD1"/>
    <s v="卓巧靈"/>
    <s v="USD"/>
    <n v="15100"/>
    <x v="72"/>
    <x v="71"/>
    <n v="0"/>
    <n v="15100"/>
    <n v="110230"/>
    <d v="2024-05-31T00:00:00"/>
    <n v="11325"/>
    <s v="待出貨"/>
    <m/>
    <d v="2024-06-30T00:00:00"/>
    <x v="1"/>
  </r>
  <r>
    <s v="T-64"/>
    <x v="1"/>
    <s v="恒溫恒濕試驗機，TH2停機狀態 下，水箱漏水，故申_x000a_請維修"/>
    <s v="A 確認"/>
    <d v="2024-03-12T00:00:00"/>
    <s v="Fp202403120006"/>
    <s v="富聯卓越"/>
    <s v="施俊宇"/>
    <s v="龍華"/>
    <s v="集團關聯外交"/>
    <x v="1"/>
    <s v="ETS-SQA"/>
    <s v="程兵"/>
    <s v="RMB"/>
    <n v="1100"/>
    <x v="73"/>
    <x v="72"/>
    <n v="0"/>
    <n v="1100"/>
    <n v="1100"/>
    <d v="2024-04-30T00:00:00"/>
    <n v="825"/>
    <s v="已出貨"/>
    <m/>
    <d v="2024-05-31T00:00:00"/>
    <x v="0"/>
  </r>
  <r>
    <s v="T-65"/>
    <x v="1"/>
    <s v="恒溫恒濕試驗機，TH10水泵有時抽不上水，故申請_x000a_維修。"/>
    <s v="A 確認"/>
    <d v="2024-03-12T00:00:00"/>
    <s v="Pe202402290301"/>
    <s v="富聯卓越"/>
    <s v="施俊宇"/>
    <s v="龍華"/>
    <s v="集團關聯外交"/>
    <x v="1"/>
    <s v="ETS-SQA"/>
    <s v="程兵"/>
    <s v="RMB"/>
    <n v="700"/>
    <x v="74"/>
    <x v="73"/>
    <n v="0"/>
    <n v="700"/>
    <n v="700"/>
    <d v="2024-04-30T00:00:00"/>
    <n v="525"/>
    <s v="已出貨"/>
    <m/>
    <d v="2024-05-31T00:00:00"/>
    <x v="0"/>
  </r>
  <r>
    <s v="T-66"/>
    <x v="1"/>
    <s v="用於溫箱維修"/>
    <s v="A 確認"/>
    <d v="2024-03-21T00:00:00"/>
    <s v="Fp202403210020-1"/>
    <s v="富聯卓越"/>
    <s v="施俊宇"/>
    <s v="龍華"/>
    <s v="集團關聯外交"/>
    <x v="1"/>
    <s v="HWD"/>
    <s v="王繼濤"/>
    <s v="RMB"/>
    <n v="10130"/>
    <x v="75"/>
    <x v="74"/>
    <n v="0"/>
    <n v="10130"/>
    <n v="10130"/>
    <d v="2024-04-30T00:00:00"/>
    <n v="7597.5"/>
    <s v="已出貨"/>
    <m/>
    <d v="2024-05-31T00:00:00"/>
    <x v="0"/>
  </r>
  <r>
    <s v="T-69"/>
    <x v="1"/>
    <s v="越南NVD RUN IN溫控管理與測試架"/>
    <s v="A 確認"/>
    <d v="2024-05-01T00:00:00"/>
    <m/>
    <s v="富聯卓越"/>
    <s v="施俊宇"/>
    <s v="越南富聯精密"/>
    <s v="集團關聯外交"/>
    <x v="2"/>
    <s v="NVD"/>
    <s v="楊成"/>
    <s v="USD"/>
    <n v="906367"/>
    <x v="76"/>
    <x v="75"/>
    <n v="-181273.40000000037"/>
    <n v="906367"/>
    <n v="6435205.6999999993"/>
    <d v="2024-06-30T00:00:00"/>
    <n v="679775.25"/>
    <s v="已報價"/>
    <m/>
    <d v="2024-06-30T00:00:00"/>
    <x v="1"/>
  </r>
  <r>
    <s v="S-2"/>
    <x v="2"/>
    <s v="32 sites 三溫熱流儀(9532)"/>
    <s v="A 確認"/>
    <d v="2024-04-10T00:00:00"/>
    <m/>
    <s v="富聯卓越"/>
    <s v="施俊宇"/>
    <s v="艾芳芯動"/>
    <s v="外部客戶"/>
    <x v="8"/>
    <s v="艾芳芯動"/>
    <s v="Jason"/>
    <s v="RMB"/>
    <n v="623520"/>
    <x v="77"/>
    <x v="76"/>
    <n v="0"/>
    <n v="623520"/>
    <n v="623520"/>
    <d v="2024-04-30T00:00:00"/>
    <n v="467640"/>
    <s v="設計中"/>
    <m/>
    <d v="2024-06-30T00:00:00"/>
    <x v="1"/>
  </r>
  <r>
    <s v="S-3"/>
    <x v="2"/>
    <s v="ATC SLT-mini"/>
    <s v="A 確認"/>
    <d v="2024-04-10T00:00:00"/>
    <m/>
    <s v="富聯卓越"/>
    <s v="施俊宇"/>
    <s v="艾芳芯動"/>
    <s v="外部客戶"/>
    <x v="8"/>
    <s v="艾芳芯動"/>
    <s v="邱創先"/>
    <s v="RMB"/>
    <n v="155530"/>
    <x v="78"/>
    <x v="77"/>
    <n v="0"/>
    <n v="155530"/>
    <n v="155530"/>
    <d v="2024-03-31T00:00:00"/>
    <n v="116647.5"/>
    <s v="待客戶提供加熱器、感溫棒與載盤才能試車"/>
    <m/>
    <d v="2024-06-30T00:00:00"/>
    <x v="1"/>
  </r>
  <r>
    <s v="S-4"/>
    <x v="2"/>
    <s v="ATC-A75B150-9508-T_x000a_ATC-A75B150-EW-9508-T/P"/>
    <s v="A 確認"/>
    <d v="2024-01-03T00:00:00"/>
    <n v="20240103005"/>
    <s v="富聯卓越"/>
    <s v="施俊宇"/>
    <s v="艾芳芯動"/>
    <s v="外部客戶"/>
    <x v="8"/>
    <s v="艾芳芯動"/>
    <s v="闕志學"/>
    <s v="RMB"/>
    <n v="863320"/>
    <x v="79"/>
    <x v="78"/>
    <n v="0"/>
    <n v="863320"/>
    <n v="863320"/>
    <d v="2024-02-01T00:00:00"/>
    <n v="686500"/>
    <s v="已出貨"/>
    <m/>
    <d v="2024-06-30T00:00:00"/>
    <x v="1"/>
  </r>
  <r>
    <s v="S-5"/>
    <x v="2"/>
    <s v="ATC-A75B150-E-CDA-EPR-9508-T_x000a_ATC-A75B150-E-EPR-9508-P"/>
    <s v="A 確認"/>
    <d v="2024-02-23T00:00:00"/>
    <n v="20240223002"/>
    <s v="富聯卓越"/>
    <s v="施俊宇"/>
    <s v="艾芳芯動"/>
    <s v="外部客戶"/>
    <x v="8"/>
    <s v="艾芳芯動"/>
    <s v="闕志學"/>
    <s v="RMB"/>
    <n v="418018"/>
    <x v="80"/>
    <x v="79"/>
    <n v="0"/>
    <n v="418018"/>
    <n v="418018"/>
    <d v="2024-02-28T00:00:00"/>
    <n v="317539.90909090912"/>
    <s v="已出貨"/>
    <m/>
    <d v="2024-06-30T00:00:00"/>
    <x v="1"/>
  </r>
  <r>
    <s v="S-6"/>
    <x v="2"/>
    <s v="ATC-A75B150-EW-TPMS-T/P"/>
    <s v="A 確認"/>
    <d v="2023-11-21T00:00:00"/>
    <n v="20231121001"/>
    <s v="富聯卓越"/>
    <s v="施俊宇"/>
    <s v="艾芳芯動"/>
    <s v="外部客戶"/>
    <x v="8"/>
    <s v="艾芳芯動"/>
    <s v="邱創先"/>
    <s v="RMB"/>
    <n v="471526"/>
    <x v="81"/>
    <x v="80"/>
    <n v="0"/>
    <n v="471526"/>
    <n v="471526"/>
    <d v="2023-12-14T00:00:00"/>
    <n v="350840"/>
    <s v="已出貨"/>
    <m/>
    <d v="2024-06-30T00:00:00"/>
    <x v="1"/>
  </r>
  <r>
    <s v="S-8"/>
    <x v="2"/>
    <s v="艾方芯動舊機改造6套"/>
    <s v="A 確認"/>
    <d v="2024-04-10T00:00:00"/>
    <m/>
    <s v="富聯卓越"/>
    <s v="施俊宇"/>
    <s v="艾芳芯動"/>
    <s v="外部客戶"/>
    <x v="8"/>
    <s v="艾芳芯動"/>
    <s v="Jason"/>
    <s v="RMB"/>
    <n v="241200"/>
    <x v="82"/>
    <x v="81"/>
    <n v="0"/>
    <n v="241200"/>
    <n v="241200"/>
    <d v="2023-12-31T00:00:00"/>
    <n v="180900"/>
    <s v="已出貨"/>
    <m/>
    <d v="2024-05-31T00:00:00"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251">
  <r>
    <s v="A001"/>
    <x v="0"/>
    <s v="C1追加DIMM機"/>
    <s v="A 確認"/>
    <d v="2024-03-30T00:00:00"/>
    <s v="FII2430403"/>
    <s v="FII USA"/>
    <s v="張晟昌"/>
    <s v="威州"/>
    <s v="集團關聯外交"/>
    <s v="FII USA"/>
    <s v="FII USA"/>
    <s v="王曦堯"/>
    <s v="USD"/>
    <n v="96000"/>
    <n v="700800"/>
    <n v="681100.80000000005"/>
    <n v="19699.199999999953"/>
    <n v="96000"/>
    <n v="0.68110080000000006"/>
    <m/>
    <n v="250546"/>
    <s v="已出貨"/>
    <d v="2024-03-30T00:00:00"/>
    <s v="2024/5"/>
    <x v="0"/>
    <m/>
    <m/>
    <m/>
    <m/>
    <m/>
    <m/>
    <m/>
    <s v="待出貨"/>
    <n v="4"/>
    <s v="NN"/>
    <n v="5"/>
  </r>
  <r>
    <s v="A002"/>
    <x v="0"/>
    <s v="C9K Automation project"/>
    <s v="B 需要爭取"/>
    <m/>
    <m/>
    <m/>
    <s v="楊志偉/張建德"/>
    <s v="墨西哥-FJZ"/>
    <s v="集團關聯外交"/>
    <s v="CNSBG"/>
    <s v="FII USA"/>
    <s v="李強"/>
    <s v="USD"/>
    <n v="7500000"/>
    <n v="54750000"/>
    <m/>
    <n v="54750000"/>
    <m/>
    <m/>
    <m/>
    <m/>
    <m/>
    <m/>
    <d v="2024-12-25T00:00:00"/>
    <x v="1"/>
    <m/>
    <m/>
    <m/>
    <m/>
    <m/>
    <m/>
    <m/>
    <s v="1.暫時不會有，目前沒有明確的答案…_x000a_2.大概率不會有..._x000a_3.Kami在努力洽談中…"/>
    <m/>
    <s v="LH"/>
    <n v="12"/>
  </r>
  <r>
    <s v="A003"/>
    <x v="0"/>
    <s v="CBD Coco EVT 自動化線"/>
    <s v="A 確認"/>
    <m/>
    <s v="2B01-O10015(治具）_x000a_2B01-O10022(治具）_x000a_1TGHO10017(自動化）_x000a_2B01-O10013(自動化）_x000a_2B01-O10009(自動化）_x000a_2B01-O10014(自動化）_x000a_2B01-O10019(治具）_x000a_2B01-O10020(治具+自動化）_x000a_1TGHO10041(自動化）_x000a_2B01-O30001(治具+自動化）_x000a_2B01-O30002(治具）_x000a_2B01-O30003(治具）_x000a_2B01-O30019(治具+自動化）_x000a_2B01-O30031(治具）_x000a_2B01-O30003(治具)_x000a_2B01-O30016(治具)_x000a_2B01-O40009(治具)_x000a_2B01-O40010(治具)_x000a_2B01-O40013(治具+自動化)_x000a_2B01-O40016(治具)"/>
    <s v="Cloud Network Technology Singapopre Pte.Ltd"/>
    <s v="張世忠"/>
    <s v="台灣台陽"/>
    <s v="集團關聯外交"/>
    <s v="CNSBG"/>
    <s v="CBD TW"/>
    <s v="周為閣"/>
    <s v="RMB"/>
    <n v="5521309"/>
    <n v="5521309"/>
    <n v="5500000"/>
    <n v="21309"/>
    <n v="273571"/>
    <n v="5.5"/>
    <m/>
    <n v="218195"/>
    <s v="_x000a_未出貨：_x000a_2B01-O30001(治具+自動化）_x000a_2B01-O30002(治具）_x000a_2B01-O30019(治具+自動化）_x000a_2B01-O30003(治具)_x000a_2B01-O30016(治具)_x000a_2B01-O40009(治具)_x000a_2B01-O40010(治具)_x000a_2B01-O40013(治具+自動化)_x000a_2B01-O40016(治具)"/>
    <s v="已出貨_x000a_2024.2-3月"/>
    <s v="2024/6"/>
    <x v="2"/>
    <m/>
    <m/>
    <m/>
    <m/>
    <m/>
    <m/>
    <m/>
    <s v="方案評估檢討中_x000a_'已出貨_x000a_2B01-O10015(治具）_x000a_2B01-O10022(治具）_x000a_1TGHO10017(自動化）_x000a_2B01-O10013(自動化）_x000a_2B01-O10009(自動化）_x000a_2B01-O10014(自動化）_x000a_2B01-O10019(治具）_x000a_2B01-O10020(治具+自動化）_x000a_1TGHO10041(自動化）"/>
    <s v="PO為目前該客戶提供的正式PO，陸續出貨中,材料成本還不是最終數據"/>
    <s v="NN"/>
    <n v="6"/>
  </r>
  <r>
    <s v="A004"/>
    <x v="0"/>
    <s v="CBD Koala   Magpie 上下蓋自動組裝線---USB小卡組裝機"/>
    <s v="A 確認"/>
    <m/>
    <s v="簽核檔報價單"/>
    <s v="深圳富桂"/>
    <s v="張建德"/>
    <s v="CNSBG-LH"/>
    <s v="G次內交"/>
    <s v="CNSBG"/>
    <s v="CBD"/>
    <m/>
    <s v="RMB"/>
    <n v="810000"/>
    <n v="810000"/>
    <n v="810000"/>
    <n v="0"/>
    <n v="810000"/>
    <n v="0.81"/>
    <m/>
    <n v="421324.82"/>
    <s v="已出貨已立賬"/>
    <d v="2023-09-30T00:00:00"/>
    <s v="2024/3"/>
    <x v="3"/>
    <s v="2024年03月"/>
    <s v="GBP-O3263406"/>
    <d v="2024-03-26T00:00:00"/>
    <m/>
    <m/>
    <s v="費用轉嫁"/>
    <m/>
    <s v="Closed,已結案"/>
    <m/>
    <s v="LH"/>
    <n v="3"/>
  </r>
  <r>
    <s v="A005"/>
    <x v="0"/>
    <s v="CBD Koala  Magpie 上下蓋自動組裝線---LINK RFID"/>
    <s v="A 確認"/>
    <m/>
    <s v="簽核檔報價單"/>
    <s v="深圳富桂"/>
    <s v="張建德"/>
    <s v="CNSBG-LH"/>
    <s v="G次內交"/>
    <s v="CNSBG"/>
    <s v="CBD"/>
    <m/>
    <s v="RMB"/>
    <n v="1854000"/>
    <n v="1854000"/>
    <n v="1854000"/>
    <n v="0"/>
    <n v="1854000"/>
    <n v="1.8540000000000001"/>
    <m/>
    <n v="1253304.2320000001"/>
    <s v="已出貨已立賬"/>
    <d v="2023-09-30T00:00:00"/>
    <s v="2024/3"/>
    <x v="3"/>
    <s v="2024年03月"/>
    <s v="GBP-O1233076"/>
    <d v="2024-01-22T00:00:00"/>
    <m/>
    <m/>
    <s v="費用轉嫁"/>
    <m/>
    <s v="Closed,已結案"/>
    <m/>
    <s v="LH"/>
    <n v="3"/>
  </r>
  <r>
    <s v="A006"/>
    <x v="0"/>
    <s v="CBD Koala  Magpie 上下蓋自動組裝線--自動收料機"/>
    <s v="A 確認"/>
    <m/>
    <s v="簽核檔報價單"/>
    <s v="深圳富桂"/>
    <s v="張建德"/>
    <s v="CNSBG-LH"/>
    <s v="G次內交"/>
    <s v="CNSBG"/>
    <s v="CBD"/>
    <m/>
    <s v="RMB"/>
    <n v="534600"/>
    <n v="534600"/>
    <n v="534600"/>
    <n v="0"/>
    <n v="534600"/>
    <n v="0.53459999999999996"/>
    <m/>
    <n v="329779.641"/>
    <s v="已出貨已立賬"/>
    <d v="2023-09-30T00:00:00"/>
    <s v="2024/3"/>
    <x v="3"/>
    <s v="2024年03月"/>
    <s v="GBP-O3253015"/>
    <d v="2024-03-20T00:00:00"/>
    <m/>
    <m/>
    <s v="費用轉嫁"/>
    <m/>
    <s v="Closed,已結案"/>
    <m/>
    <s v="LH"/>
    <n v="3"/>
  </r>
  <r>
    <s v="A007"/>
    <x v="0"/>
    <s v="CBD LH Callie上下蓋自動組裝線(新制）PVT 1條線"/>
    <s v="A 確認"/>
    <m/>
    <s v="簽核檔報價單，待轉PO"/>
    <s v="富聯卓越"/>
    <s v="張建德"/>
    <s v="CNSBG-VN"/>
    <s v="集團關聯外交"/>
    <s v="CNSBG"/>
    <s v="CBD"/>
    <s v="潘冬"/>
    <s v="RMB"/>
    <n v="1868130"/>
    <n v="1868130"/>
    <n v="1690000"/>
    <n v="178130"/>
    <n v="1690000"/>
    <n v="1.69"/>
    <m/>
    <m/>
    <m/>
    <m/>
    <s v="2024/7"/>
    <x v="4"/>
    <m/>
    <m/>
    <m/>
    <m/>
    <m/>
    <s v="開票"/>
    <m/>
    <s v="1.龍華CBD報價單已回簽，待客戶下PO單_x000a_2.請購加工中，投資計劃書已簽完..._x000a_3.預計6月底客人會用，但可能實際要到8月份…_x000a_4.目前已經在做了..._x000a_"/>
    <m/>
    <s v="LH"/>
    <n v="7"/>
  </r>
  <r>
    <s v="A008"/>
    <x v="0"/>
    <s v="CBD LH Callie連板自動組裝線(Sprite舊機改造）PVT 2條線"/>
    <s v="A 確認"/>
    <m/>
    <s v="簽核檔報價單，待轉PO"/>
    <s v="富聯卓越"/>
    <s v="張建德"/>
    <s v="CNSBG-VN"/>
    <s v="集團關聯外交"/>
    <s v="CNSBG"/>
    <s v="CBD"/>
    <s v="潘冬"/>
    <s v="RMB"/>
    <n v="2286024"/>
    <n v="2286024"/>
    <n v="1720000"/>
    <n v="566024"/>
    <n v="1720000"/>
    <n v="1.72"/>
    <m/>
    <m/>
    <m/>
    <m/>
    <s v="2024/7"/>
    <x v="4"/>
    <m/>
    <m/>
    <m/>
    <m/>
    <m/>
    <s v="開票"/>
    <m/>
    <s v="1.龍華CBD報價單已回簽，待客戶下PO單_x000a_2.請購加工中，投資計劃書已簽完..._x000a_3.預計6月底客人會用，但可能實際要到8月份…_x000a_4.目前已經在做了..."/>
    <m/>
    <s v="LH"/>
    <n v="7"/>
  </r>
  <r>
    <s v="A009"/>
    <x v="0"/>
    <s v="CBD Pearl(遙控器)Main Assembly線---組中框壓頭"/>
    <s v="A 確認"/>
    <m/>
    <s v="簽核檔報價單"/>
    <s v="深圳富桂"/>
    <s v="張建德"/>
    <s v="CNSBG-LH"/>
    <s v="G次內交"/>
    <s v="CNSBG"/>
    <s v="CBD"/>
    <m/>
    <s v="RMB"/>
    <n v="10400"/>
    <n v="10400"/>
    <n v="10400"/>
    <n v="0"/>
    <n v="10400"/>
    <n v="1.04E-2"/>
    <m/>
    <n v="0"/>
    <s v="已出貨已立賬"/>
    <d v="2023-09-30T00:00:00"/>
    <s v="2024/3"/>
    <x v="3"/>
    <s v="2024年03月"/>
    <s v="GBP-O3263174"/>
    <d v="2024-03-25T00:00:00"/>
    <m/>
    <m/>
    <s v="費用轉嫁"/>
    <m/>
    <s v="Closed,已結案"/>
    <m/>
    <s v="LH"/>
    <n v="3"/>
  </r>
  <r>
    <s v="A010"/>
    <x v="0"/>
    <s v="CBD VN Callie上下蓋自動組裝線(新制）-分批1"/>
    <s v="A 確認"/>
    <m/>
    <s v="簽核檔報價單"/>
    <s v="深圳富桂"/>
    <s v="張建德"/>
    <s v="CNSBG-VN"/>
    <s v="集團關聯外交"/>
    <s v="CNSBG"/>
    <s v="CBD"/>
    <s v="潘冬"/>
    <s v="RMB"/>
    <n v="670075"/>
    <n v="670075"/>
    <n v="670075"/>
    <n v="0"/>
    <n v="670075"/>
    <n v="0.67007499999999998"/>
    <m/>
    <n v="335037.5"/>
    <s v="已出貨待立賬"/>
    <d v="2023-12-31T00:00:00"/>
    <s v="2024/4"/>
    <x v="5"/>
    <s v="入賬280930，剩餘CBD經管主管暫停簽核"/>
    <s v="簽核至經管三級主管暫停，4.25 VN PM補充NRE費用分攤立項，待上傳附件重新送審"/>
    <m/>
    <m/>
    <m/>
    <s v="費用轉嫁"/>
    <m/>
    <s v="已交貨，EVT試產完成，待PVT試產,可以向客戶收款了"/>
    <s v="材料成本已提前費領"/>
    <s v="LH"/>
    <n v="4"/>
  </r>
  <r>
    <s v="A010"/>
    <x v="0"/>
    <s v="CBD VN Callie上下蓋自動組裝線(新制）-分批2"/>
    <s v="A 確認"/>
    <m/>
    <s v="簽核檔報價單"/>
    <s v="深圳富桂"/>
    <s v="張建德"/>
    <s v="CNSBG-VN"/>
    <s v="集團關聯外交"/>
    <s v="CNSBG"/>
    <s v="CBD"/>
    <s v="潘冬"/>
    <s v="RMB"/>
    <n v="1327925"/>
    <n v="1327925"/>
    <n v="631603"/>
    <n v="696322"/>
    <n v="631603"/>
    <n v="0.63160300000000003"/>
    <m/>
    <n v="315801.5"/>
    <s v="已出貨待立賬"/>
    <d v="2023-12-31T00:00:00"/>
    <s v="2024/5"/>
    <x v="0"/>
    <m/>
    <m/>
    <m/>
    <m/>
    <m/>
    <s v="費用轉嫁"/>
    <m/>
    <s v="已交貨，EVT試產完成，待PVT試產,可以向客戶收款了"/>
    <s v="材料成本已提前費領"/>
    <s v="LH"/>
    <n v="5"/>
  </r>
  <r>
    <s v="A010"/>
    <x v="0"/>
    <s v="CBD VN Callie上下蓋自動組裝線(新制）-分批3"/>
    <s v="A 確認"/>
    <m/>
    <s v="簽核檔報價單"/>
    <s v="深圳富桂"/>
    <s v="張建德"/>
    <s v="CNSBG-VN"/>
    <s v="集團關聯外交"/>
    <s v="CNSBG"/>
    <s v="CBD"/>
    <s v="潘冬"/>
    <s v="RMB"/>
    <n v="1327925"/>
    <n v="1327925"/>
    <n v="696322"/>
    <n v="631603"/>
    <n v="696322"/>
    <n v="0.696322"/>
    <m/>
    <n v="348161"/>
    <s v="已出貨待立賬"/>
    <d v="2023-12-31T00:00:00"/>
    <s v="2024/6"/>
    <x v="2"/>
    <m/>
    <m/>
    <m/>
    <m/>
    <m/>
    <s v="費用轉嫁"/>
    <m/>
    <s v="已交貨，EVT試產完成，待PVT試產,可以向客戶收款了"/>
    <s v="材料成本已提前費領"/>
    <s v="LH"/>
    <n v="6"/>
  </r>
  <r>
    <s v="A011"/>
    <x v="0"/>
    <s v="CBD VN Callie上下蓋自動組裝線(新制）PVT 1條線"/>
    <s v="A 確認"/>
    <m/>
    <s v="簽核檔報價單，待轉PO"/>
    <s v="富聯卓越"/>
    <s v="張建德"/>
    <s v="CNSBG-VN"/>
    <s v="集團關聯外交"/>
    <s v="CNSBG"/>
    <s v="CBD"/>
    <s v="潘冬"/>
    <s v="RMB"/>
    <n v="1868130"/>
    <n v="1868130"/>
    <n v="1690000"/>
    <n v="178130"/>
    <n v="1690000"/>
    <n v="1.69"/>
    <m/>
    <n v="845000"/>
    <s v="待出貨"/>
    <m/>
    <s v="2024/7"/>
    <x v="4"/>
    <m/>
    <m/>
    <m/>
    <m/>
    <m/>
    <s v="開票"/>
    <m/>
    <s v="1.已確認交易及下PO單模式，客戶PR版報價單4.08送黃總簽核_x000a_2.投資計劃書已簽完，待客戶下PO單…_x000a_3.報價單已回簽..._x000a_4.設備已經在組裝調試中…_x000a_5.客人的需求/生產計劃往后延期…"/>
    <s v="材料成本已放到NVD專案中"/>
    <s v="LH"/>
    <n v="5"/>
  </r>
  <r>
    <s v="A012"/>
    <x v="0"/>
    <s v="CBD VN Callie自動包裝線(Sprite舊機改造）PVT 1條線"/>
    <s v="A 確認"/>
    <m/>
    <s v="簽核檔報價單，待轉PO"/>
    <s v="富聯卓越"/>
    <s v="張建德"/>
    <s v="CNSBG-VN"/>
    <s v="集團關聯外交"/>
    <s v="CNSBG"/>
    <s v="CBD"/>
    <s v="潘冬"/>
    <s v="RMB"/>
    <n v="3215970"/>
    <n v="3215970"/>
    <n v="1938600"/>
    <n v="1277370"/>
    <n v="1938600"/>
    <n v="1.9386000000000001"/>
    <m/>
    <n v="969300"/>
    <s v="待出貨"/>
    <m/>
    <s v="2024/7"/>
    <x v="4"/>
    <m/>
    <m/>
    <m/>
    <m/>
    <m/>
    <s v="開票"/>
    <m/>
    <s v="1.已確認交易及下PO單模式，客戶PR版報價單4.08送黃總簽核_x000a_2.投資計劃書已簽完，待客戶下PO單…_x000a_3.報價單已回簽..._x000a_4.設備已經在組裝調試中…_x000a_5.客人的需求/生產計劃往后延期…"/>
    <m/>
    <s v="LH"/>
    <n v="5"/>
  </r>
  <r>
    <s v="A013"/>
    <x v="0"/>
    <s v="CBD VN Callie連板自動組裝線(Sprite舊機改造）"/>
    <s v="A 確認"/>
    <m/>
    <s v="簽核檔報價單"/>
    <s v="深圳富桂"/>
    <s v="張建德"/>
    <s v="CNSBG-VN"/>
    <s v="集團關聯外交"/>
    <s v="CNSBG"/>
    <s v="CBD"/>
    <s v="潘冬"/>
    <s v="RMB"/>
    <n v="1059220"/>
    <n v="1059220"/>
    <n v="1059220"/>
    <n v="0"/>
    <n v="1059220"/>
    <n v="1.0592200000000001"/>
    <m/>
    <n v="529610"/>
    <s v="已出貨待立賬"/>
    <d v="2023-12-31T00:00:00"/>
    <s v="2024/6"/>
    <x v="2"/>
    <m/>
    <m/>
    <m/>
    <m/>
    <m/>
    <s v="費用轉嫁"/>
    <m/>
    <s v="已交貨，EVT試產完成，待PVT試產,待立賬..."/>
    <s v="材料成本已提前費領"/>
    <s v="LH"/>
    <n v="6"/>
  </r>
  <r>
    <s v="A014"/>
    <x v="0"/>
    <s v="CBD VN Callie連板自動組裝線(Sprite舊機改造）PVT （原3條線變更為2條線）"/>
    <s v="A 確認"/>
    <m/>
    <s v="簽核檔報價單，待轉PO"/>
    <s v="富聯卓越"/>
    <s v="張建德"/>
    <s v="CNSBG-VN"/>
    <s v="集團關聯外交"/>
    <s v="CNSBG"/>
    <s v="CBD"/>
    <s v="潘冬"/>
    <s v="RMB"/>
    <n v="3429036"/>
    <n v="2286024"/>
    <n v="1720000"/>
    <n v="566024"/>
    <n v="1720000"/>
    <n v="1.72"/>
    <m/>
    <n v="860000"/>
    <s v="待出貨"/>
    <m/>
    <s v="2024/6"/>
    <x v="4"/>
    <m/>
    <m/>
    <m/>
    <m/>
    <m/>
    <s v="開票"/>
    <m/>
    <s v="1.已確認交易及下PO單模式，客戶PR版報價單4.08送黃總簽核_x000a_2.投資計劃書已簽完，待客戶下PO單…_x000a_3.報價單已回簽..._x000a_4.設備已經在組裝調試中…_x000a_5.客人的需求/生產計劃往后延期…"/>
    <s v="材料成本已放到NVD專案中"/>
    <s v="LH"/>
    <n v="5"/>
  </r>
  <r>
    <s v="A015"/>
    <x v="0"/>
    <s v="CBD 新一代遙控器自動組裝線（UPH900）（1條線）"/>
    <s v="A 確認"/>
    <m/>
    <s v="1VSHO10051+2CNN-O10794"/>
    <s v="富聯卓越"/>
    <s v="張建德"/>
    <s v="CNSBG-LH"/>
    <s v="集團關聯外交"/>
    <s v="CNSBG"/>
    <s v="CBD"/>
    <s v="潘冬"/>
    <s v="RMB"/>
    <n v="7130330"/>
    <n v="7130330"/>
    <n v="3262214.5649999999"/>
    <n v="3868115.4350000001"/>
    <n v="458982"/>
    <n v="3.2622145649999998"/>
    <m/>
    <n v="1631107.2825"/>
    <s v="已出貨待立賬"/>
    <d v="2024-02-28T00:00:00"/>
    <s v="2024/6"/>
    <x v="2"/>
    <m/>
    <m/>
    <m/>
    <m/>
    <m/>
    <s v="開票"/>
    <m/>
    <s v="1.已交貨龍華CBD，EVT已完成，待5月轉越南_x000a_2.5/8打包，預計5月底到VN,6月營收入賬比較安全"/>
    <m/>
    <s v="LH"/>
    <n v="6"/>
  </r>
  <r>
    <s v="A016"/>
    <x v="0"/>
    <s v="CBD 新一代遙控器自動測試線（UPH900）（1條線）"/>
    <s v="A 確認"/>
    <m/>
    <s v="1VSHO10052"/>
    <s v="富聯卓越"/>
    <s v="張建德"/>
    <s v="CNSBG-LH"/>
    <s v="集團關聯外交"/>
    <s v="CNSBG"/>
    <s v="CBD"/>
    <s v="潘冬"/>
    <s v="RMB"/>
    <n v="4094988"/>
    <n v="4094988"/>
    <n v="2746323.7850000001"/>
    <n v="1348664.2149999999"/>
    <n v="386398"/>
    <n v="2.746323785"/>
    <m/>
    <n v="1373161.8925000001"/>
    <s v="已出貨待立賬"/>
    <d v="2024-02-28T00:00:00"/>
    <s v="2024/6"/>
    <x v="2"/>
    <m/>
    <m/>
    <m/>
    <m/>
    <m/>
    <s v="開票"/>
    <m/>
    <s v="1.已交貨龍華CBD，EVT已完成，待5月轉越南_x000a_2.5/8打包，預計5月底到VN,6月營收入賬比較安全"/>
    <m/>
    <s v="LH"/>
    <n v="6"/>
  </r>
  <r>
    <s v="A017"/>
    <x v="0"/>
    <s v="Delta改Bianca組裝線"/>
    <s v="C取消"/>
    <m/>
    <m/>
    <m/>
    <s v="張建德/楊志偉"/>
    <s v="台灣新竹廠"/>
    <s v="集團關聯外交"/>
    <s v="CESBG"/>
    <s v="NVD"/>
    <s v="陳榮洲"/>
    <s v="USD"/>
    <n v="2000000"/>
    <m/>
    <m/>
    <n v="0"/>
    <m/>
    <n v="5.7221000000000002"/>
    <m/>
    <m/>
    <m/>
    <m/>
    <s v="2024/9"/>
    <x v="6"/>
    <m/>
    <m/>
    <m/>
    <m/>
    <m/>
    <m/>
    <m/>
    <m/>
    <m/>
    <s v="LH"/>
    <n v="9"/>
  </r>
  <r>
    <s v="A018"/>
    <x v="0"/>
    <s v="DIMM組裝設備"/>
    <s v="A 確認"/>
    <m/>
    <m/>
    <m/>
    <s v="張世忠/楊志偉"/>
    <s v="墨西哥FJZ"/>
    <s v="G次內交"/>
    <s v="CNSBG"/>
    <s v="FII USA"/>
    <s v="李強"/>
    <s v="USD"/>
    <n v="309550"/>
    <n v="2197805"/>
    <n v="1420000"/>
    <n v="777805"/>
    <m/>
    <n v="2.2597149999999999"/>
    <m/>
    <m/>
    <m/>
    <m/>
    <s v="2024/8"/>
    <x v="7"/>
    <m/>
    <m/>
    <m/>
    <m/>
    <m/>
    <m/>
    <m/>
    <s v="回簽報價單，設計中"/>
    <m/>
    <s v="NN"/>
    <n v="8"/>
  </r>
  <r>
    <s v="A019"/>
    <x v="0"/>
    <s v="FAN&amp;PDB Module自動組裝線(南青*1&amp;GDL*2&amp;FTX*2)"/>
    <s v="A 確認"/>
    <m/>
    <m/>
    <m/>
    <s v="楊志偉/張建德"/>
    <s v="台灣南青"/>
    <s v="集團關聯外交"/>
    <s v="CESBG"/>
    <s v="EPDII"/>
    <s v="James"/>
    <s v="RMB"/>
    <n v="18371250"/>
    <n v="18371250"/>
    <n v="18371250"/>
    <n v="0"/>
    <m/>
    <m/>
    <m/>
    <m/>
    <m/>
    <m/>
    <s v="2024/10"/>
    <x v="8"/>
    <m/>
    <m/>
    <m/>
    <m/>
    <m/>
    <m/>
    <m/>
    <s v="1.方案規劃中…_x000a_2.客人預計的需求9～10月份"/>
    <m/>
    <s v="LH"/>
    <n v="10"/>
  </r>
  <r>
    <s v="A019"/>
    <x v="0"/>
    <s v="FAN&amp;PDB Module自動組裝線(南青*1&amp;GDL*2&amp;FTX*2)"/>
    <s v="A 確認"/>
    <m/>
    <m/>
    <m/>
    <s v="楊志偉/張建德"/>
    <s v="台灣南青"/>
    <s v="集團關聯外交"/>
    <s v="CESBG"/>
    <s v="EPDII"/>
    <s v="James"/>
    <s v="RMB"/>
    <n v="18371250"/>
    <n v="18371250"/>
    <n v="18371250"/>
    <n v="0"/>
    <m/>
    <m/>
    <m/>
    <m/>
    <m/>
    <m/>
    <s v="2024/11"/>
    <x v="9"/>
    <m/>
    <m/>
    <m/>
    <m/>
    <m/>
    <m/>
    <m/>
    <s v="1.方案規劃中…_x000a_2.客人預計的需求9～10月份"/>
    <m/>
    <s v="LH"/>
    <n v="11"/>
  </r>
  <r>
    <s v="A019"/>
    <x v="0"/>
    <s v="FAN&amp;PDB Module自動組裝線(南青*1&amp;GDL*2&amp;FTX*2)"/>
    <s v="A 確認"/>
    <m/>
    <m/>
    <m/>
    <s v="楊志偉/張建德"/>
    <s v="台灣南青"/>
    <s v="集團關聯外交"/>
    <s v="CESBG"/>
    <s v="EPDII"/>
    <s v="James"/>
    <s v="RMB"/>
    <n v="18371250"/>
    <n v="18371250"/>
    <n v="18371250"/>
    <n v="0"/>
    <m/>
    <m/>
    <m/>
    <m/>
    <m/>
    <m/>
    <s v="2024/12"/>
    <x v="1"/>
    <m/>
    <m/>
    <m/>
    <m/>
    <m/>
    <m/>
    <m/>
    <s v="1.方案規劃中…_x000a_2.客人預計的需求9～10月份"/>
    <m/>
    <s v="LH"/>
    <n v="12"/>
  </r>
  <r>
    <s v="A020"/>
    <x v="0"/>
    <s v="F次-NVIDIA-AGV"/>
    <s v="B 需要爭取"/>
    <m/>
    <m/>
    <m/>
    <s v="劉宗臣"/>
    <s v="F次--VN"/>
    <s v="集團關聯外交"/>
    <s v="CESBG"/>
    <s v="NVD"/>
    <s v="李中心"/>
    <s v="USD"/>
    <n v="100000"/>
    <n v="710000"/>
    <n v="710000"/>
    <n v="0"/>
    <m/>
    <m/>
    <m/>
    <n v="438000"/>
    <m/>
    <m/>
    <s v="2024/10月"/>
    <x v="8"/>
    <m/>
    <m/>
    <m/>
    <m/>
    <m/>
    <m/>
    <m/>
    <s v="待李中心確認"/>
    <m/>
    <s v="VN"/>
    <n v="10"/>
  </r>
  <r>
    <s v="A021"/>
    <x v="0"/>
    <s v="F次-NVIDIA-ICT"/>
    <s v="B 需要爭取"/>
    <m/>
    <m/>
    <m/>
    <s v="劉宗臣"/>
    <s v="F次--VN"/>
    <s v="集團關聯外交"/>
    <s v="CESBG"/>
    <s v="NVD"/>
    <s v="李中心"/>
    <s v="USD"/>
    <n v="300000"/>
    <n v="2130000"/>
    <n v="2130000"/>
    <n v="0"/>
    <m/>
    <m/>
    <m/>
    <n v="1314000"/>
    <m/>
    <m/>
    <s v="2024/10月"/>
    <x v="8"/>
    <m/>
    <m/>
    <m/>
    <m/>
    <m/>
    <m/>
    <m/>
    <s v="待李中心確認"/>
    <m/>
    <s v="VN"/>
    <n v="10"/>
  </r>
  <r>
    <s v="A022"/>
    <x v="0"/>
    <s v="F次-NVIDIA-Portwell"/>
    <s v="B 需要爭取"/>
    <m/>
    <m/>
    <m/>
    <s v="劉宗臣"/>
    <s v="F次--VN"/>
    <s v="集團關聯外交"/>
    <s v="CESBG"/>
    <s v="NVD"/>
    <s v="李中心"/>
    <s v="USD"/>
    <n v="300000"/>
    <n v="2130000"/>
    <n v="2130000"/>
    <n v="0"/>
    <m/>
    <m/>
    <m/>
    <n v="1314000"/>
    <m/>
    <m/>
    <s v="2024/10月"/>
    <x v="8"/>
    <m/>
    <m/>
    <m/>
    <m/>
    <m/>
    <m/>
    <m/>
    <s v="待李中心確認"/>
    <m/>
    <s v="VN"/>
    <n v="10"/>
  </r>
  <r>
    <s v="A023"/>
    <x v="0"/>
    <s v="F次-NVIDIA-包裝"/>
    <s v="B 需要爭取"/>
    <m/>
    <m/>
    <m/>
    <s v="劉宗臣"/>
    <s v="F次--VN"/>
    <s v="集團關聯外交"/>
    <s v="CESBG"/>
    <s v="NVD"/>
    <s v="李中心"/>
    <s v="USD"/>
    <n v="500000"/>
    <n v="3550000"/>
    <n v="3550000"/>
    <n v="0"/>
    <m/>
    <m/>
    <m/>
    <n v="2190000"/>
    <m/>
    <m/>
    <s v="2024/10月"/>
    <x v="8"/>
    <m/>
    <m/>
    <m/>
    <m/>
    <m/>
    <m/>
    <m/>
    <s v="待李中心確認"/>
    <m/>
    <s v="VN"/>
    <n v="10"/>
  </r>
  <r>
    <s v="A024"/>
    <x v="0"/>
    <s v="F次-NVIDIA-倍速鏈自動測試線"/>
    <s v="A 確認"/>
    <m/>
    <m/>
    <m/>
    <s v="劉宗臣"/>
    <s v="F次--VN"/>
    <s v="集團關聯外交"/>
    <s v="CESBG"/>
    <s v="NVD"/>
    <s v="楊成"/>
    <s v="USD"/>
    <n v="190000"/>
    <n v="1349000"/>
    <n v="1349000"/>
    <n v="0"/>
    <m/>
    <m/>
    <m/>
    <n v="832200"/>
    <m/>
    <m/>
    <s v="2024/5月"/>
    <x v="0"/>
    <m/>
    <m/>
    <m/>
    <m/>
    <m/>
    <m/>
    <m/>
    <s v="已收到訂單\設計中"/>
    <m/>
    <s v="VN"/>
    <n v="5"/>
  </r>
  <r>
    <s v="A025"/>
    <x v="0"/>
    <s v="GB200產品自動化組裝線(南青*1&amp;GDL*4&amp;FTX*4)"/>
    <s v="A 確認"/>
    <m/>
    <m/>
    <m/>
    <s v="楊志偉/張建德"/>
    <s v="台灣南青"/>
    <s v="集團關聯外交"/>
    <s v="CESBG"/>
    <s v="EPDII"/>
    <s v="James"/>
    <s v="RMB"/>
    <n v="47062500"/>
    <n v="47062500"/>
    <n v="47062500"/>
    <n v="0"/>
    <m/>
    <m/>
    <m/>
    <m/>
    <m/>
    <m/>
    <d v="2024-10-01T00:00:00"/>
    <x v="8"/>
    <m/>
    <m/>
    <m/>
    <m/>
    <m/>
    <m/>
    <m/>
    <s v="1.方案規劃中…_x000a_2.客人預計的需求9～10月份"/>
    <m/>
    <s v="LH"/>
    <n v="10"/>
  </r>
  <r>
    <s v="A025"/>
    <x v="0"/>
    <s v="GB200產品自動化組裝線(南青*1&amp;GDL*4&amp;FTX*4)"/>
    <s v="A 確認"/>
    <m/>
    <m/>
    <m/>
    <s v="楊志偉/張建德"/>
    <s v="台灣南青"/>
    <s v="集團關聯外交"/>
    <s v="CESBG"/>
    <s v="EPDII"/>
    <s v="James"/>
    <s v="RMB"/>
    <n v="47062500"/>
    <n v="47062500"/>
    <n v="47062500"/>
    <n v="0"/>
    <m/>
    <m/>
    <m/>
    <m/>
    <m/>
    <m/>
    <d v="2024-11-01T00:00:00"/>
    <x v="9"/>
    <m/>
    <m/>
    <m/>
    <m/>
    <m/>
    <m/>
    <m/>
    <s v="1.方案規劃中…_x000a_2.客人預計的需求9～10月份"/>
    <m/>
    <s v="LH"/>
    <n v="11"/>
  </r>
  <r>
    <s v="A025"/>
    <x v="0"/>
    <s v="GB200產品自動化組裝線(南青*1&amp;GDL*4&amp;FTX*4)"/>
    <s v="A 確認"/>
    <m/>
    <m/>
    <m/>
    <s v="楊志偉/張建德"/>
    <s v="台灣南青"/>
    <s v="集團關聯外交"/>
    <s v="CESBG"/>
    <s v="EPDII"/>
    <s v="James"/>
    <s v="RMB"/>
    <n v="47062500"/>
    <n v="47062500"/>
    <n v="47062500"/>
    <n v="0"/>
    <m/>
    <m/>
    <m/>
    <m/>
    <m/>
    <m/>
    <d v="2024-12-01T00:00:00"/>
    <x v="1"/>
    <m/>
    <m/>
    <m/>
    <m/>
    <m/>
    <m/>
    <m/>
    <s v="1.方案規劃中…_x000a_2.客人預計的需求9～10月份"/>
    <m/>
    <s v="LH"/>
    <n v="12"/>
  </r>
  <r>
    <s v="A026"/>
    <x v="0"/>
    <s v="GB200產品自測試自動化"/>
    <s v="A 確認"/>
    <m/>
    <m/>
    <m/>
    <s v="張世忠"/>
    <s v="台灣南青"/>
    <s v="集團關聯外交"/>
    <s v="CNSBG"/>
    <s v="EPDII"/>
    <s v="James"/>
    <s v="USD"/>
    <n v="1333333.3333333333"/>
    <n v="9466666.666666666"/>
    <n v="9466666.666666666"/>
    <n v="0"/>
    <m/>
    <m/>
    <m/>
    <m/>
    <m/>
    <m/>
    <d v="2024-10-01T00:00:00"/>
    <x v="8"/>
    <m/>
    <m/>
    <m/>
    <m/>
    <m/>
    <m/>
    <m/>
    <m/>
    <m/>
    <s v="NN"/>
    <n v="10"/>
  </r>
  <r>
    <s v="A026"/>
    <x v="0"/>
    <s v="GB200產品自測試自動化"/>
    <s v="A 確認"/>
    <m/>
    <m/>
    <m/>
    <s v="張世忠"/>
    <s v="台灣南青"/>
    <s v="集團關聯外交"/>
    <s v="CNSBG"/>
    <s v="EPDII"/>
    <s v="James"/>
    <s v="USD"/>
    <n v="1333333.3333333333"/>
    <n v="9466666.666666666"/>
    <n v="9466666.666666666"/>
    <n v="0"/>
    <m/>
    <m/>
    <m/>
    <m/>
    <m/>
    <m/>
    <d v="2024-11-01T00:00:00"/>
    <x v="9"/>
    <m/>
    <m/>
    <m/>
    <m/>
    <m/>
    <m/>
    <m/>
    <m/>
    <m/>
    <s v="NN"/>
    <n v="11"/>
  </r>
  <r>
    <s v="A026"/>
    <x v="0"/>
    <s v="GB200產品自測試自動化"/>
    <s v="A 確認"/>
    <m/>
    <m/>
    <m/>
    <s v="張世忠"/>
    <s v="台灣南青"/>
    <s v="集團關聯外交"/>
    <s v="CNSBG"/>
    <s v="EPDII"/>
    <s v="James"/>
    <s v="USD"/>
    <n v="1333333.3333333333"/>
    <n v="9466666.666666666"/>
    <n v="9466666.666666666"/>
    <n v="0"/>
    <m/>
    <m/>
    <m/>
    <m/>
    <m/>
    <m/>
    <d v="2024-12-01T00:00:00"/>
    <x v="1"/>
    <m/>
    <m/>
    <m/>
    <m/>
    <m/>
    <m/>
    <m/>
    <m/>
    <m/>
    <s v="NN"/>
    <n v="12"/>
  </r>
  <r>
    <s v="A027"/>
    <x v="0"/>
    <s v="G次-CBD人力費用"/>
    <s v="A 確認"/>
    <m/>
    <m/>
    <m/>
    <s v="劉宗臣"/>
    <s v="G次--VN"/>
    <s v="集團關聯外交"/>
    <s v="CNSBG"/>
    <s v="CBD"/>
    <s v="賴日明"/>
    <s v="USD"/>
    <n v="22866"/>
    <n v="166921.79999999999"/>
    <n v="166921.79999999999"/>
    <n v="0"/>
    <n v="22866"/>
    <n v="0.16692179999999998"/>
    <m/>
    <n v="100153.07999999999"/>
    <m/>
    <m/>
    <s v="2024/5月"/>
    <x v="0"/>
    <m/>
    <m/>
    <m/>
    <m/>
    <m/>
    <m/>
    <m/>
    <s v="驗收中"/>
    <m/>
    <s v="VN"/>
    <n v="5"/>
  </r>
  <r>
    <s v="A028"/>
    <x v="0"/>
    <s v="G次-CPEG-NVIDIA-組裝治具"/>
    <s v="A 確認"/>
    <m/>
    <s v="簽核檔報價單"/>
    <s v="富裕"/>
    <s v="劉宗臣"/>
    <s v="G次--VN"/>
    <s v="集團關聯外交"/>
    <s v="CNSBG"/>
    <s v="MBD II"/>
    <s v="唐少春"/>
    <s v="USD"/>
    <n v="10496"/>
    <n v="74600.320000000007"/>
    <n v="74600.320000000007"/>
    <n v="0"/>
    <n v="10496"/>
    <n v="3.5999999999999997E-2"/>
    <m/>
    <n v="53027.979906636901"/>
    <s v="已出貨，已立賬"/>
    <s v="2023/11+2023/12"/>
    <d v="2024-02-01T00:00:00"/>
    <x v="10"/>
    <s v="2023年11月+ 2023年12月"/>
    <s v="HH2023110957+HH2023121077"/>
    <s v="2023/11/09 + 2023/12/10"/>
    <m/>
    <m/>
    <s v="費用轉嫁"/>
    <m/>
    <s v="費用轉嫁簽核完成"/>
    <m/>
    <s v="VN"/>
    <n v="1"/>
  </r>
  <r>
    <s v="A029"/>
    <x v="0"/>
    <s v="G次-CPEG-NVIDIA-組裝治具"/>
    <s v="A 確認"/>
    <m/>
    <s v="簽核檔報價單"/>
    <s v="富裕"/>
    <s v="劉宗臣"/>
    <s v="G次--VN"/>
    <s v="集團關聯外交"/>
    <s v="CNSBG"/>
    <s v="MBD I"/>
    <s v="卓巧靈"/>
    <s v="USD"/>
    <n v="40000"/>
    <n v="284000"/>
    <n v="284000"/>
    <n v="0"/>
    <n v="41520"/>
    <n v="0.29199999999999998"/>
    <m/>
    <n v="151734.37791759692"/>
    <s v="已出貨，在安裝調試"/>
    <s v="2023/03/13"/>
    <s v="2024/4月"/>
    <x v="5"/>
    <m/>
    <m/>
    <m/>
    <m/>
    <m/>
    <s v="費用轉嫁"/>
    <m/>
    <s v="費用轉嫁簽核中"/>
    <m/>
    <s v="VN"/>
    <n v="4"/>
  </r>
  <r>
    <s v="A030"/>
    <x v="0"/>
    <s v="G次-EERO-Landro 自動組裝測試"/>
    <s v="B 需要爭取"/>
    <m/>
    <m/>
    <m/>
    <s v="劉宗臣"/>
    <s v="G次--VN"/>
    <s v="集團關聯外交"/>
    <s v="CNSBG"/>
    <s v="MBD I"/>
    <s v="吉強"/>
    <s v="USD"/>
    <n v="600000"/>
    <n v="4260000"/>
    <m/>
    <n v="4260000"/>
    <m/>
    <m/>
    <m/>
    <n v="2628000"/>
    <m/>
    <m/>
    <s v="2024/10月"/>
    <x v="8"/>
    <m/>
    <m/>
    <m/>
    <m/>
    <m/>
    <m/>
    <m/>
    <s v="交由使用單位審核"/>
    <m/>
    <s v="VN"/>
    <n v="10"/>
  </r>
  <r>
    <s v="A031"/>
    <x v="0"/>
    <s v="G次-EERO-Landro 自動雷雕機"/>
    <s v="B 需要爭取"/>
    <m/>
    <m/>
    <m/>
    <s v="劉宗臣"/>
    <s v="G次--VN"/>
    <s v="集團關聯外交"/>
    <s v="CNSBG"/>
    <s v="MBD I"/>
    <s v="王路沙"/>
    <s v="USD"/>
    <n v="30000"/>
    <n v="213000"/>
    <m/>
    <n v="213000"/>
    <m/>
    <m/>
    <m/>
    <n v="131400"/>
    <m/>
    <m/>
    <s v="2024/10月"/>
    <x v="8"/>
    <m/>
    <m/>
    <m/>
    <m/>
    <m/>
    <m/>
    <m/>
    <s v="交由使用單位審核"/>
    <m/>
    <s v="VN"/>
    <n v="10"/>
  </r>
  <r>
    <s v="A032"/>
    <x v="0"/>
    <s v="G次-HI POT測試設備"/>
    <s v="A 確認"/>
    <m/>
    <s v="簽核檔報價單"/>
    <s v="富裕"/>
    <s v="劉宗臣"/>
    <s v="G次--VN"/>
    <s v="集團關聯外交"/>
    <s v="CNSBG"/>
    <s v="NSD1"/>
    <s v="劉俊華"/>
    <s v="USD"/>
    <n v="27000"/>
    <n v="171628.2"/>
    <n v="171628.2"/>
    <n v="0"/>
    <n v="27000"/>
    <n v="0.17162820000000001"/>
    <m/>
    <n v="73570.631215749949"/>
    <s v="待出貨"/>
    <m/>
    <s v="2024/7月"/>
    <x v="4"/>
    <m/>
    <m/>
    <m/>
    <m/>
    <m/>
    <s v="費用轉嫁"/>
    <m/>
    <s v="製作中"/>
    <m/>
    <s v="VN"/>
    <n v="7"/>
  </r>
  <r>
    <s v="A033"/>
    <x v="0"/>
    <s v="G次-MBD2-HDMI壓合"/>
    <s v="A 確認"/>
    <m/>
    <s v="簽核檔報價單"/>
    <s v="富裕"/>
    <s v="劉宗臣"/>
    <s v="G次--VN"/>
    <s v="集團關聯外交"/>
    <s v="CNSBG"/>
    <s v="MBD2"/>
    <s v="管光輝"/>
    <s v="USD"/>
    <n v="5577"/>
    <n v="40712.1"/>
    <n v="40712.1"/>
    <n v="0"/>
    <n v="5577"/>
    <n v="4.0712100000000001E-2"/>
    <m/>
    <n v="17022.224477369597"/>
    <s v="已出貨，在安裝調試"/>
    <m/>
    <s v="2024/6月"/>
    <x v="2"/>
    <m/>
    <m/>
    <m/>
    <m/>
    <m/>
    <s v="費用轉嫁"/>
    <m/>
    <s v="製作中"/>
    <m/>
    <s v="VN"/>
    <n v="6"/>
  </r>
  <r>
    <s v="A034"/>
    <x v="0"/>
    <s v="G次-NSD1-自動倉儲  (交由女媧機器人接手聯繫"/>
    <s v="C取消"/>
    <m/>
    <m/>
    <m/>
    <s v="劉宗臣"/>
    <s v="G次--VN"/>
    <s v="集團關聯外交"/>
    <s v="CNSBG"/>
    <s v="NSD1"/>
    <s v="李洋"/>
    <s v="USD"/>
    <m/>
    <m/>
    <m/>
    <m/>
    <m/>
    <m/>
    <m/>
    <m/>
    <m/>
    <m/>
    <s v="2024/8月"/>
    <x v="7"/>
    <m/>
    <m/>
    <m/>
    <m/>
    <m/>
    <m/>
    <m/>
    <s v="交由女媧機器人聯繫"/>
    <m/>
    <s v="VN"/>
    <n v="8"/>
  </r>
  <r>
    <s v="A035"/>
    <x v="0"/>
    <s v="G次-NSD1自動碼垛"/>
    <s v="B 需要爭取"/>
    <m/>
    <m/>
    <m/>
    <s v="劉宗臣"/>
    <s v="G次--VN"/>
    <s v="集團關聯外交"/>
    <s v="CNSBG"/>
    <s v="NSD"/>
    <s v="李洋"/>
    <s v="USD"/>
    <n v="30000"/>
    <n v="213000"/>
    <m/>
    <n v="213000"/>
    <m/>
    <m/>
    <m/>
    <n v="131400"/>
    <m/>
    <m/>
    <s v="2024/10"/>
    <x v="8"/>
    <m/>
    <m/>
    <m/>
    <m/>
    <m/>
    <m/>
    <m/>
    <s v="專案規劃中"/>
    <m/>
    <s v="VN"/>
    <n v="10"/>
  </r>
  <r>
    <s v="A036"/>
    <x v="0"/>
    <s v="G次-NSD1-組裝線"/>
    <s v="A 確認"/>
    <m/>
    <m/>
    <m/>
    <s v="劉宗臣"/>
    <s v="G次--VN"/>
    <s v="集團關聯外交"/>
    <s v="CNSBG"/>
    <s v="NSD1"/>
    <s v="陳帥"/>
    <s v="USD"/>
    <n v="40000"/>
    <n v="284000"/>
    <n v="284000"/>
    <n v="0"/>
    <m/>
    <m/>
    <m/>
    <n v="175200"/>
    <m/>
    <m/>
    <s v="2024/9月"/>
    <x v="6"/>
    <m/>
    <m/>
    <m/>
    <m/>
    <m/>
    <m/>
    <m/>
    <s v="使用單位簽核投資企劃書"/>
    <m/>
    <s v="VN"/>
    <n v="9"/>
  </r>
  <r>
    <s v="A037"/>
    <x v="0"/>
    <s v="G次-RFID測試設備"/>
    <s v="A 確認"/>
    <m/>
    <s v="簽核檔報價單"/>
    <s v="富裕"/>
    <s v="劉宗臣"/>
    <s v="G次--VN"/>
    <s v="集團關聯外交"/>
    <s v="CNSBG"/>
    <s v="NSD1"/>
    <s v="劉俊華"/>
    <s v="USD"/>
    <n v="16000"/>
    <n v="116000"/>
    <n v="116000"/>
    <n v="0"/>
    <n v="16000"/>
    <n v="0.11600000000000001"/>
    <m/>
    <n v="23369.494621473514"/>
    <s v="已出貨，費用轉嫁簽核中"/>
    <s v="2024/03/11"/>
    <d v="2024-04-30T00:00:00"/>
    <x v="5"/>
    <m/>
    <m/>
    <m/>
    <m/>
    <m/>
    <s v="費用轉嫁"/>
    <m/>
    <s v="費用轉嫁簽核中"/>
    <m/>
    <s v="VN"/>
    <n v="4"/>
  </r>
  <r>
    <s v="A038"/>
    <x v="0"/>
    <s v="G次-小A-Needlefish 清潔線改造"/>
    <s v="A 確認"/>
    <m/>
    <m/>
    <m/>
    <s v="劉宗臣"/>
    <s v="G次--VN"/>
    <s v="集團關聯外交"/>
    <s v="CNSBG"/>
    <s v="CBD"/>
    <s v="連世傑"/>
    <s v="USD"/>
    <n v="75000"/>
    <n v="545000"/>
    <n v="545000"/>
    <n v="0"/>
    <m/>
    <m/>
    <m/>
    <n v="327000"/>
    <m/>
    <m/>
    <s v="2024/9月"/>
    <x v="6"/>
    <m/>
    <m/>
    <m/>
    <m/>
    <m/>
    <m/>
    <m/>
    <s v="報價單王處長已簽核  現等投資企劃書"/>
    <m/>
    <s v="VN"/>
    <n v="9"/>
  </r>
  <r>
    <s v="A039"/>
    <x v="0"/>
    <s v="G次-小A-NeedlefishBFT 自動測試設備改造"/>
    <s v="A 確認"/>
    <m/>
    <s v="簽核檔報價單"/>
    <s v="富弘"/>
    <s v="劉宗臣"/>
    <s v="G次--VN"/>
    <s v="集團關聯外交"/>
    <s v="CNSBG"/>
    <s v="CBD"/>
    <s v="潘冬"/>
    <s v="USD"/>
    <n v="18000"/>
    <n v="127800"/>
    <n v="127800"/>
    <n v="0"/>
    <n v="18000"/>
    <n v="0.13140000000000002"/>
    <m/>
    <n v="57305.462959204386"/>
    <s v="已出貨，已立賬"/>
    <s v="2023/12/13"/>
    <s v="2024/1月"/>
    <x v="10"/>
    <s v="2024年01月"/>
    <s v="HH2023121075"/>
    <s v="2023/12/10"/>
    <m/>
    <m/>
    <s v="費用轉嫁"/>
    <m/>
    <s v="費用轉嫁簽核完成"/>
    <m/>
    <s v="VN"/>
    <n v="1"/>
  </r>
  <r>
    <s v="A040"/>
    <x v="0"/>
    <s v="G次-小A-Needlefish自動測試設備第2階段"/>
    <s v="A 確認"/>
    <m/>
    <s v="1VSHNC0019_x000a_1VSHNC0020_x000a_1VSHNC0021_x000a_1VSHNC0022"/>
    <s v="富聯卓越"/>
    <s v="劉宗臣"/>
    <s v="G次--VN"/>
    <s v="集團關聯外交"/>
    <s v="CNSBG"/>
    <s v="CBD"/>
    <s v="潘冬"/>
    <s v="USD"/>
    <n v="205000"/>
    <n v="1455500"/>
    <n v="1455500"/>
    <n v="0"/>
    <s v="44,638_x000a_46,203_x000a_44,638_x000a_44,521"/>
    <n v="1.4964999999999999"/>
    <m/>
    <s v="241161.46_x000a_247088.58_x000a_239590.46_x000a_231796.45"/>
    <s v="已開票"/>
    <s v="2024/03"/>
    <s v="2024/3"/>
    <x v="3"/>
    <s v="2024年03月"/>
    <s v="24332000000062448638_x000a_24332000000062515524"/>
    <s v="2024/03/13"/>
    <m/>
    <m/>
    <s v="開票"/>
    <m/>
    <s v="已送貨,已開票"/>
    <m/>
    <s v="VN"/>
    <n v="3"/>
  </r>
  <r>
    <s v="A041"/>
    <x v="0"/>
    <s v="G次-六面檢查機"/>
    <s v="A 確認"/>
    <m/>
    <s v="簽核檔報價單"/>
    <s v="富裕"/>
    <s v="劉宗臣"/>
    <s v="G次--VN"/>
    <s v="集團關聯外交"/>
    <s v="CNSBG"/>
    <s v="NSD1"/>
    <s v="陳帥"/>
    <s v="USD"/>
    <n v="41771"/>
    <n v="296574.09999999998"/>
    <n v="296574.09999999998"/>
    <n v="0"/>
    <n v="41771"/>
    <n v="0.30492829999999999"/>
    <m/>
    <n v="113673.83803531561"/>
    <s v="已出貨，已立賬"/>
    <s v="2023/11/06"/>
    <s v="2024/1月"/>
    <x v="10"/>
    <s v="2024年01月"/>
    <s v="HH2023121112"/>
    <s v="2023/12/11"/>
    <m/>
    <m/>
    <s v="費用轉嫁"/>
    <m/>
    <s v="費用轉嫁簽核完成"/>
    <m/>
    <s v="VN"/>
    <n v="1"/>
  </r>
  <r>
    <s v="A042"/>
    <x v="0"/>
    <s v="G次-自動包裝線(暫時下單螺絲機及入料機)"/>
    <s v="A 確認"/>
    <m/>
    <m/>
    <m/>
    <s v="劉宗臣"/>
    <s v="G次--VN"/>
    <s v="集團關聯外交"/>
    <s v="CNSBG"/>
    <s v="NSD1"/>
    <s v="陳帥"/>
    <s v="USD"/>
    <n v="120000"/>
    <n v="762792"/>
    <n v="63000"/>
    <n v="699792"/>
    <n v="120000"/>
    <n v="0.76279200000000003"/>
    <m/>
    <n v="457675.2"/>
    <m/>
    <m/>
    <s v="2024/7月"/>
    <x v="4"/>
    <m/>
    <m/>
    <m/>
    <m/>
    <m/>
    <m/>
    <m/>
    <s v="已下單螺絲機及入料機(48000+15000)"/>
    <m/>
    <s v="VN"/>
    <n v="7"/>
  </r>
  <r>
    <s v="A043"/>
    <x v="0"/>
    <s v="HMC Module自動組裝線(南青*1&amp;GDL*2&amp;FTX*2)"/>
    <s v="A 確認"/>
    <m/>
    <m/>
    <m/>
    <s v="楊志偉/張建德"/>
    <s v="台灣南青"/>
    <s v="集團關聯外交"/>
    <s v="CESBG"/>
    <s v="EPDII"/>
    <s v="James"/>
    <s v="RMB"/>
    <n v="22695833.333333332"/>
    <n v="22695833.333333332"/>
    <n v="22695833.333333332"/>
    <n v="0"/>
    <m/>
    <m/>
    <m/>
    <m/>
    <m/>
    <m/>
    <d v="2024-10-01T00:00:00"/>
    <x v="8"/>
    <m/>
    <m/>
    <m/>
    <m/>
    <m/>
    <m/>
    <m/>
    <s v="1.方案規劃中…_x000a_2.客人預計的需求9～10月份"/>
    <m/>
    <s v="LH"/>
    <n v="10"/>
  </r>
  <r>
    <s v="A043"/>
    <x v="0"/>
    <s v="HMC Module自動組裝線(南青*1&amp;GDL*2&amp;FTX*2)"/>
    <s v="A 確認"/>
    <m/>
    <m/>
    <m/>
    <s v="楊志偉/張建德"/>
    <s v="台灣南青"/>
    <s v="集團關聯外交"/>
    <s v="CESBG"/>
    <s v="EPDII"/>
    <s v="James"/>
    <s v="RMB"/>
    <n v="22695833.333333332"/>
    <n v="22695833.333333332"/>
    <n v="22695833.333333332"/>
    <n v="0"/>
    <m/>
    <m/>
    <m/>
    <m/>
    <m/>
    <m/>
    <d v="2024-11-01T00:00:00"/>
    <x v="9"/>
    <m/>
    <m/>
    <m/>
    <m/>
    <m/>
    <m/>
    <m/>
    <s v="1.方案規劃中…_x000a_2.客人預計的需求9～10月份"/>
    <m/>
    <s v="LH"/>
    <n v="11"/>
  </r>
  <r>
    <s v="A043"/>
    <x v="0"/>
    <s v="HMC Module自動組裝線(南青*1&amp;GDL*2&amp;FTX*2)"/>
    <s v="A 確認"/>
    <m/>
    <m/>
    <m/>
    <s v="楊志偉/張建德"/>
    <s v="台灣南青"/>
    <s v="集團關聯外交"/>
    <s v="CESBG"/>
    <s v="EPDII"/>
    <s v="James"/>
    <s v="RMB"/>
    <n v="22695833.333333332"/>
    <n v="22695833.333333332"/>
    <n v="22695833.333333332"/>
    <n v="0"/>
    <m/>
    <m/>
    <m/>
    <m/>
    <m/>
    <m/>
    <d v="2024-12-01T00:00:00"/>
    <x v="1"/>
    <m/>
    <m/>
    <m/>
    <m/>
    <m/>
    <m/>
    <m/>
    <s v="1.方案規劃中…_x000a_2.客人預計的需求9～10月份"/>
    <m/>
    <s v="LH"/>
    <n v="12"/>
  </r>
  <r>
    <s v="A044"/>
    <x v="0"/>
    <s v="Hugo 螺絲機 &amp; 3D 模組(Hugo 螺絲機)"/>
    <s v="A 確認"/>
    <m/>
    <s v="1TGHO10007"/>
    <s v="Cloud Network Technology Singapore Pte. Ltd."/>
    <s v="張世忠"/>
    <s v="TW"/>
    <s v="集團關聯外交"/>
    <s v="CNSBG"/>
    <s v="CBD"/>
    <s v="曾智育"/>
    <s v="USD"/>
    <n v="46600"/>
    <n v="340180"/>
    <n v="331116.3"/>
    <n v="9063.7000000000116"/>
    <n v="46600"/>
    <n v="0.33111629999999997"/>
    <m/>
    <n v="213438.57"/>
    <s v="2月已出貨_x000a_"/>
    <s v="3/4:Hugo 螺絲機"/>
    <d v="2024-03-20T00:00:00"/>
    <x v="3"/>
    <m/>
    <m/>
    <m/>
    <m/>
    <m/>
    <s v="開票"/>
    <m/>
    <s v="差異：匯率原因"/>
    <n v="3"/>
    <s v="NN"/>
    <n v="3"/>
  </r>
  <r>
    <s v="A044"/>
    <x v="0"/>
    <s v="Hugo 螺絲機 &amp; 3D 模組(3D 模組)"/>
    <s v="A 確認"/>
    <m/>
    <s v="2B01-O10004"/>
    <s v="Cloud Network Technology Singapore Pte. Ltd."/>
    <s v="張世忠"/>
    <s v="TW"/>
    <s v="集團關聯外交"/>
    <s v="CNSBG"/>
    <s v="CBD"/>
    <s v="曾智育"/>
    <s v="USD"/>
    <n v="31065"/>
    <n v="226774.5"/>
    <n v="220794.48749999999"/>
    <n v="5980.0125000000116"/>
    <n v="31065"/>
    <n v="0.2207944875"/>
    <m/>
    <n v="131493"/>
    <s v="3月已出貨"/>
    <s v="4.19出貨-順豐"/>
    <d v="2024-05-01T00:00:00"/>
    <x v="0"/>
    <m/>
    <m/>
    <m/>
    <m/>
    <m/>
    <s v="開票"/>
    <m/>
    <s v="差異：匯率原因"/>
    <n v="3"/>
    <s v="NN"/>
    <n v="3"/>
  </r>
  <r>
    <s v="A045"/>
    <x v="0"/>
    <s v="Juliet水冷組裝自動化"/>
    <s v="B 需要爭取"/>
    <m/>
    <m/>
    <m/>
    <s v="張世忠/劉宗臣"/>
    <s v="G次--VN"/>
    <s v="集團關聯外交"/>
    <s v="CNSBG"/>
    <s v="MBD I"/>
    <s v="卓巧靈"/>
    <s v="RMB"/>
    <n v="15533240"/>
    <n v="15533240"/>
    <n v="8816210"/>
    <n v="6717030"/>
    <m/>
    <m/>
    <m/>
    <m/>
    <m/>
    <m/>
    <d v="2024-09-01T00:00:00"/>
    <x v="6"/>
    <m/>
    <m/>
    <m/>
    <m/>
    <m/>
    <m/>
    <m/>
    <s v="1. 05/03 修改金額原先15533240"/>
    <n v="5"/>
    <s v="NN"/>
    <n v="9"/>
  </r>
  <r>
    <s v="A046"/>
    <x v="0"/>
    <s v="Juliet水冷測試自動化"/>
    <s v="C取消"/>
    <m/>
    <m/>
    <m/>
    <s v="張世忠/劉宗臣"/>
    <s v="G次--VN"/>
    <s v="集團關聯外交"/>
    <s v="CNSBG"/>
    <s v="MBD I"/>
    <s v="卓巧靈"/>
    <s v="USD"/>
    <m/>
    <m/>
    <m/>
    <m/>
    <m/>
    <m/>
    <m/>
    <m/>
    <m/>
    <m/>
    <d v="2024-08-01T00:00:00"/>
    <x v="6"/>
    <m/>
    <m/>
    <m/>
    <m/>
    <m/>
    <m/>
    <m/>
    <s v="1. 05/03 這項目金額已經包含到T53"/>
    <m/>
    <s v="NN"/>
    <n v="9"/>
  </r>
  <r>
    <s v="A047"/>
    <x v="0"/>
    <s v="JY02-上蓋檢驗治具"/>
    <s v="B 需要爭取"/>
    <m/>
    <m/>
    <m/>
    <s v="劉繼中"/>
    <s v="IDSBG-臺北"/>
    <s v="集團關聯外交"/>
    <s v="IDSBG"/>
    <s v="IDSBG"/>
    <s v="夏湘偉"/>
    <s v="RMB"/>
    <n v="18360"/>
    <n v="18360"/>
    <m/>
    <n v="18360"/>
    <m/>
    <n v="1.84E-2"/>
    <m/>
    <m/>
    <m/>
    <m/>
    <s v="2024/5"/>
    <x v="0"/>
    <m/>
    <m/>
    <m/>
    <m/>
    <m/>
    <m/>
    <m/>
    <m/>
    <m/>
    <s v="LH"/>
    <n v="5"/>
  </r>
  <r>
    <s v="A048"/>
    <x v="0"/>
    <s v="JY02-下蓋檢驗治具"/>
    <s v="B 需要爭取"/>
    <m/>
    <m/>
    <m/>
    <s v="劉繼中"/>
    <s v="IDSBG-臺北"/>
    <s v="集團關聯外交"/>
    <s v="IDSBG"/>
    <s v="IDSBG"/>
    <s v="夏湘偉"/>
    <s v="RMB"/>
    <n v="18360"/>
    <n v="18360"/>
    <m/>
    <n v="18360"/>
    <m/>
    <n v="1.84E-2"/>
    <m/>
    <m/>
    <m/>
    <m/>
    <s v="2024/5"/>
    <x v="0"/>
    <m/>
    <m/>
    <m/>
    <m/>
    <m/>
    <m/>
    <m/>
    <m/>
    <m/>
    <s v="LH"/>
    <n v="5"/>
  </r>
  <r>
    <s v="A049"/>
    <x v="0"/>
    <s v="JY-02檢驗治具"/>
    <s v="B 需要爭取"/>
    <m/>
    <m/>
    <m/>
    <s v="劉繼中"/>
    <s v="IDSBG-臺北"/>
    <s v="集團關聯外交"/>
    <s v="IDSBG"/>
    <s v="IDSBG"/>
    <s v="夏湘偉"/>
    <s v="RMB"/>
    <n v="35880"/>
    <n v="35880"/>
    <m/>
    <n v="35880"/>
    <m/>
    <n v="3.5900000000000001E-2"/>
    <m/>
    <m/>
    <m/>
    <m/>
    <s v="2024/5"/>
    <x v="0"/>
    <m/>
    <m/>
    <m/>
    <m/>
    <m/>
    <m/>
    <m/>
    <m/>
    <m/>
    <s v="LH"/>
    <n v="5"/>
  </r>
  <r>
    <s v="A050"/>
    <x v="0"/>
    <s v="Koala Magpie連板自動點膠機（換閥改造）"/>
    <s v="A 確認"/>
    <m/>
    <s v="簽核檔報價單"/>
    <s v="深圳富桂"/>
    <s v="張建德"/>
    <s v="CNSBG-LH"/>
    <s v="G次內交"/>
    <s v="CNSBG"/>
    <s v="CBD"/>
    <m/>
    <s v="RMB"/>
    <n v="85000"/>
    <n v="85000"/>
    <n v="85000"/>
    <n v="0"/>
    <n v="85000"/>
    <n v="8.5000000000000006E-2"/>
    <m/>
    <n v="0"/>
    <s v="已出貨已立賬"/>
    <d v="2023-09-30T00:00:00"/>
    <m/>
    <x v="3"/>
    <s v="2024年03月"/>
    <s v="GBP-O3263407"/>
    <d v="2024-03-26T00:00:00"/>
    <m/>
    <m/>
    <s v="費用轉嫁"/>
    <m/>
    <s v="Closed，已結束"/>
    <m/>
    <s v="LH"/>
    <n v="3"/>
  </r>
  <r>
    <s v="A051"/>
    <x v="0"/>
    <s v="NWEII 沖壓自動化線"/>
    <s v="C取消"/>
    <m/>
    <m/>
    <m/>
    <s v="張世忠"/>
    <s v="CNSBG-VN"/>
    <s v="集團關聯外交"/>
    <s v="CNSBG"/>
    <s v="NWEII"/>
    <s v="朱仁文"/>
    <s v="RMB"/>
    <n v="2500000"/>
    <m/>
    <m/>
    <m/>
    <m/>
    <m/>
    <m/>
    <m/>
    <m/>
    <m/>
    <s v="2024/7"/>
    <x v="4"/>
    <m/>
    <m/>
    <m/>
    <m/>
    <m/>
    <m/>
    <m/>
    <s v="方案評估中"/>
    <m/>
    <s v="NN"/>
    <n v="7"/>
  </r>
  <r>
    <s v="A052"/>
    <x v="0"/>
    <s v="PCB 組裝機"/>
    <s v="A 確認"/>
    <m/>
    <s v="1TGHO10017"/>
    <s v="Cloud Network Technology Singapore Pte. Ltd."/>
    <s v="張世忠"/>
    <s v="TW"/>
    <s v="集團關聯外交"/>
    <s v="CNSBG"/>
    <s v="CBD"/>
    <s v="曾智育"/>
    <s v="USD"/>
    <n v="47770"/>
    <n v="348721"/>
    <n v="338918.59600000002"/>
    <n v="9802.4039999999804"/>
    <n v="47770"/>
    <n v="0.33891859600000002"/>
    <d v="2024-03-31T00:00:00"/>
    <n v="198826.84"/>
    <s v="已出貨"/>
    <s v="4-18出貨"/>
    <d v="2024-05-01T00:00:00"/>
    <x v="0"/>
    <m/>
    <m/>
    <m/>
    <m/>
    <m/>
    <m/>
    <m/>
    <s v="1.待出貨,CNS 2023貨款未回復付款時期,南寧經管不予以立帳…_x000a_2.出貨原因，排不上船期，故修正營收月份…"/>
    <n v="3"/>
    <s v="NN"/>
    <n v="3"/>
  </r>
  <r>
    <s v="A053"/>
    <x v="0"/>
    <s v="PG548 測試組&amp;測試拆 *1"/>
    <s v="B 需要爭取"/>
    <m/>
    <m/>
    <m/>
    <s v="張建德/楊志偉"/>
    <s v="台灣新竹廠"/>
    <s v="集團關聯外交"/>
    <s v="CESBG"/>
    <s v="NVD"/>
    <s v="陳榮洲"/>
    <s v="RMB"/>
    <n v="8556900"/>
    <n v="8556900"/>
    <n v="8556900"/>
    <n v="0"/>
    <m/>
    <n v="2.8523000000000001"/>
    <m/>
    <m/>
    <m/>
    <m/>
    <s v="2024/9"/>
    <x v="6"/>
    <m/>
    <m/>
    <m/>
    <m/>
    <m/>
    <m/>
    <m/>
    <s v="1.在規劃中，已報價,待客戶確認中…_x000a_2.專案名子有變更，之前叫法不準確，已修正…_x000a_3.目前只有一條線…"/>
    <m/>
    <s v="LH"/>
    <n v="9"/>
  </r>
  <r>
    <s v="A054"/>
    <x v="0"/>
    <s v="PG548  Main assembly line*3"/>
    <s v="C取消"/>
    <m/>
    <m/>
    <m/>
    <s v="張建德/楊志偉"/>
    <s v="台灣新竹廠"/>
    <s v="集團關聯外交"/>
    <s v="CESBG"/>
    <s v="NVD"/>
    <s v="陳榮洲"/>
    <s v="RMB"/>
    <m/>
    <m/>
    <m/>
    <m/>
    <m/>
    <m/>
    <m/>
    <m/>
    <m/>
    <m/>
    <s v="2024/9"/>
    <x v="6"/>
    <m/>
    <m/>
    <m/>
    <m/>
    <m/>
    <m/>
    <m/>
    <s v="這一項次合并到A53中，故這一項次就沒有了"/>
    <m/>
    <s v="LH"/>
    <n v="9"/>
  </r>
  <r>
    <s v="A055"/>
    <x v="0"/>
    <s v="PG548 Module assembly line *3"/>
    <s v="B 需要爭取"/>
    <m/>
    <m/>
    <m/>
    <s v="張建德/楊志偉"/>
    <s v="台灣新竹廠"/>
    <s v="集團關聯外交"/>
    <s v="CESBG"/>
    <s v="NVD"/>
    <s v="陳榮洲"/>
    <s v="RMB"/>
    <n v="32029500"/>
    <n v="32029500"/>
    <n v="32029500"/>
    <n v="0"/>
    <m/>
    <n v="4.7128000000000005"/>
    <m/>
    <m/>
    <m/>
    <m/>
    <s v="2024/9"/>
    <x v="6"/>
    <m/>
    <m/>
    <m/>
    <m/>
    <m/>
    <m/>
    <m/>
    <s v="1.在規劃中，已報價,待客戶確認中…_x000a_2.目前在規劃的只有一條線…"/>
    <m/>
    <s v="LH"/>
    <n v="9"/>
  </r>
  <r>
    <s v="A056"/>
    <x v="0"/>
    <s v="PG548 測試自動化(RGV測試上下料部分-黃富山)"/>
    <s v="B 需要爭取"/>
    <m/>
    <m/>
    <m/>
    <s v="張世忠"/>
    <s v="台灣新竹廠"/>
    <s v="集團關聯外交"/>
    <s v="CESBG"/>
    <s v="NVD"/>
    <s v="陳榮洲"/>
    <s v="USD"/>
    <n v="4000000"/>
    <n v="28400000"/>
    <n v="28400000"/>
    <n v="0"/>
    <m/>
    <m/>
    <m/>
    <m/>
    <m/>
    <m/>
    <s v="2024/9"/>
    <x v="6"/>
    <m/>
    <m/>
    <m/>
    <m/>
    <m/>
    <m/>
    <m/>
    <m/>
    <m/>
    <s v="NN"/>
    <n v="9"/>
  </r>
  <r>
    <s v="A057"/>
    <x v="0"/>
    <s v="PHX23- 返拋後全尺寸自動檢查機 (樣機)"/>
    <s v="A 確認"/>
    <m/>
    <m/>
    <m/>
    <s v="劉繼中"/>
    <s v="IPEBG-龍華"/>
    <s v="集團關聯外交"/>
    <s v="iPEBG"/>
    <s v="iPEBG"/>
    <s v="王保珠"/>
    <s v="RMB"/>
    <n v="1500000"/>
    <n v="1500000"/>
    <n v="1500000"/>
    <n v="0"/>
    <m/>
    <n v="1.5"/>
    <m/>
    <m/>
    <m/>
    <m/>
    <d v="2024-08-30T00:00:00"/>
    <x v="7"/>
    <m/>
    <m/>
    <m/>
    <m/>
    <m/>
    <m/>
    <m/>
    <m/>
    <m/>
    <s v="LH"/>
    <n v="8"/>
  </r>
  <r>
    <s v="A058"/>
    <x v="0"/>
    <s v="POD2 AUTO RUN IN tesst(共8臺，此項為7臺數據）"/>
    <s v="A 確認"/>
    <m/>
    <s v="1SFHO10016"/>
    <s v="INGRASYS (SINGAPORE) PTE. LTD"/>
    <s v="張晟昌"/>
    <s v="墨西哥"/>
    <s v="集團關聯外交"/>
    <s v="CESBG"/>
    <s v="NVD"/>
    <s v="陳亦漢"/>
    <s v="USD"/>
    <n v="1846145"/>
    <n v="7563766.2800000003"/>
    <n v="7563766.2800000003"/>
    <n v="0"/>
    <n v="1066100"/>
    <n v="7.5773057499999998"/>
    <s v="2024/4"/>
    <n v="4148361.0700000003"/>
    <s v="已出貨7臺"/>
    <s v="1/26:2pcs_x000a_3/8:2pcs_x000a_3/14:3pcs"/>
    <d v="2024-03-01T00:00:00"/>
    <x v="3"/>
    <m/>
    <m/>
    <m/>
    <m/>
    <m/>
    <s v="開票"/>
    <m/>
    <s v="1/26:2pcs_x000a_3/8:2pcs_x000a_3/14:3pcs"/>
    <n v="3"/>
    <s v="NN"/>
    <n v="3"/>
  </r>
  <r>
    <s v="A058"/>
    <x v="0"/>
    <s v="POD2 AUTO RUN IN tesst(共8臺，此項為1臺數據）"/>
    <s v="A 確認"/>
    <m/>
    <s v="1SFHO10016"/>
    <s v="INGRASYS (SINGAPORE) PTE. LTD"/>
    <s v="張晟昌"/>
    <s v="墨西哥"/>
    <s v="集團關聯外交"/>
    <s v="CESBG"/>
    <s v="NVD"/>
    <s v="陳亦漢"/>
    <s v="USD"/>
    <n v="263735"/>
    <n v="1080538.04"/>
    <n v="1080538.04"/>
    <n v="0"/>
    <n v="152300"/>
    <n v="1.08053804"/>
    <s v="2024/5"/>
    <n v="592623.01"/>
    <s v="待出貨1臺"/>
    <s v="1PCS"/>
    <d v="2024-06-01T00:00:00"/>
    <x v="2"/>
    <m/>
    <m/>
    <m/>
    <m/>
    <m/>
    <s v="開票"/>
    <m/>
    <s v="1.剩下1pcs預計4月出貨…_x000a_2.客戶原因，等新的方這要，完成調試后再出貨…"/>
    <n v="5"/>
    <s v="NN"/>
    <n v="5"/>
  </r>
  <r>
    <s v="A059"/>
    <x v="0"/>
    <s v="PTH載具回流自動化"/>
    <s v="B 需要爭取"/>
    <m/>
    <m/>
    <m/>
    <s v="張建德/楊志偉"/>
    <s v="威州"/>
    <s v="集團關聯外交"/>
    <s v="CESBG"/>
    <s v="FII USA"/>
    <s v="Kilin"/>
    <s v="USD"/>
    <n v="500000"/>
    <n v="3550000"/>
    <n v="3550000"/>
    <n v="0"/>
    <m/>
    <m/>
    <m/>
    <m/>
    <m/>
    <m/>
    <d v="2024-09-30T00:00:00"/>
    <x v="6"/>
    <m/>
    <m/>
    <m/>
    <m/>
    <m/>
    <m/>
    <m/>
    <s v="1.在規劃中…_x000a_2.WI的OWNER將KAMI放置在前面…"/>
    <m/>
    <s v="LH"/>
    <n v="9"/>
  </r>
  <r>
    <s v="A060"/>
    <x v="0"/>
    <s v="RBFB 硬盤下壓與讀碼檢測"/>
    <s v="B 需要爭取"/>
    <m/>
    <m/>
    <m/>
    <s v="張晟昌"/>
    <s v="威州"/>
    <s v="集團關聯外交"/>
    <s v="FII USA"/>
    <s v="FII USA"/>
    <s v="王曦堯"/>
    <s v="USD"/>
    <n v="195000"/>
    <n v="1384500"/>
    <n v="1384500"/>
    <n v="0"/>
    <m/>
    <n v="1.4235"/>
    <m/>
    <m/>
    <m/>
    <m/>
    <s v="2024/7"/>
    <x v="4"/>
    <m/>
    <m/>
    <m/>
    <m/>
    <m/>
    <m/>
    <m/>
    <s v="2023/ 9/12 kilin議價 重新給報價單"/>
    <s v="爭取中"/>
    <s v="NN"/>
    <n v="7"/>
  </r>
  <r>
    <s v="A061"/>
    <x v="0"/>
    <s v="SSD SFT測試自動化(墨西哥)"/>
    <s v="C取消"/>
    <m/>
    <m/>
    <m/>
    <s v="楊志偉/張建德"/>
    <s v="墨西哥"/>
    <s v="集團關聯外交"/>
    <s v="CESBG"/>
    <s v="NVD"/>
    <s v="弘毅"/>
    <s v="NTD"/>
    <m/>
    <m/>
    <m/>
    <m/>
    <m/>
    <m/>
    <m/>
    <m/>
    <m/>
    <m/>
    <s v="2024/6"/>
    <x v="2"/>
    <m/>
    <m/>
    <m/>
    <m/>
    <m/>
    <m/>
    <m/>
    <s v="已提供方案跟報價_x000a_投資計劃卡在協理未簽核，預計Q4列營收"/>
    <s v="已與主管溝通，專案取消"/>
    <s v="LH"/>
    <n v="6"/>
  </r>
  <r>
    <s v="A062"/>
    <x v="0"/>
    <s v="T7機種測試治具"/>
    <s v="A 確認"/>
    <m/>
    <m/>
    <m/>
    <s v="徐輝"/>
    <s v="越南"/>
    <s v="集團關聯外交"/>
    <s v="CNSBG"/>
    <s v="VN"/>
    <s v="卓巧靈"/>
    <s v="RMB"/>
    <n v="2000000"/>
    <n v="460000"/>
    <m/>
    <n v="460000"/>
    <m/>
    <m/>
    <m/>
    <m/>
    <m/>
    <m/>
    <d v="2024-08-30T00:00:00"/>
    <x v="3"/>
    <m/>
    <m/>
    <m/>
    <m/>
    <m/>
    <m/>
    <m/>
    <m/>
    <m/>
    <s v="LH"/>
    <n v="3"/>
  </r>
  <r>
    <s v="A063"/>
    <x v="0"/>
    <s v="Uplink Automation project"/>
    <s v="B 需要爭取"/>
    <m/>
    <m/>
    <m/>
    <s v="楊志偉/張建德"/>
    <s v="墨西哥-FJZ"/>
    <s v="集團關聯外交"/>
    <s v="CNSBG"/>
    <s v="FII USA"/>
    <s v="李強"/>
    <s v="USD"/>
    <n v="4000000"/>
    <n v="29200000"/>
    <m/>
    <n v="29200000"/>
    <m/>
    <m/>
    <m/>
    <m/>
    <m/>
    <m/>
    <d v="2024-12-25T00:00:00"/>
    <x v="1"/>
    <m/>
    <m/>
    <m/>
    <m/>
    <m/>
    <m/>
    <m/>
    <s v="1.OWNER將KAMI放置在前面…_x000a_2.已給方案待客人確認中…"/>
    <m/>
    <s v="LH"/>
    <n v="12"/>
  </r>
  <r>
    <s v="A064"/>
    <x v="0"/>
    <s v="天津服務器測試治具A機種"/>
    <s v="A 確認"/>
    <m/>
    <m/>
    <m/>
    <s v="徐輝"/>
    <s v="天津"/>
    <s v="集團關聯外交"/>
    <s v="CESBG"/>
    <s v="CESBG"/>
    <s v="劉小花"/>
    <s v="RMB"/>
    <n v="1400000"/>
    <n v="1400000"/>
    <n v="0"/>
    <n v="1400000"/>
    <m/>
    <m/>
    <m/>
    <m/>
    <m/>
    <m/>
    <d v="2024-04-30T00:00:00"/>
    <x v="5"/>
    <m/>
    <m/>
    <m/>
    <m/>
    <m/>
    <m/>
    <m/>
    <m/>
    <m/>
    <s v="LH"/>
    <n v="4"/>
  </r>
  <r>
    <s v="A065"/>
    <x v="0"/>
    <s v="天津服務器測試治具A機種"/>
    <s v="A 確認"/>
    <m/>
    <m/>
    <m/>
    <s v="徐輝"/>
    <s v="天津"/>
    <s v="集團關聯外交"/>
    <s v="CESBG"/>
    <s v="CESBG"/>
    <s v="劉小花"/>
    <s v="RMB"/>
    <n v="1600000"/>
    <n v="1600000"/>
    <n v="1600000"/>
    <n v="0"/>
    <m/>
    <m/>
    <m/>
    <m/>
    <m/>
    <m/>
    <d v="2024-08-30T00:00:00"/>
    <x v="7"/>
    <m/>
    <m/>
    <m/>
    <m/>
    <m/>
    <m/>
    <m/>
    <m/>
    <m/>
    <s v="LH"/>
    <n v="8"/>
  </r>
  <r>
    <s v="A066"/>
    <x v="0"/>
    <s v="天津服務器測試治具A機種"/>
    <s v="A 確認"/>
    <m/>
    <m/>
    <m/>
    <s v="徐輝"/>
    <s v="天津"/>
    <s v="集團關聯外交"/>
    <s v="CESBG"/>
    <s v="CESBG"/>
    <s v="劉小花"/>
    <s v="RMB"/>
    <n v="1800000"/>
    <n v="1800000"/>
    <m/>
    <n v="1800000"/>
    <m/>
    <m/>
    <m/>
    <m/>
    <m/>
    <m/>
    <d v="2024-12-30T00:00:00"/>
    <x v="1"/>
    <m/>
    <m/>
    <m/>
    <m/>
    <m/>
    <m/>
    <m/>
    <m/>
    <m/>
    <s v="LH"/>
    <n v="12"/>
  </r>
  <r>
    <s v="A067"/>
    <x v="0"/>
    <s v="天津服務器測試治具DL110"/>
    <s v="A 確認"/>
    <m/>
    <m/>
    <m/>
    <s v="徐輝"/>
    <s v="天津"/>
    <s v="集團關聯外交"/>
    <s v="CESBG"/>
    <s v="CESBG"/>
    <s v="劉小花"/>
    <s v="RMB"/>
    <n v="1000000"/>
    <n v="1000000"/>
    <m/>
    <n v="1000000"/>
    <m/>
    <m/>
    <m/>
    <m/>
    <m/>
    <m/>
    <d v="2024-01-30T00:00:00"/>
    <x v="10"/>
    <m/>
    <m/>
    <m/>
    <m/>
    <m/>
    <m/>
    <m/>
    <m/>
    <m/>
    <s v="LH"/>
    <n v="1"/>
  </r>
  <r>
    <s v="A068"/>
    <x v="0"/>
    <s v="天津服務器測試治具DL110"/>
    <s v="A 確認"/>
    <m/>
    <m/>
    <m/>
    <s v="徐輝"/>
    <s v="天津"/>
    <s v="集團關聯外交"/>
    <s v="CESBG"/>
    <s v="CESBG"/>
    <s v="劉小花"/>
    <s v="RMB"/>
    <n v="1400000"/>
    <n v="1400000"/>
    <m/>
    <n v="1400000"/>
    <m/>
    <m/>
    <m/>
    <m/>
    <m/>
    <m/>
    <d v="2024-05-30T00:00:00"/>
    <x v="0"/>
    <m/>
    <m/>
    <m/>
    <m/>
    <m/>
    <m/>
    <m/>
    <m/>
    <m/>
    <s v="LH"/>
    <n v="5"/>
  </r>
  <r>
    <s v="A069"/>
    <x v="0"/>
    <s v="天津服務器測試治具DL110"/>
    <s v="A 確認"/>
    <m/>
    <m/>
    <m/>
    <s v="徐輝"/>
    <s v="天津"/>
    <s v="集團關聯外交"/>
    <s v="CESBG"/>
    <s v="CESBG"/>
    <s v="劉小花"/>
    <s v="RMB"/>
    <n v="1700000"/>
    <n v="1700000"/>
    <n v="1300000"/>
    <n v="400000"/>
    <m/>
    <m/>
    <m/>
    <m/>
    <m/>
    <m/>
    <d v="2024-09-30T00:00:00"/>
    <x v="6"/>
    <m/>
    <m/>
    <m/>
    <m/>
    <m/>
    <m/>
    <m/>
    <m/>
    <m/>
    <s v="LH"/>
    <n v="9"/>
  </r>
  <r>
    <s v="A070"/>
    <x v="0"/>
    <s v="天津服務器測試治具GL380"/>
    <s v="A 確認"/>
    <m/>
    <m/>
    <m/>
    <s v="徐輝"/>
    <s v="天津"/>
    <s v="集團關聯外交"/>
    <s v="CESBG"/>
    <s v="CESBG"/>
    <s v="劉小花"/>
    <s v="RMB"/>
    <n v="500000"/>
    <n v="475000"/>
    <m/>
    <n v="475000"/>
    <m/>
    <m/>
    <m/>
    <m/>
    <m/>
    <m/>
    <d v="2024-02-29T00:00:00"/>
    <x v="11"/>
    <m/>
    <m/>
    <m/>
    <m/>
    <m/>
    <m/>
    <m/>
    <m/>
    <m/>
    <s v="LH"/>
    <n v="2"/>
  </r>
  <r>
    <s v="A071"/>
    <x v="0"/>
    <s v="天津服務器測試治具GL380"/>
    <s v="A 確認"/>
    <m/>
    <m/>
    <m/>
    <s v="徐輝"/>
    <s v="天津"/>
    <s v="集團關聯外交"/>
    <s v="CESBG"/>
    <s v="CESBG"/>
    <s v="劉小花"/>
    <s v="RMB"/>
    <n v="1400000"/>
    <n v="1400000"/>
    <m/>
    <n v="1400000"/>
    <m/>
    <m/>
    <m/>
    <m/>
    <m/>
    <m/>
    <d v="2024-06-30T00:00:00"/>
    <x v="2"/>
    <m/>
    <m/>
    <m/>
    <m/>
    <m/>
    <m/>
    <m/>
    <m/>
    <m/>
    <s v="LH"/>
    <n v="6"/>
  </r>
  <r>
    <s v="A072"/>
    <x v="0"/>
    <s v="天津服務器測試治具GL380"/>
    <s v="A 確認"/>
    <m/>
    <m/>
    <m/>
    <s v="徐輝"/>
    <s v="天津"/>
    <s v="集團關聯外交"/>
    <s v="CESBG"/>
    <s v="CESBG"/>
    <s v="劉小花"/>
    <s v="RMB"/>
    <n v="1500000"/>
    <n v="1500000"/>
    <n v="1400000"/>
    <n v="100000"/>
    <m/>
    <m/>
    <m/>
    <m/>
    <m/>
    <m/>
    <d v="2024-10-30T00:00:00"/>
    <x v="8"/>
    <m/>
    <m/>
    <m/>
    <m/>
    <m/>
    <m/>
    <m/>
    <m/>
    <m/>
    <s v="LH"/>
    <n v="10"/>
  </r>
  <r>
    <s v="A073"/>
    <x v="0"/>
    <s v="天津服務器測試治具T機種"/>
    <s v="A 確認"/>
    <m/>
    <m/>
    <m/>
    <s v="徐輝"/>
    <s v="天津"/>
    <s v="集團關聯外交"/>
    <s v="CESBG"/>
    <s v="CESBG"/>
    <s v="劉小花"/>
    <s v="RMB"/>
    <n v="1000000"/>
    <n v="1389000"/>
    <m/>
    <n v="1389000"/>
    <m/>
    <m/>
    <m/>
    <m/>
    <m/>
    <m/>
    <d v="2024-03-30T00:00:00"/>
    <x v="3"/>
    <m/>
    <m/>
    <m/>
    <m/>
    <m/>
    <m/>
    <m/>
    <m/>
    <m/>
    <s v="LH"/>
    <n v="3"/>
  </r>
  <r>
    <s v="A074"/>
    <x v="0"/>
    <s v="天津服務器測試治具T機種"/>
    <s v="A 確認"/>
    <m/>
    <m/>
    <m/>
    <s v="徐輝"/>
    <s v="天津"/>
    <s v="集團關聯外交"/>
    <s v="CESBG"/>
    <s v="CESBG"/>
    <s v="劉小花"/>
    <s v="RMB"/>
    <n v="1600000"/>
    <n v="1600000"/>
    <n v="1400000"/>
    <n v="200000"/>
    <m/>
    <m/>
    <m/>
    <m/>
    <m/>
    <m/>
    <d v="2024-07-30T00:00:00"/>
    <x v="4"/>
    <m/>
    <m/>
    <m/>
    <m/>
    <m/>
    <m/>
    <m/>
    <m/>
    <m/>
    <s v="LH"/>
    <n v="7"/>
  </r>
  <r>
    <s v="A075"/>
    <x v="0"/>
    <s v="天津服務器測試治具T機種"/>
    <s v="A 確認"/>
    <m/>
    <m/>
    <m/>
    <s v="徐輝"/>
    <s v="天津"/>
    <s v="集團關聯外交"/>
    <s v="CESBG"/>
    <s v="CESBG"/>
    <s v="劉小花"/>
    <s v="RMB"/>
    <n v="1600000"/>
    <n v="1600000"/>
    <m/>
    <n v="1600000"/>
    <m/>
    <m/>
    <m/>
    <m/>
    <m/>
    <m/>
    <d v="2024-11-30T00:00:00"/>
    <x v="9"/>
    <m/>
    <m/>
    <m/>
    <m/>
    <m/>
    <m/>
    <m/>
    <m/>
    <m/>
    <s v="LH"/>
    <n v="11"/>
  </r>
  <r>
    <s v="A076"/>
    <x v="0"/>
    <s v="布料檢測機"/>
    <s v="B 需要爭取"/>
    <m/>
    <m/>
    <m/>
    <s v="劉宗臣"/>
    <s v="年興成衣廠"/>
    <s v="外部客戶"/>
    <s v="年興成衣廠"/>
    <s v="年興成衣廠"/>
    <s v="塗經理"/>
    <s v="USD"/>
    <n v="30000"/>
    <n v="213000"/>
    <m/>
    <n v="213000"/>
    <m/>
    <m/>
    <m/>
    <n v="131400"/>
    <m/>
    <m/>
    <s v="2024/7月"/>
    <x v="4"/>
    <m/>
    <m/>
    <m/>
    <m/>
    <m/>
    <m/>
    <m/>
    <s v="已送報價單給 年興紡織"/>
    <m/>
    <s v="VN"/>
    <n v="7"/>
  </r>
  <r>
    <s v="A077"/>
    <x v="0"/>
    <s v="南青 10U伺服器組裝物流AGV"/>
    <s v="A 確認"/>
    <m/>
    <s v="1FZHN90011"/>
    <s v="鴻佰科技股份有限公司"/>
    <s v="張晟昌"/>
    <s v="台灣南青"/>
    <s v="集團關聯外交"/>
    <s v="CESBG"/>
    <s v="CESBG"/>
    <s v="劉泓毅"/>
    <s v="USD"/>
    <n v="77000"/>
    <n v="562100"/>
    <n v="562100"/>
    <n v="0"/>
    <n v="75000"/>
    <n v="0.56210000000000004"/>
    <m/>
    <n v="186500"/>
    <s v="已出貨"/>
    <d v="2024-02-29T00:00:00"/>
    <s v="2024/3"/>
    <x v="3"/>
    <m/>
    <m/>
    <m/>
    <m/>
    <m/>
    <m/>
    <m/>
    <s v="年前已出貨,客戶要求2/26 送貨到廠"/>
    <n v="3"/>
    <s v="NN"/>
    <n v="3"/>
  </r>
  <r>
    <s v="A078"/>
    <x v="0"/>
    <s v="南青3B串聯專案-1批次"/>
    <s v="A 確認"/>
    <m/>
    <s v="1FZHNB0003+2CMP-NC0066"/>
    <s v="富聯卓越"/>
    <s v="楊志偉"/>
    <s v="台灣南青"/>
    <s v="集團關聯外交"/>
    <s v="CESBG"/>
    <s v="CESBG"/>
    <s v="謝百彥"/>
    <s v="USD"/>
    <n v="169313"/>
    <n v="1203392.1475"/>
    <n v="1203392.1475"/>
    <n v="0"/>
    <n v="169313"/>
    <n v="1.2033921475"/>
    <m/>
    <n v="860585"/>
    <s v="已出貨已立賬"/>
    <d v="2024-02-22T00:00:00"/>
    <s v="2024/3"/>
    <x v="3"/>
    <s v="2024年03月"/>
    <s v="24332000000083372006"/>
    <d v="2024-03-29T00:00:00"/>
    <m/>
    <m/>
    <s v="開票"/>
    <m/>
    <s v="Closed"/>
    <m/>
    <s v="LH"/>
    <n v="3"/>
  </r>
  <r>
    <s v="A079"/>
    <x v="0"/>
    <s v="南青3B串聯專案-2批次"/>
    <s v="A 確認"/>
    <m/>
    <s v="1FZHNB0003"/>
    <s v="富聯卓越"/>
    <s v="楊志偉"/>
    <s v="台灣南青"/>
    <s v="集團關聯外交"/>
    <s v="CESBG"/>
    <s v="CESBG"/>
    <s v="謝百彥"/>
    <s v="USD"/>
    <n v="126756"/>
    <n v="900918.27"/>
    <n v="900918.27"/>
    <n v="0"/>
    <n v="126756"/>
    <n v="0.90091827000000002"/>
    <m/>
    <n v="630642.78899999999"/>
    <s v="待出貨"/>
    <m/>
    <s v="2024/6"/>
    <x v="2"/>
    <m/>
    <m/>
    <m/>
    <m/>
    <m/>
    <s v="開票"/>
    <m/>
    <s v="預計5月上月出貨"/>
    <m/>
    <s v="LH"/>
    <n v="6"/>
  </r>
  <r>
    <s v="A080"/>
    <x v="0"/>
    <s v="南青Makaru自動組裝線"/>
    <s v="A 確認"/>
    <m/>
    <m/>
    <m/>
    <s v="楊志偉"/>
    <s v="台灣南青"/>
    <s v="集團關聯外交"/>
    <s v="CESBG"/>
    <s v="CESBG"/>
    <s v="謝百彥"/>
    <s v="USD"/>
    <n v="321500"/>
    <n v="2282650"/>
    <n v="2000943.2999999998"/>
    <n v="281706.70000000019"/>
    <m/>
    <n v="2.3469499999999996"/>
    <m/>
    <m/>
    <m/>
    <m/>
    <s v="2024/9"/>
    <x v="6"/>
    <m/>
    <m/>
    <m/>
    <m/>
    <m/>
    <m/>
    <m/>
    <s v="投資計畫還沒有送上去"/>
    <m/>
    <s v="LH"/>
    <n v="9"/>
  </r>
  <r>
    <s v="A081"/>
    <x v="0"/>
    <s v="威州 C5 自動組裝線"/>
    <s v="A 確認"/>
    <d v="2024-03-23T00:00:00"/>
    <s v="FII2430409"/>
    <s v="FII USA"/>
    <s v="張晟昌"/>
    <s v="威州"/>
    <s v="集團關聯外交"/>
    <s v="FII USA"/>
    <s v="FII USA"/>
    <s v="王曦堯"/>
    <s v="USD"/>
    <n v="524440"/>
    <n v="3828412"/>
    <n v="3828411.9999999995"/>
    <n v="0"/>
    <n v="524440"/>
    <n v="3.8284119999999997"/>
    <m/>
    <m/>
    <m/>
    <m/>
    <s v="2024/6"/>
    <x v="2"/>
    <m/>
    <m/>
    <m/>
    <m/>
    <m/>
    <m/>
    <m/>
    <s v="毛利表提出申請 , 插DIMM圖面細化"/>
    <n v="7"/>
    <s v="NN"/>
    <n v="6"/>
  </r>
  <r>
    <s v="A082"/>
    <x v="0"/>
    <s v="威州 HDD自動開箱線 + RBFB自動堆棧版設備"/>
    <s v="B 需要爭取"/>
    <m/>
    <m/>
    <m/>
    <s v="張晟昌"/>
    <s v="威州"/>
    <s v="集團關聯外交"/>
    <s v="FII USA"/>
    <s v="FII USA"/>
    <s v="王鈞鴻 / 王曦堯"/>
    <s v="USD"/>
    <n v="246400"/>
    <n v="1749440"/>
    <m/>
    <n v="1749440"/>
    <m/>
    <n v="1.7987200000000001"/>
    <m/>
    <m/>
    <m/>
    <m/>
    <s v="2024/7"/>
    <x v="4"/>
    <m/>
    <m/>
    <m/>
    <m/>
    <m/>
    <m/>
    <m/>
    <s v="HDD開箱與RBFB堆垛合併報價單"/>
    <s v="爭取中"/>
    <s v="NN"/>
    <n v="7"/>
  </r>
  <r>
    <s v="A083"/>
    <x v="0"/>
    <s v="威州 記憶體條自動轉盤設備"/>
    <s v="A 確認"/>
    <d v="2024-03-23T00:00:00"/>
    <s v="FII2392501"/>
    <s v="FII USA"/>
    <s v="張晟昌"/>
    <s v="威州"/>
    <s v="集團關聯外交"/>
    <s v="FII USA"/>
    <s v="FII USA"/>
    <s v="王曦堯"/>
    <s v="USD"/>
    <n v="50000"/>
    <n v="355000"/>
    <n v="365000"/>
    <n v="-10000"/>
    <n v="50000"/>
    <n v="0.36499999999999999"/>
    <d v="2024-03-15T00:00:00"/>
    <n v="187809.69667999999"/>
    <s v="已出貨"/>
    <d v="2024-03-15T00:00:00"/>
    <s v="2024/3"/>
    <x v="3"/>
    <m/>
    <m/>
    <m/>
    <m/>
    <m/>
    <m/>
    <m/>
    <s v="客戶要求空運,3/15出廠發至香港機場"/>
    <n v="3"/>
    <s v="NN"/>
    <n v="3"/>
  </r>
  <r>
    <s v="A084"/>
    <x v="0"/>
    <s v="威州測試櫃智能LED顯示 (30套)"/>
    <s v="B 需要爭取"/>
    <m/>
    <m/>
    <m/>
    <s v="張晟昌"/>
    <s v="威州"/>
    <s v="集團關聯外交"/>
    <s v="FII USA"/>
    <s v="FII USA"/>
    <s v="楊光"/>
    <s v="USD"/>
    <n v="195000"/>
    <n v="1384500"/>
    <m/>
    <n v="1384500"/>
    <m/>
    <n v="1.4235"/>
    <m/>
    <m/>
    <m/>
    <m/>
    <s v="2024/7"/>
    <x v="4"/>
    <m/>
    <m/>
    <m/>
    <m/>
    <m/>
    <m/>
    <m/>
    <s v="細部洽談已完成 待報價數量與金額確認"/>
    <m/>
    <s v="NN"/>
    <n v="7"/>
  </r>
  <r>
    <s v="A085"/>
    <x v="0"/>
    <s v="連接器壓接機"/>
    <s v="A 確認"/>
    <m/>
    <s v="1TGHO10041"/>
    <s v="Cloud Network Technology Singapore Pte. Ltd."/>
    <s v="張世忠"/>
    <s v="TW"/>
    <s v="集團關聯外交"/>
    <s v="CNSBG"/>
    <s v="CBD"/>
    <s v="曾智育"/>
    <s v="USD"/>
    <n v="23390"/>
    <n v="170747"/>
    <n v="170747"/>
    <n v="0"/>
    <n v="23390"/>
    <n v="0.17074700000000001"/>
    <d v="2024-03-21T00:00:00"/>
    <n v="76934.73000000001"/>
    <s v="已出貨"/>
    <d v="2024-03-21T00:00:00"/>
    <d v="2024-03-20T00:00:00"/>
    <x v="3"/>
    <m/>
    <m/>
    <m/>
    <m/>
    <m/>
    <m/>
    <m/>
    <s v="待出貨,CNS 2023貨款未回復付款時期,南寧經管不予以立帳,"/>
    <n v="3"/>
    <s v="NN"/>
    <n v="3"/>
  </r>
  <r>
    <s v="A086"/>
    <x v="0"/>
    <s v="智能物流專案"/>
    <s v="A 確認"/>
    <m/>
    <m/>
    <m/>
    <s v="楊志偉"/>
    <s v="女媧機器人"/>
    <s v="外部客戶"/>
    <s v="女媧機器人"/>
    <s v="女媧機器人"/>
    <s v="郭柳宗"/>
    <s v="RMB"/>
    <n v="679500"/>
    <n v="679500"/>
    <n v="679500"/>
    <n v="0"/>
    <m/>
    <n v="0.67949999999999999"/>
    <m/>
    <m/>
    <m/>
    <m/>
    <d v="2024-07-05T00:00:00"/>
    <x v="4"/>
    <m/>
    <m/>
    <m/>
    <m/>
    <m/>
    <m/>
    <m/>
    <s v="智能物流專案贛州 A03 2樓導入中"/>
    <m/>
    <s v="LH"/>
    <n v="7"/>
  </r>
  <r>
    <s v="A087"/>
    <x v="0"/>
    <s v="湖口 HGX 改造 Vulcan"/>
    <s v="D暫停"/>
    <m/>
    <s v="簽核檔報價單，待轉PO"/>
    <s v="富聯卓越"/>
    <s v="張建德"/>
    <s v="墨西哥"/>
    <s v="集團關聯外交"/>
    <s v="CESBG"/>
    <s v="NVD"/>
    <s v="CESBG"/>
    <s v="USD"/>
    <n v="0"/>
    <m/>
    <m/>
    <m/>
    <m/>
    <m/>
    <m/>
    <m/>
    <m/>
    <m/>
    <s v="2024/8"/>
    <x v="7"/>
    <m/>
    <m/>
    <m/>
    <m/>
    <m/>
    <s v="開票"/>
    <m/>
    <s v="1.報價單已簽核，待正式PO，設備組裝調試中，原預計1/31出貨，現待PO出貨_x000a_2.客人準備用這個改造為umbriel去用..._x000a_3.正著手評估去改Vulcan..._x000a_"/>
    <m/>
    <s v="LH"/>
    <n v="8"/>
  </r>
  <r>
    <s v="A088"/>
    <x v="0"/>
    <s v="湖口 高精度貼標機 (6小)"/>
    <s v="A 確認"/>
    <d v="2024-03-18T00:00:00"/>
    <s v="1FZHO30001"/>
    <s v="鴻佰科技股份有限公司"/>
    <s v="張晟昌"/>
    <s v="臺灣湖口"/>
    <s v="集團關聯外交"/>
    <s v="CESBG"/>
    <s v="NVD"/>
    <s v="程皓"/>
    <s v="USD"/>
    <n v="342000"/>
    <n v="2426421.6"/>
    <n v="2426421.6"/>
    <n v="0"/>
    <n v="342000"/>
    <n v="2.4264216000000003"/>
    <d v="2024-05-01T00:00:00"/>
    <n v="1178869.8799999999"/>
    <s v="6套計畫5月出貨"/>
    <m/>
    <s v="‘2024/6"/>
    <x v="2"/>
    <m/>
    <m/>
    <m/>
    <m/>
    <m/>
    <m/>
    <m/>
    <s v="待確認Bianca接單狀況再決定是否需要改機出貨 期限5/M 已收到客戶PO"/>
    <n v="6"/>
    <s v="NN"/>
    <n v="6"/>
  </r>
  <r>
    <s v="A089"/>
    <x v="0"/>
    <s v="湖口 高精度貼標機 (10小+2大)"/>
    <s v="A 確認"/>
    <d v="2024-03-18T00:00:00"/>
    <s v="1FZHO30001"/>
    <s v="鴻佰科技股份有限公司"/>
    <s v="張晟昌"/>
    <s v="臺灣湖口"/>
    <s v="集團關聯外交"/>
    <s v="CESBG"/>
    <s v="NVD"/>
    <s v="程皓"/>
    <s v="USD"/>
    <n v="686000"/>
    <n v="4867032.8"/>
    <n v="4867032.8"/>
    <n v="0"/>
    <n v="686000"/>
    <n v="4.8670327999999996"/>
    <d v="2024-03-28T00:00:00"/>
    <n v="1434597.88"/>
    <s v="3/27已出貨"/>
    <s v="3/27已出貨"/>
    <s v="2024/4"/>
    <x v="5"/>
    <m/>
    <m/>
    <m/>
    <m/>
    <m/>
    <s v="4月開票"/>
    <m/>
    <s v="投資計畫已完成簽核 預計3/10前完成PRPO 3/15前出貨(8小+2大),已收到客戶PO"/>
    <n v="4"/>
    <s v="NN"/>
    <n v="4"/>
  </r>
  <r>
    <s v="A090"/>
    <x v="0"/>
    <s v="銳捷1U包裝線"/>
    <s v="A 確認"/>
    <m/>
    <s v="MA6-NC0002"/>
    <s v="富聯卓越"/>
    <s v="黃弘毅"/>
    <s v="福州"/>
    <s v="外部客戶"/>
    <s v="銳捷"/>
    <s v="銳捷"/>
    <s v="林銳群"/>
    <s v="RMB"/>
    <n v="1800000"/>
    <n v="1800000"/>
    <n v="1800000"/>
    <n v="0"/>
    <n v="1800000"/>
    <n v="1.8"/>
    <m/>
    <n v="1635000"/>
    <s v="已出貨待立賬"/>
    <d v="2024-04-30T00:00:00"/>
    <s v="2024/6"/>
    <x v="2"/>
    <m/>
    <m/>
    <m/>
    <m/>
    <m/>
    <s v="開票"/>
    <m/>
    <s v="方案和報價已通過，已下單，已交貨，調試中"/>
    <m/>
    <s v="LH"/>
    <n v="6"/>
  </r>
  <r>
    <s v="A091"/>
    <x v="0"/>
    <s v="243 TA IO Trim 尺寸檢測專案"/>
    <s v="C取消"/>
    <m/>
    <m/>
    <m/>
    <s v="黃弘毅"/>
    <s v="觀瀾"/>
    <s v="集團關聯外交"/>
    <s v="iPEBG"/>
    <s v="iPEBG"/>
    <s v="吳瑤"/>
    <s v="RMB"/>
    <n v="760000"/>
    <m/>
    <m/>
    <m/>
    <m/>
    <m/>
    <m/>
    <m/>
    <m/>
    <m/>
    <d v="2024-12-31T00:00:00"/>
    <x v="1"/>
    <m/>
    <m/>
    <m/>
    <m/>
    <m/>
    <m/>
    <m/>
    <s v="1.方案定版_x000a_2.取消"/>
    <m/>
    <s v="LH"/>
    <n v="12"/>
  </r>
  <r>
    <s v="A092"/>
    <x v="0"/>
    <s v="247&amp;248 AL PVD 版 IO Trim 尺寸&amp;外觀檢測專案"/>
    <s v="C取消"/>
    <m/>
    <m/>
    <m/>
    <s v="黃弘毅"/>
    <s v="觀瀾"/>
    <s v="集團關聯外交"/>
    <s v="iPEBG"/>
    <s v="iPEBG"/>
    <s v="吳瑤"/>
    <s v="RMB"/>
    <n v="1050000"/>
    <m/>
    <m/>
    <m/>
    <m/>
    <m/>
    <m/>
    <m/>
    <m/>
    <m/>
    <d v="2024-12-31T00:00:00"/>
    <x v="1"/>
    <m/>
    <m/>
    <m/>
    <m/>
    <m/>
    <m/>
    <m/>
    <s v="1.定版方案有新增檢測需求，已修改回傳_x000a_2.取消"/>
    <m/>
    <s v="LH"/>
    <n v="12"/>
  </r>
  <r>
    <s v="A093"/>
    <x v="0"/>
    <s v="PHX243外觀&amp;尺寸檢測專案"/>
    <s v="C取消"/>
    <m/>
    <m/>
    <m/>
    <s v="黃弘毅"/>
    <s v="觀瀾"/>
    <s v="集團關聯外交"/>
    <s v="iPEBG"/>
    <s v="iPEBG"/>
    <s v="羅開虹"/>
    <s v="RMB"/>
    <n v="700000"/>
    <m/>
    <m/>
    <m/>
    <m/>
    <m/>
    <m/>
    <m/>
    <m/>
    <m/>
    <d v="2024-12-31T00:00:00"/>
    <x v="1"/>
    <m/>
    <m/>
    <m/>
    <m/>
    <m/>
    <m/>
    <m/>
    <s v="1.V3方案階段_x000a_2.取消"/>
    <m/>
    <s v="LH"/>
    <n v="12"/>
  </r>
  <r>
    <s v="A094"/>
    <x v="0"/>
    <s v="PHX23-檢測-外觀-結構-尺寸檢測-AOI 預熱成型"/>
    <s v="C取消"/>
    <m/>
    <m/>
    <m/>
    <s v="黃弘毅"/>
    <s v="觀瀾"/>
    <s v="集團關聯外交"/>
    <s v="iPEBG"/>
    <s v="iPEBG"/>
    <s v="劉政祺"/>
    <s v="RMB"/>
    <n v="900000"/>
    <m/>
    <m/>
    <m/>
    <m/>
    <m/>
    <m/>
    <m/>
    <m/>
    <m/>
    <d v="2024-12-31T00:00:00"/>
    <x v="1"/>
    <m/>
    <m/>
    <m/>
    <m/>
    <m/>
    <m/>
    <m/>
    <s v="1.V1版方案製作中_x000a_2.取消"/>
    <m/>
    <s v="LH"/>
    <n v="12"/>
  </r>
  <r>
    <s v="A095"/>
    <x v="0"/>
    <s v="F21智能貨架"/>
    <s v="B 需要爭取"/>
    <m/>
    <m/>
    <m/>
    <s v="黃弘毅"/>
    <s v="CNSBG-LH"/>
    <s v="集團關聯外交"/>
    <s v="CNSBG"/>
    <s v="CNSBG"/>
    <s v="孔亞傑"/>
    <s v="RMB"/>
    <n v="1000000"/>
    <n v="1000000"/>
    <m/>
    <n v="1000000"/>
    <m/>
    <n v="1"/>
    <m/>
    <m/>
    <m/>
    <m/>
    <d v="2024-07-30T00:00:00"/>
    <x v="4"/>
    <m/>
    <m/>
    <m/>
    <m/>
    <m/>
    <m/>
    <m/>
    <s v="待下單"/>
    <m/>
    <s v="LH"/>
    <n v="7"/>
  </r>
  <r>
    <s v="A096"/>
    <x v="0"/>
    <s v="CBD物流暫存倉上下料"/>
    <s v="B 需要爭取"/>
    <m/>
    <m/>
    <m/>
    <s v="黃弘毅"/>
    <s v="CNSBG-LH"/>
    <s v="集團關聯外交"/>
    <s v="CNSBG"/>
    <s v="CNSBG"/>
    <s v="陳利平"/>
    <s v="RMB"/>
    <n v="200000"/>
    <n v="200000"/>
    <m/>
    <n v="200000"/>
    <m/>
    <n v="0.2"/>
    <m/>
    <m/>
    <m/>
    <m/>
    <d v="2024-07-30T00:00:00"/>
    <x v="4"/>
    <m/>
    <m/>
    <m/>
    <m/>
    <m/>
    <m/>
    <m/>
    <s v="待下單"/>
    <m/>
    <s v="LH"/>
    <n v="7"/>
  </r>
  <r>
    <s v="A097"/>
    <x v="0"/>
    <s v="F21螺絲有無檢測"/>
    <s v="C取消"/>
    <m/>
    <m/>
    <m/>
    <s v="黃弘毅"/>
    <s v="CNSBG-LH"/>
    <s v="集團關聯外交"/>
    <s v="CNSBG"/>
    <s v="CNSBG"/>
    <s v="孔亞傑"/>
    <s v="RMB"/>
    <n v="300000"/>
    <m/>
    <m/>
    <m/>
    <m/>
    <m/>
    <m/>
    <m/>
    <m/>
    <m/>
    <d v="2024-07-30T00:00:00"/>
    <x v="4"/>
    <m/>
    <m/>
    <m/>
    <m/>
    <m/>
    <m/>
    <m/>
    <s v="1.待下單_x000a_2.取消"/>
    <m/>
    <s v="LH"/>
    <n v="7"/>
  </r>
  <r>
    <s v="A098"/>
    <x v="0"/>
    <s v="衝壓自動化線體搬遷越南"/>
    <s v="B 需要爭取"/>
    <m/>
    <m/>
    <m/>
    <s v="黃弘毅"/>
    <s v="CNSBG-LH"/>
    <s v="集團關聯外交"/>
    <s v="CNSBG"/>
    <s v="CNSBG"/>
    <s v="邱文周"/>
    <s v="RMB"/>
    <n v="465000"/>
    <n v="465000"/>
    <m/>
    <m/>
    <m/>
    <n v="0.46500000000000002"/>
    <m/>
    <m/>
    <m/>
    <m/>
    <d v="2024-12-30T00:00:00"/>
    <x v="1"/>
    <m/>
    <m/>
    <m/>
    <m/>
    <m/>
    <m/>
    <m/>
    <s v="1.已競標.."/>
    <m/>
    <s v="LH"/>
    <n v="12"/>
  </r>
  <r>
    <s v="A099"/>
    <x v="0"/>
    <s v="F21服務器平面度檢測"/>
    <s v="B 需要爭取"/>
    <m/>
    <m/>
    <m/>
    <s v="黃弘毅"/>
    <s v="CNSBG-LH"/>
    <s v="集團關聯外交"/>
    <s v="CNSBG"/>
    <s v="CNSBG"/>
    <s v="孔亞傑"/>
    <s v="RMB"/>
    <n v="1280000"/>
    <n v="1280000"/>
    <m/>
    <n v="1280000"/>
    <m/>
    <n v="1.28"/>
    <m/>
    <m/>
    <m/>
    <m/>
    <d v="2024-12-30T00:00:00"/>
    <x v="1"/>
    <m/>
    <m/>
    <m/>
    <m/>
    <m/>
    <m/>
    <m/>
    <s v="1.方案制作中…"/>
    <m/>
    <s v="LH"/>
    <n v="12"/>
  </r>
  <r>
    <s v="A100"/>
    <x v="0"/>
    <s v="空中物流線"/>
    <s v="A 確認"/>
    <m/>
    <s v="蓋章版採購合同"/>
    <s v="深圳富桂"/>
    <s v="黃弘毅"/>
    <s v="海信"/>
    <s v="外部客戶"/>
    <s v="海信"/>
    <s v="海信"/>
    <s v="莊俊傑"/>
    <s v="RMB"/>
    <n v="3796460.18"/>
    <n v="3796460.18"/>
    <n v="3796460.18"/>
    <n v="0"/>
    <n v="3796460.18"/>
    <n v="3.79646018"/>
    <m/>
    <n v="3606637.1710000001"/>
    <m/>
    <m/>
    <d v="2024-08-30T00:00:00"/>
    <x v="7"/>
    <m/>
    <m/>
    <m/>
    <m/>
    <m/>
    <s v="開票"/>
    <m/>
    <s v="1.已交貨…_x000a_2.調試中"/>
    <m/>
    <s v="LH"/>
    <n v="8"/>
  </r>
  <r>
    <s v="A101"/>
    <x v="0"/>
    <s v="自動安裝接水盤"/>
    <s v="A 確認"/>
    <m/>
    <s v="蓋章版採購合同"/>
    <s v="深圳富桂"/>
    <s v="黃弘毅"/>
    <s v="海信"/>
    <s v="外部客戶"/>
    <s v="海信"/>
    <s v="海信"/>
    <s v="莊俊傑"/>
    <s v="RMB"/>
    <n v="646809.73583128175"/>
    <n v="646809.73583128175"/>
    <n v="646809.73583128175"/>
    <n v="0"/>
    <n v="646809.73583128175"/>
    <n v="0.64680973583128176"/>
    <m/>
    <n v="614469.2490397176"/>
    <m/>
    <m/>
    <d v="2024-08-30T00:00:00"/>
    <x v="7"/>
    <m/>
    <m/>
    <m/>
    <m/>
    <m/>
    <s v="開票"/>
    <m/>
    <s v="已中標，法務流程已完結，下單購買物料流程中"/>
    <m/>
    <s v="LH"/>
    <n v="8"/>
  </r>
  <r>
    <s v="A102"/>
    <x v="0"/>
    <s v="商檢自動擰截止閥設備"/>
    <s v="A 確認"/>
    <m/>
    <s v="蓋章版採購合同"/>
    <s v="深圳富桂"/>
    <s v="黃弘毅"/>
    <s v="海信"/>
    <s v="外部客戶"/>
    <s v="海信"/>
    <s v="海信"/>
    <s v="莊俊傑"/>
    <s v="RMB"/>
    <n v="786348.67416871828"/>
    <n v="786348.67416871828"/>
    <n v="786348.67416871828"/>
    <n v="0"/>
    <n v="786348.67416871828"/>
    <n v="0.78634867416871823"/>
    <m/>
    <n v="747031.24046028231"/>
    <m/>
    <m/>
    <d v="2024-08-30T00:00:00"/>
    <x v="7"/>
    <m/>
    <m/>
    <m/>
    <m/>
    <m/>
    <s v="開票"/>
    <m/>
    <s v="已中標，法務流程已完結，下單購買物料流程中"/>
    <m/>
    <s v="LH"/>
    <n v="8"/>
  </r>
  <r>
    <s v="A103"/>
    <x v="0"/>
    <s v="N24內機自動貼標"/>
    <s v="A 確認"/>
    <m/>
    <s v="蓋章版採購合同"/>
    <s v="深圳富桂"/>
    <s v="黃弘毅"/>
    <s v="海信"/>
    <s v="外部客戶"/>
    <s v="海信"/>
    <s v="海信"/>
    <s v="莊俊傑"/>
    <s v="RMB"/>
    <n v="1692999.9988934642"/>
    <n v="1692999.9988934642"/>
    <n v="1692999.9988934642"/>
    <n v="0"/>
    <n v="1692999.9988934642"/>
    <n v="1.6929999988934643"/>
    <m/>
    <n v="1608349.9989487908"/>
    <m/>
    <m/>
    <d v="2024-08-30T00:00:00"/>
    <x v="7"/>
    <m/>
    <m/>
    <m/>
    <m/>
    <m/>
    <s v="開票"/>
    <m/>
    <s v="已中標，法務流程已完結，下單購買物料流程中"/>
    <m/>
    <s v="LH"/>
    <n v="8"/>
  </r>
  <r>
    <s v="A104"/>
    <x v="0"/>
    <s v="N24內機自動安裝"/>
    <s v="A 確認"/>
    <m/>
    <s v="蓋章版採購合同"/>
    <s v="深圳富桂"/>
    <s v="黃弘毅"/>
    <s v="海信"/>
    <s v="外部客戶"/>
    <s v="海信"/>
    <s v="海信"/>
    <s v="莊俊傑"/>
    <s v="RMB"/>
    <n v="1063999.9993045751"/>
    <n v="1063999.9993045751"/>
    <n v="1063999.9993045751"/>
    <n v="0"/>
    <n v="1063999.9993045751"/>
    <n v="1.0639999993045752"/>
    <m/>
    <n v="1010799.9993393463"/>
    <m/>
    <m/>
    <d v="2024-08-30T00:00:00"/>
    <x v="7"/>
    <m/>
    <m/>
    <m/>
    <m/>
    <m/>
    <s v="開票"/>
    <m/>
    <s v="已中標，法務流程已完結，下單購買物料流程中"/>
    <m/>
    <s v="LH"/>
    <n v="8"/>
  </r>
  <r>
    <s v="A105"/>
    <x v="0"/>
    <s v="W24線外機自動擰快速接頭"/>
    <s v="A 確認"/>
    <m/>
    <s v="蓋章版採購合同"/>
    <s v="深圳富桂"/>
    <s v="黃弘毅"/>
    <s v="海信"/>
    <s v="外部客戶"/>
    <s v="海信"/>
    <s v="海信"/>
    <s v="莊俊傑"/>
    <s v="RMB"/>
    <n v="709499.99953627458"/>
    <n v="709499.99953627458"/>
    <n v="709499.99953627458"/>
    <n v="0"/>
    <n v="709499.99953627458"/>
    <n v="0.70949999953627463"/>
    <m/>
    <n v="674024.99955946079"/>
    <m/>
    <m/>
    <d v="2024-08-30T00:00:00"/>
    <x v="7"/>
    <m/>
    <m/>
    <m/>
    <m/>
    <m/>
    <s v="開票"/>
    <m/>
    <s v="已中標，法務流程已完結，下單購買物料流程中"/>
    <m/>
    <s v="LH"/>
    <n v="8"/>
  </r>
  <r>
    <s v="A106"/>
    <x v="0"/>
    <s v="W24電機支架自動組裝"/>
    <s v="A 確認"/>
    <m/>
    <s v="蓋章版採購合同"/>
    <s v="深圳富桂"/>
    <s v="黃弘毅"/>
    <s v="海信"/>
    <s v="外部客戶"/>
    <s v="海信"/>
    <s v="海信"/>
    <s v="莊俊傑"/>
    <s v="RMB"/>
    <n v="1212429.2027473857"/>
    <n v="1212429.2027473857"/>
    <n v="1212429.2027473857"/>
    <n v="0"/>
    <n v="1212429.2027473857"/>
    <n v="1.2124292027473857"/>
    <m/>
    <n v="1151807.7426100164"/>
    <m/>
    <m/>
    <d v="2024-08-30T00:00:00"/>
    <x v="7"/>
    <m/>
    <m/>
    <m/>
    <m/>
    <m/>
    <s v="開票"/>
    <m/>
    <s v="已中標，法務流程已完結，下單購買物料流程中"/>
    <m/>
    <s v="LH"/>
    <n v="8"/>
  </r>
  <r>
    <s v="A107"/>
    <x v="0"/>
    <s v="W24風扇安裝自動組裝"/>
    <s v="A 確認"/>
    <m/>
    <s v="蓋章版採購合同"/>
    <s v="深圳富桂"/>
    <s v="黃弘毅"/>
    <s v="海信"/>
    <s v="外部客戶"/>
    <s v="海信"/>
    <s v="海信"/>
    <s v="莊俊傑"/>
    <s v="RMB"/>
    <n v="736999.99951830076"/>
    <n v="736999.99951830076"/>
    <n v="736999.99951830076"/>
    <n v="0"/>
    <n v="736999.99951830076"/>
    <n v="0.73699999951830075"/>
    <m/>
    <n v="700149.99954238569"/>
    <m/>
    <m/>
    <d v="2024-08-30T00:00:00"/>
    <x v="7"/>
    <m/>
    <m/>
    <m/>
    <m/>
    <m/>
    <s v="開票"/>
    <m/>
    <s v="已中標，法務流程已完結，下單購買物料流程中"/>
    <m/>
    <s v="LH"/>
    <n v="8"/>
  </r>
  <r>
    <s v="A108"/>
    <x v="0"/>
    <s v="翻轉機"/>
    <s v="A 確認"/>
    <m/>
    <s v="1TGHN90017"/>
    <s v="富聯卓越"/>
    <s v="黃弘毅"/>
    <s v="CNT-SG"/>
    <s v="集團關聯外交"/>
    <s v="CNSBG"/>
    <s v="NWEII"/>
    <s v="羅燕"/>
    <s v="RMB"/>
    <n v="227299.20000000001"/>
    <n v="227299.20000000001"/>
    <n v="226646.39999999999"/>
    <n v="652.80000000001746"/>
    <n v="32000"/>
    <n v="0.2266464"/>
    <m/>
    <n v="152030.1"/>
    <s v="已出貨已立賬"/>
    <d v="2023-11-28T00:00:00"/>
    <d v="2024-01-01T00:00:00"/>
    <x v="10"/>
    <s v="2024年01月"/>
    <n v="2.4332000000023601E+19"/>
    <d v="2024-01-24T00:00:00"/>
    <m/>
    <m/>
    <s v="開票"/>
    <m/>
    <s v="1.已交貨至墨西哥，使用中…_x000a_2.待客戶驗收…"/>
    <m/>
    <s v="LH"/>
    <n v="1"/>
  </r>
  <r>
    <s v="A109"/>
    <x v="0"/>
    <s v="陽極飛杆掛具號專案"/>
    <s v="A 確認"/>
    <m/>
    <s v="KM系統已簽核"/>
    <s v="深圳富桂"/>
    <s v="黃弘毅"/>
    <s v="MCEBG"/>
    <s v="集團關聯外交"/>
    <s v="MCEBG"/>
    <s v="Mac(I)"/>
    <s v="郭政豐"/>
    <s v="RMB"/>
    <n v="216000"/>
    <n v="216000"/>
    <n v="216000"/>
    <n v="0"/>
    <n v="216000"/>
    <n v="0.216"/>
    <m/>
    <n v="188000"/>
    <s v="已出貨待立賬"/>
    <d v="2024-01-30T00:00:00"/>
    <s v="2024/6"/>
    <x v="2"/>
    <m/>
    <m/>
    <m/>
    <m/>
    <m/>
    <s v="開票"/>
    <m/>
    <s v="已交貨，調試中"/>
    <m/>
    <s v="LH"/>
    <n v="6"/>
  </r>
  <r>
    <s v="A110"/>
    <x v="0"/>
    <s v="MCEBG_檢測平臺專案"/>
    <s v="A 確認"/>
    <m/>
    <s v="KM系統已簽核"/>
    <s v="深圳富桂"/>
    <s v="黃弘毅"/>
    <s v="MCEBG"/>
    <s v="集團關聯外交"/>
    <s v="MCEBG"/>
    <s v="Mac(I)"/>
    <s v="郭政豐"/>
    <s v="RMB"/>
    <n v="239000"/>
    <n v="239000"/>
    <n v="239000"/>
    <n v="0"/>
    <n v="239000"/>
    <n v="0.23899999999999999"/>
    <m/>
    <n v="202839"/>
    <s v="已出貨待立賬"/>
    <d v="2024-01-30T00:00:00"/>
    <s v="2024/6"/>
    <x v="2"/>
    <m/>
    <m/>
    <m/>
    <m/>
    <m/>
    <s v="開票"/>
    <m/>
    <s v="已交貨，調試中"/>
    <m/>
    <s v="LH"/>
    <n v="6"/>
  </r>
  <r>
    <s v="A111"/>
    <x v="0"/>
    <s v="AOI 檢測專案"/>
    <s v="A 確認"/>
    <m/>
    <s v="簽核檔報價單"/>
    <s v="深圳富桂"/>
    <s v="黃弘毅"/>
    <s v="CNSBG"/>
    <s v="集團關聯外交"/>
    <s v="CNSBG"/>
    <s v="MKD"/>
    <s v="鄧萬能"/>
    <s v="RMB"/>
    <n v="357000"/>
    <n v="357000"/>
    <n v="357000"/>
    <n v="0"/>
    <n v="357000"/>
    <n v="0.35699999999999998"/>
    <m/>
    <n v="327800"/>
    <s v="已出貨已立賬"/>
    <d v="2023-03-31T00:00:00"/>
    <d v="2024-01-15T00:00:00"/>
    <x v="10"/>
    <s v="2024年01月"/>
    <s v="GBP-O1253028"/>
    <d v="2024-01-24T00:00:00"/>
    <m/>
    <m/>
    <s v="費用轉嫁"/>
    <m/>
    <s v="Closed"/>
    <m/>
    <s v="LH"/>
    <n v="1"/>
  </r>
  <r>
    <s v="A112"/>
    <x v="0"/>
    <s v="遙控器拉拔力測試"/>
    <s v="A 確認"/>
    <m/>
    <s v="簽核檔報價單"/>
    <s v="深圳富桂"/>
    <s v="黃弘毅"/>
    <s v="CNSBG"/>
    <s v="集團關聯外交"/>
    <s v="CNSBG"/>
    <s v="CBD"/>
    <s v="張成"/>
    <s v="RMB"/>
    <n v="460000"/>
    <n v="460000"/>
    <n v="460000"/>
    <n v="0"/>
    <n v="460000"/>
    <n v="0.46"/>
    <m/>
    <n v="397596"/>
    <s v="已出貨已立賬"/>
    <d v="2023-06-30T00:00:00"/>
    <d v="2024-01-15T00:00:00"/>
    <x v="10"/>
    <s v="2024年01月"/>
    <s v="GBP-O1233204"/>
    <d v="2024-01-20T00:00:00"/>
    <m/>
    <m/>
    <s v="費用轉嫁"/>
    <m/>
    <s v="Closed"/>
    <m/>
    <s v="LH"/>
    <n v="1"/>
  </r>
  <r>
    <s v="A113"/>
    <x v="0"/>
    <s v="銳捷專案二期"/>
    <s v="B 需要爭取"/>
    <m/>
    <m/>
    <m/>
    <s v="黃弘毅"/>
    <s v="福州"/>
    <s v="外部客戶"/>
    <s v="銳捷"/>
    <s v="銳捷"/>
    <s v="林銳群"/>
    <s v="RMB"/>
    <n v="5000000"/>
    <n v="5000000"/>
    <n v="5000000"/>
    <n v="0"/>
    <m/>
    <n v="5"/>
    <m/>
    <m/>
    <m/>
    <m/>
    <d v="2024-12-20T00:00:00"/>
    <x v="1"/>
    <m/>
    <m/>
    <m/>
    <m/>
    <m/>
    <m/>
    <m/>
    <s v="1.洽談中"/>
    <m/>
    <s v="LH"/>
    <n v="12"/>
  </r>
  <r>
    <s v="A114"/>
    <x v="0"/>
    <s v="海信專案二期"/>
    <s v="B 需要爭取"/>
    <m/>
    <m/>
    <m/>
    <s v="黃弘毅"/>
    <s v="海信"/>
    <s v="外部客戶"/>
    <s v="海信"/>
    <s v="海信"/>
    <s v="莊俊傑"/>
    <s v="RMB"/>
    <n v="20000000"/>
    <n v="20000000"/>
    <n v="20000000"/>
    <n v="0"/>
    <m/>
    <n v="20"/>
    <m/>
    <m/>
    <m/>
    <m/>
    <d v="2024-12-20T00:00:00"/>
    <x v="1"/>
    <m/>
    <m/>
    <m/>
    <m/>
    <m/>
    <m/>
    <m/>
    <s v="1.方案制作中…_x000a_2.客戶物料已驗證…"/>
    <m/>
    <s v="LH"/>
    <n v="12"/>
  </r>
  <r>
    <s v="A115"/>
    <x v="0"/>
    <s v="CCD 1+2維修費用"/>
    <s v="A 確認"/>
    <m/>
    <s v="FP202308290009"/>
    <s v="深圳富桂"/>
    <s v="黃弘毅"/>
    <s v="成都"/>
    <s v="集團關聯外交"/>
    <s v="IDSBG"/>
    <s v="IDSBG"/>
    <m/>
    <s v="RMB"/>
    <n v="351062.04000000004"/>
    <n v="351062.04000000004"/>
    <n v="351062.04"/>
    <n v="0"/>
    <n v="351062.04000000004"/>
    <n v="0.35106203999999996"/>
    <m/>
    <n v="319200"/>
    <s v="已出貨已立賬"/>
    <d v="2023-12-30T00:00:00"/>
    <s v="2024/3"/>
    <x v="3"/>
    <s v="2024年03月"/>
    <s v="24952000000030476507"/>
    <d v="2024-03-13T00:00:00"/>
    <m/>
    <m/>
    <s v="開票"/>
    <m/>
    <s v="Closed"/>
    <m/>
    <s v="LH"/>
    <n v="3"/>
  </r>
  <r>
    <s v="A116"/>
    <x v="0"/>
    <s v="OSS技術服務費2023Q3"/>
    <s v="A 確認"/>
    <m/>
    <s v="FP202308210068"/>
    <s v="深圳富桂"/>
    <s v="黃弘毅"/>
    <s v="成都"/>
    <s v="集團關聯外交"/>
    <s v="IDSBG"/>
    <s v="IDSBG"/>
    <m/>
    <s v="RMB"/>
    <n v="64170"/>
    <n v="64170"/>
    <n v="64170.000000000007"/>
    <n v="0"/>
    <n v="64170"/>
    <n v="6.4170000000000005E-2"/>
    <m/>
    <m/>
    <s v="已出貨已立賬"/>
    <d v="2024-09-30T00:00:00"/>
    <s v="2024/3"/>
    <x v="3"/>
    <s v="2024年03月"/>
    <s v="24952000000030486354"/>
    <d v="2024-03-13T00:00:00"/>
    <m/>
    <m/>
    <s v="開票"/>
    <m/>
    <s v="1.深圳富桂給廠商的發票已開，給廠商的PO未下單_x000a_2.採購下單流程中…"/>
    <m/>
    <s v="LH"/>
    <n v="3"/>
  </r>
  <r>
    <s v="A117"/>
    <x v="0"/>
    <s v="OSS技術服務費2023Q4"/>
    <s v="A 確認"/>
    <m/>
    <s v="FP202311060040"/>
    <s v="深圳富桂"/>
    <s v="黃弘毅"/>
    <s v="成都"/>
    <s v="集團關聯外交"/>
    <s v="IDSBG"/>
    <s v="IDSBG"/>
    <m/>
    <s v="RMB"/>
    <n v="64530"/>
    <n v="64530"/>
    <n v="64530.000000000007"/>
    <n v="0"/>
    <n v="64530"/>
    <n v="6.4530000000000004E-2"/>
    <m/>
    <m/>
    <s v="已出貨已立賬"/>
    <d v="2024-12-30T00:00:00"/>
    <s v="2024/3"/>
    <x v="3"/>
    <s v="2024年03月"/>
    <s v="24952000000030466493"/>
    <d v="2024-03-13T00:00:00"/>
    <m/>
    <m/>
    <s v="開票"/>
    <m/>
    <s v="1.深圳富桂給廠商的發票已開，給廠商的PO未下單_x000a_2.採購下單流程中…"/>
    <m/>
    <s v="LH"/>
    <n v="3"/>
  </r>
  <r>
    <s v="A118"/>
    <x v="0"/>
    <s v="臺灣湖口 PG520&amp;525共用自動組拆線1線"/>
    <s v="A 確認"/>
    <m/>
    <s v="1FZHNB0029"/>
    <s v="富聯卓越"/>
    <s v="張建德"/>
    <s v="臺灣湖口"/>
    <s v="集團關聯外交"/>
    <s v="CESBG"/>
    <s v="NVD"/>
    <s v="奕翰"/>
    <s v="RMB"/>
    <n v="9109470.0384"/>
    <n v="9109470.0384"/>
    <n v="9083307.7699999996"/>
    <n v="26162.268400000408"/>
    <n v="1282464"/>
    <n v="9.0833077699999993"/>
    <m/>
    <n v="3711737"/>
    <s v="已出貨已立賬"/>
    <d v="2023-12-11T00:00:00"/>
    <s v="2024/1"/>
    <x v="10"/>
    <s v="2024年01月"/>
    <s v="24332000000023533123_x000a_24332000000023534840_x000a_24332000000023553921_x000a_24332000000023581995"/>
    <d v="2024-01-24T00:00:00"/>
    <m/>
    <m/>
    <s v="開票"/>
    <m/>
    <s v="1.報價單已簽核，已收到正式PO，已於12/11出貨_x000a_2.已結束"/>
    <m/>
    <s v="LH"/>
    <n v="1"/>
  </r>
  <r>
    <s v="A119"/>
    <x v="0"/>
    <s v="臺灣湖口 PG520&amp;525共用自動組拆線2線"/>
    <s v="A 確認"/>
    <m/>
    <s v="1FZHNB0029"/>
    <s v="富聯卓越"/>
    <s v="張建德"/>
    <s v="臺灣湖口"/>
    <s v="集團關聯外交"/>
    <s v="CESBG"/>
    <s v="NVD"/>
    <s v="奕翰"/>
    <s v="RMB"/>
    <n v="9109470.0384"/>
    <n v="9109470.0384"/>
    <n v="9112547.9519999996"/>
    <n v="-3077.9135999996215"/>
    <n v="1282464"/>
    <n v="9.1125479519999999"/>
    <m/>
    <n v="3659741"/>
    <s v="已出貨已立賬"/>
    <d v="2023-12-25T00:00:00"/>
    <s v="2024/2"/>
    <x v="11"/>
    <s v="2024年02月"/>
    <s v="24332000000043200000_x000a_24332000000043289265_x000a_24332000000043345556_x000a_24332000000043356456"/>
    <d v="2024-02-21T00:00:00"/>
    <m/>
    <m/>
    <s v="開票"/>
    <m/>
    <s v="1.報價單已簽核，已收到正式PO，已於12/25出貨_x000a_2.已結束"/>
    <m/>
    <s v="LH"/>
    <n v="2"/>
  </r>
  <r>
    <s v="A120"/>
    <x v="0"/>
    <s v="臺灣湖口 PG520&amp;525共用自動組拆線3線"/>
    <s v="A 確認"/>
    <m/>
    <s v="1FZHO30005"/>
    <s v="富聯卓越"/>
    <s v="張建德"/>
    <s v="臺灣湖口"/>
    <s v="集團關聯外交"/>
    <s v="CESBG"/>
    <s v="NVD"/>
    <s v="奕翰"/>
    <s v="RMB"/>
    <n v="9093786.3936000001"/>
    <n v="9093786.3936000001"/>
    <n v="7222883.1550000003"/>
    <n v="1870903.2385999998"/>
    <n v="1016234"/>
    <n v="7.2228831549999999"/>
    <m/>
    <n v="4344978"/>
    <s v="已出貨待立賬"/>
    <d v="2024-03-11T00:00:00"/>
    <s v="2024/4"/>
    <x v="5"/>
    <s v="2024年04月待入"/>
    <m/>
    <m/>
    <m/>
    <m/>
    <s v="開票"/>
    <m/>
    <s v="1.報價單已簽核，待正式PO，設備組裝調試完成，預計3/7出貨_x000a_2.已結束"/>
    <m/>
    <s v="LH"/>
    <n v="4"/>
  </r>
  <r>
    <s v="A121"/>
    <x v="0"/>
    <s v="臺灣湖口 PG520自動組裝拆線"/>
    <s v="A 確認"/>
    <m/>
    <s v="1FZHNB0030"/>
    <s v="富聯卓越"/>
    <s v="張建德"/>
    <s v="臺灣湖口"/>
    <s v="集團關聯外交"/>
    <s v="CESBG"/>
    <s v="NVD"/>
    <s v="奕翰"/>
    <s v="RMB"/>
    <n v="7849870.2123000007"/>
    <n v="7849870.2123000007"/>
    <n v="7854732.7975000003"/>
    <n v="-4862.585199999623"/>
    <n v="1105133"/>
    <n v="7.8547327975000005"/>
    <m/>
    <n v="3464619"/>
    <s v="已出貨已立賬"/>
    <d v="2024-01-08T00:00:00"/>
    <s v="2024/2"/>
    <x v="11"/>
    <s v="2024年03月"/>
    <s v="24332000000083269281_x000a_24332000000083380079_x000a_24332000000083341108_x000a_24332000000083430741"/>
    <d v="2024-03-29T00:00:00"/>
    <m/>
    <m/>
    <s v="開票"/>
    <m/>
    <s v="1.報價單已簽核，已收到正式PO，已於1/10出貨_x000a_2.已結束"/>
    <m/>
    <s v="LH"/>
    <n v="2"/>
  </r>
  <r>
    <s v="A122"/>
    <x v="0"/>
    <s v="臺灣湖口 PG530自動拆螺絲線"/>
    <s v="C取消"/>
    <m/>
    <m/>
    <m/>
    <s v="張建德"/>
    <s v="臺灣湖口"/>
    <s v="集團關聯外交"/>
    <s v="CESBG"/>
    <s v="NVD"/>
    <s v="奕翰"/>
    <s v="RMB"/>
    <m/>
    <m/>
    <m/>
    <m/>
    <m/>
    <m/>
    <m/>
    <m/>
    <m/>
    <m/>
    <m/>
    <x v="12"/>
    <m/>
    <m/>
    <m/>
    <m/>
    <m/>
    <m/>
    <m/>
    <s v="已報價，待訂單--需要跟進專案工程師"/>
    <m/>
    <s v="LH"/>
    <n v="0"/>
  </r>
  <r>
    <s v="A123"/>
    <x v="0"/>
    <s v="臺灣湖口 PG530自動組裝線"/>
    <s v="C取消"/>
    <m/>
    <m/>
    <m/>
    <s v="張建德"/>
    <s v="臺灣湖口"/>
    <s v="集團關聯外交"/>
    <s v="CESBG"/>
    <s v="NVD"/>
    <s v="奕翰"/>
    <s v="RMB"/>
    <m/>
    <m/>
    <m/>
    <m/>
    <m/>
    <m/>
    <m/>
    <m/>
    <m/>
    <m/>
    <m/>
    <x v="12"/>
    <m/>
    <m/>
    <m/>
    <m/>
    <m/>
    <m/>
    <m/>
    <s v="已報價，待訂單--需要跟進專案工程師"/>
    <m/>
    <s v="LH"/>
    <n v="0"/>
  </r>
  <r>
    <s v="A124"/>
    <x v="0"/>
    <s v="墨西哥 PG520自動組拆線1線"/>
    <s v="A 確認"/>
    <m/>
    <s v="1SFHNA0032"/>
    <s v="富聯卓越"/>
    <s v="張建德"/>
    <s v="墨西哥"/>
    <s v="集團關聯外交"/>
    <s v="CESBG"/>
    <s v="NVD"/>
    <s v="奕翰"/>
    <s v="RMB"/>
    <n v="12665750.703000002"/>
    <n v="12665750.703000002"/>
    <n v="12670030.215"/>
    <n v="-4279.5119999982417"/>
    <n v="1783130"/>
    <n v="12.670030215000001"/>
    <m/>
    <n v="3870508"/>
    <s v="已出貨已立賬"/>
    <d v="2023-11-10T00:00:00"/>
    <s v="2024/1"/>
    <x v="10"/>
    <s v="2024年02月"/>
    <s v="24332000000047314643_x000a_24332000000047234130_x000a_24332000000047204760_x000a_24332000000047254233"/>
    <d v="2024-02-26T00:00:00"/>
    <m/>
    <m/>
    <s v="開票"/>
    <m/>
    <s v="報價單已簽核，已收到正式PO，已出貨"/>
    <m/>
    <s v="LH"/>
    <n v="1"/>
  </r>
  <r>
    <s v="A125"/>
    <x v="0"/>
    <s v="墨西哥 PG520自動組拆線2線"/>
    <s v="A 確認"/>
    <m/>
    <s v="1SFHNA0034"/>
    <s v="富聯卓越"/>
    <s v="張建德"/>
    <s v="墨西哥"/>
    <s v="集團關聯外交"/>
    <s v="CESBG"/>
    <s v="NVD"/>
    <s v="奕翰"/>
    <s v="RMB"/>
    <n v="12665750.703000002"/>
    <n v="12665750.703000002"/>
    <n v="12670030.215"/>
    <n v="-4279.5119999982417"/>
    <n v="1783130"/>
    <n v="12.670030215000001"/>
    <m/>
    <n v="4085840"/>
    <s v="已出貨已立賬"/>
    <d v="2023-11-17T00:00:00"/>
    <s v="2024/1"/>
    <x v="10"/>
    <s v="2024年02月"/>
    <s v="24332000000047273334_x000a_24332000000047292106_x000a_24332000000047222926_x000a_24332000000047223290"/>
    <d v="2024-02-26T00:00:00"/>
    <m/>
    <m/>
    <s v="開票"/>
    <m/>
    <s v="報價單已簽核，已收到正式PO，已於11/18出貨"/>
    <m/>
    <s v="LH"/>
    <n v="1"/>
  </r>
  <r>
    <s v="A126"/>
    <x v="0"/>
    <s v="墨西哥 PG520自動組拆線3線"/>
    <s v="A 確認"/>
    <m/>
    <s v="1SFHNA0034"/>
    <s v="富聯卓越"/>
    <s v="張建德"/>
    <s v="墨西哥"/>
    <s v="集團關聯外交"/>
    <s v="CESBG"/>
    <s v="NVD"/>
    <s v="奕翰"/>
    <s v="RMB"/>
    <n v="12665750.703000002"/>
    <n v="12665750.703000002"/>
    <n v="12670030.215"/>
    <n v="-4279.5119999982417"/>
    <n v="1783130"/>
    <n v="12.670030215000001"/>
    <m/>
    <n v="3844224"/>
    <s v="已出貨已立賬"/>
    <d v="2023-12-01T00:00:00"/>
    <s v="2024/1"/>
    <x v="10"/>
    <s v="2024年02月"/>
    <s v="24332000000047212214_x000a_24332000000047300163_x000a_24332000000047251145_x000a_24332000000047291226"/>
    <d v="2024-02-26T00:00:00"/>
    <m/>
    <m/>
    <s v="開票"/>
    <m/>
    <s v="報價單已簽核，已收到正式PO，已於12/2出貨"/>
    <m/>
    <s v="LH"/>
    <n v="1"/>
  </r>
  <r>
    <s v="A127"/>
    <x v="0"/>
    <s v="墨西哥 PG520自動組拆線4線"/>
    <s v="A 確認"/>
    <m/>
    <s v="1SFHNA0034"/>
    <s v="富聯卓越"/>
    <s v="張建德"/>
    <s v="墨西哥"/>
    <s v="集團關聯外交"/>
    <s v="CESBG"/>
    <s v="NVD"/>
    <s v="奕翰"/>
    <s v="RMB"/>
    <n v="12665750.703000002"/>
    <n v="12665750.703000002"/>
    <n v="12670030.215"/>
    <n v="-4279.5119999982417"/>
    <n v="1783130"/>
    <n v="12.670030215000001"/>
    <m/>
    <n v="4067876"/>
    <s v="已出貨待立賬"/>
    <d v="2024-01-29T00:00:00"/>
    <s v="2024/4"/>
    <x v="5"/>
    <s v="2024年04月待入"/>
    <s v="卓越AR經管待打印開票申請簽核呈遞給會計（列印需找IT協助設置），反饋今天上午一定將開票申請遞交會計"/>
    <m/>
    <m/>
    <m/>
    <s v="開票"/>
    <m/>
    <s v="報價單已簽核，已收到正式PO，已於12/27出貨"/>
    <m/>
    <s v="LH"/>
    <n v="4"/>
  </r>
  <r>
    <s v="A128"/>
    <x v="0"/>
    <s v="墨西哥 PG520自動組拆線5線"/>
    <s v="A 確認"/>
    <m/>
    <m/>
    <m/>
    <s v="張建德"/>
    <s v="墨西哥"/>
    <s v="集團關聯外交"/>
    <s v="CESBG"/>
    <s v="NVD"/>
    <s v="奕翰"/>
    <s v="RMB"/>
    <n v="12410103.030900002"/>
    <n v="12410103.030900002"/>
    <n v="12417790.442499999"/>
    <n v="-7687.411599997431"/>
    <n v="1747139"/>
    <n v="12.417790442499999"/>
    <m/>
    <m/>
    <m/>
    <m/>
    <s v="2024/8"/>
    <x v="7"/>
    <m/>
    <m/>
    <m/>
    <m/>
    <m/>
    <s v="開票"/>
    <m/>
    <s v="1.報價單已簽核，待正式PO，設備組裝調試完成，待收到PO後出貨_x000a_2.已做好，待PO"/>
    <m/>
    <s v="LH"/>
    <n v="8"/>
  </r>
  <r>
    <s v="A129"/>
    <x v="0"/>
    <s v="墨西哥 PG520自動組拆線6線"/>
    <s v="A 確認"/>
    <m/>
    <m/>
    <m/>
    <s v="張建德"/>
    <s v="墨西哥"/>
    <s v="集團關聯外交"/>
    <s v="CESBG"/>
    <s v="NVD"/>
    <s v="奕翰"/>
    <s v="RMB"/>
    <n v="12410103.030900002"/>
    <n v="12410103.030900002"/>
    <n v="12410103.030900002"/>
    <n v="0"/>
    <n v="1747139"/>
    <n v="12.410103030900002"/>
    <m/>
    <m/>
    <m/>
    <m/>
    <s v="2024/7"/>
    <x v="4"/>
    <m/>
    <m/>
    <m/>
    <m/>
    <m/>
    <s v="開票"/>
    <m/>
    <s v="1.報價單已簽核，待正式PO，設備單機組裝調試完成，現連線調試中，待收到PO後出貨_x000a_2.已移到F20架线中，待PO"/>
    <m/>
    <s v="LH"/>
    <n v="7"/>
  </r>
  <r>
    <s v="A130"/>
    <x v="0"/>
    <s v="墨西哥 Vulcan自動包裝線（增加3臺碼垛）"/>
    <s v="A 確認"/>
    <m/>
    <s v="簽核檔報價單，待轉PO"/>
    <s v="富聯卓越"/>
    <s v="張建德"/>
    <s v="墨西哥"/>
    <s v="集團關聯外交"/>
    <s v="CESBG"/>
    <s v="NVD"/>
    <s v="奕翰"/>
    <s v="RMB"/>
    <n v="3665400"/>
    <n v="3665400"/>
    <n v="3665400"/>
    <n v="0"/>
    <m/>
    <n v="3.6654"/>
    <m/>
    <m/>
    <m/>
    <m/>
    <s v="2024/7"/>
    <x v="4"/>
    <m/>
    <m/>
    <m/>
    <m/>
    <m/>
    <s v="開票"/>
    <m/>
    <s v="1.報價單已簽核，待正式PO，設備組裝調試基本完成，待PO出貨_x000a_2.已做好，待PO"/>
    <m/>
    <s v="LH"/>
    <n v="7"/>
  </r>
  <r>
    <s v="A131"/>
    <x v="0"/>
    <s v="墨西哥 Vulcan自動組裝+測組線&amp;測拆+包裝線（第一批）"/>
    <s v="A 確認"/>
    <m/>
    <s v="1SFHNA0033"/>
    <s v="富聯卓越"/>
    <s v="張建德"/>
    <s v="墨西哥"/>
    <s v="集團關聯外交"/>
    <s v="CESBG"/>
    <s v="NVD"/>
    <s v="奕翰"/>
    <s v="RMB"/>
    <n v="4595141"/>
    <n v="4595141"/>
    <n v="4601679.8"/>
    <n v="-6538.7999999998137"/>
    <n v="647440"/>
    <n v="4.6016797999999994"/>
    <m/>
    <n v="1303373"/>
    <s v="已出貨已立賬"/>
    <d v="2023-12-11T00:00:00"/>
    <s v="2024/1"/>
    <x v="10"/>
    <s v="2024年03月"/>
    <s v="24332000000068102425_x000a_24332000000068172665_x000a_24332000000068173151"/>
    <d v="2024-03-18T00:00:00"/>
    <m/>
    <m/>
    <s v="開票"/>
    <m/>
    <s v="1.報價單已簽核，已收到正式PO，已出貨_x000a_2.在GDL生產導入中…"/>
    <m/>
    <s v="LH"/>
    <n v="1"/>
  </r>
  <r>
    <s v="A132"/>
    <x v="0"/>
    <s v="墨西哥 Vulcan自動組裝+測組線&amp;測拆+包裝線（第二批）"/>
    <s v="A 確認"/>
    <m/>
    <s v="1SFHNA0033"/>
    <s v="富聯卓越"/>
    <s v="張建德"/>
    <s v="墨西哥"/>
    <s v="集團關聯外交"/>
    <s v="CESBG"/>
    <s v="NVD"/>
    <s v="奕翰"/>
    <s v="RMB"/>
    <n v="9521254"/>
    <n v="9521254"/>
    <n v="9501534.1300000008"/>
    <n v="19719.86999999918"/>
    <n v="1341513"/>
    <n v="9.5015341300000014"/>
    <m/>
    <n v="2358579"/>
    <s v="已出貨已立賬"/>
    <d v="2023-12-05T00:00:00"/>
    <s v="2024/1"/>
    <x v="10"/>
    <s v="2024年01月"/>
    <s v="24332000000023400000_x000a_24332000000023577605_x000a_24332000000023586278"/>
    <d v="2024-01-24T00:00:00"/>
    <m/>
    <m/>
    <s v="開票"/>
    <m/>
    <s v="1.報價單已簽核，已收到正式PO，已出貨_x000a_2.在GDL生產導入中…"/>
    <m/>
    <s v="LH"/>
    <n v="1"/>
  </r>
  <r>
    <s v="A133"/>
    <x v="0"/>
    <s v="墨西哥 Vulcan自動組裝+測組線&amp;測拆+包裝線（第三批）"/>
    <s v="A 確認"/>
    <m/>
    <s v="1SFHNA0033+1SFHNA0038"/>
    <s v="富聯卓越"/>
    <s v="張建德"/>
    <s v="墨西哥"/>
    <s v="集團關聯外交"/>
    <s v="CESBG"/>
    <s v="NVD"/>
    <s v="奕翰"/>
    <s v="RMB"/>
    <n v="6137164"/>
    <n v="6137164"/>
    <n v="6145897.8949999996"/>
    <n v="-8733.894999999553"/>
    <n v="864706"/>
    <n v="6.1458978949999992"/>
    <m/>
    <n v="2108861"/>
    <s v="已出貨已立賬"/>
    <d v="2023-12-14T00:00:00"/>
    <s v="2024/2"/>
    <x v="11"/>
    <s v="2024年03月"/>
    <s v="24332000000067965954_x000a_24332000000067918901_x000a_24332000000068017392_x000a_24332000000068037855"/>
    <d v="2024-03-18T00:00:00"/>
    <m/>
    <m/>
    <s v="開票"/>
    <m/>
    <s v="1.報價單已簽核，已收到正式PO，已出貨_x000a_2.在GDL生產導入中…"/>
    <m/>
    <s v="LH"/>
    <n v="2"/>
  </r>
  <r>
    <s v="A134"/>
    <x v="0"/>
    <s v="墨西哥 Vulcan自動組裝+測組線&amp;測拆+包裝線（第五批）"/>
    <s v="A 確認"/>
    <m/>
    <s v="1SFHNA0033"/>
    <s v="富聯卓越"/>
    <s v="張建德"/>
    <s v="墨西哥"/>
    <s v="集團關聯外交"/>
    <s v="CESBG"/>
    <s v="NVD"/>
    <s v="奕翰"/>
    <s v="RMB"/>
    <n v="18202822"/>
    <n v="18202822"/>
    <n v="18228726.077500001"/>
    <n v="-25904.077500000596"/>
    <n v="2564717"/>
    <n v="18.228726077499999"/>
    <m/>
    <n v="4922494"/>
    <s v="已出貨已立賬"/>
    <d v="2023-12-29T00:00:00"/>
    <s v="2024/2"/>
    <x v="11"/>
    <s v="2024年03月"/>
    <s v="24332000000083275299_x000a_24332000000083257249_x000a_24332000000083187374"/>
    <d v="2024-03-29T00:00:00"/>
    <m/>
    <m/>
    <s v="開票"/>
    <m/>
    <s v="1.報價單已簽核，已收到正式PO，已出貨_x000a_2.在GDL生產導入中…"/>
    <m/>
    <s v="LH"/>
    <n v="2"/>
  </r>
  <r>
    <s v="A135"/>
    <x v="0"/>
    <s v="墨西哥 Vulcan自動組裝+測組線&amp;測拆+包裝線（第六批）"/>
    <s v="A 確認"/>
    <m/>
    <s v="1SFHNA0033"/>
    <s v="富聯卓越"/>
    <s v="張建德"/>
    <s v="墨西哥"/>
    <s v="集團關聯外交"/>
    <s v="CESBG"/>
    <s v="NVD"/>
    <s v="奕翰"/>
    <s v="RMB"/>
    <n v="7313629"/>
    <n v="7313629"/>
    <n v="7324037.0949999997"/>
    <n v="-10408.094999999739"/>
    <n v="1030466"/>
    <n v="7.3240370949999996"/>
    <m/>
    <n v="2596379"/>
    <s v="已出貨已立賬"/>
    <d v="2024-01-24T00:00:00"/>
    <s v="2024/3"/>
    <x v="3"/>
    <s v="2024年03月"/>
    <s v="24332000000083267622_x000a_24332000000083238602_x000a_24332000000083219016_x000a_24332000000083239351"/>
    <d v="2024-03-29T00:00:00"/>
    <m/>
    <m/>
    <s v="開票"/>
    <m/>
    <s v="1.報價單已簽核，已收到正式PO，已出貨_x000a_2.在GDL生產導入中…"/>
    <m/>
    <s v="LH"/>
    <n v="3"/>
  </r>
  <r>
    <s v="A136"/>
    <x v="0"/>
    <s v="墨西哥 Vulcan自動組裝+測組線&amp;測拆+包裝線（第四批）"/>
    <s v="A 確認"/>
    <m/>
    <s v="1SFHNA0033+1SFHNA0038"/>
    <s v="富聯卓越"/>
    <s v="張建德"/>
    <s v="墨西哥"/>
    <s v="集團關聯外交"/>
    <s v="CESBG"/>
    <s v="NVD"/>
    <s v="奕翰"/>
    <s v="RMB"/>
    <n v="38023362"/>
    <n v="38023362"/>
    <n v="38077471.737499997"/>
    <n v="-54109.73749999702"/>
    <n v="5357365"/>
    <n v="38.077471737499998"/>
    <m/>
    <n v="13576063"/>
    <s v="已出貨已立賬"/>
    <d v="2023-12-21T00:00:00"/>
    <s v="2024/2"/>
    <x v="11"/>
    <s v="2024年03月"/>
    <s v="24332000000068008565_x000a_24332000000067938986_x000a_24332000000068100030_x000a_24332000000068043258_x000a_24332000000068090497_x000a_24332000000082970917"/>
    <d v="2024-03-18T00:00:00"/>
    <m/>
    <m/>
    <s v="開票"/>
    <m/>
    <s v="1.報價單已簽核，已收到正式PO，已出貨_x000a_2.在GDL生產導入中…"/>
    <m/>
    <s v="LH"/>
    <n v="2"/>
  </r>
  <r>
    <s v="A137"/>
    <x v="0"/>
    <s v="墨西哥 Vulcan自動組裝+測試+包裝(UPH50)（1條線）"/>
    <s v="D暫停"/>
    <m/>
    <m/>
    <m/>
    <s v="張建德"/>
    <s v="墨西哥"/>
    <s v="集團關聯外交"/>
    <s v="CESBG"/>
    <s v="NVD"/>
    <s v="奕翰"/>
    <m/>
    <m/>
    <m/>
    <m/>
    <m/>
    <m/>
    <m/>
    <m/>
    <m/>
    <m/>
    <m/>
    <s v="2024/7"/>
    <x v="4"/>
    <m/>
    <m/>
    <m/>
    <m/>
    <m/>
    <m/>
    <m/>
    <s v="已報價，待訂單"/>
    <m/>
    <s v="LH"/>
    <n v="7"/>
  </r>
  <r>
    <s v="A138"/>
    <x v="0"/>
    <s v="墨西哥GDL ML改造Hanuman"/>
    <s v="A 確認"/>
    <m/>
    <s v="1SFHNA0005"/>
    <s v="富聯卓越"/>
    <s v="楊志偉"/>
    <s v="墨西哥"/>
    <s v="集團關聯外交"/>
    <s v="CESBG"/>
    <s v="CESBG"/>
    <s v="謝百彥"/>
    <s v="USD"/>
    <n v="293475"/>
    <n v="2083672.5"/>
    <n v="2085873.5624999998"/>
    <n v="-2201.0624999997672"/>
    <n v="293475"/>
    <n v="2.0858735624999998"/>
    <m/>
    <n v="464856"/>
    <s v="已出貨已立賬"/>
    <d v="2024-02-05T00:00:00"/>
    <s v="2024/3"/>
    <x v="3"/>
    <s v="2024年03月"/>
    <s v="24332000000068131628"/>
    <d v="2024-03-18T00:00:00"/>
    <m/>
    <m/>
    <s v="開票"/>
    <m/>
    <s v="已出貨"/>
    <m/>
    <s v="LH"/>
    <n v="3"/>
  </r>
  <r>
    <s v="A139"/>
    <x v="0"/>
    <s v="墨西哥新增雙層手推車 (增加19台)"/>
    <s v="A 確認"/>
    <m/>
    <s v="1SOHO10023"/>
    <s v="INGRASYS (SINGAPORE) PTE. LTD"/>
    <s v="張晟昌"/>
    <s v="墨西哥GDL"/>
    <s v="集團關聯外交"/>
    <s v="CESBG"/>
    <s v="NVD"/>
    <s v="林上雲"/>
    <s v="USD"/>
    <n v="27550"/>
    <n v="201115"/>
    <n v="201115.00000000003"/>
    <n v="0"/>
    <n v="27550"/>
    <n v="0.20111500000000002"/>
    <d v="2024-04-15T00:00:00"/>
    <n v="150120"/>
    <s v="已出貨"/>
    <s v="3/8:8pcs_x000a_3/14:11pcs"/>
    <s v="2024/3"/>
    <x v="3"/>
    <m/>
    <m/>
    <m/>
    <m/>
    <m/>
    <m/>
    <m/>
    <s v="3/8:8pcs_x000a_3/14:11pcs"/>
    <n v="3"/>
    <s v="NN"/>
    <n v="3"/>
  </r>
  <r>
    <s v="A140"/>
    <x v="0"/>
    <s v="越南富裕HABOOB FT 治具"/>
    <s v="A 確認"/>
    <m/>
    <s v="2CNN-O20424/2CNN-O30161"/>
    <s v="富聯卓越"/>
    <s v="徐輝"/>
    <s v="越南"/>
    <s v="集團關聯外交"/>
    <s v="CNSBG"/>
    <s v="CNSBG"/>
    <m/>
    <s v="USD"/>
    <n v="10279.83"/>
    <n v="75042.758999999991"/>
    <n v="72932.309901000001"/>
    <n v="2110.4490989999904"/>
    <n v="75043"/>
    <n v="7.5042999999999999E-2"/>
    <d v="2024-03-30T00:00:00"/>
    <n v="45000"/>
    <s v="已出貨待立賬"/>
    <d v="2024-03-30T00:00:00"/>
    <d v="2024-04-30T00:00:00"/>
    <x v="5"/>
    <m/>
    <m/>
    <m/>
    <m/>
    <m/>
    <m/>
    <m/>
    <m/>
    <m/>
    <s v="LH"/>
    <n v="4"/>
  </r>
  <r>
    <s v="A141"/>
    <x v="0"/>
    <s v="越南富聯精密HABOOB FT 治具"/>
    <s v="A 確認"/>
    <m/>
    <s v="2CMI-O10101"/>
    <s v="富聯卓越"/>
    <s v="徐輝"/>
    <s v="越南"/>
    <s v="集團關聯外交"/>
    <s v="CNSBG"/>
    <s v="CNSBG"/>
    <m/>
    <s v="USD"/>
    <n v="130000"/>
    <n v="949000"/>
    <n v="965732.82400000002"/>
    <n v="-16732.824000000022"/>
    <n v="949000"/>
    <n v="0.94899999999999995"/>
    <d v="2024-03-30T00:00:00"/>
    <n v="492000"/>
    <s v="已出貨待立賬"/>
    <d v="2024-03-30T00:00:00"/>
    <d v="2024-04-30T00:00:00"/>
    <x v="5"/>
    <m/>
    <m/>
    <m/>
    <m/>
    <m/>
    <m/>
    <m/>
    <m/>
    <m/>
    <s v="LH"/>
    <n v="4"/>
  </r>
  <r>
    <s v="A142"/>
    <x v="0"/>
    <s v="CBD Koala   Magpie專案款項-1"/>
    <s v="A 確認"/>
    <m/>
    <s v="簽核檔報價單"/>
    <s v="深圳富桂"/>
    <s v="張建德"/>
    <s v="龍華"/>
    <s v="集團關聯外交"/>
    <s v="CNSBG"/>
    <s v="CBD"/>
    <m/>
    <s v="RMB"/>
    <n v="344900"/>
    <n v="344900"/>
    <n v="344900"/>
    <n v="0"/>
    <n v="344900"/>
    <n v="0.34489999999999998"/>
    <m/>
    <n v="155205"/>
    <s v="已出貨待立賬"/>
    <d v="2023-12-31T00:00:00"/>
    <s v="2024/4"/>
    <x v="5"/>
    <m/>
    <m/>
    <m/>
    <m/>
    <m/>
    <s v="費用轉嫁"/>
    <m/>
    <s v="已出貨"/>
    <m/>
    <s v="LH"/>
    <n v="4"/>
  </r>
  <r>
    <s v="A142"/>
    <x v="0"/>
    <s v="CBD Koala   Magpie專案款項-2"/>
    <s v="A 確認"/>
    <m/>
    <s v="簽核檔報價單"/>
    <s v="深圳富桂"/>
    <s v="張建德"/>
    <s v="龍華"/>
    <s v="集團關聯外交"/>
    <s v="CNSBG"/>
    <s v="CBD"/>
    <m/>
    <s v="RMB"/>
    <n v="117000"/>
    <n v="117000"/>
    <n v="117000"/>
    <n v="0"/>
    <n v="117000"/>
    <n v="0.11700000000000001"/>
    <m/>
    <n v="155205"/>
    <s v="已出貨待立賬"/>
    <d v="2023-12-31T00:00:00"/>
    <s v="2024/5"/>
    <x v="0"/>
    <m/>
    <m/>
    <m/>
    <m/>
    <m/>
    <s v="費用轉嫁"/>
    <m/>
    <s v="已出貨"/>
    <m/>
    <s v="LH"/>
    <n v="4"/>
  </r>
  <r>
    <s v="A143"/>
    <x v="0"/>
    <s v="E6點膠機設變專案"/>
    <s v="A 確認"/>
    <m/>
    <s v="簽核檔報價單"/>
    <s v="深圳富桂"/>
    <s v="黃弘毅"/>
    <s v="龍華"/>
    <s v="集團關聯外交"/>
    <s v="CNSBG"/>
    <s v="MFG5"/>
    <s v="孔亞傑"/>
    <s v="RMB"/>
    <n v="76000"/>
    <n v="76000"/>
    <n v="76000"/>
    <n v="0"/>
    <n v="76000"/>
    <n v="7.5999999999999998E-2"/>
    <m/>
    <n v="61800"/>
    <s v="已出貨待立賬"/>
    <d v="2023-12-31T00:00:00"/>
    <s v="2024/4"/>
    <x v="5"/>
    <s v="2024年04月已入"/>
    <s v="CN2024032374"/>
    <m/>
    <m/>
    <m/>
    <s v="費用轉嫁"/>
    <m/>
    <s v="1.方案制作中…_x000a_2.已出貨待驗收"/>
    <m/>
    <s v="LH"/>
    <n v="4"/>
  </r>
  <r>
    <s v="A144"/>
    <x v="0"/>
    <s v="組裝治具"/>
    <s v="A 確認"/>
    <m/>
    <s v="簽核檔報價單"/>
    <s v="富裕"/>
    <s v="劉宗臣"/>
    <s v="G次--VN"/>
    <s v="集團關聯外交"/>
    <s v="CNSBG"/>
    <s v="MBDI"/>
    <s v="唐少春"/>
    <s v="USD"/>
    <n v="97803"/>
    <n v="693891"/>
    <n v="693891"/>
    <n v="0"/>
    <n v="97803"/>
    <n v="0.7"/>
    <m/>
    <n v="416334.6"/>
    <s v="已出貨，費用轉嫁簽核中"/>
    <s v="2024/3"/>
    <s v="2024/4月"/>
    <x v="5"/>
    <m/>
    <m/>
    <m/>
    <m/>
    <m/>
    <s v="費用轉嫁"/>
    <m/>
    <s v="費用轉嫁簽核中"/>
    <m/>
    <s v="VN"/>
    <n v="4"/>
  </r>
  <r>
    <s v="A145"/>
    <x v="0"/>
    <s v="青島海信2+5專案技術服務費"/>
    <s v="A 確認"/>
    <m/>
    <s v="簽核檔技術合約"/>
    <s v="深圳富桂"/>
    <s v="黃弘毅"/>
    <s v="青島海信"/>
    <s v="外部客戶"/>
    <s v="海信"/>
    <s v="海信"/>
    <m/>
    <s v="RMB"/>
    <n v="339622.64150943392"/>
    <n v="339622.64150943392"/>
    <n v="339622.64150943392"/>
    <n v="0"/>
    <n v="339622.64150943392"/>
    <n v="0.33962264150943394"/>
    <m/>
    <n v="0"/>
    <m/>
    <s v="2024/7"/>
    <s v="2024/8月"/>
    <x v="7"/>
    <m/>
    <m/>
    <m/>
    <m/>
    <m/>
    <m/>
    <m/>
    <s v="1.雙方已簽訂法務合約，執行中…"/>
    <m/>
    <s v="LH"/>
    <n v="8"/>
  </r>
  <r>
    <s v="A146"/>
    <x v="0"/>
    <s v="Astoria PTH+VITouch Up+X-ray Vehicle return line"/>
    <s v="C取消"/>
    <m/>
    <m/>
    <s v="富聯卓越"/>
    <s v="楊志偉/張建德"/>
    <s v="威州"/>
    <s v="集團關聯外交"/>
    <s v="CESBG"/>
    <s v="FII USA"/>
    <m/>
    <m/>
    <m/>
    <m/>
    <m/>
    <m/>
    <m/>
    <m/>
    <m/>
    <m/>
    <m/>
    <m/>
    <m/>
    <x v="12"/>
    <m/>
    <m/>
    <m/>
    <m/>
    <m/>
    <m/>
    <m/>
    <s v="與A059重復…"/>
    <m/>
    <s v="LH"/>
    <n v="0"/>
  </r>
  <r>
    <s v="A147"/>
    <x v="0"/>
    <s v="Pack AOI 自動上料機"/>
    <s v="B 需要爭取"/>
    <m/>
    <m/>
    <s v="富聯卓越"/>
    <s v="楊志偉/張建德"/>
    <s v="威州"/>
    <s v="集團關聯外交"/>
    <s v="CESBG"/>
    <s v="FII USA"/>
    <m/>
    <m/>
    <m/>
    <m/>
    <m/>
    <n v="0"/>
    <m/>
    <m/>
    <m/>
    <m/>
    <m/>
    <m/>
    <m/>
    <x v="12"/>
    <m/>
    <m/>
    <m/>
    <m/>
    <m/>
    <m/>
    <m/>
    <s v="KAMI在積極爭取中…"/>
    <m/>
    <s v="LH"/>
    <n v="0"/>
  </r>
  <r>
    <s v="A148"/>
    <x v="0"/>
    <s v="華雷茲 NPBG Pure組裝線"/>
    <s v="B 需要爭取"/>
    <m/>
    <m/>
    <s v="富聯卓越"/>
    <s v="楊志偉/張建德"/>
    <s v="墨西哥"/>
    <s v="集團關聯外交"/>
    <s v="CNSBG"/>
    <s v="NPBG"/>
    <m/>
    <m/>
    <m/>
    <m/>
    <m/>
    <n v="0"/>
    <m/>
    <m/>
    <m/>
    <m/>
    <m/>
    <m/>
    <m/>
    <x v="12"/>
    <m/>
    <m/>
    <m/>
    <m/>
    <m/>
    <m/>
    <m/>
    <s v="KAMI在積極爭取中…"/>
    <m/>
    <s v="LH"/>
    <n v="0"/>
  </r>
  <r>
    <s v="A149"/>
    <x v="0"/>
    <s v="華雷茲 NPBG Uplink 組裝線"/>
    <s v="C取消"/>
    <m/>
    <m/>
    <s v="富聯卓越"/>
    <s v="楊志偉/張建德"/>
    <s v="墨西哥"/>
    <s v="集團關聯外交"/>
    <s v="CNSBG"/>
    <s v="NPBG"/>
    <m/>
    <m/>
    <m/>
    <m/>
    <m/>
    <m/>
    <m/>
    <m/>
    <m/>
    <m/>
    <m/>
    <m/>
    <m/>
    <x v="12"/>
    <m/>
    <m/>
    <m/>
    <m/>
    <m/>
    <m/>
    <m/>
    <s v="與A063重復…"/>
    <m/>
    <s v="LH"/>
    <n v="0"/>
  </r>
  <r>
    <s v="A150"/>
    <x v="0"/>
    <s v="華雷茲 NPBG Longball  組裝線"/>
    <s v="B 需要爭取"/>
    <m/>
    <m/>
    <s v="富聯卓越"/>
    <s v="楊志偉/張建德"/>
    <s v="墨西哥"/>
    <s v="集團關聯外交"/>
    <s v="CNSBG"/>
    <s v="NPBG"/>
    <m/>
    <m/>
    <m/>
    <m/>
    <m/>
    <n v="0"/>
    <m/>
    <m/>
    <m/>
    <m/>
    <m/>
    <m/>
    <m/>
    <x v="12"/>
    <m/>
    <m/>
    <m/>
    <m/>
    <m/>
    <m/>
    <m/>
    <s v="KAMI在積極爭取中…"/>
    <m/>
    <s v="LH"/>
    <n v="0"/>
  </r>
  <r>
    <s v="A151"/>
    <x v="0"/>
    <s v="威州 C6 自動組裝線"/>
    <s v="A 確認"/>
    <d v="2024-03-23T00:00:00"/>
    <s v="FII2430409"/>
    <s v="FII USA"/>
    <s v="張晟昌"/>
    <s v="威州"/>
    <s v="集團關聯外交"/>
    <s v="FII USA"/>
    <s v="FII USA"/>
    <s v="王曦堯"/>
    <s v="USD"/>
    <n v="533690"/>
    <n v="3789199"/>
    <n v="3789199"/>
    <n v="0"/>
    <n v="524440"/>
    <n v="3.8284119999999997"/>
    <m/>
    <m/>
    <m/>
    <m/>
    <s v="2024/8"/>
    <x v="7"/>
    <m/>
    <m/>
    <m/>
    <m/>
    <m/>
    <m/>
    <m/>
    <s v="毛利表提出申請 , 插DIMM圖面細化"/>
    <n v="7"/>
    <s v="NN"/>
    <n v="8"/>
  </r>
  <r>
    <s v="A152"/>
    <x v="0"/>
    <s v="廣東思沃科技自動化"/>
    <s v="B 需要爭取"/>
    <m/>
    <m/>
    <m/>
    <s v="楊志偉"/>
    <s v="廣州"/>
    <s v="外部客戶"/>
    <s v="思沃"/>
    <s v="思沃"/>
    <s v="王巍"/>
    <s v="RMB"/>
    <n v="6000000"/>
    <n v="6000000"/>
    <n v="6000000"/>
    <n v="0"/>
    <m/>
    <m/>
    <m/>
    <m/>
    <m/>
    <m/>
    <s v="2024/7"/>
    <x v="4"/>
    <m/>
    <m/>
    <m/>
    <m/>
    <m/>
    <m/>
    <m/>
    <s v="1.商務洽談中…_x000a_2.方案規劃中…"/>
    <m/>
    <s v="LH"/>
    <n v="7"/>
  </r>
  <r>
    <s v="A153"/>
    <x v="0"/>
    <s v="CBD Coco 自動化線"/>
    <s v="A 確認"/>
    <s v="‘2024/5"/>
    <s v="待客戶提供"/>
    <s v="Cloud Network Technology Singapore Pte. Ltd."/>
    <s v="張世忠"/>
    <s v="台灣台陽"/>
    <s v="集團關聯外交"/>
    <s v="CNSBG"/>
    <s v="CBD TW"/>
    <s v="周為閣"/>
    <s v="USD"/>
    <n v="1190000"/>
    <n v="8442812"/>
    <n v="8442812"/>
    <n v="0"/>
    <m/>
    <m/>
    <s v="2024/6"/>
    <m/>
    <s v="方案確認中"/>
    <s v="2024/6"/>
    <s v="‘2024/7"/>
    <x v="4"/>
    <m/>
    <m/>
    <m/>
    <m/>
    <m/>
    <s v="開票"/>
    <m/>
    <s v="4/24新增此項"/>
    <m/>
    <s v="NN "/>
    <n v="7"/>
  </r>
  <r>
    <s v="A154"/>
    <x v="0"/>
    <s v="CBD Prime(遙控器)自動包裝線"/>
    <s v="B 需要爭取"/>
    <m/>
    <s v="簽核檔報價單，待轉PO"/>
    <s v="富聯卓越"/>
    <s v="張建德"/>
    <s v="CNSBG-VN"/>
    <s v="集團關聯外交"/>
    <s v="CNSBG"/>
    <s v="CBD"/>
    <s v="潘冬"/>
    <s v="RMB"/>
    <n v="1400000"/>
    <n v="1400000"/>
    <n v="1400000"/>
    <n v="0"/>
    <m/>
    <m/>
    <m/>
    <m/>
    <m/>
    <m/>
    <s v="2024/8"/>
    <x v="7"/>
    <m/>
    <m/>
    <m/>
    <m/>
    <m/>
    <m/>
    <m/>
    <s v="方案圖紙在設計規劃中…"/>
    <m/>
    <s v="LH"/>
    <n v="8"/>
  </r>
  <r>
    <s v="T-1"/>
    <x v="1"/>
    <s v="#4號機溫度模塊"/>
    <s v="A 確認"/>
    <d v="2023-12-27T00:00:00"/>
    <s v="Fp202312270001"/>
    <s v="富聯卓越"/>
    <s v="施俊宇"/>
    <s v="杭州統合海寧"/>
    <s v="集團關聯外交"/>
    <s v="CNSBG"/>
    <s v="統合電子海寧"/>
    <s v="郭小品"/>
    <s v="RMB"/>
    <n v="1500"/>
    <n v="1500"/>
    <n v="1500"/>
    <n v="0"/>
    <n v="1500"/>
    <n v="1500"/>
    <d v="2023-12-31T00:00:00"/>
    <n v="1200"/>
    <s v="已出貨"/>
    <m/>
    <d v="2024-04-30T00:00:00"/>
    <x v="5"/>
    <m/>
    <m/>
    <m/>
    <m/>
    <m/>
    <m/>
    <m/>
    <s v="待開票"/>
    <m/>
    <m/>
    <n v="4"/>
  </r>
  <r>
    <s v="T-2"/>
    <x v="1"/>
    <s v="530測試桌電源模組"/>
    <s v="A 確認"/>
    <d v="2023-12-26T00:00:00"/>
    <s v="2NVD-NC0079"/>
    <s v="富聯富桂"/>
    <s v="施俊宇"/>
    <s v="鴻佰-湖口"/>
    <s v="集團關聯外交"/>
    <s v="CESBG"/>
    <s v="NVD"/>
    <s v="陳品蓁"/>
    <s v="USD"/>
    <n v="78000"/>
    <n v="569400"/>
    <n v="569400"/>
    <n v="0"/>
    <n v="569400"/>
    <n v="569400"/>
    <d v="2024-05-15T00:00:00"/>
    <n v="420000"/>
    <s v="已出貨"/>
    <m/>
    <d v="2024-05-31T00:00:00"/>
    <x v="0"/>
    <m/>
    <m/>
    <m/>
    <m/>
    <m/>
    <m/>
    <m/>
    <s v="已完成待客戶通知出貨"/>
    <m/>
    <m/>
    <n v="5"/>
  </r>
  <r>
    <s v="T-3"/>
    <x v="1"/>
    <s v="72工位老化房"/>
    <s v="A 確認"/>
    <d v="2023-08-08T00:00:00"/>
    <s v="1PwFN70007"/>
    <s v="富聯卓越"/>
    <s v="施俊宇"/>
    <s v="東莞瑋豐"/>
    <s v="集團關聯外交"/>
    <s v="CNSBG"/>
    <s v="NEW IV"/>
    <s v="李浪"/>
    <s v="RMB"/>
    <n v="2900000"/>
    <n v="2900000"/>
    <n v="2900000"/>
    <n v="0"/>
    <n v="2900000"/>
    <n v="2900000"/>
    <d v="2023-10-01T00:00:00"/>
    <n v="2450000"/>
    <s v="已出貨"/>
    <m/>
    <d v="2024-04-30T00:00:00"/>
    <x v="5"/>
    <m/>
    <m/>
    <m/>
    <m/>
    <m/>
    <m/>
    <m/>
    <s v="待開票"/>
    <m/>
    <m/>
    <n v="4"/>
  </r>
  <r>
    <s v="T-4"/>
    <x v="1"/>
    <s v="800L TH Chamber"/>
    <s v="C取消"/>
    <d v="2024-05-31T00:00:00"/>
    <m/>
    <s v="富聯卓越"/>
    <s v="施俊宇"/>
    <s v="CNSBG"/>
    <s v="集團關聯外交"/>
    <s v="CNSBG"/>
    <s v="VN ETS-SQA"/>
    <s v="郭嘉雯"/>
    <s v="USD"/>
    <m/>
    <m/>
    <m/>
    <m/>
    <m/>
    <m/>
    <m/>
    <m/>
    <m/>
    <m/>
    <m/>
    <x v="12"/>
    <m/>
    <m/>
    <m/>
    <m/>
    <m/>
    <m/>
    <m/>
    <m/>
    <m/>
    <s v="新增"/>
    <m/>
  </r>
  <r>
    <s v="T-5"/>
    <x v="1"/>
    <s v="800L TH Chamber"/>
    <s v="A 確認"/>
    <d v="2024-02-22T00:00:00"/>
    <s v="1TGHO20010"/>
    <s v="富聯卓越"/>
    <s v="施俊宇"/>
    <s v="CNSBG"/>
    <s v="集團關聯外交"/>
    <s v="CNSBG"/>
    <s v="HC HWQA"/>
    <s v="蘇國偉"/>
    <s v="USD"/>
    <n v="18000"/>
    <n v="131400"/>
    <n v="131400"/>
    <n v="0"/>
    <n v="131400"/>
    <n v="131400"/>
    <d v="2024-04-15T00:00:00"/>
    <n v="94336"/>
    <s v="等外校待出貨"/>
    <m/>
    <d v="2024-05-31T00:00:00"/>
    <x v="0"/>
    <m/>
    <m/>
    <m/>
    <m/>
    <m/>
    <m/>
    <m/>
    <s v="4/18必須到貨, 採購作業中"/>
    <m/>
    <m/>
    <n v="5"/>
  </r>
  <r>
    <s v="T-6"/>
    <x v="1"/>
    <s v="868 RUN IN"/>
    <s v="C取消"/>
    <d v="2024-04-30T00:00:00"/>
    <m/>
    <s v="富聯卓越"/>
    <s v="施俊宇"/>
    <s v="威州"/>
    <s v="集團關聯外交"/>
    <s v="USA-FII"/>
    <s v="USA-FII"/>
    <s v="USA-FII"/>
    <s v="USD"/>
    <m/>
    <m/>
    <m/>
    <m/>
    <m/>
    <m/>
    <m/>
    <m/>
    <m/>
    <m/>
    <m/>
    <x v="12"/>
    <m/>
    <m/>
    <m/>
    <m/>
    <m/>
    <m/>
    <m/>
    <s v="SMC方案延伸至868的導入評估, 高中層管理變更,SMC花87萬美金做20個服務器機櫃通風散熱,目前868正在編預算,會有60~80櫃做風冷散熱 需把握機會"/>
    <m/>
    <m/>
    <m/>
  </r>
  <r>
    <s v="T-7"/>
    <x v="1"/>
    <s v="BI-540AT4AXPV改造"/>
    <s v="A 確認"/>
    <d v="2024-01-20T00:00:00"/>
    <s v="ZNSD-O10024"/>
    <s v="富聯卓越"/>
    <s v="施俊宇"/>
    <s v="CNSBG"/>
    <s v="集團關聯外交"/>
    <s v="CNSBG"/>
    <s v="台揚"/>
    <s v="曾裕智"/>
    <s v="USD"/>
    <n v="7060"/>
    <n v="51538"/>
    <n v="51538"/>
    <n v="0"/>
    <n v="7060"/>
    <n v="51538"/>
    <d v="2024-01-25T00:00:00"/>
    <n v="25100"/>
    <s v="已出貨"/>
    <m/>
    <d v="2024-04-30T00:00:00"/>
    <x v="5"/>
    <m/>
    <m/>
    <m/>
    <m/>
    <m/>
    <m/>
    <m/>
    <s v="待開票"/>
    <m/>
    <m/>
    <n v="4"/>
  </r>
  <r>
    <s v="T-8"/>
    <x v="1"/>
    <s v="BI-672AT4AXPV"/>
    <s v="A 確認"/>
    <d v="2024-01-23T00:00:00"/>
    <s v="1TGHO10016"/>
    <s v="富聯卓越"/>
    <s v="施俊宇"/>
    <s v="CNSBG"/>
    <s v="集團關聯外交"/>
    <s v="CNSBG"/>
    <s v="台揚"/>
    <s v="曾裕智"/>
    <s v="USD"/>
    <n v="12085"/>
    <n v="88220.5"/>
    <n v="88220.5"/>
    <n v="0"/>
    <n v="12085"/>
    <n v="88221"/>
    <d v="2024-03-07T00:00:00"/>
    <n v="63000"/>
    <s v="已出貨"/>
    <m/>
    <d v="2024-04-30T00:00:00"/>
    <x v="5"/>
    <m/>
    <m/>
    <m/>
    <m/>
    <m/>
    <m/>
    <m/>
    <s v="待開票"/>
    <m/>
    <m/>
    <n v="4"/>
  </r>
  <r>
    <s v="T-9"/>
    <x v="1"/>
    <s v="BIW-15AA4AXPV老化房"/>
    <s v="A 確認"/>
    <d v="2023-12-29T00:00:00"/>
    <s v="1NSHNC0008"/>
    <s v="富聯卓越"/>
    <s v="施俊宇"/>
    <s v="越南富弘"/>
    <s v="集團關聯外交"/>
    <s v="CNSBG"/>
    <s v="JBD"/>
    <s v="周華將"/>
    <s v="USD"/>
    <n v="23860"/>
    <n v="174178"/>
    <n v="174178"/>
    <n v="0"/>
    <n v="23860"/>
    <n v="174178"/>
    <d v="2024-02-29T00:00:00"/>
    <n v="110000"/>
    <s v="已出貨"/>
    <m/>
    <d v="2024-02-29T00:00:00"/>
    <x v="11"/>
    <n v="2"/>
    <m/>
    <m/>
    <m/>
    <m/>
    <m/>
    <m/>
    <m/>
    <m/>
    <m/>
    <n v="2"/>
  </r>
  <r>
    <s v="T-10"/>
    <x v="1"/>
    <s v="BIW-15AA4AXPV老化房勞務費用"/>
    <s v="A 確認"/>
    <d v="2023-11-20T00:00:00"/>
    <s v="費用轉嫁"/>
    <s v="富裕"/>
    <s v="施俊宇"/>
    <s v="越南富弘"/>
    <s v="集團關聯外交"/>
    <s v="CNSBG"/>
    <s v="JBD"/>
    <s v="周華將"/>
    <s v="RMB"/>
    <n v="155190"/>
    <n v="155190"/>
    <n v="155190"/>
    <n v="0"/>
    <n v="155190"/>
    <n v="155190"/>
    <d v="2024-03-31T00:00:00"/>
    <n v="103030.30303030302"/>
    <s v="已出貨"/>
    <m/>
    <d v="2024-05-31T00:00:00"/>
    <x v="0"/>
    <m/>
    <m/>
    <m/>
    <m/>
    <m/>
    <m/>
    <m/>
    <s v="進行中, 材料部分已立帳23860USD"/>
    <m/>
    <m/>
    <n v="5"/>
  </r>
  <r>
    <s v="T-11"/>
    <x v="1"/>
    <s v="C03-ESS與TS設備維修"/>
    <s v="A 確認"/>
    <d v="2023-10-05T00:00:00"/>
    <s v="費用轉嫁"/>
    <s v="富裕"/>
    <s v="施俊宇"/>
    <s v="越南富寧"/>
    <s v="集團關聯外交"/>
    <s v="CNSBG"/>
    <s v="CPD"/>
    <s v="張向科"/>
    <s v="RMB"/>
    <n v="54020"/>
    <n v="54020"/>
    <n v="54020"/>
    <n v="0"/>
    <n v="54020"/>
    <n v="54020"/>
    <d v="2024-03-18T00:00:00"/>
    <n v="34224"/>
    <s v="維修中"/>
    <m/>
    <d v="2024-05-31T00:00:00"/>
    <x v="0"/>
    <m/>
    <m/>
    <m/>
    <m/>
    <m/>
    <m/>
    <m/>
    <m/>
    <m/>
    <m/>
    <n v="5"/>
  </r>
  <r>
    <s v="T-12"/>
    <x v="1"/>
    <s v="D6 MVC-408BA4AX3W的加濕桶加熱管故障"/>
    <s v="A 確認"/>
    <m/>
    <s v="費用轉嫁"/>
    <s v="富聯卓越"/>
    <s v="施俊宇"/>
    <s v="新安"/>
    <s v="集團關聯外交"/>
    <s v="CNSBG"/>
    <s v="HWQA"/>
    <s v="陳興旭"/>
    <s v="USD"/>
    <n v="950"/>
    <n v="6935"/>
    <n v="6935"/>
    <n v="0"/>
    <n v="950"/>
    <n v="6935"/>
    <d v="2024-01-25T00:00:00"/>
    <n v="2300"/>
    <s v="4/22已拋轉"/>
    <m/>
    <d v="2024-04-30T00:00:00"/>
    <x v="5"/>
    <n v="4"/>
    <m/>
    <m/>
    <m/>
    <m/>
    <m/>
    <m/>
    <m/>
    <m/>
    <m/>
    <n v="4"/>
  </r>
  <r>
    <s v="T-13"/>
    <x v="1"/>
    <s v="E5 2F 4#chamber漏冷媒維修"/>
    <s v="A 確認"/>
    <d v="2023-11-20T00:00:00"/>
    <s v="費用轉嫁"/>
    <s v="富聯卓越"/>
    <s v="施俊宇"/>
    <s v="龍華"/>
    <s v="集團關聯外交"/>
    <s v="CNSBG"/>
    <s v="ETS-SQA"/>
    <s v="程兵"/>
    <s v="RMB"/>
    <n v="6900"/>
    <n v="6900"/>
    <n v="6900"/>
    <n v="0"/>
    <n v="6900"/>
    <n v="6900"/>
    <d v="2024-01-25T00:00:00"/>
    <n v="5500"/>
    <s v="已出貨"/>
    <m/>
    <d v="2024-04-30T00:00:00"/>
    <x v="5"/>
    <m/>
    <m/>
    <m/>
    <m/>
    <m/>
    <m/>
    <m/>
    <s v="費用轉嫁簽到黃鈴珊"/>
    <m/>
    <m/>
    <n v="4"/>
  </r>
  <r>
    <s v="T-14"/>
    <x v="1"/>
    <s v="ESS 13# PLC維修@PLC@1@個"/>
    <s v="A 確認"/>
    <d v="2023-10-24T00:00:00"/>
    <s v="Fp202310100025"/>
    <s v="富聯卓越"/>
    <s v="施俊宇"/>
    <s v="杭州統合海寧"/>
    <s v="集團關聯外交"/>
    <s v="CNSBG"/>
    <s v="統合電子海寧"/>
    <s v="郭小品"/>
    <s v="RMB"/>
    <n v="1500"/>
    <n v="1500"/>
    <n v="1500"/>
    <n v="0"/>
    <n v="1500"/>
    <n v="1500"/>
    <d v="2023-12-31T00:00:00"/>
    <n v="1200"/>
    <s v="已出貨"/>
    <m/>
    <d v="2024-03-31T00:00:00"/>
    <x v="3"/>
    <n v="3"/>
    <m/>
    <m/>
    <m/>
    <m/>
    <m/>
    <m/>
    <m/>
    <m/>
    <m/>
    <n v="3"/>
  </r>
  <r>
    <s v="T-15"/>
    <x v="1"/>
    <s v="ESS1#試驗箱壓縮機維修-人力費用"/>
    <s v="A 確認"/>
    <d v="2023-10-24T00:00:00"/>
    <s v="Fp202310100023"/>
    <s v="富聯卓越"/>
    <s v="施俊宇"/>
    <s v="杭州統合海寧"/>
    <s v="集團關聯外交"/>
    <s v="CNSBG"/>
    <s v="統合電子海寧"/>
    <s v="郭小品"/>
    <s v="RMB"/>
    <n v="8000"/>
    <n v="8000"/>
    <n v="8000"/>
    <n v="0"/>
    <n v="8000"/>
    <n v="8000"/>
    <d v="2023-12-31T00:00:00"/>
    <n v="7200"/>
    <s v="已出貨"/>
    <m/>
    <d v="2024-03-31T00:00:00"/>
    <x v="3"/>
    <n v="3"/>
    <m/>
    <m/>
    <m/>
    <m/>
    <m/>
    <m/>
    <m/>
    <m/>
    <m/>
    <n v="3"/>
  </r>
  <r>
    <s v="T-16"/>
    <x v="1"/>
    <s v="ESS4#試驗箱蒸發器維修@蒸發器@1@定制"/>
    <s v="A 確認"/>
    <d v="2023-10-24T00:00:00"/>
    <s v="Fp202310100022"/>
    <s v="富聯卓越"/>
    <s v="施俊宇"/>
    <s v="杭州統合海寧"/>
    <s v="集團關聯外交"/>
    <s v="CNSBG"/>
    <s v="統合電子海寧"/>
    <s v="郭小品"/>
    <s v="RMB"/>
    <n v="35800"/>
    <n v="35800"/>
    <n v="35800"/>
    <n v="0"/>
    <n v="35800"/>
    <n v="35800"/>
    <d v="2023-12-31T00:00:00"/>
    <n v="32800"/>
    <s v="已出貨"/>
    <m/>
    <d v="2024-03-31T00:00:00"/>
    <x v="3"/>
    <n v="3"/>
    <m/>
    <m/>
    <m/>
    <m/>
    <m/>
    <m/>
    <m/>
    <m/>
    <m/>
    <n v="3"/>
  </r>
  <r>
    <s v="T-17"/>
    <x v="1"/>
    <s v="F20 NVD RUN IN溫控管理擴建"/>
    <s v="A 確認"/>
    <d v="2024-04-01T00:00:00"/>
    <s v="費用轉嫁"/>
    <s v="富聯卓越"/>
    <s v="施俊宇"/>
    <s v="CESBG"/>
    <s v="集團關聯外交"/>
    <s v="CESBG"/>
    <s v="NVD"/>
    <s v="楊成"/>
    <s v="RMB"/>
    <n v="5683621"/>
    <n v="5683621"/>
    <n v="5683621"/>
    <n v="0"/>
    <m/>
    <m/>
    <m/>
    <m/>
    <m/>
    <m/>
    <d v="2024-10-10T00:00:00"/>
    <x v="8"/>
    <m/>
    <m/>
    <m/>
    <m/>
    <m/>
    <m/>
    <m/>
    <s v="G1仍在生產計畫往後延"/>
    <m/>
    <m/>
    <n v="10"/>
  </r>
  <r>
    <s v="T-18"/>
    <x v="1"/>
    <s v="G1至F20 NVD RUN IN溫控管理搬遷"/>
    <s v="A 確認"/>
    <d v="2024-06-30T00:00:00"/>
    <s v="費用轉嫁"/>
    <s v="富聯卓越"/>
    <s v="施俊宇"/>
    <s v="CESBG"/>
    <s v="集團關聯外交"/>
    <s v="CESBG"/>
    <s v="NVD"/>
    <s v="楊成"/>
    <s v="RMB"/>
    <n v="2863516"/>
    <n v="2863516"/>
    <n v="2863516"/>
    <n v="0"/>
    <m/>
    <m/>
    <m/>
    <m/>
    <m/>
    <m/>
    <d v="2024-10-10T00:00:00"/>
    <x v="8"/>
    <m/>
    <m/>
    <m/>
    <m/>
    <m/>
    <m/>
    <m/>
    <s v="G1仍在生產計畫往後延"/>
    <m/>
    <m/>
    <n v="10"/>
  </r>
  <r>
    <s v="T-19"/>
    <x v="1"/>
    <s v="HWQA Chamber 超溫保護維修費用"/>
    <s v="A 確認"/>
    <d v="2023-11-27T00:00:00"/>
    <s v="費用轉嫁"/>
    <s v="富聯卓越"/>
    <s v="施俊宇"/>
    <s v="新安"/>
    <s v="集團關聯外交"/>
    <s v="CNSBG"/>
    <s v="HWQA"/>
    <s v="陳興旭"/>
    <s v="USD"/>
    <n v="300"/>
    <n v="2190"/>
    <n v="2190"/>
    <n v="0"/>
    <n v="300"/>
    <n v="2190"/>
    <d v="2024-01-25T00:00:00"/>
    <n v="1800"/>
    <s v="已出貨"/>
    <m/>
    <d v="2024-04-30T00:00:00"/>
    <x v="5"/>
    <m/>
    <m/>
    <m/>
    <m/>
    <m/>
    <m/>
    <m/>
    <s v="費用轉嫁簽到鄧金源"/>
    <m/>
    <m/>
    <n v="4"/>
  </r>
  <r>
    <s v="T-20"/>
    <x v="1"/>
    <s v="JBD B04-2F老化房搬遷B03"/>
    <s v="A 確認"/>
    <d v="2023-12-08T00:00:00"/>
    <s v="1FGFNB0006"/>
    <s v="富聯卓越"/>
    <s v="施俊宇"/>
    <s v="南寧"/>
    <s v="集團關聯外交"/>
    <s v="CNSBG"/>
    <s v="JBD"/>
    <s v="覃慶田"/>
    <s v="RMB"/>
    <n v="99200"/>
    <n v="99200"/>
    <n v="99200"/>
    <n v="0"/>
    <n v="99200"/>
    <n v="99200"/>
    <d v="2024-03-31T00:00:00"/>
    <n v="76700"/>
    <s v="已出貨"/>
    <m/>
    <d v="2024-04-30T00:00:00"/>
    <x v="5"/>
    <m/>
    <m/>
    <m/>
    <m/>
    <m/>
    <m/>
    <m/>
    <s v="已經申請開票"/>
    <m/>
    <m/>
    <n v="4"/>
  </r>
  <r>
    <s v="T-21"/>
    <x v="1"/>
    <s v="MCV-408FA3DXPAChamber室外風扇維修"/>
    <s v="A 確認"/>
    <d v="2023-10-19T00:00:00"/>
    <s v="費用轉嫁"/>
    <s v="富聯卓越"/>
    <s v="施俊宇"/>
    <s v="新安"/>
    <s v="集團關聯外交"/>
    <s v="CNSBG"/>
    <s v="HWQA"/>
    <s v="陳興旭"/>
    <s v="USD"/>
    <n v="1250"/>
    <n v="9125"/>
    <n v="9125"/>
    <n v="0"/>
    <n v="1250"/>
    <n v="9125"/>
    <d v="2024-01-25T00:00:00"/>
    <n v="7800"/>
    <s v="已出貨"/>
    <m/>
    <d v="2024-04-30T00:00:00"/>
    <x v="5"/>
    <n v="4"/>
    <m/>
    <m/>
    <m/>
    <m/>
    <m/>
    <m/>
    <m/>
    <m/>
    <m/>
    <n v="4"/>
  </r>
  <r>
    <s v="T-22"/>
    <x v="1"/>
    <s v="MCV-408FA3DXPAChamber循環風扇維修"/>
    <s v="A 確認"/>
    <d v="2023-10-19T00:00:00"/>
    <s v="費用轉嫁"/>
    <s v="富聯卓越"/>
    <s v="施俊宇"/>
    <s v="新安"/>
    <s v="集團關聯外交"/>
    <s v="CNSBG"/>
    <s v="HWQA"/>
    <s v="陳興旭"/>
    <s v="USD"/>
    <n v="2500"/>
    <n v="17750"/>
    <n v="18250"/>
    <n v="-500"/>
    <n v="2500"/>
    <n v="18250"/>
    <d v="2024-01-25T00:00:00"/>
    <n v="4400"/>
    <s v="已出貨"/>
    <m/>
    <d v="2024-04-30T00:00:00"/>
    <x v="5"/>
    <m/>
    <m/>
    <m/>
    <m/>
    <m/>
    <m/>
    <m/>
    <s v="費用轉嫁簽到黃玉琪"/>
    <m/>
    <m/>
    <n v="4"/>
  </r>
  <r>
    <s v="T-23"/>
    <x v="1"/>
    <s v="MCV-810 Chamber循環馬達過熱"/>
    <s v="A 確認"/>
    <d v="2023-12-04T00:00:00"/>
    <s v="費用轉嫁"/>
    <s v="富聯卓越"/>
    <s v="施俊宇"/>
    <s v="新安"/>
    <s v="集團關聯外交"/>
    <s v="CNSBG"/>
    <s v="HWQA"/>
    <s v="陳興旭"/>
    <s v="USD"/>
    <n v="1250"/>
    <n v="9125"/>
    <n v="9125"/>
    <n v="0"/>
    <n v="1250"/>
    <n v="9125"/>
    <d v="2024-01-25T00:00:00"/>
    <n v="4400"/>
    <s v="已出貨"/>
    <m/>
    <d v="2024-04-30T00:00:00"/>
    <x v="5"/>
    <m/>
    <m/>
    <m/>
    <m/>
    <m/>
    <m/>
    <m/>
    <s v="費用轉嫁簽到陳麗英、孫家誠、鄭乃監、許傳政"/>
    <m/>
    <m/>
    <n v="4"/>
  </r>
  <r>
    <s v="T-24"/>
    <x v="1"/>
    <s v="MHK-800LK維修壓縮機"/>
    <s v="A 確認"/>
    <d v="2023-07-06T00:00:00"/>
    <s v="費用轉嫁"/>
    <s v="富聯卓越"/>
    <s v="施俊宇"/>
    <s v="新安"/>
    <s v="集團關聯外交"/>
    <s v="CNSBG"/>
    <s v="HWQA"/>
    <s v="陳興旭"/>
    <s v="USD"/>
    <n v="1750"/>
    <n v="12775"/>
    <n v="12775"/>
    <n v="0"/>
    <n v="1750"/>
    <n v="12775"/>
    <d v="2024-01-25T00:00:00"/>
    <n v="9900"/>
    <s v="已出貨"/>
    <m/>
    <d v="2024-04-30T00:00:00"/>
    <x v="5"/>
    <m/>
    <m/>
    <m/>
    <m/>
    <m/>
    <m/>
    <m/>
    <s v="費用轉嫁簽到吳畯富"/>
    <m/>
    <m/>
    <n v="4"/>
  </r>
  <r>
    <s v="T-25"/>
    <x v="1"/>
    <s v="MSC-1150GN4ASC20PW"/>
    <s v="C取消"/>
    <d v="2024-05-31T00:00:00"/>
    <m/>
    <s v="富聯卓越"/>
    <s v="施俊宇"/>
    <s v="CNSBG"/>
    <s v="集團關聯外交"/>
    <s v="CNSBG"/>
    <s v="VN ETS-SQA"/>
    <s v="蔡忠勤"/>
    <s v="USD"/>
    <m/>
    <m/>
    <m/>
    <m/>
    <m/>
    <m/>
    <m/>
    <m/>
    <m/>
    <m/>
    <d v="2024-06-30T00:00:00"/>
    <x v="2"/>
    <m/>
    <m/>
    <m/>
    <m/>
    <m/>
    <m/>
    <m/>
    <s v="BU 2024年下半年的投資計畫"/>
    <m/>
    <m/>
    <n v="6"/>
  </r>
  <r>
    <s v="T-26"/>
    <x v="1"/>
    <s v="MST-1200FA3DSC15PW"/>
    <s v="C取消"/>
    <d v="2024-05-31T00:00:00"/>
    <m/>
    <s v="富聯卓越"/>
    <s v="施俊宇"/>
    <s v="CNSBG"/>
    <s v="集團關聯外交"/>
    <s v="CNSBG"/>
    <s v="VN ETS-SQA"/>
    <s v="郭嘉雯"/>
    <s v="USD"/>
    <m/>
    <m/>
    <m/>
    <m/>
    <m/>
    <m/>
    <m/>
    <m/>
    <m/>
    <m/>
    <d v="2024-06-30T00:00:00"/>
    <x v="2"/>
    <m/>
    <m/>
    <m/>
    <m/>
    <m/>
    <m/>
    <m/>
    <m/>
    <m/>
    <m/>
    <n v="6"/>
  </r>
  <r>
    <s v="T-27"/>
    <x v="1"/>
    <s v="MST-1200FA3DSC15PW"/>
    <s v="A 確認"/>
    <d v="2024-02-22T00:00:00"/>
    <s v="1TGHO20010"/>
    <s v="富聯卓越"/>
    <s v="施俊宇"/>
    <s v="CNSBG"/>
    <s v="集團關聯外交"/>
    <s v="CNSBG"/>
    <s v="HC HWQA"/>
    <s v="蘇國偉"/>
    <s v="USD"/>
    <n v="70000"/>
    <n v="511000"/>
    <n v="511000"/>
    <n v="0"/>
    <n v="70000"/>
    <n v="511000"/>
    <d v="2024-04-15T00:00:00"/>
    <n v="425509"/>
    <s v="已外校待出貨"/>
    <m/>
    <d v="2024-05-31T00:00:00"/>
    <x v="0"/>
    <m/>
    <m/>
    <m/>
    <m/>
    <m/>
    <m/>
    <m/>
    <s v="4/18必須到貨, 採購作業中"/>
    <m/>
    <m/>
    <n v="5"/>
  </r>
  <r>
    <s v="T-28"/>
    <x v="1"/>
    <s v="MST-2160AA4ASC1PW"/>
    <s v="C取消"/>
    <d v="2024-05-31T00:00:00"/>
    <m/>
    <s v="富聯卓越"/>
    <s v="施俊宇"/>
    <s v="CNSBG"/>
    <s v="集團關聯外交"/>
    <s v="CNSBG"/>
    <s v="VN ETS-SQA"/>
    <s v="蔡忠勤"/>
    <s v="USD"/>
    <m/>
    <m/>
    <m/>
    <m/>
    <m/>
    <m/>
    <m/>
    <m/>
    <m/>
    <m/>
    <d v="2024-06-30T00:00:00"/>
    <x v="2"/>
    <m/>
    <m/>
    <m/>
    <m/>
    <m/>
    <m/>
    <m/>
    <s v="BU 2024年下半年的投資計畫"/>
    <m/>
    <m/>
    <n v="6"/>
  </r>
  <r>
    <s v="T-29"/>
    <x v="1"/>
    <s v="MST-2376升級維修"/>
    <s v="A 確認"/>
    <d v="2023-10-23T00:00:00"/>
    <s v="費用轉嫁"/>
    <s v="弘佳"/>
    <s v="施俊宇"/>
    <s v="南寧"/>
    <s v="集團關聯外交"/>
    <s v="CNSBG"/>
    <s v="ETS-SQA"/>
    <s v="蘇國偉"/>
    <s v="USD"/>
    <n v="47245"/>
    <n v="344888.5"/>
    <n v="344888.5"/>
    <n v="0"/>
    <n v="47245"/>
    <n v="344888.5"/>
    <d v="2024-03-31T00:00:00"/>
    <n v="298000"/>
    <s v="已出貨"/>
    <m/>
    <d v="2024-05-31T00:00:00"/>
    <x v="0"/>
    <m/>
    <m/>
    <m/>
    <m/>
    <m/>
    <m/>
    <m/>
    <s v="HWD要收到HWQA付款才願意費用轉嫁"/>
    <m/>
    <m/>
    <n v="5"/>
  </r>
  <r>
    <s v="T-30"/>
    <x v="1"/>
    <s v="MSTW-4AA4ASC1PW"/>
    <s v="C取消"/>
    <d v="2024-05-31T00:00:00"/>
    <m/>
    <s v="富聯卓越"/>
    <s v="施俊宇"/>
    <s v="CNSBG"/>
    <s v="集團關聯外交"/>
    <s v="CNSBG"/>
    <s v="VN ETS-SQA"/>
    <s v="蔡忠勤"/>
    <s v="USD"/>
    <m/>
    <m/>
    <m/>
    <m/>
    <m/>
    <m/>
    <m/>
    <m/>
    <m/>
    <m/>
    <d v="2024-06-30T00:00:00"/>
    <x v="2"/>
    <m/>
    <m/>
    <m/>
    <m/>
    <m/>
    <m/>
    <m/>
    <s v="BU 2024年下半年的投資計畫"/>
    <m/>
    <m/>
    <n v="6"/>
  </r>
  <r>
    <s v="T-31"/>
    <x v="1"/>
    <s v="MSTW-7225升級維修"/>
    <s v="A 確認"/>
    <d v="2023-12-15T00:00:00"/>
    <s v="費用轉嫁"/>
    <s v="富裕"/>
    <s v="施俊宇"/>
    <s v="CNSBG-NN"/>
    <s v="集團關聯外交"/>
    <s v="CNSBG"/>
    <s v="ETS-SQA"/>
    <s v="葉長權"/>
    <s v="RMB"/>
    <n v="402665"/>
    <n v="402665"/>
    <n v="402665"/>
    <n v="0"/>
    <n v="402665"/>
    <n v="402665"/>
    <d v="2024-03-31T00:00:00"/>
    <n v="317540"/>
    <s v="已出貨"/>
    <m/>
    <d v="2024-05-31T00:00:00"/>
    <x v="0"/>
    <m/>
    <m/>
    <m/>
    <m/>
    <m/>
    <m/>
    <m/>
    <s v="待費用轉嫁"/>
    <m/>
    <m/>
    <n v="5"/>
  </r>
  <r>
    <s v="T-32"/>
    <x v="1"/>
    <s v="MVC-800BN4AXPA"/>
    <s v="A 確認"/>
    <d v="2023-05-01T00:00:00"/>
    <s v="費用轉嫁"/>
    <s v="富聯富桂"/>
    <s v="施俊宇"/>
    <s v="龍華"/>
    <s v="集團關聯外交"/>
    <s v="CNSBG"/>
    <s v="ETS-SQA"/>
    <s v="程兵"/>
    <s v="RMB"/>
    <n v="166000"/>
    <n v="166000"/>
    <n v="166000"/>
    <n v="0"/>
    <n v="166000"/>
    <n v="166000"/>
    <d v="2023-06-15T00:00:00"/>
    <n v="138712"/>
    <s v="已出貨"/>
    <m/>
    <d v="2024-02-29T00:00:00"/>
    <x v="11"/>
    <n v="2"/>
    <m/>
    <m/>
    <m/>
    <m/>
    <m/>
    <m/>
    <s v="已拋轉"/>
    <m/>
    <m/>
    <n v="2"/>
  </r>
  <r>
    <s v="T-33"/>
    <x v="1"/>
    <s v="POD1模擬"/>
    <s v="A 確認"/>
    <d v="2024-04-30T00:00:00"/>
    <m/>
    <s v="富聯卓越"/>
    <s v="施俊宇"/>
    <s v="鴻佰-湖口"/>
    <s v="集團關聯外交"/>
    <s v="CESBG"/>
    <s v="NVD"/>
    <s v="陳品蓁"/>
    <s v="USD"/>
    <n v="20000"/>
    <n v="146000"/>
    <n v="146000"/>
    <n v="0"/>
    <n v="20000"/>
    <n v="146000"/>
    <m/>
    <n v="15000"/>
    <s v="須溝通費用收取方式"/>
    <m/>
    <d v="2024-06-30T00:00:00"/>
    <x v="2"/>
    <m/>
    <m/>
    <m/>
    <m/>
    <m/>
    <m/>
    <m/>
    <s v="進行中"/>
    <m/>
    <m/>
    <n v="6"/>
  </r>
  <r>
    <s v="T-34"/>
    <x v="1"/>
    <s v="TS-512CN4AXPW"/>
    <s v="C取消"/>
    <d v="2024-05-31T00:00:00"/>
    <m/>
    <s v="富聯卓越"/>
    <s v="施俊宇"/>
    <s v="CNSBG"/>
    <s v="集團關聯外交"/>
    <s v="CNSBG"/>
    <s v="VN ETS-SQA"/>
    <s v="蔡忠勤"/>
    <s v="USD"/>
    <m/>
    <m/>
    <m/>
    <m/>
    <m/>
    <m/>
    <m/>
    <m/>
    <m/>
    <m/>
    <d v="2024-06-30T00:00:00"/>
    <x v="2"/>
    <m/>
    <m/>
    <m/>
    <m/>
    <m/>
    <m/>
    <m/>
    <s v="BU 2024年下半年的投資計畫"/>
    <m/>
    <m/>
    <n v="6"/>
  </r>
  <r>
    <s v="T-35"/>
    <x v="1"/>
    <s v="UV測試治具"/>
    <s v="A 確認"/>
    <d v="2023-05-01T00:00:00"/>
    <s v="費用轉嫁"/>
    <s v="富聯富桂"/>
    <s v="施俊宇"/>
    <s v="龍華"/>
    <s v="集團關聯外交"/>
    <s v="CNSBG"/>
    <s v="ETS-SQA"/>
    <s v="程兵"/>
    <s v="RMB"/>
    <n v="4000"/>
    <n v="4000"/>
    <n v="4000"/>
    <n v="0"/>
    <n v="4000"/>
    <n v="4000"/>
    <d v="2023-06-15T00:00:00"/>
    <n v="3400"/>
    <s v="已出貨"/>
    <m/>
    <d v="2024-02-29T00:00:00"/>
    <x v="11"/>
    <n v="2"/>
    <m/>
    <m/>
    <m/>
    <m/>
    <m/>
    <m/>
    <s v="已拋轉"/>
    <m/>
    <m/>
    <n v="2"/>
  </r>
  <r>
    <s v="T-36"/>
    <x v="1"/>
    <s v="大穩溫箱異常維護"/>
    <s v="A 確認"/>
    <d v="2024-03-20T00:00:00"/>
    <s v="費用轉嫁"/>
    <s v="富聯卓越"/>
    <s v="施俊宇"/>
    <s v="龍華"/>
    <s v="集團關聯外交"/>
    <s v="CNSBG"/>
    <s v="HWD"/>
    <s v="王繼濤"/>
    <s v="RMB"/>
    <n v="34000"/>
    <n v="34000"/>
    <n v="34000"/>
    <n v="0"/>
    <n v="34000"/>
    <n v="34000"/>
    <d v="2023-12-31T00:00:00"/>
    <n v="19500"/>
    <s v="待PO開票"/>
    <m/>
    <d v="2024-04-30T00:00:00"/>
    <x v="5"/>
    <m/>
    <m/>
    <m/>
    <m/>
    <m/>
    <m/>
    <m/>
    <s v="待BU下PO開票"/>
    <m/>
    <m/>
    <n v="4"/>
  </r>
  <r>
    <s v="T-37"/>
    <x v="1"/>
    <s v="小球&amp;按壓測試治具"/>
    <s v="A 確認"/>
    <d v="2023-11-01T00:00:00"/>
    <s v="費用轉嫁"/>
    <s v="富聯卓越"/>
    <s v="施俊宇"/>
    <s v="龍華"/>
    <s v="集團關聯外交"/>
    <s v="CNSBG"/>
    <s v="ETS-SQA"/>
    <s v="程兵"/>
    <s v="RMB"/>
    <n v="6900"/>
    <n v="6900"/>
    <n v="6900"/>
    <n v="0"/>
    <n v="6900"/>
    <n v="6900"/>
    <d v="2024-01-25T00:00:00"/>
    <n v="2160"/>
    <s v="已出貨"/>
    <m/>
    <d v="2024-04-30T00:00:00"/>
    <x v="5"/>
    <m/>
    <m/>
    <m/>
    <m/>
    <m/>
    <m/>
    <m/>
    <s v="費用轉嫁簽到黃鈴珊"/>
    <m/>
    <m/>
    <n v="4"/>
  </r>
  <r>
    <s v="T-38"/>
    <x v="1"/>
    <s v="液冷自動化測試線體"/>
    <s v="A 確認"/>
    <d v="2024-04-30T00:00:00"/>
    <m/>
    <s v="富聯卓越"/>
    <s v="施俊宇"/>
    <s v="台灣南青"/>
    <s v="集團關聯外交"/>
    <s v="CESBG"/>
    <m/>
    <s v="謝百彥"/>
    <s v="USD"/>
    <n v="3453620"/>
    <n v="24520702"/>
    <n v="25211426"/>
    <n v="-690724"/>
    <m/>
    <m/>
    <d v="2024-09-01T00:00:00"/>
    <n v="2590215"/>
    <m/>
    <m/>
    <d v="2024-09-30T00:00:00"/>
    <x v="6"/>
    <m/>
    <m/>
    <m/>
    <m/>
    <m/>
    <m/>
    <m/>
    <s v="1.L10與L11要主導方案_x000a_2.MP自動化與自動化對自動化 Rack+IN Rack CDU滾綁計畫"/>
    <m/>
    <s v="新增"/>
    <n v="9"/>
  </r>
  <r>
    <s v="T-39"/>
    <x v="1"/>
    <s v="液冷自動化測試線體"/>
    <s v="B 需要爭取"/>
    <d v="2024-06-30T00:00:00"/>
    <m/>
    <s v="富聯卓越"/>
    <s v="施俊宇"/>
    <s v="台灣湖口"/>
    <s v="集團關聯外交"/>
    <s v="CESBG"/>
    <s v="NVD"/>
    <s v="陳榮州"/>
    <s v="USD"/>
    <n v="1383333.3333333333"/>
    <n v="9821666.666666666"/>
    <n v="9821666.666666666"/>
    <n v="0"/>
    <m/>
    <m/>
    <d v="2024-07-01T00:00:00"/>
    <n v="1037500"/>
    <m/>
    <m/>
    <d v="2024-10-10T00:00:00"/>
    <x v="8"/>
    <m/>
    <m/>
    <m/>
    <m/>
    <m/>
    <m/>
    <m/>
    <s v="1. 洽談要對自動化 Rack+IN Rack CDU滾綁與對打CHT的做計劃_x000a_2. 團隊ON SITE湖口與客戶認證計畫"/>
    <m/>
    <s v="新增"/>
    <n v="10"/>
  </r>
  <r>
    <s v="T-39"/>
    <x v="1"/>
    <s v="液冷自動化測試線體"/>
    <s v="B 需要爭取"/>
    <d v="2024-06-30T00:00:00"/>
    <m/>
    <s v="富聯卓越"/>
    <s v="施俊宇"/>
    <s v="台灣湖口"/>
    <s v="集團關聯外交"/>
    <s v="CESBG"/>
    <s v="NVD"/>
    <s v="陳榮州"/>
    <s v="USD"/>
    <n v="1383333.3333333333"/>
    <n v="9821666.666666666"/>
    <n v="9821666.666666666"/>
    <n v="0"/>
    <m/>
    <m/>
    <d v="2024-07-01T00:00:00"/>
    <n v="1037500"/>
    <m/>
    <m/>
    <d v="2024-11-10T00:00:00"/>
    <x v="9"/>
    <m/>
    <m/>
    <m/>
    <m/>
    <m/>
    <m/>
    <m/>
    <s v="1. 洽談要對自動化 Rack+IN Rack CDU滾綁與對打CHT的做計劃_x000a_2. 團隊ON SITE湖口與客戶認證計畫"/>
    <m/>
    <s v="新增"/>
    <n v="11"/>
  </r>
  <r>
    <s v="T-39"/>
    <x v="1"/>
    <s v="液冷自動化測試線體"/>
    <s v="B 需要爭取"/>
    <d v="2024-06-30T00:00:00"/>
    <m/>
    <s v="富聯卓越"/>
    <s v="施俊宇"/>
    <s v="台灣湖口"/>
    <s v="集團關聯外交"/>
    <s v="CESBG"/>
    <s v="NVD"/>
    <s v="陳榮州"/>
    <s v="USD"/>
    <n v="1383333.3333333333"/>
    <n v="9821666.666666666"/>
    <n v="9821666.666666666"/>
    <n v="0"/>
    <m/>
    <m/>
    <d v="2024-07-01T00:00:00"/>
    <n v="1037500"/>
    <m/>
    <m/>
    <d v="2024-12-10T00:00:00"/>
    <x v="1"/>
    <m/>
    <m/>
    <m/>
    <m/>
    <m/>
    <m/>
    <m/>
    <s v="1. 洽談要對自動化 Rack+IN Rack CDU滾綁與對打CHT的做計劃_x000a_2. 團隊ON SITE湖口與客戶認證計畫"/>
    <m/>
    <s v="新增"/>
    <n v="12"/>
  </r>
  <r>
    <s v="T-40"/>
    <x v="1"/>
    <s v="可程式快速升降溫恆濕試驗機MSC-1000EA4ASC15PW"/>
    <s v="A 確認"/>
    <d v="2021-09-30T00:00:00"/>
    <s v="1TGL900012"/>
    <s v="富聯富桂"/>
    <s v="施俊宇"/>
    <s v="新安"/>
    <s v="集團關聯外交"/>
    <s v="CNSBG"/>
    <s v="HWQA"/>
    <s v="陳興旭"/>
    <s v="USD"/>
    <n v="70000"/>
    <n v="511000"/>
    <n v="511000"/>
    <n v="0"/>
    <n v="70000"/>
    <n v="511000"/>
    <d v="2024-04-30T00:00:00"/>
    <n v="316200"/>
    <s v="已外校待出貨"/>
    <m/>
    <d v="2024-05-31T00:00:00"/>
    <x v="0"/>
    <m/>
    <m/>
    <m/>
    <m/>
    <m/>
    <m/>
    <m/>
    <s v="BU OPEN PO改下卓越"/>
    <m/>
    <m/>
    <n v="5"/>
  </r>
  <r>
    <s v="T-41"/>
    <x v="1"/>
    <s v="可程式快速升降溫恆濕試驗機MSC-1000EA4ASC15PW改造"/>
    <s v="A 確認"/>
    <d v="2024-01-07T00:00:00"/>
    <s v="費用轉嫁"/>
    <s v="弘佳"/>
    <s v="施俊宇"/>
    <s v="新安"/>
    <s v="集團關聯外交"/>
    <s v="CNSBG"/>
    <s v="HWQA"/>
    <s v="陳興旭"/>
    <s v="USD"/>
    <n v="28035"/>
    <n v="204655.5"/>
    <n v="204655.5"/>
    <n v="0"/>
    <n v="28035"/>
    <n v="204655.5"/>
    <d v="2024-05-31T00:00:00"/>
    <n v="21026.25"/>
    <s v="已外校待出貨"/>
    <m/>
    <d v="2024-04-30T00:00:00"/>
    <x v="0"/>
    <m/>
    <m/>
    <m/>
    <m/>
    <m/>
    <m/>
    <m/>
    <s v="3/27需出貨"/>
    <m/>
    <m/>
    <n v="5"/>
  </r>
  <r>
    <s v="T-42"/>
    <x v="1"/>
    <s v="快速溫變試驗箱壓縮機維修"/>
    <s v="A 確認"/>
    <d v="2023-09-14T00:00:00"/>
    <s v="費用轉嫁"/>
    <s v="富聯卓越"/>
    <s v="施俊宇"/>
    <s v="龍華"/>
    <s v="集團關聯外交"/>
    <s v="CNSBG"/>
    <s v="HWD"/>
    <s v="王繼濤"/>
    <s v="RMB"/>
    <n v="26636"/>
    <n v="26636"/>
    <n v="26636"/>
    <n v="0"/>
    <n v="26636"/>
    <n v="26636"/>
    <d v="2023-12-31T00:00:00"/>
    <n v="19977"/>
    <s v="已出貨"/>
    <m/>
    <d v="2024-04-30T00:00:00"/>
    <x v="5"/>
    <m/>
    <m/>
    <m/>
    <m/>
    <m/>
    <m/>
    <m/>
    <s v="費用轉嫁中簽到耿軍勤"/>
    <m/>
    <m/>
    <n v="4"/>
  </r>
  <r>
    <s v="T-43"/>
    <x v="1"/>
    <s v="扭力測試治具"/>
    <s v="A 確認"/>
    <d v="2023-11-01T00:00:00"/>
    <s v="費用轉嫁"/>
    <s v="富聯卓越"/>
    <s v="施俊宇"/>
    <s v="龍華"/>
    <s v="集團關聯外交"/>
    <s v="CNSBG"/>
    <s v="ETS-SQA"/>
    <s v="程兵"/>
    <s v="RMB"/>
    <n v="1200"/>
    <n v="1200"/>
    <n v="1200"/>
    <n v="0"/>
    <n v="1200"/>
    <n v="1200"/>
    <d v="2024-01-25T00:00:00"/>
    <n v="520"/>
    <s v="已出貨"/>
    <m/>
    <d v="2024-04-30T00:00:00"/>
    <x v="5"/>
    <m/>
    <m/>
    <m/>
    <m/>
    <m/>
    <m/>
    <m/>
    <s v="費用轉嫁簽到黃鈴珊"/>
    <m/>
    <m/>
    <n v="4"/>
  </r>
  <r>
    <s v="T-44"/>
    <x v="1"/>
    <s v="步入式加濕系統維修"/>
    <s v="A 確認"/>
    <m/>
    <s v="費用轉嫁"/>
    <s v="富聯卓越"/>
    <s v="施俊宇"/>
    <s v="新安"/>
    <s v="集團關聯外交"/>
    <s v="CNSBG"/>
    <s v="HWQA"/>
    <s v="陳興旭"/>
    <s v="USD"/>
    <n v="1250"/>
    <n v="9125"/>
    <n v="9125"/>
    <n v="0"/>
    <n v="1250"/>
    <n v="9125"/>
    <d v="2024-01-15T00:00:00"/>
    <n v="6500"/>
    <s v="已出貨"/>
    <m/>
    <d v="2024-04-30T00:00:00"/>
    <x v="5"/>
    <m/>
    <m/>
    <m/>
    <m/>
    <m/>
    <m/>
    <m/>
    <s v="費用轉嫁簽到鄧金源"/>
    <m/>
    <m/>
    <n v="4"/>
  </r>
  <r>
    <s v="T-45"/>
    <x v="1"/>
    <s v="单体电池智能充电柜"/>
    <s v="A 確認"/>
    <d v="2023-06-08T00:00:00"/>
    <s v="報價已回簽待正式PO"/>
    <s v="富聯卓越"/>
    <s v="施俊宇"/>
    <s v="贛州"/>
    <s v="集團關聯外交"/>
    <s v="釹媧"/>
    <s v="釹媧"/>
    <s v="釹媧"/>
    <s v="RMB"/>
    <n v="126000"/>
    <n v="126000"/>
    <n v="126000"/>
    <n v="0"/>
    <n v="126000"/>
    <n v="126000"/>
    <d v="2023-12-31T00:00:00"/>
    <n v="94500"/>
    <s v="已出貨"/>
    <m/>
    <d v="2024-04-30T00:00:00"/>
    <x v="5"/>
    <m/>
    <m/>
    <m/>
    <m/>
    <m/>
    <m/>
    <m/>
    <s v="待女媧對帳"/>
    <m/>
    <m/>
    <n v="4"/>
  </r>
  <r>
    <s v="T-46"/>
    <x v="1"/>
    <s v="南寧B06 3F老化房改造"/>
    <s v="A 確認"/>
    <d v="2023-09-25T00:00:00"/>
    <s v="Fp202309250026"/>
    <s v="富聯卓越"/>
    <s v="施俊宇"/>
    <s v="CNSBG-NN"/>
    <s v="集團關聯外交"/>
    <s v="CNSBG"/>
    <s v="JBD"/>
    <s v="鄧可昌"/>
    <s v="RMB"/>
    <n v="68000"/>
    <n v="68000"/>
    <n v="68000"/>
    <n v="0"/>
    <n v="68000"/>
    <n v="68000"/>
    <d v="2023-11-30T00:00:00"/>
    <n v="35646"/>
    <s v="已出貨"/>
    <m/>
    <d v="2024-04-30T00:00:00"/>
    <x v="5"/>
    <m/>
    <m/>
    <m/>
    <m/>
    <m/>
    <m/>
    <m/>
    <s v="已經申請開票"/>
    <m/>
    <m/>
    <n v="4"/>
  </r>
  <r>
    <s v="T-47"/>
    <x v="1"/>
    <s v="按鍵固定測試治具"/>
    <s v="A 確認"/>
    <d v="2023-11-01T00:00:00"/>
    <s v="費用轉嫁"/>
    <s v="富聯卓越"/>
    <s v="施俊宇"/>
    <s v="龍華"/>
    <s v="集團關聯外交"/>
    <s v="CNSBG"/>
    <s v="ETS-SQA"/>
    <s v="程兵"/>
    <s v="RMB"/>
    <n v="720"/>
    <n v="720"/>
    <n v="720"/>
    <n v="0"/>
    <n v="720"/>
    <n v="720"/>
    <d v="2024-01-25T00:00:00"/>
    <n v="560"/>
    <s v="已出貨"/>
    <m/>
    <d v="2024-04-30T00:00:00"/>
    <x v="5"/>
    <m/>
    <m/>
    <m/>
    <m/>
    <m/>
    <m/>
    <m/>
    <s v="費用轉嫁簽到黃鈴珊"/>
    <m/>
    <m/>
    <n v="4"/>
  </r>
  <r>
    <s v="T-48"/>
    <x v="1"/>
    <s v="按鍵測試治具"/>
    <s v="A 確認"/>
    <d v="2023-11-01T00:00:00"/>
    <s v="費用轉嫁"/>
    <s v="富聯卓越"/>
    <s v="施俊宇"/>
    <s v="龍華"/>
    <s v="集團關聯外交"/>
    <s v="CNSBG"/>
    <s v="ETS-SQA"/>
    <s v="程兵"/>
    <s v="RMB"/>
    <n v="18400"/>
    <n v="18400"/>
    <n v="18400"/>
    <n v="0"/>
    <n v="18400"/>
    <n v="18400"/>
    <d v="2024-01-25T00:00:00"/>
    <n v="5520"/>
    <s v="已出貨"/>
    <m/>
    <d v="2024-04-30T00:00:00"/>
    <x v="5"/>
    <m/>
    <m/>
    <m/>
    <m/>
    <m/>
    <m/>
    <m/>
    <s v="費用轉嫁簽到黃鈴珊"/>
    <m/>
    <m/>
    <n v="4"/>
  </r>
  <r>
    <s v="T-49"/>
    <x v="1"/>
    <s v="振動治具"/>
    <s v="A 確認"/>
    <d v="2023-04-01T00:00:00"/>
    <s v="費用轉嫁"/>
    <s v="富聯富桂"/>
    <s v="施俊宇"/>
    <s v="龍華"/>
    <s v="集團關聯外交"/>
    <s v="CNSBG"/>
    <s v="ETS-SQA"/>
    <s v="程兵"/>
    <s v="RMB"/>
    <n v="1250"/>
    <n v="1250"/>
    <n v="1250"/>
    <n v="0"/>
    <n v="1250"/>
    <n v="1250"/>
    <d v="2023-06-15T00:00:00"/>
    <n v="450"/>
    <s v="已出貨"/>
    <m/>
    <d v="2024-02-29T00:00:00"/>
    <x v="11"/>
    <n v="2"/>
    <m/>
    <m/>
    <m/>
    <m/>
    <m/>
    <m/>
    <s v="已拋轉"/>
    <m/>
    <m/>
    <n v="2"/>
  </r>
  <r>
    <s v="T-50"/>
    <x v="1"/>
    <s v="振動測試治具"/>
    <s v="A 確認"/>
    <d v="2023-11-01T00:00:00"/>
    <s v="費用轉嫁"/>
    <s v="富聯卓越"/>
    <s v="施俊宇"/>
    <s v="龍華"/>
    <s v="集團關聯外交"/>
    <s v="CNSBG"/>
    <s v="ETS-SQA"/>
    <s v="程兵"/>
    <s v="RMB"/>
    <n v="3360"/>
    <n v="3360"/>
    <n v="3360"/>
    <n v="0"/>
    <n v="3360"/>
    <n v="3360"/>
    <d v="2024-01-25T00:00:00"/>
    <n v="1740"/>
    <s v="已出貨"/>
    <m/>
    <d v="2024-04-30T00:00:00"/>
    <x v="5"/>
    <m/>
    <m/>
    <m/>
    <m/>
    <m/>
    <m/>
    <m/>
    <s v="費用轉嫁簽到黃鈴珊"/>
    <m/>
    <m/>
    <n v="4"/>
  </r>
  <r>
    <s v="T-51"/>
    <x v="1"/>
    <s v="海寧設備搬遷"/>
    <s v="A 確認"/>
    <d v="2023-12-01T00:00:00"/>
    <s v="Fp202312010020"/>
    <s v="富聯卓越"/>
    <s v="施俊宇"/>
    <s v="杭州統合海寧"/>
    <s v="集團關聯外交"/>
    <s v="CNSBG"/>
    <s v="統合電子海寧"/>
    <s v="郭小品"/>
    <s v="RMB"/>
    <n v="203000"/>
    <n v="203000"/>
    <n v="203000"/>
    <n v="0"/>
    <n v="203000"/>
    <n v="203000"/>
    <d v="2023-12-31T00:00:00"/>
    <n v="195000"/>
    <s v="已出貨"/>
    <m/>
    <d v="2024-03-31T00:00:00"/>
    <x v="3"/>
    <n v="3"/>
    <m/>
    <m/>
    <m/>
    <m/>
    <m/>
    <m/>
    <s v="已驗收待對帳"/>
    <m/>
    <m/>
    <n v="3"/>
  </r>
  <r>
    <s v="T-52"/>
    <x v="1"/>
    <s v="針刺擠壓機"/>
    <s v="A 確認"/>
    <d v="2023-04-28T00:00:00"/>
    <s v="QWXHN40065"/>
    <s v="富聯富桂"/>
    <s v="施俊宇"/>
    <s v="高雄和發"/>
    <s v="集團關聯外交"/>
    <s v="PCEBG"/>
    <s v="Baterry Cell"/>
    <s v="勝利"/>
    <s v="USD"/>
    <n v="25000"/>
    <n v="182500"/>
    <n v="182500"/>
    <n v="0"/>
    <n v="25000"/>
    <n v="182500"/>
    <d v="2024-05-31T00:00:00"/>
    <n v="140000"/>
    <s v="待客戶通知出貨"/>
    <m/>
    <d v="2024-05-31T00:00:00"/>
    <x v="0"/>
    <m/>
    <m/>
    <m/>
    <m/>
    <m/>
    <m/>
    <m/>
    <s v="BU工廠還在建設通知順延5月出貨"/>
    <m/>
    <m/>
    <n v="5"/>
  </r>
  <r>
    <s v="T-53"/>
    <x v="1"/>
    <s v="液冷自動化測試線體"/>
    <s v="B 需要爭取"/>
    <d v="2024-06-30T00:00:00"/>
    <m/>
    <s v="富聯卓越"/>
    <s v="施俊宇"/>
    <s v="越南CBD"/>
    <s v="集團關聯外交"/>
    <s v="CNSBG"/>
    <s v="MBD"/>
    <s v="卓巧靈"/>
    <s v="USD"/>
    <n v="3865050"/>
    <n v="28214865"/>
    <n v="28214865"/>
    <n v="0"/>
    <m/>
    <m/>
    <d v="2024-09-01T00:00:00"/>
    <m/>
    <m/>
    <m/>
    <d v="2024-09-01T00:00:00"/>
    <x v="6"/>
    <m/>
    <m/>
    <m/>
    <m/>
    <m/>
    <m/>
    <m/>
    <s v="1.要主導方案_x000a_2.MP自動化與自動化對自動化 Rack+IN Rack CDU滾綁計畫"/>
    <m/>
    <s v="新增"/>
    <n v="9"/>
  </r>
  <r>
    <s v="T-54"/>
    <x v="1"/>
    <s v="普通chamber治具"/>
    <s v="A 確認"/>
    <d v="2023-04-01T00:00:00"/>
    <s v="費用轉嫁"/>
    <s v="富聯富桂"/>
    <s v="施俊宇"/>
    <s v="龍華"/>
    <s v="集團關聯外交"/>
    <s v="CNSBG"/>
    <s v="ETS-SQA"/>
    <s v="程兵"/>
    <s v="RMB"/>
    <n v="10600"/>
    <n v="10600"/>
    <n v="10600"/>
    <n v="0"/>
    <n v="10600"/>
    <n v="10600"/>
    <d v="2023-06-15T00:00:00"/>
    <n v="3200"/>
    <s v="已出貨"/>
    <m/>
    <d v="2024-02-29T00:00:00"/>
    <x v="11"/>
    <n v="2"/>
    <m/>
    <m/>
    <m/>
    <m/>
    <m/>
    <m/>
    <s v="已拋轉"/>
    <m/>
    <m/>
    <n v="2"/>
  </r>
  <r>
    <s v="T-55"/>
    <x v="1"/>
    <s v="越南NVD RUN IN溫控管理與測試架"/>
    <s v="A 確認"/>
    <d v="2024-02-28T00:00:00"/>
    <s v="1FLHO20047"/>
    <s v="富聯卓越"/>
    <s v="施俊宇"/>
    <s v="越南富聯精密"/>
    <s v="集團關聯外交"/>
    <s v="CESBG"/>
    <s v="NVD"/>
    <s v="楊成"/>
    <s v="USD"/>
    <n v="474764"/>
    <n v="3465777.1999999997"/>
    <n v="3465777.1999999997"/>
    <n v="0"/>
    <n v="474764"/>
    <n v="3465777.1999999997"/>
    <d v="2024-03-31T00:00:00"/>
    <n v="2754719"/>
    <s v="已出貨"/>
    <m/>
    <d v="2024-03-30T00:00:00"/>
    <x v="5"/>
    <m/>
    <m/>
    <m/>
    <m/>
    <m/>
    <m/>
    <m/>
    <s v="已經申請開票"/>
    <m/>
    <m/>
    <n v="4"/>
  </r>
  <r>
    <s v="T-56"/>
    <x v="1"/>
    <s v="跌落測試治具"/>
    <s v="A 確認"/>
    <d v="2023-11-01T00:00:00"/>
    <s v="費用轉嫁"/>
    <s v="富聯卓越"/>
    <s v="施俊宇"/>
    <s v="龍華"/>
    <s v="集團關聯外交"/>
    <s v="CNSBG"/>
    <s v="ETS-SQA"/>
    <s v="程兵"/>
    <s v="RMB"/>
    <n v="5100"/>
    <n v="5100"/>
    <n v="5100"/>
    <n v="0"/>
    <n v="5100"/>
    <n v="5100"/>
    <d v="2024-01-25T00:00:00"/>
    <n v="2200"/>
    <s v="已出貨"/>
    <m/>
    <d v="2024-04-30T00:00:00"/>
    <x v="5"/>
    <m/>
    <m/>
    <m/>
    <m/>
    <m/>
    <m/>
    <m/>
    <s v="費用轉嫁簽到黃鈴珊"/>
    <m/>
    <m/>
    <n v="4"/>
  </r>
  <r>
    <s v="T-57"/>
    <x v="1"/>
    <s v="新安廠C7 MVC-408 Chamber更換維修RO逆滲透純水機"/>
    <s v="A 確認"/>
    <d v="2023-11-27T00:00:00"/>
    <s v="費用轉嫁"/>
    <s v="富聯卓越"/>
    <s v="施俊宇"/>
    <s v="新安"/>
    <s v="集團關聯外交"/>
    <s v="CNSBG"/>
    <s v="HWQA"/>
    <s v="陳興旭"/>
    <s v="USD"/>
    <n v="550"/>
    <n v="4015"/>
    <n v="4015"/>
    <n v="0"/>
    <n v="550"/>
    <n v="4015"/>
    <d v="2024-01-25T00:00:00"/>
    <n v="2600"/>
    <s v="已出貨"/>
    <m/>
    <d v="2024-04-30T00:00:00"/>
    <x v="5"/>
    <n v="4"/>
    <m/>
    <m/>
    <m/>
    <m/>
    <m/>
    <m/>
    <m/>
    <m/>
    <m/>
    <n v="4"/>
  </r>
  <r>
    <s v="T-58"/>
    <x v="1"/>
    <s v="電池充電監控系統（PC）"/>
    <s v="A 確認"/>
    <d v="2023-03-04T00:00:00"/>
    <s v="費用轉嫁"/>
    <s v="富聯卓越"/>
    <s v="施俊宇"/>
    <s v="新安"/>
    <s v="集團關聯外交"/>
    <s v="CNSBG"/>
    <s v="CBD     AE"/>
    <s v="潘冬"/>
    <s v="RMB"/>
    <n v="36810"/>
    <n v="36810"/>
    <n v="36810"/>
    <n v="0"/>
    <n v="36810"/>
    <n v="36810"/>
    <d v="2023-06-15T00:00:00"/>
    <n v="29800"/>
    <s v="已出貨"/>
    <m/>
    <d v="2024-05-10T00:00:00"/>
    <x v="0"/>
    <m/>
    <m/>
    <m/>
    <m/>
    <m/>
    <m/>
    <m/>
    <s v="待說明書驗收對帳"/>
    <m/>
    <m/>
    <n v="5"/>
  </r>
  <r>
    <s v="T-59"/>
    <x v="1"/>
    <s v="電池搬運車(ATLH202308-0077-E)"/>
    <s v="A 確認"/>
    <d v="2023-06-08T00:00:00"/>
    <s v="報價已回簽待正式PO"/>
    <s v="富聯卓越"/>
    <s v="施俊宇"/>
    <s v="贛州"/>
    <s v="集團關聯外交"/>
    <s v="釹媧"/>
    <s v="釹媧"/>
    <s v="釹媧"/>
    <s v="RMB"/>
    <n v="58000"/>
    <n v="58000"/>
    <n v="58000"/>
    <n v="0"/>
    <n v="58000"/>
    <n v="58000"/>
    <d v="2023-12-31T00:00:00"/>
    <n v="52000"/>
    <s v="已出貨"/>
    <m/>
    <d v="2024-05-10T00:00:00"/>
    <x v="0"/>
    <m/>
    <m/>
    <m/>
    <m/>
    <m/>
    <m/>
    <m/>
    <s v="待驗收對帳"/>
    <m/>
    <m/>
    <n v="5"/>
  </r>
  <r>
    <s v="T-60"/>
    <x v="1"/>
    <s v="龍華D10 4F EDVT 4台設備維修"/>
    <s v="A 確認"/>
    <m/>
    <s v="費用轉嫁"/>
    <s v="富聯卓越"/>
    <s v="施俊宇"/>
    <s v="龍華"/>
    <s v="集團關聯外交"/>
    <s v="CNSBG"/>
    <s v="LH ETS HWAQ EDVT"/>
    <s v="甘志勇"/>
    <s v="RMB"/>
    <n v="15700"/>
    <n v="15700"/>
    <n v="15700"/>
    <n v="0"/>
    <n v="15700"/>
    <n v="15700"/>
    <d v="2024-03-15T00:00:00"/>
    <n v="12080"/>
    <s v="已出貨"/>
    <m/>
    <d v="2024-04-30T00:00:00"/>
    <x v="5"/>
    <m/>
    <m/>
    <m/>
    <m/>
    <m/>
    <m/>
    <m/>
    <s v="陳麗英、羅詩宇、鍾合順、吳瓊、史維忠待簽"/>
    <m/>
    <m/>
    <n v="4"/>
  </r>
  <r>
    <s v="T-61"/>
    <x v="1"/>
    <s v="杭州ESS年度保養3/4/7/9/10"/>
    <s v="A 確認"/>
    <m/>
    <s v="ZCNs-M60012"/>
    <s v="富聯卓越"/>
    <s v="施俊宇"/>
    <s v="杭州統合海寧"/>
    <s v="集團關聯外交"/>
    <s v="CNSBG"/>
    <s v="統合電子海寧"/>
    <s v="郭小品"/>
    <s v="RMB"/>
    <n v="145000"/>
    <n v="145000"/>
    <n v="145000"/>
    <n v="0"/>
    <n v="145000"/>
    <n v="145000"/>
    <d v="2023-12-31T00:00:00"/>
    <n v="108750"/>
    <s v="已出貨"/>
    <m/>
    <d v="2024-03-31T00:00:00"/>
    <x v="3"/>
    <n v="3"/>
    <m/>
    <m/>
    <m/>
    <m/>
    <m/>
    <m/>
    <m/>
    <m/>
    <m/>
    <n v="3"/>
  </r>
  <r>
    <s v="T-62"/>
    <x v="1"/>
    <s v="B06-3F老化房電控箱改造"/>
    <s v="A 確認"/>
    <d v="2024-03-27T00:00:00"/>
    <s v="Fp202403270053"/>
    <s v="富聯卓越"/>
    <s v="施俊宇"/>
    <s v="南寧富聯富桂"/>
    <s v="集團關聯外交"/>
    <s v="CNSBG"/>
    <s v="NN JBD"/>
    <s v="鄒秀君"/>
    <s v="RMB"/>
    <n v="16800"/>
    <n v="16800"/>
    <n v="16800"/>
    <n v="0"/>
    <n v="16800"/>
    <n v="16800"/>
    <d v="2024-05-31T00:00:00"/>
    <n v="12600"/>
    <s v="設計中"/>
    <m/>
    <d v="2024-06-30T00:00:00"/>
    <x v="2"/>
    <m/>
    <m/>
    <m/>
    <m/>
    <m/>
    <m/>
    <m/>
    <m/>
    <m/>
    <m/>
    <n v="6"/>
  </r>
  <r>
    <s v="T-63"/>
    <x v="1"/>
    <s v="NVIDIA-Switch F16 BI ROOM升溫改造"/>
    <s v="A 確認"/>
    <d v="2024-03-16T00:00:00"/>
    <s v="費用轉嫁"/>
    <s v="富聯卓越"/>
    <s v="施俊宇"/>
    <s v="越南光州廠"/>
    <s v="集團關聯外交"/>
    <s v="CNSBG"/>
    <s v="VN MBD1"/>
    <s v="卓巧靈"/>
    <s v="USD"/>
    <n v="15100"/>
    <n v="110230"/>
    <n v="110230"/>
    <n v="0"/>
    <n v="15100"/>
    <n v="110230"/>
    <d v="2024-05-31T00:00:00"/>
    <n v="11325"/>
    <s v="待出貨"/>
    <m/>
    <d v="2024-06-30T00:00:00"/>
    <x v="2"/>
    <m/>
    <m/>
    <m/>
    <m/>
    <m/>
    <m/>
    <m/>
    <m/>
    <m/>
    <m/>
    <n v="6"/>
  </r>
  <r>
    <s v="T-64"/>
    <x v="1"/>
    <s v="恒溫恒濕試驗機，TH2停機狀態 下，水箱漏水，故申_x000a_請維修"/>
    <s v="A 確認"/>
    <d v="2024-03-12T00:00:00"/>
    <s v="Fp202403120006"/>
    <s v="富聯卓越"/>
    <s v="施俊宇"/>
    <s v="龍華"/>
    <s v="集團關聯外交"/>
    <s v="CNSBG"/>
    <s v="ETS-SQA"/>
    <s v="程兵"/>
    <s v="RMB"/>
    <n v="1100"/>
    <n v="1100"/>
    <n v="1100"/>
    <n v="0"/>
    <n v="1100"/>
    <n v="1100"/>
    <d v="2024-04-30T00:00:00"/>
    <n v="825"/>
    <s v="已出貨"/>
    <m/>
    <d v="2024-05-31T00:00:00"/>
    <x v="0"/>
    <m/>
    <m/>
    <m/>
    <m/>
    <m/>
    <m/>
    <m/>
    <m/>
    <m/>
    <m/>
    <n v="5"/>
  </r>
  <r>
    <s v="T-65"/>
    <x v="1"/>
    <s v="恒溫恒濕試驗機，TH10水泵有時抽不上水，故申請_x000a_維修。"/>
    <s v="A 確認"/>
    <d v="2024-03-12T00:00:00"/>
    <s v="Pe202402290301"/>
    <s v="富聯卓越"/>
    <s v="施俊宇"/>
    <s v="龍華"/>
    <s v="集團關聯外交"/>
    <s v="CNSBG"/>
    <s v="ETS-SQA"/>
    <s v="程兵"/>
    <s v="RMB"/>
    <n v="700"/>
    <n v="700"/>
    <n v="700"/>
    <n v="0"/>
    <n v="700"/>
    <n v="700"/>
    <d v="2024-04-30T00:00:00"/>
    <n v="525"/>
    <s v="已出貨"/>
    <m/>
    <d v="2024-05-31T00:00:00"/>
    <x v="0"/>
    <m/>
    <m/>
    <m/>
    <m/>
    <m/>
    <m/>
    <m/>
    <m/>
    <m/>
    <m/>
    <n v="5"/>
  </r>
  <r>
    <s v="T-66"/>
    <x v="1"/>
    <s v="用於溫箱維修"/>
    <s v="A 確認"/>
    <d v="2024-03-21T00:00:00"/>
    <s v="Fp202403210020-1"/>
    <s v="富聯卓越"/>
    <s v="施俊宇"/>
    <s v="龍華"/>
    <s v="集團關聯外交"/>
    <s v="CNSBG"/>
    <s v="HWD"/>
    <s v="王繼濤"/>
    <s v="RMB"/>
    <n v="10130"/>
    <n v="10130"/>
    <n v="10130"/>
    <n v="0"/>
    <n v="10130"/>
    <n v="10130"/>
    <d v="2024-04-30T00:00:00"/>
    <n v="7597.5"/>
    <s v="已出貨"/>
    <m/>
    <d v="2024-05-31T00:00:00"/>
    <x v="0"/>
    <m/>
    <m/>
    <m/>
    <m/>
    <m/>
    <m/>
    <m/>
    <m/>
    <m/>
    <m/>
    <n v="5"/>
  </r>
  <r>
    <s v="T-67"/>
    <x v="1"/>
    <s v="液冷自動化測試線體"/>
    <s v="A 確認"/>
    <d v="2024-04-30T00:00:00"/>
    <m/>
    <s v="富聯卓越"/>
    <s v="施俊宇"/>
    <s v="休士頓"/>
    <s v="集團關聯外交"/>
    <s v="CESBG"/>
    <m/>
    <s v="謝百彥"/>
    <s v="USD"/>
    <n v="4160920"/>
    <n v="29542532"/>
    <n v="30374716"/>
    <n v="-832184"/>
    <m/>
    <m/>
    <d v="2024-08-01T00:00:00"/>
    <m/>
    <m/>
    <m/>
    <d v="2024-08-01T00:00:00"/>
    <x v="7"/>
    <m/>
    <m/>
    <m/>
    <m/>
    <m/>
    <m/>
    <m/>
    <s v="1.L10與L11要主導方案_x000a_2.MP自動化與自動化對自動化 Rack+IN Rack CDU滾綁計畫"/>
    <m/>
    <s v="新增"/>
    <n v="8"/>
  </r>
  <r>
    <s v="T-68"/>
    <x v="1"/>
    <s v="液冷自動化測試線體"/>
    <s v="A 確認"/>
    <d v="2024-04-30T00:00:00"/>
    <m/>
    <s v="富聯卓越"/>
    <s v="施俊宇"/>
    <s v="GDL"/>
    <s v="集團關聯外交"/>
    <s v="CESBG"/>
    <m/>
    <s v="謝百彥"/>
    <s v="USD"/>
    <n v="11010200"/>
    <n v="78172420"/>
    <n v="80374460"/>
    <n v="-2202040"/>
    <m/>
    <m/>
    <d v="2024-08-01T00:00:00"/>
    <m/>
    <m/>
    <m/>
    <d v="2024-08-01T00:00:00"/>
    <x v="7"/>
    <m/>
    <m/>
    <m/>
    <m/>
    <m/>
    <m/>
    <m/>
    <s v="1.L10與L11要主導方案_x000a_2.MP自動化與自動化對自動化 Rack+IN Rack CDU滾綁計畫"/>
    <m/>
    <s v="新增"/>
    <n v="8"/>
  </r>
  <r>
    <s v="T-69"/>
    <x v="1"/>
    <s v="越南NVD RUN IN溫控管理與測試架"/>
    <s v="A 確認"/>
    <d v="2024-05-01T00:00:00"/>
    <m/>
    <s v="富聯卓越"/>
    <s v="施俊宇"/>
    <s v="越南富聯精密"/>
    <s v="集團關聯外交"/>
    <s v="CESBG"/>
    <s v="NVD"/>
    <s v="楊成"/>
    <s v="USD"/>
    <n v="906367"/>
    <n v="6435205.6999999993"/>
    <n v="6616479.0999999996"/>
    <n v="-181273.40000000037"/>
    <n v="906367"/>
    <n v="6435205.6999999993"/>
    <d v="2024-06-30T00:00:00"/>
    <n v="679775.25"/>
    <s v="已報價"/>
    <m/>
    <d v="2024-06-30T00:00:00"/>
    <x v="2"/>
    <m/>
    <m/>
    <m/>
    <m/>
    <m/>
    <m/>
    <m/>
    <s v="正在跟客戶談23套"/>
    <m/>
    <m/>
    <n v="6"/>
  </r>
  <r>
    <s v="S-1"/>
    <x v="2"/>
    <s v="2kW液冷"/>
    <s v="B 需要爭取"/>
    <d v="2024-10-31T00:00:00"/>
    <m/>
    <s v="富聯卓越"/>
    <s v="施俊宇"/>
    <s v="辛耘科技"/>
    <s v="外部客戶"/>
    <s v="台積電"/>
    <s v="台積電"/>
    <m/>
    <s v="USD"/>
    <n v="500000"/>
    <n v="3650000"/>
    <m/>
    <n v="3650000"/>
    <m/>
    <m/>
    <m/>
    <m/>
    <m/>
    <m/>
    <d v="2024-12-31T00:00:00"/>
    <x v="1"/>
    <m/>
    <m/>
    <m/>
    <m/>
    <m/>
    <m/>
    <m/>
    <s v="開發客戶"/>
    <m/>
    <m/>
    <n v="12"/>
  </r>
  <r>
    <s v="S-2"/>
    <x v="2"/>
    <s v="32 sites 三溫熱流儀(9532)"/>
    <s v="A 確認"/>
    <d v="2024-04-10T00:00:00"/>
    <m/>
    <s v="富聯卓越"/>
    <s v="施俊宇"/>
    <s v="艾芳芯動"/>
    <s v="外部客戶"/>
    <s v="艾芳芯動"/>
    <s v="艾芳芯動"/>
    <s v="Jason"/>
    <s v="RMB"/>
    <n v="623520"/>
    <n v="623520"/>
    <n v="623520"/>
    <n v="0"/>
    <n v="623520"/>
    <n v="623520"/>
    <d v="2024-04-30T00:00:00"/>
    <n v="467640"/>
    <s v="設計中"/>
    <m/>
    <d v="2024-06-30T00:00:00"/>
    <x v="2"/>
    <m/>
    <m/>
    <m/>
    <m/>
    <m/>
    <m/>
    <m/>
    <s v="5/30出貨"/>
    <m/>
    <m/>
    <n v="6"/>
  </r>
  <r>
    <s v="S-3"/>
    <x v="2"/>
    <s v="ATC SLT-mini"/>
    <s v="A 確認"/>
    <d v="2024-04-10T00:00:00"/>
    <m/>
    <s v="富聯卓越"/>
    <s v="施俊宇"/>
    <s v="艾芳芯動"/>
    <s v="外部客戶"/>
    <s v="艾芳芯動"/>
    <s v="艾芳芯動"/>
    <s v="邱創先"/>
    <s v="RMB"/>
    <n v="155530"/>
    <n v="155530"/>
    <n v="155530"/>
    <n v="0"/>
    <n v="155530"/>
    <n v="155530"/>
    <d v="2024-03-31T00:00:00"/>
    <n v="116647.5"/>
    <s v="待客戶提供加熱器、感溫棒與載盤才能試車"/>
    <m/>
    <d v="2024-06-30T00:00:00"/>
    <x v="2"/>
    <m/>
    <m/>
    <m/>
    <m/>
    <m/>
    <m/>
    <m/>
    <s v="5月出貨"/>
    <m/>
    <s v="新增"/>
    <n v="6"/>
  </r>
  <r>
    <s v="S-4"/>
    <x v="2"/>
    <s v="ATC-A75B150-9508-T_x000a_ATC-A75B150-EW-9508-T/P"/>
    <s v="A 確認"/>
    <d v="2024-01-03T00:00:00"/>
    <n v="20240103005"/>
    <s v="富聯卓越"/>
    <s v="施俊宇"/>
    <s v="艾芳芯動"/>
    <s v="外部客戶"/>
    <s v="艾芳芯動"/>
    <s v="艾芳芯動"/>
    <s v="闕志學"/>
    <s v="RMB"/>
    <n v="863320"/>
    <n v="863320"/>
    <n v="863320"/>
    <n v="0"/>
    <n v="863320"/>
    <n v="863320"/>
    <d v="2024-02-01T00:00:00"/>
    <n v="686500"/>
    <s v="已出貨"/>
    <m/>
    <d v="2024-06-30T00:00:00"/>
    <x v="2"/>
    <m/>
    <m/>
    <m/>
    <m/>
    <m/>
    <m/>
    <m/>
    <s v="9套未付款"/>
    <m/>
    <m/>
    <n v="6"/>
  </r>
  <r>
    <s v="S-5"/>
    <x v="2"/>
    <s v="ATC-A75B150-E-CDA-EPR-9508-T_x000a_ATC-A75B150-E-EPR-9508-P"/>
    <s v="A 確認"/>
    <d v="2024-02-23T00:00:00"/>
    <n v="20240223002"/>
    <s v="富聯卓越"/>
    <s v="施俊宇"/>
    <s v="艾芳芯動"/>
    <s v="外部客戶"/>
    <s v="艾芳芯動"/>
    <s v="艾芳芯動"/>
    <s v="闕志學"/>
    <s v="RMB"/>
    <n v="418018"/>
    <n v="418018"/>
    <n v="418018"/>
    <n v="0"/>
    <n v="418018"/>
    <n v="418018"/>
    <d v="2024-02-28T00:00:00"/>
    <n v="317539.90909090912"/>
    <s v="已出貨"/>
    <m/>
    <d v="2024-06-30T00:00:00"/>
    <x v="2"/>
    <m/>
    <m/>
    <m/>
    <m/>
    <m/>
    <m/>
    <m/>
    <s v="4套未付款"/>
    <m/>
    <m/>
    <n v="6"/>
  </r>
  <r>
    <s v="S-6"/>
    <x v="2"/>
    <s v="ATC-A75B150-EW-TPMS-T/P"/>
    <s v="A 確認"/>
    <d v="2023-11-21T00:00:00"/>
    <n v="20231121001"/>
    <s v="富聯卓越"/>
    <s v="施俊宇"/>
    <s v="艾芳芯動"/>
    <s v="外部客戶"/>
    <s v="艾芳芯動"/>
    <s v="艾芳芯動"/>
    <s v="邱創先"/>
    <s v="RMB"/>
    <n v="471526"/>
    <n v="471526"/>
    <n v="471526"/>
    <n v="0"/>
    <n v="471526"/>
    <n v="471526"/>
    <d v="2023-12-14T00:00:00"/>
    <n v="350840"/>
    <s v="已出貨"/>
    <m/>
    <d v="2024-06-30T00:00:00"/>
    <x v="2"/>
    <m/>
    <m/>
    <m/>
    <m/>
    <m/>
    <m/>
    <m/>
    <s v="目前4套TPMS水冷已到貨付了80%"/>
    <m/>
    <m/>
    <n v="6"/>
  </r>
  <r>
    <s v="S-7"/>
    <x v="2"/>
    <s v="IC燒測濕熱溫箱"/>
    <s v="A 確認"/>
    <d v="2024-07-31T00:00:00"/>
    <m/>
    <s v="富聯卓越"/>
    <s v="施俊宇"/>
    <s v="佳测新技"/>
    <s v="外部客戶"/>
    <s v="佳测新技"/>
    <s v="佳测新技"/>
    <s v="Dennis"/>
    <s v="USD"/>
    <n v="240000"/>
    <n v="1752000"/>
    <m/>
    <n v="1752000"/>
    <m/>
    <m/>
    <m/>
    <m/>
    <m/>
    <m/>
    <d v="2024-12-31T00:00:00"/>
    <x v="1"/>
    <m/>
    <m/>
    <m/>
    <m/>
    <m/>
    <m/>
    <m/>
    <s v="800升樣機已經有投入客戶的測試, 客戶討論下一代的優化設備需求"/>
    <m/>
    <m/>
    <n v="12"/>
  </r>
  <r>
    <s v="S-8"/>
    <x v="2"/>
    <s v="艾方芯動舊機改造6套"/>
    <s v="A 確認"/>
    <d v="2024-04-10T00:00:00"/>
    <m/>
    <s v="富聯卓越"/>
    <s v="施俊宇"/>
    <s v="艾芳芯動"/>
    <s v="外部客戶"/>
    <s v="艾芳芯動"/>
    <s v="艾芳芯動"/>
    <s v="Jason"/>
    <s v="RMB"/>
    <n v="241200"/>
    <n v="241200"/>
    <n v="241200"/>
    <n v="0"/>
    <n v="241200"/>
    <n v="241200"/>
    <d v="2023-12-31T00:00:00"/>
    <n v="180900"/>
    <s v="已出貨"/>
    <m/>
    <d v="2024-05-31T00:00:00"/>
    <x v="0"/>
    <m/>
    <m/>
    <m/>
    <m/>
    <m/>
    <m/>
    <m/>
    <s v="已完工,待PO. 驗收對帳"/>
    <m/>
    <m/>
    <n v="5"/>
  </r>
  <r>
    <s v="S-9"/>
    <x v="2"/>
    <s v="海信光放板燒測"/>
    <s v="B 需要爭取"/>
    <d v="2024-06-30T00:00:00"/>
    <m/>
    <s v="富聯卓越"/>
    <s v="施俊宇"/>
    <s v="海信"/>
    <s v="外部客戶"/>
    <s v="海信-江門"/>
    <s v="海信-江門"/>
    <s v="李成良"/>
    <s v="USD"/>
    <n v="2000000"/>
    <n v="14600000"/>
    <n v="14600000"/>
    <n v="0"/>
    <m/>
    <m/>
    <m/>
    <m/>
    <m/>
    <m/>
    <d v="2024-12-31T00:00:00"/>
    <x v="1"/>
    <m/>
    <m/>
    <m/>
    <m/>
    <m/>
    <m/>
    <m/>
    <s v="已聯繫李部長重新開啟案件"/>
    <m/>
    <m/>
    <n v="12"/>
  </r>
  <r>
    <s v="S-10"/>
    <x v="2"/>
    <s v="CIS 測試設備（SmartSens）"/>
    <s v="C取消"/>
    <m/>
    <m/>
    <m/>
    <s v="陳志政/张世忠"/>
    <s v="青島新核芯"/>
    <s v="外部客戶"/>
    <s v="新核芯"/>
    <s v="新核芯"/>
    <s v="Kim"/>
    <m/>
    <m/>
    <m/>
    <m/>
    <m/>
    <m/>
    <m/>
    <m/>
    <m/>
    <m/>
    <m/>
    <d v="2024-12-31T00:00:00"/>
    <x v="1"/>
    <m/>
    <m/>
    <m/>
    <m/>
    <m/>
    <m/>
    <m/>
    <m/>
    <m/>
    <m/>
    <n v="12"/>
  </r>
  <r>
    <s v="S-11"/>
    <x v="2"/>
    <s v="CIS 測試設備（格科）"/>
    <s v="A 確認"/>
    <m/>
    <m/>
    <m/>
    <s v="陳志政/张世忠"/>
    <s v="青島新核芯"/>
    <s v="外部客戶"/>
    <s v="新核芯"/>
    <s v="新核芯"/>
    <s v="Kim"/>
    <s v="RMB"/>
    <n v="119000000"/>
    <n v="119000000"/>
    <n v="50000000"/>
    <n v="69000000"/>
    <m/>
    <m/>
    <m/>
    <m/>
    <n v="89250000"/>
    <m/>
    <d v="2024-12-31T00:00:00"/>
    <x v="1"/>
    <m/>
    <m/>
    <m/>
    <m/>
    <m/>
    <m/>
    <m/>
    <m/>
    <m/>
    <m/>
    <n v="12"/>
  </r>
  <r>
    <s v="S-12"/>
    <x v="2"/>
    <s v="FT"/>
    <s v="B 需要爭取"/>
    <m/>
    <m/>
    <m/>
    <s v="胡啟彥"/>
    <s v="豪勉科技"/>
    <s v="外部客戶"/>
    <s v="日月光"/>
    <s v="日月光"/>
    <m/>
    <s v="USD"/>
    <m/>
    <m/>
    <m/>
    <n v="0"/>
    <m/>
    <m/>
    <m/>
    <m/>
    <m/>
    <m/>
    <s v="2025/6/31"/>
    <x v="12"/>
    <m/>
    <m/>
    <m/>
    <m/>
    <m/>
    <m/>
    <m/>
    <m/>
    <m/>
    <m/>
    <m/>
  </r>
  <r>
    <s v="S-13"/>
    <x v="2"/>
    <s v="FT"/>
    <s v="B 需要爭取"/>
    <m/>
    <m/>
    <m/>
    <s v="胡啟彥"/>
    <s v="豪勉科技"/>
    <s v="外部客戶"/>
    <s v="英飛凌"/>
    <s v="英飛凌"/>
    <m/>
    <s v="USD"/>
    <m/>
    <m/>
    <m/>
    <n v="0"/>
    <m/>
    <m/>
    <m/>
    <m/>
    <m/>
    <m/>
    <s v="2025/6/31"/>
    <x v="12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name="樞紐分析表3" cacheId="7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>
  <location ref="B2:P7" firstHeaderRow="1" firstDataRow="2" firstDataCol="1"/>
  <pivotFields count="36"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28">
        <item x="9"/>
        <item x="10"/>
        <item x="3"/>
        <item x="0"/>
        <item x="5"/>
        <item x="4"/>
        <item x="2"/>
        <item x="7"/>
        <item x="6"/>
        <item x="8"/>
        <item x="11"/>
        <item x="1"/>
        <item m="1" x="20"/>
        <item m="1" x="25"/>
        <item m="1" x="18"/>
        <item m="1" x="23"/>
        <item m="1" x="16"/>
        <item m="1" x="14"/>
        <item m="1" x="21"/>
        <item m="1" x="26"/>
        <item m="1" x="15"/>
        <item m="1" x="24"/>
        <item m="1" x="13"/>
        <item m="1" x="17"/>
        <item m="1" x="22"/>
        <item m="1" x="19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25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26"/>
    </i>
    <i t="grand">
      <x/>
    </i>
  </colItems>
  <dataFields count="1">
    <dataField name="加總 - 預估本幣" fld="1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数据透视表1" cacheId="12" applyNumberFormats="0" applyBorderFormats="0" applyFontFormats="0" applyPatternFormats="0" applyAlignmentFormats="0" applyWidthHeightFormats="1" dataCaption="值" updatedVersion="6" minRefreshableVersion="3" useAutoFormatting="1" itemPrintTitles="1" createdVersion="8" indent="0" outline="1" outlineData="1" multipleFieldFilters="0">
  <location ref="B3:F8" firstHeaderRow="1" firstDataRow="2" firstDataCol="1"/>
  <pivotFields count="37"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dataField="1" numFmtId="178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axis="axisCol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25"/>
  </colFields>
  <colItems count="4">
    <i>
      <x/>
    </i>
    <i>
      <x v="1"/>
    </i>
    <i>
      <x v="2"/>
    </i>
    <i t="grand">
      <x/>
    </i>
  </colItems>
  <dataFields count="1">
    <dataField name="求和项:預估本幣_x000a_RMB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樞紐分析表5" cacheId="13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>
  <location ref="B101:F117" firstHeaderRow="1" firstDataRow="2" firstDataCol="1"/>
  <pivotFields count="26"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2"/>
        <item x="1"/>
        <item x="0"/>
        <item x="3"/>
        <item x="5"/>
        <item x="7"/>
        <item x="8"/>
        <item x="6"/>
        <item x="4"/>
        <item t="default"/>
      </items>
    </pivotField>
    <pivotField showAll="0"/>
    <pivotField showAll="0"/>
    <pivotField showAll="0"/>
    <pivotField showAll="0"/>
    <pivotField showAll="0">
      <items count="84">
        <item x="74"/>
        <item x="61"/>
        <item x="73"/>
        <item x="58"/>
        <item x="36"/>
        <item x="46"/>
        <item x="63"/>
        <item x="67"/>
        <item x="66"/>
        <item x="45"/>
        <item x="44"/>
        <item x="48"/>
        <item x="75"/>
        <item x="50"/>
        <item x="70"/>
        <item x="71"/>
        <item x="49"/>
        <item x="16"/>
        <item x="62"/>
        <item x="57"/>
        <item x="55"/>
        <item x="17"/>
        <item x="68"/>
        <item x="13"/>
        <item x="40"/>
        <item x="43"/>
        <item x="69"/>
        <item x="60"/>
        <item x="30"/>
        <item x="34"/>
        <item x="41"/>
        <item x="47"/>
        <item x="72"/>
        <item x="14"/>
        <item x="33"/>
        <item x="59"/>
        <item x="39"/>
        <item x="54"/>
        <item x="42"/>
        <item x="78"/>
        <item x="11"/>
        <item x="64"/>
        <item x="56"/>
        <item x="26"/>
        <item x="15"/>
        <item x="27"/>
        <item x="82"/>
        <item x="12"/>
        <item x="52"/>
        <item x="32"/>
        <item x="18"/>
        <item x="53"/>
        <item x="80"/>
        <item x="81"/>
        <item x="51"/>
        <item x="37"/>
        <item x="77"/>
        <item x="2"/>
        <item x="35"/>
        <item x="0"/>
        <item x="79"/>
        <item x="22"/>
        <item x="31"/>
        <item x="6"/>
        <item x="19"/>
        <item x="3"/>
        <item x="10"/>
        <item x="21"/>
        <item x="25"/>
        <item x="4"/>
        <item x="7"/>
        <item x="23"/>
        <item x="38"/>
        <item x="5"/>
        <item x="65"/>
        <item x="9"/>
        <item x="24"/>
        <item x="1"/>
        <item x="76"/>
        <item x="8"/>
        <item x="28"/>
        <item x="29"/>
        <item x="20"/>
        <item t="default"/>
      </items>
    </pivotField>
    <pivotField dataField="1" showAll="0">
      <items count="83">
        <item x="20"/>
        <item x="73"/>
        <item x="60"/>
        <item x="72"/>
        <item x="57"/>
        <item x="35"/>
        <item x="45"/>
        <item x="62"/>
        <item x="66"/>
        <item x="65"/>
        <item x="44"/>
        <item x="43"/>
        <item x="47"/>
        <item x="74"/>
        <item x="49"/>
        <item x="69"/>
        <item x="70"/>
        <item x="48"/>
        <item x="61"/>
        <item x="56"/>
        <item x="54"/>
        <item x="67"/>
        <item x="14"/>
        <item x="39"/>
        <item x="42"/>
        <item x="68"/>
        <item x="59"/>
        <item x="29"/>
        <item x="33"/>
        <item x="40"/>
        <item x="46"/>
        <item x="71"/>
        <item x="15"/>
        <item x="32"/>
        <item x="58"/>
        <item x="38"/>
        <item x="53"/>
        <item x="41"/>
        <item x="77"/>
        <item x="12"/>
        <item x="63"/>
        <item x="55"/>
        <item x="25"/>
        <item x="16"/>
        <item x="26"/>
        <item x="81"/>
        <item x="13"/>
        <item x="18"/>
        <item x="51"/>
        <item x="31"/>
        <item x="52"/>
        <item x="79"/>
        <item x="80"/>
        <item x="50"/>
        <item x="36"/>
        <item x="76"/>
        <item x="3"/>
        <item x="2"/>
        <item x="0"/>
        <item x="34"/>
        <item x="4"/>
        <item x="78"/>
        <item x="21"/>
        <item x="30"/>
        <item x="7"/>
        <item x="19"/>
        <item x="11"/>
        <item x="5"/>
        <item x="8"/>
        <item x="24"/>
        <item x="6"/>
        <item x="22"/>
        <item x="10"/>
        <item x="37"/>
        <item x="9"/>
        <item x="64"/>
        <item x="23"/>
        <item x="1"/>
        <item x="75"/>
        <item x="27"/>
        <item x="28"/>
        <item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numFmtId="179" showAll="0">
      <items count="4">
        <item x="2"/>
        <item x="0"/>
        <item x="1"/>
        <item t="default"/>
      </items>
    </pivotField>
  </pivotFields>
  <rowFields count="2">
    <field x="1"/>
    <field x="10"/>
  </rowFields>
  <rowItems count="15">
    <i>
      <x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8"/>
    </i>
    <i>
      <x v="2"/>
    </i>
    <i r="1">
      <x/>
    </i>
    <i r="1">
      <x v="1"/>
    </i>
    <i r="1">
      <x v="5"/>
    </i>
    <i r="1">
      <x v="7"/>
    </i>
    <i t="grand">
      <x/>
    </i>
  </rowItems>
  <colFields count="1">
    <field x="25"/>
  </colFields>
  <colItems count="4">
    <i>
      <x/>
    </i>
    <i>
      <x v="1"/>
    </i>
    <i>
      <x v="2"/>
    </i>
    <i t="grand">
      <x/>
    </i>
  </colItems>
  <dataFields count="1">
    <dataField name="加總 - 預估營收" fld="16" baseField="1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樞紐分析表5" cacheId="11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>
  <location ref="B173:F177" firstHeaderRow="1" firstDataRow="2" firstDataCol="1"/>
  <pivotFields count="36"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40">
        <item x="7"/>
        <item x="4"/>
        <item x="5"/>
        <item x="32"/>
        <item x="6"/>
        <item x="22"/>
        <item x="19"/>
        <item x="26"/>
        <item x="28"/>
        <item x="23"/>
        <item x="25"/>
        <item x="27"/>
        <item x="16"/>
        <item x="14"/>
        <item x="17"/>
        <item x="3"/>
        <item x="12"/>
        <item x="15"/>
        <item x="0"/>
        <item x="24"/>
        <item x="1"/>
        <item x="18"/>
        <item x="13"/>
        <item x="31"/>
        <item x="33"/>
        <item x="21"/>
        <item x="34"/>
        <item x="10"/>
        <item x="30"/>
        <item x="29"/>
        <item x="20"/>
        <item x="8"/>
        <item x="35"/>
        <item x="36"/>
        <item x="9"/>
        <item x="37"/>
        <item x="11"/>
        <item x="38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numFmtId="179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25"/>
  </colFields>
  <colItems count="4">
    <i>
      <x/>
    </i>
    <i>
      <x v="1"/>
    </i>
    <i>
      <x v="2"/>
    </i>
    <i t="grand">
      <x/>
    </i>
  </colItems>
  <dataFields count="1">
    <dataField name="加總 - 預估營收" fld="16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樞紐分析表2" cacheId="8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>
  <location ref="B57:F70" firstHeaderRow="1" firstDataRow="2" firstDataCol="1"/>
  <pivotFields count="37"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1"/>
        <item x="0"/>
        <item x="3"/>
        <item x="2"/>
        <item x="5"/>
        <item x="4"/>
        <item x="6"/>
        <item t="default"/>
      </items>
    </pivotField>
    <pivotField showAll="0"/>
    <pivotField showAll="0"/>
    <pivotField showAll="0"/>
    <pivotField showAll="0"/>
    <pivotField showAll="0"/>
    <pivotField dataField="1" showAll="0">
      <items count="30">
        <item x="7"/>
        <item x="4"/>
        <item x="5"/>
        <item x="24"/>
        <item x="6"/>
        <item x="14"/>
        <item x="11"/>
        <item x="18"/>
        <item x="20"/>
        <item x="15"/>
        <item x="17"/>
        <item x="19"/>
        <item x="9"/>
        <item x="3"/>
        <item x="0"/>
        <item x="16"/>
        <item x="1"/>
        <item x="10"/>
        <item x="8"/>
        <item x="23"/>
        <item x="13"/>
        <item x="22"/>
        <item x="21"/>
        <item x="12"/>
        <item x="25"/>
        <item x="26"/>
        <item x="27"/>
        <item x="28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numFmtId="179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10"/>
  </rowFields>
  <rowItems count="1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t="grand">
      <x/>
    </i>
  </rowItems>
  <colFields count="1">
    <field x="25"/>
  </colFields>
  <colItems count="4">
    <i>
      <x/>
    </i>
    <i>
      <x v="1"/>
    </i>
    <i>
      <x v="2"/>
    </i>
    <i t="grand">
      <x/>
    </i>
  </colItems>
  <dataFields count="1">
    <dataField name="加總 - 預估營收" fld="16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樞紐分析表4" cacheId="10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>
  <location ref="B164:F179" firstHeaderRow="1" firstDataRow="2" firstDataCol="1"/>
  <pivotFields count="36"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1"/>
        <item x="0"/>
        <item x="2"/>
        <item x="5"/>
        <item x="6"/>
        <item x="4"/>
        <item x="7"/>
        <item x="8"/>
        <item x="3"/>
        <item t="default"/>
      </items>
    </pivotField>
    <pivotField showAll="0"/>
    <pivotField showAll="0"/>
    <pivotField showAll="0"/>
    <pivotField showAll="0"/>
    <pivotField showAll="0"/>
    <pivotField dataField="1" showAll="0">
      <items count="16">
        <item x="2"/>
        <item x="8"/>
        <item x="3"/>
        <item x="12"/>
        <item x="4"/>
        <item x="9"/>
        <item x="11"/>
        <item x="6"/>
        <item x="13"/>
        <item x="14"/>
        <item x="1"/>
        <item x="10"/>
        <item x="7"/>
        <item x="5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numFmtId="179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10"/>
  </rowFields>
  <rowItems count="14">
    <i>
      <x/>
    </i>
    <i r="1">
      <x v="3"/>
    </i>
    <i r="1">
      <x v="4"/>
    </i>
    <i r="1">
      <x v="6"/>
    </i>
    <i r="1">
      <x v="7"/>
    </i>
    <i>
      <x v="1"/>
    </i>
    <i r="1">
      <x/>
    </i>
    <i r="1">
      <x v="1"/>
    </i>
    <i r="1">
      <x v="2"/>
    </i>
    <i r="1">
      <x v="5"/>
    </i>
    <i r="1">
      <x v="8"/>
    </i>
    <i>
      <x v="2"/>
    </i>
    <i r="1">
      <x/>
    </i>
    <i t="grand">
      <x/>
    </i>
  </rowItems>
  <colFields count="1">
    <field x="25"/>
  </colFields>
  <colItems count="4">
    <i>
      <x/>
    </i>
    <i>
      <x v="1"/>
    </i>
    <i>
      <x v="2"/>
    </i>
    <i t="grand">
      <x/>
    </i>
  </colItems>
  <dataFields count="1">
    <dataField name="加總 - 預估營收" fld="16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樞紐分析表3" cacheId="9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>
  <location ref="C37:G52" firstHeaderRow="1" firstDataRow="2" firstDataCol="1"/>
  <pivotFields count="36"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1"/>
        <item x="0"/>
        <item x="2"/>
        <item x="5"/>
        <item x="6"/>
        <item x="4"/>
        <item x="7"/>
        <item x="8"/>
        <item x="3"/>
        <item t="default"/>
      </items>
    </pivotField>
    <pivotField showAll="0"/>
    <pivotField showAll="0"/>
    <pivotField showAll="0"/>
    <pivotField showAll="0"/>
    <pivotField dataField="1" showAll="0">
      <items count="31">
        <item x="8"/>
        <item x="16"/>
        <item x="2"/>
        <item x="14"/>
        <item x="17"/>
        <item x="15"/>
        <item x="19"/>
        <item x="12"/>
        <item x="13"/>
        <item x="26"/>
        <item x="11"/>
        <item x="18"/>
        <item x="3"/>
        <item x="23"/>
        <item x="4"/>
        <item x="25"/>
        <item x="7"/>
        <item x="20"/>
        <item x="22"/>
        <item x="27"/>
        <item x="21"/>
        <item x="6"/>
        <item x="10"/>
        <item x="24"/>
        <item x="29"/>
        <item x="0"/>
        <item x="9"/>
        <item x="1"/>
        <item x="5"/>
        <item x="28"/>
        <item t="default"/>
      </items>
    </pivotField>
    <pivotField showAll="0">
      <items count="6">
        <item x="1"/>
        <item x="3"/>
        <item x="2"/>
        <item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numFmtId="179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10"/>
  </rowFields>
  <rowItems count="14">
    <i>
      <x/>
    </i>
    <i r="1">
      <x v="3"/>
    </i>
    <i r="1">
      <x v="4"/>
    </i>
    <i r="1">
      <x v="6"/>
    </i>
    <i r="1">
      <x v="7"/>
    </i>
    <i>
      <x v="1"/>
    </i>
    <i r="1">
      <x/>
    </i>
    <i r="1">
      <x v="1"/>
    </i>
    <i r="1">
      <x v="2"/>
    </i>
    <i r="1">
      <x v="5"/>
    </i>
    <i r="1">
      <x v="8"/>
    </i>
    <i>
      <x v="2"/>
    </i>
    <i r="1">
      <x/>
    </i>
    <i t="grand">
      <x/>
    </i>
  </rowItems>
  <colFields count="1">
    <field x="25"/>
  </colFields>
  <colItems count="4">
    <i>
      <x/>
    </i>
    <i>
      <x v="1"/>
    </i>
    <i>
      <x v="2"/>
    </i>
    <i t="grand">
      <x/>
    </i>
  </colItems>
  <dataFields count="1">
    <dataField name="加總 - 預估本幣" fld="15" baseField="10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樞紐分析表1" cacheId="18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>
  <location ref="A47:O52" firstHeaderRow="1" firstDataRow="2" firstDataCol="1"/>
  <pivotFields count="37"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4">
        <item x="10"/>
        <item x="11"/>
        <item x="3"/>
        <item x="5"/>
        <item x="0"/>
        <item x="2"/>
        <item x="4"/>
        <item x="7"/>
        <item x="6"/>
        <item x="8"/>
        <item x="9"/>
        <item x="1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25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加總 - 預估營收" fld="16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8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L257"/>
  <sheetViews>
    <sheetView showGridLines="0" tabSelected="1" zoomScale="55" zoomScaleNormal="55" workbookViewId="0">
      <pane xSplit="4" ySplit="5" topLeftCell="S15" activePane="bottomRight" state="frozen"/>
      <selection pane="topRight" activeCell="E1" sqref="E1"/>
      <selection pane="bottomLeft" activeCell="A6" sqref="A6"/>
      <selection pane="bottomRight" activeCell="X24" sqref="X24"/>
    </sheetView>
  </sheetViews>
  <sheetFormatPr defaultColWidth="55.81640625" defaultRowHeight="13"/>
  <cols>
    <col min="1" max="1" width="11.90625" style="228" bestFit="1" customWidth="1"/>
    <col min="2" max="2" width="15.81640625" style="228" bestFit="1" customWidth="1"/>
    <col min="3" max="3" width="51.6328125" style="217" customWidth="1"/>
    <col min="4" max="4" width="20" style="228" bestFit="1" customWidth="1"/>
    <col min="5" max="5" width="14.6328125" style="228" bestFit="1" customWidth="1"/>
    <col min="6" max="6" width="27.6328125" style="228" bestFit="1" customWidth="1"/>
    <col min="7" max="7" width="43.08984375" style="228" bestFit="1" customWidth="1"/>
    <col min="8" max="8" width="14" style="217" bestFit="1" customWidth="1"/>
    <col min="9" max="9" width="12.7265625" style="217" bestFit="1" customWidth="1"/>
    <col min="10" max="11" width="14.36328125" style="217" bestFit="1" customWidth="1"/>
    <col min="12" max="12" width="20" style="217" bestFit="1" customWidth="1"/>
    <col min="13" max="13" width="20.08984375" style="217" bestFit="1" customWidth="1"/>
    <col min="14" max="14" width="8.6328125" style="217" bestFit="1" customWidth="1"/>
    <col min="15" max="15" width="17.90625" style="398" bestFit="1" customWidth="1"/>
    <col min="16" max="16" width="16.1796875" style="398" bestFit="1" customWidth="1"/>
    <col min="17" max="17" width="16.1796875" style="986" bestFit="1" customWidth="1"/>
    <col min="18" max="18" width="14.54296875" style="233" bestFit="1" customWidth="1"/>
    <col min="19" max="19" width="14.54296875" style="398" bestFit="1" customWidth="1"/>
    <col min="20" max="20" width="14.54296875" style="233" bestFit="1" customWidth="1"/>
    <col min="21" max="21" width="15.81640625" style="398" bestFit="1" customWidth="1"/>
    <col min="22" max="22" width="15.81640625" style="233" bestFit="1" customWidth="1"/>
    <col min="23" max="23" width="35.90625" style="230" bestFit="1" customWidth="1"/>
    <col min="24" max="24" width="26.1796875" style="217" bestFit="1" customWidth="1"/>
    <col min="25" max="25" width="20.6328125" style="236" bestFit="1" customWidth="1"/>
    <col min="26" max="26" width="14.54296875" style="230" customWidth="1"/>
    <col min="27" max="27" width="16" style="230" customWidth="1"/>
    <col min="28" max="28" width="30" style="230" bestFit="1" customWidth="1"/>
    <col min="29" max="31" width="9.1796875" style="230" customWidth="1"/>
    <col min="32" max="32" width="10.7265625" style="230" customWidth="1"/>
    <col min="33" max="33" width="17.81640625" style="230" customWidth="1"/>
    <col min="34" max="34" width="103.7265625" style="217" bestFit="1" customWidth="1"/>
    <col min="35" max="35" width="70.1796875" style="228" bestFit="1" customWidth="1"/>
    <col min="36" max="36" width="13.6328125" style="228" bestFit="1" customWidth="1"/>
    <col min="37" max="37" width="17.26953125" style="228" bestFit="1" customWidth="1"/>
    <col min="38" max="16384" width="55.81640625" style="217"/>
  </cols>
  <sheetData>
    <row r="1" spans="1:37" ht="13.5">
      <c r="B1" s="1117" t="s">
        <v>365</v>
      </c>
      <c r="C1" s="1117"/>
      <c r="D1" s="1117"/>
      <c r="E1" s="1117"/>
      <c r="F1" s="1117"/>
      <c r="G1" s="1117"/>
      <c r="H1" s="1117"/>
      <c r="I1" s="1117"/>
      <c r="J1" s="1117"/>
      <c r="K1" s="1117"/>
      <c r="L1" s="1117"/>
      <c r="M1" s="1117"/>
      <c r="N1" s="1118"/>
      <c r="O1" s="1117"/>
      <c r="P1" s="1117"/>
      <c r="Q1" s="1117"/>
      <c r="R1" s="1117"/>
      <c r="S1" s="1117"/>
      <c r="T1" s="1117"/>
      <c r="U1" s="1117"/>
      <c r="V1" s="1117"/>
      <c r="W1" s="1117"/>
      <c r="X1" s="1117"/>
      <c r="Y1" s="1117"/>
      <c r="Z1" s="1117"/>
      <c r="AA1" s="1117"/>
      <c r="AB1" s="1117"/>
      <c r="AC1" s="1117"/>
      <c r="AD1" s="1117"/>
      <c r="AE1" s="1117"/>
      <c r="AF1" s="1117"/>
      <c r="AG1" s="1117"/>
      <c r="AH1" s="1117"/>
    </row>
    <row r="2" spans="1:37">
      <c r="B2" s="733"/>
      <c r="C2" s="218"/>
      <c r="D2" s="992"/>
      <c r="E2" s="218"/>
      <c r="F2" s="218"/>
      <c r="G2" s="218"/>
      <c r="H2" s="218"/>
      <c r="I2" s="218"/>
      <c r="J2" s="218"/>
      <c r="K2" s="218"/>
      <c r="L2" s="218"/>
      <c r="M2" s="218"/>
      <c r="N2" s="523"/>
      <c r="O2" s="395"/>
      <c r="P2" s="395">
        <v>7.1</v>
      </c>
      <c r="Q2" s="400"/>
      <c r="R2" s="395"/>
      <c r="S2" s="395"/>
      <c r="T2" s="395"/>
      <c r="U2" s="395"/>
      <c r="V2" s="395"/>
      <c r="W2" s="219"/>
      <c r="X2" s="218"/>
      <c r="Y2" s="218"/>
      <c r="Z2" s="219"/>
      <c r="AA2" s="219"/>
      <c r="AB2" s="219"/>
      <c r="AC2" s="219"/>
      <c r="AD2" s="219"/>
      <c r="AE2" s="219"/>
      <c r="AF2" s="219"/>
      <c r="AG2" s="219"/>
      <c r="AH2" s="218"/>
    </row>
    <row r="3" spans="1:37" ht="27">
      <c r="A3" s="211" t="s">
        <v>339</v>
      </c>
      <c r="B3" s="211" t="s">
        <v>340</v>
      </c>
      <c r="C3" s="212" t="s">
        <v>341</v>
      </c>
      <c r="D3" s="212" t="s">
        <v>342</v>
      </c>
      <c r="E3" s="240" t="s">
        <v>422</v>
      </c>
      <c r="F3" s="240" t="s">
        <v>502</v>
      </c>
      <c r="G3" s="240" t="s">
        <v>503</v>
      </c>
      <c r="H3" s="212" t="s">
        <v>0</v>
      </c>
      <c r="I3" s="212" t="s">
        <v>343</v>
      </c>
      <c r="J3" s="212" t="s">
        <v>344</v>
      </c>
      <c r="K3" s="212" t="s">
        <v>345</v>
      </c>
      <c r="L3" s="212" t="s">
        <v>346</v>
      </c>
      <c r="M3" s="212" t="s">
        <v>347</v>
      </c>
      <c r="N3" s="524" t="s">
        <v>348</v>
      </c>
      <c r="O3" s="214" t="s">
        <v>349</v>
      </c>
      <c r="P3" s="214" t="s">
        <v>350</v>
      </c>
      <c r="Q3" s="401" t="s">
        <v>1237</v>
      </c>
      <c r="R3" s="344" t="s">
        <v>1107</v>
      </c>
      <c r="S3" s="239" t="s">
        <v>351</v>
      </c>
      <c r="T3" s="396" t="s">
        <v>352</v>
      </c>
      <c r="U3" s="239" t="s">
        <v>353</v>
      </c>
      <c r="V3" s="239" t="s">
        <v>504</v>
      </c>
      <c r="W3" s="238" t="s">
        <v>354</v>
      </c>
      <c r="X3" s="239" t="s">
        <v>355</v>
      </c>
      <c r="Y3" s="216" t="s">
        <v>356</v>
      </c>
      <c r="Z3" s="215" t="s">
        <v>357</v>
      </c>
      <c r="AA3" s="238" t="s">
        <v>358</v>
      </c>
      <c r="AB3" s="238" t="s">
        <v>505</v>
      </c>
      <c r="AC3" s="238" t="s">
        <v>359</v>
      </c>
      <c r="AD3" s="238" t="s">
        <v>360</v>
      </c>
      <c r="AE3" s="238" t="s">
        <v>361</v>
      </c>
      <c r="AF3" s="238" t="s">
        <v>362</v>
      </c>
      <c r="AG3" s="238" t="s">
        <v>506</v>
      </c>
      <c r="AH3" s="212" t="s">
        <v>363</v>
      </c>
      <c r="AI3" s="237" t="s">
        <v>364</v>
      </c>
      <c r="AJ3" s="237" t="s">
        <v>965</v>
      </c>
      <c r="AK3" s="985" t="s">
        <v>1594</v>
      </c>
    </row>
    <row r="4" spans="1:37" s="814" customFormat="1" ht="14.5">
      <c r="A4" s="345" t="s">
        <v>739</v>
      </c>
      <c r="B4" s="804" t="s">
        <v>64</v>
      </c>
      <c r="C4" s="369" t="s">
        <v>1339</v>
      </c>
      <c r="D4" s="345" t="s">
        <v>44</v>
      </c>
      <c r="E4" s="506">
        <v>45381</v>
      </c>
      <c r="F4" s="273" t="s">
        <v>642</v>
      </c>
      <c r="G4" s="273" t="s">
        <v>7</v>
      </c>
      <c r="H4" s="373" t="s">
        <v>211</v>
      </c>
      <c r="I4" s="373" t="s">
        <v>212</v>
      </c>
      <c r="J4" s="805" t="s">
        <v>6</v>
      </c>
      <c r="K4" s="369" t="s">
        <v>7</v>
      </c>
      <c r="L4" s="369" t="s">
        <v>7</v>
      </c>
      <c r="M4" s="369" t="s">
        <v>1167</v>
      </c>
      <c r="N4" s="806" t="s">
        <v>24</v>
      </c>
      <c r="O4" s="807">
        <v>96000</v>
      </c>
      <c r="P4" s="807">
        <v>700800</v>
      </c>
      <c r="Q4" s="807">
        <f>T4*1000000</f>
        <v>681100.80000000005</v>
      </c>
      <c r="R4" s="350">
        <f>P4-Q4</f>
        <v>19699.199999999953</v>
      </c>
      <c r="S4" s="807">
        <v>96000</v>
      </c>
      <c r="T4" s="806">
        <f>S4*7.0948/1000000</f>
        <v>0.68110080000000006</v>
      </c>
      <c r="U4" s="808"/>
      <c r="V4" s="809">
        <v>250546</v>
      </c>
      <c r="W4" s="810" t="s">
        <v>674</v>
      </c>
      <c r="X4" s="808">
        <v>45381</v>
      </c>
      <c r="Y4" s="811" t="s">
        <v>21</v>
      </c>
      <c r="Z4" s="383">
        <v>5</v>
      </c>
      <c r="AA4" s="812"/>
      <c r="AB4" s="509"/>
      <c r="AC4" s="509"/>
      <c r="AD4" s="509"/>
      <c r="AE4" s="509"/>
      <c r="AF4" s="509"/>
      <c r="AG4" s="509"/>
      <c r="AH4" s="813" t="s">
        <v>643</v>
      </c>
      <c r="AI4" s="371">
        <v>4</v>
      </c>
      <c r="AJ4" s="345" t="s">
        <v>957</v>
      </c>
      <c r="AK4" s="345">
        <v>5</v>
      </c>
    </row>
    <row r="5" spans="1:37" s="814" customFormat="1" ht="39">
      <c r="A5" s="345" t="s">
        <v>740</v>
      </c>
      <c r="B5" s="804" t="s">
        <v>1340</v>
      </c>
      <c r="C5" s="369" t="s">
        <v>501</v>
      </c>
      <c r="D5" s="345" t="s">
        <v>1037</v>
      </c>
      <c r="E5" s="273"/>
      <c r="F5" s="273"/>
      <c r="G5" s="273"/>
      <c r="H5" s="815" t="s">
        <v>1341</v>
      </c>
      <c r="I5" s="373" t="s">
        <v>1342</v>
      </c>
      <c r="J5" s="816" t="s">
        <v>972</v>
      </c>
      <c r="K5" s="369" t="s">
        <v>53</v>
      </c>
      <c r="L5" s="369" t="s">
        <v>291</v>
      </c>
      <c r="M5" s="373" t="s">
        <v>1343</v>
      </c>
      <c r="N5" s="373" t="s">
        <v>3</v>
      </c>
      <c r="O5" s="817">
        <v>7500000</v>
      </c>
      <c r="P5" s="807">
        <v>54750000</v>
      </c>
      <c r="Q5" s="807"/>
      <c r="R5" s="350">
        <f t="shared" ref="R5:R64" si="0">P5-Q5</f>
        <v>54750000</v>
      </c>
      <c r="S5" s="817"/>
      <c r="T5" s="806"/>
      <c r="U5" s="806"/>
      <c r="V5" s="818"/>
      <c r="W5" s="819"/>
      <c r="X5" s="808"/>
      <c r="Y5" s="808">
        <v>45651</v>
      </c>
      <c r="Z5" s="382">
        <v>12</v>
      </c>
      <c r="AA5" s="819"/>
      <c r="AB5" s="820"/>
      <c r="AC5" s="820"/>
      <c r="AD5" s="820"/>
      <c r="AE5" s="820"/>
      <c r="AF5" s="334"/>
      <c r="AG5" s="820"/>
      <c r="AH5" s="369" t="s">
        <v>1344</v>
      </c>
      <c r="AI5" s="345"/>
      <c r="AJ5" s="345" t="s">
        <v>958</v>
      </c>
      <c r="AK5" s="345">
        <v>12</v>
      </c>
    </row>
    <row r="6" spans="1:37" s="814" customFormat="1" ht="270">
      <c r="A6" s="345" t="s">
        <v>821</v>
      </c>
      <c r="B6" s="804" t="s">
        <v>64</v>
      </c>
      <c r="C6" s="369" t="s">
        <v>1345</v>
      </c>
      <c r="D6" s="345" t="s">
        <v>44</v>
      </c>
      <c r="E6" s="273"/>
      <c r="F6" s="317" t="s">
        <v>1148</v>
      </c>
      <c r="G6" s="273" t="s">
        <v>644</v>
      </c>
      <c r="H6" s="373" t="s">
        <v>167</v>
      </c>
      <c r="I6" s="373" t="s">
        <v>645</v>
      </c>
      <c r="J6" s="816" t="s">
        <v>6</v>
      </c>
      <c r="K6" s="369" t="s">
        <v>80</v>
      </c>
      <c r="L6" s="369" t="s">
        <v>646</v>
      </c>
      <c r="M6" s="369" t="s">
        <v>647</v>
      </c>
      <c r="N6" s="373" t="s">
        <v>26</v>
      </c>
      <c r="O6" s="807">
        <f>5500000+21309</f>
        <v>5521309</v>
      </c>
      <c r="P6" s="807">
        <f>O6</f>
        <v>5521309</v>
      </c>
      <c r="Q6" s="807">
        <f>T6*1000000</f>
        <v>5500000</v>
      </c>
      <c r="R6" s="350">
        <f t="shared" si="0"/>
        <v>21309</v>
      </c>
      <c r="S6" s="821">
        <v>273571</v>
      </c>
      <c r="T6" s="807">
        <v>5.5</v>
      </c>
      <c r="U6" s="808"/>
      <c r="V6" s="809">
        <v>218195</v>
      </c>
      <c r="W6" s="822" t="s">
        <v>1346</v>
      </c>
      <c r="X6" s="823" t="s">
        <v>648</v>
      </c>
      <c r="Y6" s="811" t="s">
        <v>22</v>
      </c>
      <c r="Z6" s="371">
        <v>6</v>
      </c>
      <c r="AA6" s="812"/>
      <c r="AB6" s="509"/>
      <c r="AC6" s="509"/>
      <c r="AD6" s="509"/>
      <c r="AE6" s="509"/>
      <c r="AF6" s="508"/>
      <c r="AG6" s="509"/>
      <c r="AH6" s="369" t="s">
        <v>1347</v>
      </c>
      <c r="AI6" s="355" t="s">
        <v>1348</v>
      </c>
      <c r="AJ6" s="345" t="s">
        <v>957</v>
      </c>
      <c r="AK6" s="345">
        <v>6</v>
      </c>
    </row>
    <row r="7" spans="1:37" s="814" customFormat="1" ht="13.5">
      <c r="A7" s="345" t="s">
        <v>822</v>
      </c>
      <c r="B7" s="824" t="s">
        <v>1340</v>
      </c>
      <c r="C7" s="825" t="s">
        <v>1349</v>
      </c>
      <c r="D7" s="345" t="s">
        <v>44</v>
      </c>
      <c r="E7" s="273"/>
      <c r="F7" s="273" t="s">
        <v>513</v>
      </c>
      <c r="G7" s="273" t="s">
        <v>514</v>
      </c>
      <c r="H7" s="373" t="s">
        <v>1350</v>
      </c>
      <c r="I7" s="369" t="s">
        <v>86</v>
      </c>
      <c r="J7" s="816" t="s">
        <v>1351</v>
      </c>
      <c r="K7" s="807" t="s">
        <v>53</v>
      </c>
      <c r="L7" s="369" t="s">
        <v>9</v>
      </c>
      <c r="M7" s="373"/>
      <c r="N7" s="373" t="s">
        <v>1</v>
      </c>
      <c r="O7" s="826">
        <v>810000</v>
      </c>
      <c r="P7" s="826">
        <v>810000</v>
      </c>
      <c r="Q7" s="826">
        <f>T7*1000000</f>
        <v>810000</v>
      </c>
      <c r="R7" s="350">
        <f t="shared" si="0"/>
        <v>0</v>
      </c>
      <c r="S7" s="826">
        <v>810000</v>
      </c>
      <c r="T7" s="806">
        <f>810000/1000000</f>
        <v>0.81</v>
      </c>
      <c r="U7" s="807"/>
      <c r="V7" s="807">
        <v>421324.82</v>
      </c>
      <c r="W7" s="825" t="s">
        <v>1352</v>
      </c>
      <c r="X7" s="808">
        <v>45199</v>
      </c>
      <c r="Y7" s="811" t="s">
        <v>19</v>
      </c>
      <c r="Z7" s="359">
        <v>3</v>
      </c>
      <c r="AA7" s="816" t="s">
        <v>1353</v>
      </c>
      <c r="AB7" s="493" t="s">
        <v>649</v>
      </c>
      <c r="AC7" s="827">
        <v>45377</v>
      </c>
      <c r="AD7" s="493"/>
      <c r="AE7" s="493"/>
      <c r="AF7" s="828" t="s">
        <v>650</v>
      </c>
      <c r="AG7" s="493"/>
      <c r="AH7" s="373" t="s">
        <v>1354</v>
      </c>
      <c r="AI7" s="345"/>
      <c r="AJ7" s="345" t="s">
        <v>958</v>
      </c>
      <c r="AK7" s="345">
        <v>3</v>
      </c>
    </row>
    <row r="8" spans="1:37" s="814" customFormat="1" ht="13.5">
      <c r="A8" s="345" t="s">
        <v>823</v>
      </c>
      <c r="B8" s="824" t="s">
        <v>1340</v>
      </c>
      <c r="C8" s="825" t="s">
        <v>1355</v>
      </c>
      <c r="D8" s="345" t="s">
        <v>44</v>
      </c>
      <c r="E8" s="273"/>
      <c r="F8" s="273" t="s">
        <v>513</v>
      </c>
      <c r="G8" s="273" t="s">
        <v>514</v>
      </c>
      <c r="H8" s="373" t="s">
        <v>1350</v>
      </c>
      <c r="I8" s="369" t="s">
        <v>86</v>
      </c>
      <c r="J8" s="816" t="s">
        <v>1351</v>
      </c>
      <c r="K8" s="807" t="s">
        <v>53</v>
      </c>
      <c r="L8" s="369" t="s">
        <v>9</v>
      </c>
      <c r="M8" s="373"/>
      <c r="N8" s="373" t="s">
        <v>1</v>
      </c>
      <c r="O8" s="826">
        <v>1854000</v>
      </c>
      <c r="P8" s="826">
        <v>1854000</v>
      </c>
      <c r="Q8" s="826">
        <f t="shared" ref="Q8:Q21" si="1">T8*1000000</f>
        <v>1854000</v>
      </c>
      <c r="R8" s="350">
        <f t="shared" si="0"/>
        <v>0</v>
      </c>
      <c r="S8" s="826">
        <v>1854000</v>
      </c>
      <c r="T8" s="807">
        <f>1854000/1000000</f>
        <v>1.8540000000000001</v>
      </c>
      <c r="U8" s="807"/>
      <c r="V8" s="807">
        <v>1253304.2320000001</v>
      </c>
      <c r="W8" s="825" t="s">
        <v>1352</v>
      </c>
      <c r="X8" s="808">
        <v>45199</v>
      </c>
      <c r="Y8" s="811" t="s">
        <v>19</v>
      </c>
      <c r="Z8" s="359">
        <v>3</v>
      </c>
      <c r="AA8" s="825" t="s">
        <v>651</v>
      </c>
      <c r="AB8" s="493" t="s">
        <v>479</v>
      </c>
      <c r="AC8" s="829">
        <v>45313</v>
      </c>
      <c r="AD8" s="493"/>
      <c r="AE8" s="493"/>
      <c r="AF8" s="502" t="s">
        <v>515</v>
      </c>
      <c r="AG8" s="493"/>
      <c r="AH8" s="373" t="s">
        <v>1354</v>
      </c>
      <c r="AI8" s="345"/>
      <c r="AJ8" s="345" t="s">
        <v>958</v>
      </c>
      <c r="AK8" s="345">
        <v>3</v>
      </c>
    </row>
    <row r="9" spans="1:37" s="814" customFormat="1" ht="13.5">
      <c r="A9" s="345" t="s">
        <v>824</v>
      </c>
      <c r="B9" s="824" t="s">
        <v>1340</v>
      </c>
      <c r="C9" s="825" t="s">
        <v>1356</v>
      </c>
      <c r="D9" s="345" t="s">
        <v>44</v>
      </c>
      <c r="E9" s="273"/>
      <c r="F9" s="273" t="s">
        <v>513</v>
      </c>
      <c r="G9" s="273" t="s">
        <v>514</v>
      </c>
      <c r="H9" s="373" t="s">
        <v>1350</v>
      </c>
      <c r="I9" s="369" t="s">
        <v>86</v>
      </c>
      <c r="J9" s="816" t="s">
        <v>1351</v>
      </c>
      <c r="K9" s="807" t="s">
        <v>53</v>
      </c>
      <c r="L9" s="369" t="s">
        <v>9</v>
      </c>
      <c r="M9" s="373"/>
      <c r="N9" s="373" t="s">
        <v>1</v>
      </c>
      <c r="O9" s="826">
        <v>534600</v>
      </c>
      <c r="P9" s="826">
        <v>534600</v>
      </c>
      <c r="Q9" s="826">
        <f t="shared" si="1"/>
        <v>534600</v>
      </c>
      <c r="R9" s="350">
        <f t="shared" si="0"/>
        <v>0</v>
      </c>
      <c r="S9" s="830">
        <v>534600</v>
      </c>
      <c r="T9" s="818">
        <f>534600/1000000</f>
        <v>0.53459999999999996</v>
      </c>
      <c r="U9" s="809"/>
      <c r="V9" s="809">
        <v>329779.641</v>
      </c>
      <c r="W9" s="825" t="s">
        <v>1352</v>
      </c>
      <c r="X9" s="831">
        <v>45199</v>
      </c>
      <c r="Y9" s="811" t="s">
        <v>19</v>
      </c>
      <c r="Z9" s="349">
        <v>3</v>
      </c>
      <c r="AA9" s="816" t="s">
        <v>1353</v>
      </c>
      <c r="AB9" s="493" t="s">
        <v>652</v>
      </c>
      <c r="AC9" s="827">
        <v>45371</v>
      </c>
      <c r="AD9" s="498"/>
      <c r="AE9" s="498"/>
      <c r="AF9" s="828" t="s">
        <v>650</v>
      </c>
      <c r="AG9" s="498"/>
      <c r="AH9" s="373" t="s">
        <v>1354</v>
      </c>
      <c r="AI9" s="345"/>
      <c r="AJ9" s="345" t="s">
        <v>958</v>
      </c>
      <c r="AK9" s="345">
        <v>3</v>
      </c>
    </row>
    <row r="10" spans="1:37" s="814" customFormat="1" ht="67">
      <c r="A10" s="345" t="s">
        <v>825</v>
      </c>
      <c r="B10" s="804" t="s">
        <v>1340</v>
      </c>
      <c r="C10" s="369" t="s">
        <v>1357</v>
      </c>
      <c r="D10" s="345" t="s">
        <v>44</v>
      </c>
      <c r="E10" s="273"/>
      <c r="F10" s="318" t="s">
        <v>653</v>
      </c>
      <c r="G10" s="318" t="s">
        <v>172</v>
      </c>
      <c r="H10" s="369" t="s">
        <v>1350</v>
      </c>
      <c r="I10" s="373" t="s">
        <v>84</v>
      </c>
      <c r="J10" s="816" t="s">
        <v>6</v>
      </c>
      <c r="K10" s="369" t="s">
        <v>53</v>
      </c>
      <c r="L10" s="369" t="s">
        <v>9</v>
      </c>
      <c r="M10" s="369" t="s">
        <v>1073</v>
      </c>
      <c r="N10" s="806" t="s">
        <v>1</v>
      </c>
      <c r="O10" s="807">
        <f>1868130*1</f>
        <v>1868130</v>
      </c>
      <c r="P10" s="826">
        <f>1868130*1</f>
        <v>1868130</v>
      </c>
      <c r="Q10" s="826">
        <f t="shared" si="1"/>
        <v>1690000</v>
      </c>
      <c r="R10" s="350">
        <f t="shared" si="0"/>
        <v>178130</v>
      </c>
      <c r="S10" s="830">
        <v>1690000</v>
      </c>
      <c r="T10" s="818">
        <f t="shared" ref="T10:T11" si="2">S10/1000000</f>
        <v>1.69</v>
      </c>
      <c r="U10" s="809"/>
      <c r="V10" s="809"/>
      <c r="W10" s="819"/>
      <c r="X10" s="831"/>
      <c r="Y10" s="819" t="s">
        <v>94</v>
      </c>
      <c r="Z10" s="382">
        <v>7</v>
      </c>
      <c r="AA10" s="819"/>
      <c r="AB10" s="820"/>
      <c r="AC10" s="820"/>
      <c r="AD10" s="820"/>
      <c r="AE10" s="820"/>
      <c r="AF10" s="504" t="s">
        <v>654</v>
      </c>
      <c r="AG10" s="820"/>
      <c r="AH10" s="387" t="s">
        <v>1358</v>
      </c>
      <c r="AI10" s="345"/>
      <c r="AJ10" s="345" t="s">
        <v>958</v>
      </c>
      <c r="AK10" s="345">
        <v>7</v>
      </c>
    </row>
    <row r="11" spans="1:37" s="814" customFormat="1" ht="54">
      <c r="A11" s="345" t="s">
        <v>826</v>
      </c>
      <c r="B11" s="804" t="s">
        <v>1340</v>
      </c>
      <c r="C11" s="369" t="s">
        <v>1359</v>
      </c>
      <c r="D11" s="345" t="s">
        <v>44</v>
      </c>
      <c r="E11" s="273"/>
      <c r="F11" s="318" t="s">
        <v>653</v>
      </c>
      <c r="G11" s="318" t="s">
        <v>172</v>
      </c>
      <c r="H11" s="369" t="s">
        <v>1350</v>
      </c>
      <c r="I11" s="373" t="s">
        <v>84</v>
      </c>
      <c r="J11" s="816" t="s">
        <v>6</v>
      </c>
      <c r="K11" s="369" t="s">
        <v>53</v>
      </c>
      <c r="L11" s="369" t="s">
        <v>9</v>
      </c>
      <c r="M11" s="369" t="s">
        <v>1073</v>
      </c>
      <c r="N11" s="806" t="s">
        <v>1</v>
      </c>
      <c r="O11" s="807">
        <f>1143012*2</f>
        <v>2286024</v>
      </c>
      <c r="P11" s="807">
        <f>1143012*2</f>
        <v>2286024</v>
      </c>
      <c r="Q11" s="826">
        <f t="shared" si="1"/>
        <v>1720000</v>
      </c>
      <c r="R11" s="350">
        <f t="shared" si="0"/>
        <v>566024</v>
      </c>
      <c r="S11" s="809">
        <v>1720000</v>
      </c>
      <c r="T11" s="818">
        <f t="shared" si="2"/>
        <v>1.72</v>
      </c>
      <c r="U11" s="809"/>
      <c r="V11" s="809"/>
      <c r="W11" s="819"/>
      <c r="X11" s="831"/>
      <c r="Y11" s="819" t="s">
        <v>94</v>
      </c>
      <c r="Z11" s="382">
        <v>7</v>
      </c>
      <c r="AA11" s="819"/>
      <c r="AB11" s="820"/>
      <c r="AC11" s="820"/>
      <c r="AD11" s="820"/>
      <c r="AE11" s="820"/>
      <c r="AF11" s="504" t="s">
        <v>654</v>
      </c>
      <c r="AG11" s="820"/>
      <c r="AH11" s="387" t="s">
        <v>1360</v>
      </c>
      <c r="AI11" s="345"/>
      <c r="AJ11" s="345" t="s">
        <v>958</v>
      </c>
      <c r="AK11" s="345">
        <v>7</v>
      </c>
    </row>
    <row r="12" spans="1:37" s="814" customFormat="1" ht="17">
      <c r="A12" s="345" t="s">
        <v>827</v>
      </c>
      <c r="B12" s="825" t="s">
        <v>1361</v>
      </c>
      <c r="C12" s="825" t="s">
        <v>1362</v>
      </c>
      <c r="D12" s="345" t="s">
        <v>44</v>
      </c>
      <c r="E12" s="273"/>
      <c r="F12" s="318" t="s">
        <v>655</v>
      </c>
      <c r="G12" s="318" t="s">
        <v>656</v>
      </c>
      <c r="H12" s="813" t="s">
        <v>657</v>
      </c>
      <c r="I12" s="369" t="s">
        <v>86</v>
      </c>
      <c r="J12" s="825" t="s">
        <v>52</v>
      </c>
      <c r="K12" s="807" t="s">
        <v>53</v>
      </c>
      <c r="L12" s="369" t="s">
        <v>9</v>
      </c>
      <c r="M12" s="813"/>
      <c r="N12" s="373" t="s">
        <v>1</v>
      </c>
      <c r="O12" s="830">
        <v>10400</v>
      </c>
      <c r="P12" s="830">
        <v>10400</v>
      </c>
      <c r="Q12" s="826">
        <f t="shared" si="1"/>
        <v>10400</v>
      </c>
      <c r="R12" s="350">
        <f t="shared" si="0"/>
        <v>0</v>
      </c>
      <c r="S12" s="830">
        <v>10400</v>
      </c>
      <c r="T12" s="818">
        <f>10400/1000000</f>
        <v>1.04E-2</v>
      </c>
      <c r="U12" s="809"/>
      <c r="V12" s="809">
        <v>0</v>
      </c>
      <c r="W12" s="825" t="s">
        <v>1352</v>
      </c>
      <c r="X12" s="831">
        <v>45199</v>
      </c>
      <c r="Y12" s="819" t="s">
        <v>19</v>
      </c>
      <c r="Z12" s="359">
        <v>3</v>
      </c>
      <c r="AA12" s="816" t="s">
        <v>1353</v>
      </c>
      <c r="AB12" s="493" t="s">
        <v>658</v>
      </c>
      <c r="AC12" s="827">
        <v>45376</v>
      </c>
      <c r="AD12" s="493"/>
      <c r="AE12" s="493"/>
      <c r="AF12" s="828" t="s">
        <v>650</v>
      </c>
      <c r="AG12" s="493"/>
      <c r="AH12" s="373" t="s">
        <v>1354</v>
      </c>
      <c r="AI12" s="345"/>
      <c r="AJ12" s="345" t="s">
        <v>958</v>
      </c>
      <c r="AK12" s="345">
        <v>3</v>
      </c>
    </row>
    <row r="13" spans="1:37" s="814" customFormat="1" ht="40.5">
      <c r="A13" s="345" t="s">
        <v>828</v>
      </c>
      <c r="B13" s="804" t="s">
        <v>1340</v>
      </c>
      <c r="C13" s="369" t="s">
        <v>1363</v>
      </c>
      <c r="D13" s="345" t="s">
        <v>44</v>
      </c>
      <c r="E13" s="273"/>
      <c r="F13" s="318" t="s">
        <v>655</v>
      </c>
      <c r="G13" s="318" t="s">
        <v>656</v>
      </c>
      <c r="H13" s="369" t="s">
        <v>1350</v>
      </c>
      <c r="I13" s="373" t="s">
        <v>84</v>
      </c>
      <c r="J13" s="816" t="s">
        <v>6</v>
      </c>
      <c r="K13" s="369" t="s">
        <v>53</v>
      </c>
      <c r="L13" s="369" t="s">
        <v>9</v>
      </c>
      <c r="M13" s="832" t="s">
        <v>1073</v>
      </c>
      <c r="N13" s="806" t="s">
        <v>1</v>
      </c>
      <c r="O13" s="807">
        <v>670075</v>
      </c>
      <c r="P13" s="807">
        <v>670075</v>
      </c>
      <c r="Q13" s="826">
        <f t="shared" si="1"/>
        <v>670075</v>
      </c>
      <c r="R13" s="807">
        <f t="shared" si="0"/>
        <v>0</v>
      </c>
      <c r="S13" s="833">
        <v>670075</v>
      </c>
      <c r="T13" s="818">
        <f t="shared" ref="T13:T19" si="3">S13/1000000</f>
        <v>0.67007499999999998</v>
      </c>
      <c r="U13" s="809"/>
      <c r="V13" s="809">
        <f t="shared" ref="V13:V19" si="4">S13*0.5</f>
        <v>335037.5</v>
      </c>
      <c r="W13" s="835" t="s">
        <v>690</v>
      </c>
      <c r="X13" s="831">
        <v>45291</v>
      </c>
      <c r="Y13" s="819" t="s">
        <v>20</v>
      </c>
      <c r="Z13" s="382">
        <v>4</v>
      </c>
      <c r="AA13" s="836" t="s">
        <v>1364</v>
      </c>
      <c r="AB13" s="837" t="s">
        <v>1365</v>
      </c>
      <c r="AC13" s="820"/>
      <c r="AD13" s="820"/>
      <c r="AE13" s="820"/>
      <c r="AF13" s="504" t="s">
        <v>650</v>
      </c>
      <c r="AG13" s="820"/>
      <c r="AH13" s="838" t="s">
        <v>1281</v>
      </c>
      <c r="AI13" s="1048" t="s">
        <v>1169</v>
      </c>
      <c r="AJ13" s="345" t="s">
        <v>958</v>
      </c>
      <c r="AK13" s="345">
        <v>4</v>
      </c>
    </row>
    <row r="14" spans="1:37" s="814" customFormat="1" ht="22.5" customHeight="1">
      <c r="A14" s="345" t="s">
        <v>828</v>
      </c>
      <c r="B14" s="804" t="s">
        <v>1340</v>
      </c>
      <c r="C14" s="369" t="s">
        <v>1366</v>
      </c>
      <c r="D14" s="345" t="s">
        <v>44</v>
      </c>
      <c r="E14" s="273"/>
      <c r="F14" s="318" t="s">
        <v>655</v>
      </c>
      <c r="G14" s="318" t="s">
        <v>656</v>
      </c>
      <c r="H14" s="369" t="s">
        <v>1350</v>
      </c>
      <c r="I14" s="373" t="s">
        <v>84</v>
      </c>
      <c r="J14" s="816" t="s">
        <v>6</v>
      </c>
      <c r="K14" s="369" t="s">
        <v>53</v>
      </c>
      <c r="L14" s="369" t="s">
        <v>9</v>
      </c>
      <c r="M14" s="832" t="s">
        <v>1073</v>
      </c>
      <c r="N14" s="806" t="s">
        <v>1</v>
      </c>
      <c r="O14" s="807">
        <v>1327925</v>
      </c>
      <c r="P14" s="807">
        <v>1327925</v>
      </c>
      <c r="Q14" s="826">
        <f t="shared" si="1"/>
        <v>631603</v>
      </c>
      <c r="R14" s="807">
        <f t="shared" si="0"/>
        <v>696322</v>
      </c>
      <c r="S14" s="833">
        <v>631603</v>
      </c>
      <c r="T14" s="818">
        <f t="shared" si="3"/>
        <v>0.63160300000000003</v>
      </c>
      <c r="U14" s="809"/>
      <c r="V14" s="809">
        <f>S14*0.5</f>
        <v>315801.5</v>
      </c>
      <c r="W14" s="835" t="s">
        <v>690</v>
      </c>
      <c r="X14" s="831">
        <v>45291</v>
      </c>
      <c r="Y14" s="819" t="s">
        <v>21</v>
      </c>
      <c r="Z14" s="382">
        <v>5</v>
      </c>
      <c r="AA14" s="819"/>
      <c r="AB14" s="820"/>
      <c r="AC14" s="820"/>
      <c r="AD14" s="820"/>
      <c r="AE14" s="820"/>
      <c r="AF14" s="504" t="s">
        <v>650</v>
      </c>
      <c r="AG14" s="820"/>
      <c r="AH14" s="838" t="s">
        <v>1281</v>
      </c>
      <c r="AI14" s="1048" t="s">
        <v>1169</v>
      </c>
      <c r="AJ14" s="345" t="s">
        <v>958</v>
      </c>
      <c r="AK14" s="345">
        <v>5</v>
      </c>
    </row>
    <row r="15" spans="1:37" s="814" customFormat="1" ht="24" customHeight="1">
      <c r="A15" s="345" t="s">
        <v>828</v>
      </c>
      <c r="B15" s="804" t="s">
        <v>1340</v>
      </c>
      <c r="C15" s="369" t="s">
        <v>1367</v>
      </c>
      <c r="D15" s="345" t="s">
        <v>44</v>
      </c>
      <c r="E15" s="273"/>
      <c r="F15" s="318" t="s">
        <v>655</v>
      </c>
      <c r="G15" s="318" t="s">
        <v>656</v>
      </c>
      <c r="H15" s="369" t="s">
        <v>1350</v>
      </c>
      <c r="I15" s="373" t="s">
        <v>84</v>
      </c>
      <c r="J15" s="816" t="s">
        <v>6</v>
      </c>
      <c r="K15" s="369" t="s">
        <v>53</v>
      </c>
      <c r="L15" s="369" t="s">
        <v>9</v>
      </c>
      <c r="M15" s="832" t="s">
        <v>1073</v>
      </c>
      <c r="N15" s="806" t="s">
        <v>1</v>
      </c>
      <c r="O15" s="807">
        <v>1327925</v>
      </c>
      <c r="P15" s="807">
        <v>1327925</v>
      </c>
      <c r="Q15" s="826">
        <f t="shared" si="1"/>
        <v>696322</v>
      </c>
      <c r="R15" s="807">
        <f t="shared" si="0"/>
        <v>631603</v>
      </c>
      <c r="S15" s="833">
        <f>1998000-670075-631603</f>
        <v>696322</v>
      </c>
      <c r="T15" s="818">
        <f t="shared" si="3"/>
        <v>0.696322</v>
      </c>
      <c r="U15" s="809"/>
      <c r="V15" s="809">
        <f t="shared" si="4"/>
        <v>348161</v>
      </c>
      <c r="W15" s="835" t="s">
        <v>690</v>
      </c>
      <c r="X15" s="831">
        <v>45291</v>
      </c>
      <c r="Y15" s="819" t="s">
        <v>22</v>
      </c>
      <c r="Z15" s="382">
        <v>6</v>
      </c>
      <c r="AA15" s="819"/>
      <c r="AB15" s="820"/>
      <c r="AC15" s="820"/>
      <c r="AD15" s="820"/>
      <c r="AE15" s="820"/>
      <c r="AF15" s="504" t="s">
        <v>650</v>
      </c>
      <c r="AG15" s="820"/>
      <c r="AH15" s="838" t="s">
        <v>1281</v>
      </c>
      <c r="AI15" s="1048" t="s">
        <v>1169</v>
      </c>
      <c r="AJ15" s="345" t="s">
        <v>958</v>
      </c>
      <c r="AK15" s="345">
        <v>6</v>
      </c>
    </row>
    <row r="16" spans="1:37" s="999" customFormat="1" ht="68.5">
      <c r="A16" s="693" t="s">
        <v>829</v>
      </c>
      <c r="B16" s="708" t="s">
        <v>1340</v>
      </c>
      <c r="C16" s="993" t="s">
        <v>1368</v>
      </c>
      <c r="D16" s="693" t="s">
        <v>44</v>
      </c>
      <c r="E16" s="273"/>
      <c r="F16" s="318" t="s">
        <v>653</v>
      </c>
      <c r="G16" s="318" t="s">
        <v>172</v>
      </c>
      <c r="H16" s="993" t="s">
        <v>1350</v>
      </c>
      <c r="I16" s="696" t="s">
        <v>84</v>
      </c>
      <c r="J16" s="816" t="s">
        <v>6</v>
      </c>
      <c r="K16" s="369" t="s">
        <v>53</v>
      </c>
      <c r="L16" s="369" t="s">
        <v>9</v>
      </c>
      <c r="M16" s="839" t="s">
        <v>659</v>
      </c>
      <c r="N16" s="994" t="s">
        <v>1</v>
      </c>
      <c r="O16" s="703">
        <f>1868130*1</f>
        <v>1868130</v>
      </c>
      <c r="P16" s="995">
        <f>1868130*1</f>
        <v>1868130</v>
      </c>
      <c r="Q16" s="995">
        <f t="shared" si="1"/>
        <v>1690000</v>
      </c>
      <c r="R16" s="350">
        <f t="shared" si="0"/>
        <v>178130</v>
      </c>
      <c r="S16" s="830">
        <v>1690000</v>
      </c>
      <c r="T16" s="996">
        <f t="shared" si="3"/>
        <v>1.69</v>
      </c>
      <c r="U16" s="809"/>
      <c r="V16" s="809">
        <f t="shared" si="4"/>
        <v>845000</v>
      </c>
      <c r="W16" s="840" t="s">
        <v>1369</v>
      </c>
      <c r="X16" s="831"/>
      <c r="Y16" s="819" t="s">
        <v>94</v>
      </c>
      <c r="Z16" s="1104">
        <v>7</v>
      </c>
      <c r="AA16" s="819"/>
      <c r="AB16" s="820"/>
      <c r="AC16" s="820"/>
      <c r="AD16" s="820"/>
      <c r="AE16" s="820"/>
      <c r="AF16" s="504" t="s">
        <v>654</v>
      </c>
      <c r="AG16" s="820"/>
      <c r="AH16" s="998" t="s">
        <v>1597</v>
      </c>
      <c r="AI16" s="345" t="s">
        <v>1370</v>
      </c>
      <c r="AJ16" s="693" t="s">
        <v>958</v>
      </c>
      <c r="AK16" s="693">
        <v>5</v>
      </c>
    </row>
    <row r="17" spans="1:37" s="999" customFormat="1" ht="89.4" customHeight="1">
      <c r="A17" s="693" t="s">
        <v>830</v>
      </c>
      <c r="B17" s="708" t="s">
        <v>1340</v>
      </c>
      <c r="C17" s="993" t="s">
        <v>1371</v>
      </c>
      <c r="D17" s="693" t="s">
        <v>44</v>
      </c>
      <c r="E17" s="273"/>
      <c r="F17" s="318" t="s">
        <v>653</v>
      </c>
      <c r="G17" s="318" t="s">
        <v>172</v>
      </c>
      <c r="H17" s="993" t="s">
        <v>1350</v>
      </c>
      <c r="I17" s="696" t="s">
        <v>84</v>
      </c>
      <c r="J17" s="816" t="s">
        <v>6</v>
      </c>
      <c r="K17" s="369" t="s">
        <v>53</v>
      </c>
      <c r="L17" s="369" t="s">
        <v>9</v>
      </c>
      <c r="M17" s="369" t="s">
        <v>1073</v>
      </c>
      <c r="N17" s="994" t="s">
        <v>1</v>
      </c>
      <c r="O17" s="703">
        <f>3215970</f>
        <v>3215970</v>
      </c>
      <c r="P17" s="995">
        <f>3215970</f>
        <v>3215970</v>
      </c>
      <c r="Q17" s="995">
        <f t="shared" si="1"/>
        <v>1938600</v>
      </c>
      <c r="R17" s="350">
        <f t="shared" si="0"/>
        <v>1277370</v>
      </c>
      <c r="S17" s="830">
        <v>1938600</v>
      </c>
      <c r="T17" s="996">
        <f t="shared" si="3"/>
        <v>1.9386000000000001</v>
      </c>
      <c r="U17" s="809"/>
      <c r="V17" s="809">
        <f t="shared" si="4"/>
        <v>969300</v>
      </c>
      <c r="W17" s="840" t="s">
        <v>1369</v>
      </c>
      <c r="X17" s="831"/>
      <c r="Y17" s="819" t="s">
        <v>94</v>
      </c>
      <c r="Z17" s="1104">
        <v>7</v>
      </c>
      <c r="AA17" s="819"/>
      <c r="AB17" s="820"/>
      <c r="AC17" s="820"/>
      <c r="AD17" s="820"/>
      <c r="AE17" s="820"/>
      <c r="AF17" s="504" t="s">
        <v>654</v>
      </c>
      <c r="AG17" s="820"/>
      <c r="AH17" s="998" t="s">
        <v>1598</v>
      </c>
      <c r="AI17" s="345"/>
      <c r="AJ17" s="693" t="s">
        <v>958</v>
      </c>
      <c r="AK17" s="693">
        <v>5</v>
      </c>
    </row>
    <row r="18" spans="1:37" s="814" customFormat="1" ht="44.4" customHeight="1">
      <c r="A18" s="345" t="s">
        <v>831</v>
      </c>
      <c r="B18" s="804" t="s">
        <v>1340</v>
      </c>
      <c r="C18" s="369" t="s">
        <v>1372</v>
      </c>
      <c r="D18" s="345" t="s">
        <v>44</v>
      </c>
      <c r="E18" s="273"/>
      <c r="F18" s="318" t="s">
        <v>655</v>
      </c>
      <c r="G18" s="318" t="s">
        <v>656</v>
      </c>
      <c r="H18" s="369" t="s">
        <v>1350</v>
      </c>
      <c r="I18" s="373" t="s">
        <v>84</v>
      </c>
      <c r="J18" s="816" t="s">
        <v>6</v>
      </c>
      <c r="K18" s="369" t="s">
        <v>53</v>
      </c>
      <c r="L18" s="369" t="s">
        <v>9</v>
      </c>
      <c r="M18" s="369" t="s">
        <v>1073</v>
      </c>
      <c r="N18" s="806" t="s">
        <v>1</v>
      </c>
      <c r="O18" s="807">
        <v>1059220</v>
      </c>
      <c r="P18" s="826">
        <v>1059220</v>
      </c>
      <c r="Q18" s="826">
        <f t="shared" si="1"/>
        <v>1059220</v>
      </c>
      <c r="R18" s="350">
        <f t="shared" si="0"/>
        <v>0</v>
      </c>
      <c r="S18" s="826">
        <v>1059220</v>
      </c>
      <c r="T18" s="809">
        <f t="shared" si="3"/>
        <v>1.0592200000000001</v>
      </c>
      <c r="U18" s="809"/>
      <c r="V18" s="809">
        <f t="shared" si="4"/>
        <v>529610</v>
      </c>
      <c r="W18" s="835" t="s">
        <v>690</v>
      </c>
      <c r="X18" s="831">
        <v>45291</v>
      </c>
      <c r="Y18" s="819" t="s">
        <v>22</v>
      </c>
      <c r="Z18" s="382">
        <v>6</v>
      </c>
      <c r="AA18" s="819"/>
      <c r="AB18" s="820"/>
      <c r="AC18" s="820"/>
      <c r="AD18" s="820"/>
      <c r="AE18" s="820"/>
      <c r="AF18" s="504" t="s">
        <v>650</v>
      </c>
      <c r="AG18" s="820"/>
      <c r="AH18" s="839" t="s">
        <v>1373</v>
      </c>
      <c r="AI18" s="1048" t="s">
        <v>1169</v>
      </c>
      <c r="AJ18" s="345" t="s">
        <v>958</v>
      </c>
      <c r="AK18" s="345">
        <v>6</v>
      </c>
    </row>
    <row r="19" spans="1:37" s="999" customFormat="1" ht="87.65" customHeight="1">
      <c r="A19" s="693" t="s">
        <v>832</v>
      </c>
      <c r="B19" s="708" t="s">
        <v>1340</v>
      </c>
      <c r="C19" s="993" t="s">
        <v>1374</v>
      </c>
      <c r="D19" s="693" t="s">
        <v>44</v>
      </c>
      <c r="E19" s="273"/>
      <c r="F19" s="318" t="s">
        <v>653</v>
      </c>
      <c r="G19" s="318" t="s">
        <v>172</v>
      </c>
      <c r="H19" s="993" t="s">
        <v>1350</v>
      </c>
      <c r="I19" s="696" t="s">
        <v>84</v>
      </c>
      <c r="J19" s="816" t="s">
        <v>6</v>
      </c>
      <c r="K19" s="369" t="s">
        <v>53</v>
      </c>
      <c r="L19" s="369" t="s">
        <v>9</v>
      </c>
      <c r="M19" s="369" t="s">
        <v>1073</v>
      </c>
      <c r="N19" s="994" t="s">
        <v>1</v>
      </c>
      <c r="O19" s="703">
        <f>1143012*3</f>
        <v>3429036</v>
      </c>
      <c r="P19" s="703">
        <f>1143012*2</f>
        <v>2286024</v>
      </c>
      <c r="Q19" s="995">
        <f t="shared" si="1"/>
        <v>1720000</v>
      </c>
      <c r="R19" s="350">
        <f t="shared" si="0"/>
        <v>566024</v>
      </c>
      <c r="S19" s="809">
        <v>1720000</v>
      </c>
      <c r="T19" s="996">
        <f t="shared" si="3"/>
        <v>1.72</v>
      </c>
      <c r="U19" s="809"/>
      <c r="V19" s="809">
        <f t="shared" si="4"/>
        <v>860000</v>
      </c>
      <c r="W19" s="840" t="s">
        <v>1369</v>
      </c>
      <c r="X19" s="831"/>
      <c r="Y19" s="819" t="s">
        <v>22</v>
      </c>
      <c r="Z19" s="1104">
        <v>7</v>
      </c>
      <c r="AA19" s="819"/>
      <c r="AB19" s="820"/>
      <c r="AC19" s="820"/>
      <c r="AD19" s="820"/>
      <c r="AE19" s="820"/>
      <c r="AF19" s="504" t="s">
        <v>654</v>
      </c>
      <c r="AG19" s="820"/>
      <c r="AH19" s="998" t="s">
        <v>1598</v>
      </c>
      <c r="AI19" s="345" t="s">
        <v>1370</v>
      </c>
      <c r="AJ19" s="693" t="s">
        <v>958</v>
      </c>
      <c r="AK19" s="693">
        <v>5</v>
      </c>
    </row>
    <row r="20" spans="1:37" s="999" customFormat="1" ht="29">
      <c r="A20" s="693" t="s">
        <v>833</v>
      </c>
      <c r="B20" s="708" t="s">
        <v>1340</v>
      </c>
      <c r="C20" s="993" t="s">
        <v>1375</v>
      </c>
      <c r="D20" s="693" t="s">
        <v>44</v>
      </c>
      <c r="E20" s="273"/>
      <c r="F20" s="273" t="s">
        <v>661</v>
      </c>
      <c r="G20" s="318" t="s">
        <v>172</v>
      </c>
      <c r="H20" s="993" t="s">
        <v>1350</v>
      </c>
      <c r="I20" s="696" t="s">
        <v>86</v>
      </c>
      <c r="J20" s="816" t="s">
        <v>6</v>
      </c>
      <c r="K20" s="369" t="s">
        <v>53</v>
      </c>
      <c r="L20" s="369" t="s">
        <v>9</v>
      </c>
      <c r="M20" s="369" t="s">
        <v>1073</v>
      </c>
      <c r="N20" s="994" t="s">
        <v>1</v>
      </c>
      <c r="O20" s="703">
        <f>3565165*2</f>
        <v>7130330</v>
      </c>
      <c r="P20" s="995">
        <f>O20</f>
        <v>7130330</v>
      </c>
      <c r="Q20" s="995">
        <f t="shared" si="1"/>
        <v>3262214.5649999999</v>
      </c>
      <c r="R20" s="350">
        <f t="shared" si="0"/>
        <v>3868115.4350000001</v>
      </c>
      <c r="S20" s="830">
        <f>454187+4795</f>
        <v>458982</v>
      </c>
      <c r="T20" s="702">
        <f>S20*7.1075/1000000</f>
        <v>3.2622145649999998</v>
      </c>
      <c r="U20" s="809"/>
      <c r="V20" s="809">
        <f>Q20*0.5</f>
        <v>1631107.2825</v>
      </c>
      <c r="W20" s="841" t="s">
        <v>690</v>
      </c>
      <c r="X20" s="831">
        <v>45350</v>
      </c>
      <c r="Y20" s="819" t="s">
        <v>22</v>
      </c>
      <c r="Z20" s="1104">
        <v>6</v>
      </c>
      <c r="AA20" s="819"/>
      <c r="AB20" s="820"/>
      <c r="AC20" s="820"/>
      <c r="AD20" s="820"/>
      <c r="AE20" s="820"/>
      <c r="AF20" s="504" t="s">
        <v>654</v>
      </c>
      <c r="AG20" s="820"/>
      <c r="AH20" s="998" t="s">
        <v>1599</v>
      </c>
      <c r="AI20" s="345"/>
      <c r="AJ20" s="693" t="s">
        <v>958</v>
      </c>
      <c r="AK20" s="693">
        <v>6</v>
      </c>
    </row>
    <row r="21" spans="1:37" s="999" customFormat="1" ht="28">
      <c r="A21" s="693" t="s">
        <v>834</v>
      </c>
      <c r="B21" s="708" t="s">
        <v>1340</v>
      </c>
      <c r="C21" s="993" t="s">
        <v>1376</v>
      </c>
      <c r="D21" s="693" t="s">
        <v>44</v>
      </c>
      <c r="E21" s="273"/>
      <c r="F21" s="273" t="s">
        <v>662</v>
      </c>
      <c r="G21" s="318" t="s">
        <v>172</v>
      </c>
      <c r="H21" s="993" t="s">
        <v>1350</v>
      </c>
      <c r="I21" s="696" t="s">
        <v>86</v>
      </c>
      <c r="J21" s="816" t="s">
        <v>6</v>
      </c>
      <c r="K21" s="369" t="s">
        <v>53</v>
      </c>
      <c r="L21" s="369" t="s">
        <v>9</v>
      </c>
      <c r="M21" s="369" t="s">
        <v>1073</v>
      </c>
      <c r="N21" s="994" t="s">
        <v>1</v>
      </c>
      <c r="O21" s="703">
        <f>2729992*1.5</f>
        <v>4094988</v>
      </c>
      <c r="P21" s="995">
        <f>O21</f>
        <v>4094988</v>
      </c>
      <c r="Q21" s="995">
        <f t="shared" si="1"/>
        <v>2746323.7850000001</v>
      </c>
      <c r="R21" s="350">
        <f t="shared" si="0"/>
        <v>1348664.2149999999</v>
      </c>
      <c r="S21" s="830">
        <v>386398</v>
      </c>
      <c r="T21" s="702">
        <f>S21*7.1075/1000000</f>
        <v>2.746323785</v>
      </c>
      <c r="U21" s="809"/>
      <c r="V21" s="809">
        <f>Q21*0.5</f>
        <v>1373161.8925000001</v>
      </c>
      <c r="W21" s="841" t="s">
        <v>690</v>
      </c>
      <c r="X21" s="831">
        <v>45350</v>
      </c>
      <c r="Y21" s="819" t="s">
        <v>22</v>
      </c>
      <c r="Z21" s="1104">
        <v>6</v>
      </c>
      <c r="AA21" s="819"/>
      <c r="AB21" s="820"/>
      <c r="AC21" s="820"/>
      <c r="AD21" s="820"/>
      <c r="AE21" s="820"/>
      <c r="AF21" s="504" t="s">
        <v>654</v>
      </c>
      <c r="AG21" s="820"/>
      <c r="AH21" s="998" t="s">
        <v>1600</v>
      </c>
      <c r="AI21" s="345"/>
      <c r="AJ21" s="693" t="s">
        <v>958</v>
      </c>
      <c r="AK21" s="693">
        <v>6</v>
      </c>
    </row>
    <row r="22" spans="1:37" s="1071" customFormat="1" ht="13.5">
      <c r="A22" s="848" t="s">
        <v>793</v>
      </c>
      <c r="B22" s="1055" t="s">
        <v>1603</v>
      </c>
      <c r="C22" s="1056" t="s">
        <v>1604</v>
      </c>
      <c r="D22" s="1115" t="s">
        <v>1288</v>
      </c>
      <c r="E22" s="1057"/>
      <c r="F22" s="1057"/>
      <c r="G22" s="1057"/>
      <c r="H22" s="1058" t="s">
        <v>1605</v>
      </c>
      <c r="I22" s="1058" t="s">
        <v>1606</v>
      </c>
      <c r="J22" s="1059" t="s">
        <v>1607</v>
      </c>
      <c r="K22" s="1056" t="s">
        <v>82</v>
      </c>
      <c r="L22" s="1056" t="s">
        <v>14</v>
      </c>
      <c r="M22" s="1058" t="s">
        <v>1608</v>
      </c>
      <c r="N22" s="1058" t="s">
        <v>3</v>
      </c>
      <c r="O22" s="1060">
        <v>2000000</v>
      </c>
      <c r="P22" s="1061"/>
      <c r="Q22" s="1062"/>
      <c r="R22" s="1063">
        <f t="shared" si="0"/>
        <v>0</v>
      </c>
      <c r="S22" s="1064"/>
      <c r="T22" s="1065">
        <v>5.7221000000000002</v>
      </c>
      <c r="U22" s="1065"/>
      <c r="V22" s="1065"/>
      <c r="W22" s="1066"/>
      <c r="X22" s="1067"/>
      <c r="Y22" s="1068" t="s">
        <v>1310</v>
      </c>
      <c r="Z22" s="1105">
        <v>9</v>
      </c>
      <c r="AA22" s="1066"/>
      <c r="AB22" s="1069"/>
      <c r="AC22" s="1069"/>
      <c r="AD22" s="1069"/>
      <c r="AE22" s="1069"/>
      <c r="AF22" s="1070"/>
      <c r="AG22" s="1069"/>
      <c r="AH22" s="1056"/>
      <c r="AI22" s="848"/>
      <c r="AJ22" s="848" t="s">
        <v>958</v>
      </c>
      <c r="AK22" s="848">
        <v>9</v>
      </c>
    </row>
    <row r="23" spans="1:37" s="814" customFormat="1" ht="13.5">
      <c r="A23" s="345" t="s">
        <v>835</v>
      </c>
      <c r="B23" s="804" t="s">
        <v>1340</v>
      </c>
      <c r="C23" s="369" t="s">
        <v>1380</v>
      </c>
      <c r="D23" s="345" t="s">
        <v>968</v>
      </c>
      <c r="E23" s="273"/>
      <c r="F23" s="273"/>
      <c r="G23" s="273"/>
      <c r="H23" s="373" t="s">
        <v>1171</v>
      </c>
      <c r="I23" s="373" t="s">
        <v>1381</v>
      </c>
      <c r="J23" s="816" t="s">
        <v>1351</v>
      </c>
      <c r="K23" s="369" t="s">
        <v>53</v>
      </c>
      <c r="L23" s="369" t="s">
        <v>291</v>
      </c>
      <c r="M23" s="373" t="s">
        <v>1343</v>
      </c>
      <c r="N23" s="373" t="s">
        <v>3</v>
      </c>
      <c r="O23" s="817">
        <v>309550</v>
      </c>
      <c r="P23" s="817">
        <f>O23*$P$2</f>
        <v>2197805</v>
      </c>
      <c r="Q23" s="843">
        <f>200000*7.1</f>
        <v>1420000</v>
      </c>
      <c r="R23" s="350">
        <f t="shared" si="0"/>
        <v>777805</v>
      </c>
      <c r="S23" s="843"/>
      <c r="T23" s="818">
        <v>2.2597149999999999</v>
      </c>
      <c r="U23" s="831"/>
      <c r="V23" s="818"/>
      <c r="W23" s="819"/>
      <c r="X23" s="831"/>
      <c r="Y23" s="844" t="s">
        <v>747</v>
      </c>
      <c r="Z23" s="382">
        <v>8</v>
      </c>
      <c r="AA23" s="819"/>
      <c r="AB23" s="820"/>
      <c r="AC23" s="820"/>
      <c r="AD23" s="820"/>
      <c r="AE23" s="820"/>
      <c r="AF23" s="820"/>
      <c r="AG23" s="820"/>
      <c r="AH23" s="839" t="s">
        <v>1382</v>
      </c>
      <c r="AI23" s="345"/>
      <c r="AJ23" s="345" t="s">
        <v>957</v>
      </c>
      <c r="AK23" s="345">
        <v>8</v>
      </c>
    </row>
    <row r="24" spans="1:37" s="999" customFormat="1" ht="26">
      <c r="A24" s="693" t="s">
        <v>794</v>
      </c>
      <c r="B24" s="708" t="s">
        <v>1340</v>
      </c>
      <c r="C24" s="993" t="s">
        <v>1383</v>
      </c>
      <c r="D24" s="693" t="s">
        <v>968</v>
      </c>
      <c r="E24" s="273"/>
      <c r="F24" s="273"/>
      <c r="G24" s="273"/>
      <c r="H24" s="1000" t="s">
        <v>1341</v>
      </c>
      <c r="I24" s="696" t="s">
        <v>1384</v>
      </c>
      <c r="J24" s="816" t="s">
        <v>972</v>
      </c>
      <c r="K24" s="369" t="s">
        <v>82</v>
      </c>
      <c r="L24" s="369" t="s">
        <v>497</v>
      </c>
      <c r="M24" s="373" t="s">
        <v>498</v>
      </c>
      <c r="N24" s="696" t="s">
        <v>1</v>
      </c>
      <c r="O24" s="1001">
        <v>18371250</v>
      </c>
      <c r="P24" s="1002">
        <v>18371250</v>
      </c>
      <c r="Q24" s="1002">
        <v>18371250</v>
      </c>
      <c r="R24" s="350">
        <f t="shared" si="0"/>
        <v>0</v>
      </c>
      <c r="S24" s="843"/>
      <c r="T24" s="996"/>
      <c r="U24" s="818"/>
      <c r="V24" s="818"/>
      <c r="W24" s="819"/>
      <c r="X24" s="831"/>
      <c r="Y24" s="844" t="s">
        <v>937</v>
      </c>
      <c r="Z24" s="1104">
        <v>10</v>
      </c>
      <c r="AA24" s="819"/>
      <c r="AB24" s="820"/>
      <c r="AC24" s="820"/>
      <c r="AD24" s="820"/>
      <c r="AE24" s="820"/>
      <c r="AF24" s="820"/>
      <c r="AG24" s="820"/>
      <c r="AH24" s="993" t="s">
        <v>1385</v>
      </c>
      <c r="AI24" s="345"/>
      <c r="AJ24" s="693" t="s">
        <v>958</v>
      </c>
      <c r="AK24" s="693">
        <v>10</v>
      </c>
    </row>
    <row r="25" spans="1:37" s="999" customFormat="1" ht="26">
      <c r="A25" s="693" t="s">
        <v>794</v>
      </c>
      <c r="B25" s="708" t="s">
        <v>1340</v>
      </c>
      <c r="C25" s="993" t="s">
        <v>1383</v>
      </c>
      <c r="D25" s="693" t="s">
        <v>968</v>
      </c>
      <c r="E25" s="273"/>
      <c r="F25" s="273"/>
      <c r="G25" s="273"/>
      <c r="H25" s="1000" t="s">
        <v>1341</v>
      </c>
      <c r="I25" s="696" t="s">
        <v>1384</v>
      </c>
      <c r="J25" s="816" t="s">
        <v>972</v>
      </c>
      <c r="K25" s="369" t="s">
        <v>82</v>
      </c>
      <c r="L25" s="369" t="s">
        <v>497</v>
      </c>
      <c r="M25" s="373" t="s">
        <v>498</v>
      </c>
      <c r="N25" s="696" t="s">
        <v>1</v>
      </c>
      <c r="O25" s="1001">
        <v>18371250</v>
      </c>
      <c r="P25" s="1002">
        <v>18371250</v>
      </c>
      <c r="Q25" s="1002">
        <v>18371250</v>
      </c>
      <c r="R25" s="350">
        <f t="shared" si="0"/>
        <v>0</v>
      </c>
      <c r="S25" s="843"/>
      <c r="T25" s="996"/>
      <c r="U25" s="818"/>
      <c r="V25" s="818"/>
      <c r="W25" s="819"/>
      <c r="X25" s="831"/>
      <c r="Y25" s="844" t="s">
        <v>1386</v>
      </c>
      <c r="Z25" s="1104">
        <v>11</v>
      </c>
      <c r="AA25" s="819"/>
      <c r="AB25" s="820"/>
      <c r="AC25" s="820"/>
      <c r="AD25" s="820"/>
      <c r="AE25" s="820"/>
      <c r="AF25" s="820"/>
      <c r="AG25" s="820"/>
      <c r="AH25" s="993" t="s">
        <v>1385</v>
      </c>
      <c r="AI25" s="345"/>
      <c r="AJ25" s="693" t="s">
        <v>958</v>
      </c>
      <c r="AK25" s="693">
        <v>11</v>
      </c>
    </row>
    <row r="26" spans="1:37" s="999" customFormat="1" ht="26">
      <c r="A26" s="693" t="s">
        <v>794</v>
      </c>
      <c r="B26" s="708" t="s">
        <v>1340</v>
      </c>
      <c r="C26" s="993" t="s">
        <v>1383</v>
      </c>
      <c r="D26" s="693" t="s">
        <v>968</v>
      </c>
      <c r="E26" s="273"/>
      <c r="F26" s="273"/>
      <c r="G26" s="273"/>
      <c r="H26" s="1000" t="s">
        <v>1341</v>
      </c>
      <c r="I26" s="696" t="s">
        <v>1384</v>
      </c>
      <c r="J26" s="816" t="s">
        <v>972</v>
      </c>
      <c r="K26" s="369" t="s">
        <v>82</v>
      </c>
      <c r="L26" s="369" t="s">
        <v>497</v>
      </c>
      <c r="M26" s="373" t="s">
        <v>498</v>
      </c>
      <c r="N26" s="696" t="s">
        <v>1</v>
      </c>
      <c r="O26" s="1001">
        <v>18371250</v>
      </c>
      <c r="P26" s="1002">
        <v>18371250</v>
      </c>
      <c r="Q26" s="1002">
        <v>18371250</v>
      </c>
      <c r="R26" s="350">
        <f t="shared" si="0"/>
        <v>0</v>
      </c>
      <c r="S26" s="843"/>
      <c r="T26" s="996"/>
      <c r="U26" s="818"/>
      <c r="V26" s="818"/>
      <c r="W26" s="819"/>
      <c r="X26" s="831"/>
      <c r="Y26" s="844" t="s">
        <v>1387</v>
      </c>
      <c r="Z26" s="1104">
        <v>12</v>
      </c>
      <c r="AA26" s="819"/>
      <c r="AB26" s="820"/>
      <c r="AC26" s="820"/>
      <c r="AD26" s="820"/>
      <c r="AE26" s="820"/>
      <c r="AF26" s="820"/>
      <c r="AG26" s="820"/>
      <c r="AH26" s="993" t="s">
        <v>1385</v>
      </c>
      <c r="AI26" s="345"/>
      <c r="AJ26" s="693" t="s">
        <v>958</v>
      </c>
      <c r="AK26" s="693">
        <v>12</v>
      </c>
    </row>
    <row r="27" spans="1:37" s="999" customFormat="1" ht="13.5">
      <c r="A27" s="693" t="s">
        <v>836</v>
      </c>
      <c r="B27" s="708" t="s">
        <v>1340</v>
      </c>
      <c r="C27" s="696" t="s">
        <v>1388</v>
      </c>
      <c r="D27" s="693" t="s">
        <v>1037</v>
      </c>
      <c r="E27" s="273"/>
      <c r="F27" s="273"/>
      <c r="G27" s="273"/>
      <c r="H27" s="696" t="s">
        <v>1172</v>
      </c>
      <c r="I27" s="696" t="s">
        <v>1389</v>
      </c>
      <c r="J27" s="816" t="s">
        <v>972</v>
      </c>
      <c r="K27" s="369" t="s">
        <v>82</v>
      </c>
      <c r="L27" s="369" t="s">
        <v>14</v>
      </c>
      <c r="M27" s="373" t="s">
        <v>1390</v>
      </c>
      <c r="N27" s="1003" t="s">
        <v>3</v>
      </c>
      <c r="O27" s="703">
        <v>100000</v>
      </c>
      <c r="P27" s="703">
        <f>O27*$P$2</f>
        <v>710000</v>
      </c>
      <c r="Q27" s="577">
        <v>710000</v>
      </c>
      <c r="R27" s="807">
        <f t="shared" si="0"/>
        <v>0</v>
      </c>
      <c r="S27" s="809"/>
      <c r="T27" s="702"/>
      <c r="U27" s="809"/>
      <c r="V27" s="809">
        <v>438000</v>
      </c>
      <c r="W27" s="816"/>
      <c r="X27" s="831"/>
      <c r="Y27" s="816" t="s">
        <v>1391</v>
      </c>
      <c r="Z27" s="706">
        <v>10</v>
      </c>
      <c r="AA27" s="816"/>
      <c r="AB27" s="498"/>
      <c r="AC27" s="498"/>
      <c r="AD27" s="498"/>
      <c r="AE27" s="498"/>
      <c r="AF27" s="498"/>
      <c r="AG27" s="498"/>
      <c r="AH27" s="696" t="s">
        <v>1392</v>
      </c>
      <c r="AI27" s="345"/>
      <c r="AJ27" s="693" t="s">
        <v>90</v>
      </c>
      <c r="AK27" s="693">
        <v>10</v>
      </c>
    </row>
    <row r="28" spans="1:37" s="999" customFormat="1" ht="13.5">
      <c r="A28" s="693" t="s">
        <v>837</v>
      </c>
      <c r="B28" s="708" t="s">
        <v>1340</v>
      </c>
      <c r="C28" s="696" t="s">
        <v>1393</v>
      </c>
      <c r="D28" s="693" t="s">
        <v>1037</v>
      </c>
      <c r="E28" s="273"/>
      <c r="F28" s="273"/>
      <c r="G28" s="273"/>
      <c r="H28" s="696" t="s">
        <v>1172</v>
      </c>
      <c r="I28" s="696" t="s">
        <v>1389</v>
      </c>
      <c r="J28" s="816" t="s">
        <v>972</v>
      </c>
      <c r="K28" s="369" t="s">
        <v>82</v>
      </c>
      <c r="L28" s="369" t="s">
        <v>14</v>
      </c>
      <c r="M28" s="373" t="s">
        <v>1390</v>
      </c>
      <c r="N28" s="1003" t="s">
        <v>3</v>
      </c>
      <c r="O28" s="703">
        <v>300000</v>
      </c>
      <c r="P28" s="703">
        <f>O28*$P$2</f>
        <v>2130000</v>
      </c>
      <c r="Q28" s="581">
        <v>2130000</v>
      </c>
      <c r="R28" s="807">
        <f t="shared" si="0"/>
        <v>0</v>
      </c>
      <c r="S28" s="809"/>
      <c r="T28" s="702"/>
      <c r="U28" s="809"/>
      <c r="V28" s="809">
        <v>1314000</v>
      </c>
      <c r="W28" s="825"/>
      <c r="X28" s="831"/>
      <c r="Y28" s="816" t="s">
        <v>1391</v>
      </c>
      <c r="Z28" s="706">
        <v>10</v>
      </c>
      <c r="AA28" s="825"/>
      <c r="AB28" s="498"/>
      <c r="AC28" s="498"/>
      <c r="AD28" s="498"/>
      <c r="AE28" s="498"/>
      <c r="AF28" s="498"/>
      <c r="AG28" s="498"/>
      <c r="AH28" s="696" t="s">
        <v>1392</v>
      </c>
      <c r="AI28" s="345"/>
      <c r="AJ28" s="693" t="s">
        <v>90</v>
      </c>
      <c r="AK28" s="693">
        <v>10</v>
      </c>
    </row>
    <row r="29" spans="1:37" s="999" customFormat="1" ht="13.5">
      <c r="A29" s="693" t="s">
        <v>838</v>
      </c>
      <c r="B29" s="708" t="s">
        <v>1340</v>
      </c>
      <c r="C29" s="696" t="s">
        <v>1394</v>
      </c>
      <c r="D29" s="693" t="s">
        <v>1037</v>
      </c>
      <c r="E29" s="273"/>
      <c r="F29" s="273"/>
      <c r="G29" s="273"/>
      <c r="H29" s="696" t="s">
        <v>1172</v>
      </c>
      <c r="I29" s="696" t="s">
        <v>1389</v>
      </c>
      <c r="J29" s="816" t="s">
        <v>972</v>
      </c>
      <c r="K29" s="369" t="s">
        <v>82</v>
      </c>
      <c r="L29" s="369" t="s">
        <v>14</v>
      </c>
      <c r="M29" s="373" t="s">
        <v>1390</v>
      </c>
      <c r="N29" s="1003" t="s">
        <v>3</v>
      </c>
      <c r="O29" s="703">
        <v>300000</v>
      </c>
      <c r="P29" s="703">
        <f>O29*$P$2</f>
        <v>2130000</v>
      </c>
      <c r="Q29" s="581">
        <v>2130000</v>
      </c>
      <c r="R29" s="807">
        <f t="shared" si="0"/>
        <v>0</v>
      </c>
      <c r="S29" s="809"/>
      <c r="T29" s="702"/>
      <c r="U29" s="809"/>
      <c r="V29" s="809">
        <v>1314000</v>
      </c>
      <c r="W29" s="816"/>
      <c r="X29" s="831"/>
      <c r="Y29" s="816" t="s">
        <v>1391</v>
      </c>
      <c r="Z29" s="706">
        <v>10</v>
      </c>
      <c r="AA29" s="816"/>
      <c r="AB29" s="498"/>
      <c r="AC29" s="498"/>
      <c r="AD29" s="498"/>
      <c r="AE29" s="498"/>
      <c r="AF29" s="498"/>
      <c r="AG29" s="498"/>
      <c r="AH29" s="696" t="s">
        <v>1392</v>
      </c>
      <c r="AI29" s="345"/>
      <c r="AJ29" s="693" t="s">
        <v>90</v>
      </c>
      <c r="AK29" s="693">
        <v>10</v>
      </c>
    </row>
    <row r="30" spans="1:37" s="999" customFormat="1" ht="13.5">
      <c r="A30" s="693" t="s">
        <v>839</v>
      </c>
      <c r="B30" s="708" t="s">
        <v>1340</v>
      </c>
      <c r="C30" s="696" t="s">
        <v>1395</v>
      </c>
      <c r="D30" s="693" t="s">
        <v>1037</v>
      </c>
      <c r="E30" s="273"/>
      <c r="F30" s="273"/>
      <c r="G30" s="273"/>
      <c r="H30" s="696" t="s">
        <v>1172</v>
      </c>
      <c r="I30" s="696" t="s">
        <v>1389</v>
      </c>
      <c r="J30" s="816" t="s">
        <v>972</v>
      </c>
      <c r="K30" s="369" t="s">
        <v>82</v>
      </c>
      <c r="L30" s="369" t="s">
        <v>14</v>
      </c>
      <c r="M30" s="373" t="s">
        <v>1390</v>
      </c>
      <c r="N30" s="1003" t="s">
        <v>3</v>
      </c>
      <c r="O30" s="703">
        <v>500000</v>
      </c>
      <c r="P30" s="703">
        <f>O30*$P$2</f>
        <v>3550000</v>
      </c>
      <c r="Q30" s="581">
        <v>3550000</v>
      </c>
      <c r="R30" s="807">
        <f t="shared" si="0"/>
        <v>0</v>
      </c>
      <c r="S30" s="809"/>
      <c r="T30" s="702"/>
      <c r="U30" s="809"/>
      <c r="V30" s="809">
        <v>2190000</v>
      </c>
      <c r="W30" s="816"/>
      <c r="X30" s="831"/>
      <c r="Y30" s="816" t="s">
        <v>1391</v>
      </c>
      <c r="Z30" s="706">
        <v>10</v>
      </c>
      <c r="AA30" s="816"/>
      <c r="AB30" s="498"/>
      <c r="AC30" s="498"/>
      <c r="AD30" s="498"/>
      <c r="AE30" s="498"/>
      <c r="AF30" s="498"/>
      <c r="AG30" s="498"/>
      <c r="AH30" s="696" t="s">
        <v>1392</v>
      </c>
      <c r="AI30" s="345"/>
      <c r="AJ30" s="693" t="s">
        <v>90</v>
      </c>
      <c r="AK30" s="693">
        <v>10</v>
      </c>
    </row>
    <row r="31" spans="1:37" s="999" customFormat="1" ht="13.5">
      <c r="A31" s="693" t="s">
        <v>840</v>
      </c>
      <c r="B31" s="708" t="s">
        <v>1340</v>
      </c>
      <c r="C31" s="696" t="s">
        <v>1396</v>
      </c>
      <c r="D31" s="693" t="s">
        <v>968</v>
      </c>
      <c r="E31" s="273"/>
      <c r="F31" s="273"/>
      <c r="G31" s="273"/>
      <c r="H31" s="696" t="s">
        <v>1172</v>
      </c>
      <c r="I31" s="696" t="s">
        <v>1389</v>
      </c>
      <c r="J31" s="816" t="s">
        <v>972</v>
      </c>
      <c r="K31" s="369" t="s">
        <v>82</v>
      </c>
      <c r="L31" s="369" t="s">
        <v>14</v>
      </c>
      <c r="M31" s="373" t="s">
        <v>1010</v>
      </c>
      <c r="N31" s="1003" t="s">
        <v>3</v>
      </c>
      <c r="O31" s="703">
        <v>190000</v>
      </c>
      <c r="P31" s="703">
        <f>O31*$P$2</f>
        <v>1349000</v>
      </c>
      <c r="Q31" s="581">
        <f>P31</f>
        <v>1349000</v>
      </c>
      <c r="R31" s="807">
        <f t="shared" si="0"/>
        <v>0</v>
      </c>
      <c r="S31" s="809"/>
      <c r="T31" s="702"/>
      <c r="U31" s="809"/>
      <c r="V31" s="809">
        <v>832200</v>
      </c>
      <c r="W31" s="816"/>
      <c r="X31" s="831"/>
      <c r="Y31" s="816" t="s">
        <v>1397</v>
      </c>
      <c r="Z31" s="706">
        <v>5</v>
      </c>
      <c r="AA31" s="816"/>
      <c r="AB31" s="498"/>
      <c r="AC31" s="498"/>
      <c r="AD31" s="498"/>
      <c r="AE31" s="498"/>
      <c r="AF31" s="498"/>
      <c r="AG31" s="498"/>
      <c r="AH31" s="696" t="s">
        <v>1398</v>
      </c>
      <c r="AI31" s="345"/>
      <c r="AJ31" s="693" t="s">
        <v>90</v>
      </c>
      <c r="AK31" s="693">
        <v>5</v>
      </c>
    </row>
    <row r="32" spans="1:37" s="999" customFormat="1" ht="26">
      <c r="A32" s="693" t="s">
        <v>795</v>
      </c>
      <c r="B32" s="708" t="s">
        <v>1340</v>
      </c>
      <c r="C32" s="993" t="s">
        <v>1399</v>
      </c>
      <c r="D32" s="693" t="s">
        <v>968</v>
      </c>
      <c r="E32" s="273"/>
      <c r="F32" s="273"/>
      <c r="G32" s="273"/>
      <c r="H32" s="1000" t="s">
        <v>1341</v>
      </c>
      <c r="I32" s="696" t="s">
        <v>1384</v>
      </c>
      <c r="J32" s="816" t="s">
        <v>972</v>
      </c>
      <c r="K32" s="369" t="s">
        <v>82</v>
      </c>
      <c r="L32" s="369" t="s">
        <v>497</v>
      </c>
      <c r="M32" s="373" t="s">
        <v>498</v>
      </c>
      <c r="N32" s="696" t="s">
        <v>1</v>
      </c>
      <c r="O32" s="1001">
        <v>47062500</v>
      </c>
      <c r="P32" s="1002">
        <v>47062500</v>
      </c>
      <c r="Q32" s="1004">
        <v>47062500</v>
      </c>
      <c r="R32" s="350">
        <f t="shared" si="0"/>
        <v>0</v>
      </c>
      <c r="S32" s="843"/>
      <c r="T32" s="996"/>
      <c r="U32" s="818"/>
      <c r="V32" s="818"/>
      <c r="W32" s="819"/>
      <c r="X32" s="831"/>
      <c r="Y32" s="831">
        <v>45566</v>
      </c>
      <c r="Z32" s="1104">
        <v>10</v>
      </c>
      <c r="AA32" s="819"/>
      <c r="AB32" s="820"/>
      <c r="AC32" s="820"/>
      <c r="AD32" s="820"/>
      <c r="AE32" s="820"/>
      <c r="AF32" s="820"/>
      <c r="AG32" s="820"/>
      <c r="AH32" s="993" t="s">
        <v>1385</v>
      </c>
      <c r="AI32" s="345"/>
      <c r="AJ32" s="693" t="s">
        <v>958</v>
      </c>
      <c r="AK32" s="693">
        <v>10</v>
      </c>
    </row>
    <row r="33" spans="1:37" s="999" customFormat="1" ht="26">
      <c r="A33" s="693" t="s">
        <v>795</v>
      </c>
      <c r="B33" s="708" t="s">
        <v>1340</v>
      </c>
      <c r="C33" s="993" t="s">
        <v>1399</v>
      </c>
      <c r="D33" s="693" t="s">
        <v>968</v>
      </c>
      <c r="E33" s="273"/>
      <c r="F33" s="273"/>
      <c r="G33" s="273"/>
      <c r="H33" s="1000" t="s">
        <v>1341</v>
      </c>
      <c r="I33" s="696" t="s">
        <v>1384</v>
      </c>
      <c r="J33" s="816" t="s">
        <v>972</v>
      </c>
      <c r="K33" s="369" t="s">
        <v>82</v>
      </c>
      <c r="L33" s="369" t="s">
        <v>497</v>
      </c>
      <c r="M33" s="373" t="s">
        <v>498</v>
      </c>
      <c r="N33" s="696" t="s">
        <v>1</v>
      </c>
      <c r="O33" s="1001">
        <v>47062500</v>
      </c>
      <c r="P33" s="1002">
        <v>47062500</v>
      </c>
      <c r="Q33" s="1004">
        <v>47062500</v>
      </c>
      <c r="R33" s="350">
        <f t="shared" si="0"/>
        <v>0</v>
      </c>
      <c r="S33" s="843"/>
      <c r="T33" s="996"/>
      <c r="U33" s="818"/>
      <c r="V33" s="818"/>
      <c r="W33" s="819"/>
      <c r="X33" s="831"/>
      <c r="Y33" s="831">
        <v>45597</v>
      </c>
      <c r="Z33" s="1104">
        <v>11</v>
      </c>
      <c r="AA33" s="819"/>
      <c r="AB33" s="820"/>
      <c r="AC33" s="820"/>
      <c r="AD33" s="820"/>
      <c r="AE33" s="820"/>
      <c r="AF33" s="820"/>
      <c r="AG33" s="820"/>
      <c r="AH33" s="993" t="s">
        <v>1385</v>
      </c>
      <c r="AI33" s="345"/>
      <c r="AJ33" s="693" t="s">
        <v>958</v>
      </c>
      <c r="AK33" s="693">
        <v>11</v>
      </c>
    </row>
    <row r="34" spans="1:37" s="999" customFormat="1" ht="26">
      <c r="A34" s="693" t="s">
        <v>795</v>
      </c>
      <c r="B34" s="708" t="s">
        <v>1340</v>
      </c>
      <c r="C34" s="993" t="s">
        <v>1399</v>
      </c>
      <c r="D34" s="693" t="s">
        <v>968</v>
      </c>
      <c r="E34" s="273"/>
      <c r="F34" s="273"/>
      <c r="G34" s="273"/>
      <c r="H34" s="1000" t="s">
        <v>1341</v>
      </c>
      <c r="I34" s="696" t="s">
        <v>1384</v>
      </c>
      <c r="J34" s="816" t="s">
        <v>972</v>
      </c>
      <c r="K34" s="369" t="s">
        <v>82</v>
      </c>
      <c r="L34" s="369" t="s">
        <v>497</v>
      </c>
      <c r="M34" s="373" t="s">
        <v>498</v>
      </c>
      <c r="N34" s="696" t="s">
        <v>1</v>
      </c>
      <c r="O34" s="1001">
        <v>47062500</v>
      </c>
      <c r="P34" s="1002">
        <v>47062500</v>
      </c>
      <c r="Q34" s="1004">
        <v>47062500</v>
      </c>
      <c r="R34" s="350">
        <f t="shared" si="0"/>
        <v>0</v>
      </c>
      <c r="S34" s="843"/>
      <c r="T34" s="996"/>
      <c r="U34" s="818"/>
      <c r="V34" s="818"/>
      <c r="W34" s="819"/>
      <c r="X34" s="831"/>
      <c r="Y34" s="831">
        <v>45627</v>
      </c>
      <c r="Z34" s="1104">
        <v>12</v>
      </c>
      <c r="AA34" s="819"/>
      <c r="AB34" s="820"/>
      <c r="AC34" s="820"/>
      <c r="AD34" s="820"/>
      <c r="AE34" s="820"/>
      <c r="AF34" s="820"/>
      <c r="AG34" s="820"/>
      <c r="AH34" s="993" t="s">
        <v>1385</v>
      </c>
      <c r="AI34" s="345"/>
      <c r="AJ34" s="693" t="s">
        <v>958</v>
      </c>
      <c r="AK34" s="693">
        <v>12</v>
      </c>
    </row>
    <row r="35" spans="1:37" s="999" customFormat="1" ht="13.5">
      <c r="A35" s="693" t="s">
        <v>841</v>
      </c>
      <c r="B35" s="708" t="s">
        <v>1340</v>
      </c>
      <c r="C35" s="993" t="s">
        <v>1400</v>
      </c>
      <c r="D35" s="693" t="s">
        <v>968</v>
      </c>
      <c r="E35" s="273"/>
      <c r="F35" s="273"/>
      <c r="G35" s="273"/>
      <c r="H35" s="696" t="s">
        <v>1401</v>
      </c>
      <c r="I35" s="696" t="s">
        <v>1384</v>
      </c>
      <c r="J35" s="816" t="s">
        <v>972</v>
      </c>
      <c r="K35" s="369" t="s">
        <v>53</v>
      </c>
      <c r="L35" s="369" t="s">
        <v>497</v>
      </c>
      <c r="M35" s="373" t="s">
        <v>498</v>
      </c>
      <c r="N35" s="696" t="s">
        <v>3</v>
      </c>
      <c r="O35" s="1001">
        <v>1333333.3333333333</v>
      </c>
      <c r="P35" s="995">
        <f>O35*$P$2</f>
        <v>9466666.666666666</v>
      </c>
      <c r="Q35" s="1005">
        <v>9466666.666666666</v>
      </c>
      <c r="R35" s="350">
        <f t="shared" si="0"/>
        <v>0</v>
      </c>
      <c r="S35" s="843"/>
      <c r="T35" s="996"/>
      <c r="U35" s="818"/>
      <c r="V35" s="818"/>
      <c r="W35" s="819"/>
      <c r="X35" s="831"/>
      <c r="Y35" s="831">
        <v>45566</v>
      </c>
      <c r="Z35" s="1104">
        <v>10</v>
      </c>
      <c r="AA35" s="819"/>
      <c r="AB35" s="820"/>
      <c r="AC35" s="820"/>
      <c r="AD35" s="820"/>
      <c r="AE35" s="820"/>
      <c r="AF35" s="820"/>
      <c r="AG35" s="820"/>
      <c r="AH35" s="993"/>
      <c r="AI35" s="345"/>
      <c r="AJ35" s="693" t="s">
        <v>957</v>
      </c>
      <c r="AK35" s="693">
        <v>10</v>
      </c>
    </row>
    <row r="36" spans="1:37" s="999" customFormat="1" ht="13.5">
      <c r="A36" s="693" t="s">
        <v>841</v>
      </c>
      <c r="B36" s="708" t="s">
        <v>1340</v>
      </c>
      <c r="C36" s="993" t="s">
        <v>1400</v>
      </c>
      <c r="D36" s="693" t="s">
        <v>968</v>
      </c>
      <c r="E36" s="273"/>
      <c r="F36" s="273"/>
      <c r="G36" s="273"/>
      <c r="H36" s="696" t="s">
        <v>1401</v>
      </c>
      <c r="I36" s="696" t="s">
        <v>1384</v>
      </c>
      <c r="J36" s="816" t="s">
        <v>972</v>
      </c>
      <c r="K36" s="369" t="s">
        <v>53</v>
      </c>
      <c r="L36" s="369" t="s">
        <v>497</v>
      </c>
      <c r="M36" s="373" t="s">
        <v>498</v>
      </c>
      <c r="N36" s="696" t="s">
        <v>3</v>
      </c>
      <c r="O36" s="1001">
        <v>1333333.3333333333</v>
      </c>
      <c r="P36" s="995">
        <f>O36*$P$2</f>
        <v>9466666.666666666</v>
      </c>
      <c r="Q36" s="1005">
        <v>9466666.666666666</v>
      </c>
      <c r="R36" s="350">
        <f t="shared" si="0"/>
        <v>0</v>
      </c>
      <c r="S36" s="843"/>
      <c r="T36" s="996"/>
      <c r="U36" s="818"/>
      <c r="V36" s="818"/>
      <c r="W36" s="819"/>
      <c r="X36" s="831"/>
      <c r="Y36" s="831">
        <v>45597</v>
      </c>
      <c r="Z36" s="1104">
        <v>11</v>
      </c>
      <c r="AA36" s="819"/>
      <c r="AB36" s="820"/>
      <c r="AC36" s="820"/>
      <c r="AD36" s="820"/>
      <c r="AE36" s="820"/>
      <c r="AF36" s="820"/>
      <c r="AG36" s="820"/>
      <c r="AH36" s="993"/>
      <c r="AI36" s="345"/>
      <c r="AJ36" s="693" t="s">
        <v>957</v>
      </c>
      <c r="AK36" s="693">
        <v>11</v>
      </c>
    </row>
    <row r="37" spans="1:37" s="999" customFormat="1" ht="13.5">
      <c r="A37" s="693" t="s">
        <v>841</v>
      </c>
      <c r="B37" s="708" t="s">
        <v>1340</v>
      </c>
      <c r="C37" s="993" t="s">
        <v>1400</v>
      </c>
      <c r="D37" s="693" t="s">
        <v>968</v>
      </c>
      <c r="E37" s="273"/>
      <c r="F37" s="273"/>
      <c r="G37" s="273"/>
      <c r="H37" s="696" t="s">
        <v>1401</v>
      </c>
      <c r="I37" s="696" t="s">
        <v>1384</v>
      </c>
      <c r="J37" s="816" t="s">
        <v>972</v>
      </c>
      <c r="K37" s="369" t="s">
        <v>53</v>
      </c>
      <c r="L37" s="369" t="s">
        <v>497</v>
      </c>
      <c r="M37" s="373" t="s">
        <v>498</v>
      </c>
      <c r="N37" s="696" t="s">
        <v>3</v>
      </c>
      <c r="O37" s="1001">
        <v>1333333.3333333333</v>
      </c>
      <c r="P37" s="995">
        <f>O37*$P$2</f>
        <v>9466666.666666666</v>
      </c>
      <c r="Q37" s="1005">
        <v>9466666.666666666</v>
      </c>
      <c r="R37" s="350">
        <f t="shared" si="0"/>
        <v>0</v>
      </c>
      <c r="S37" s="843"/>
      <c r="T37" s="996"/>
      <c r="U37" s="818"/>
      <c r="V37" s="818"/>
      <c r="W37" s="819"/>
      <c r="X37" s="831"/>
      <c r="Y37" s="831">
        <v>45627</v>
      </c>
      <c r="Z37" s="1104">
        <v>12</v>
      </c>
      <c r="AA37" s="819"/>
      <c r="AB37" s="820"/>
      <c r="AC37" s="820"/>
      <c r="AD37" s="820"/>
      <c r="AE37" s="820"/>
      <c r="AF37" s="820"/>
      <c r="AG37" s="820"/>
      <c r="AH37" s="993"/>
      <c r="AI37" s="345"/>
      <c r="AJ37" s="693" t="s">
        <v>957</v>
      </c>
      <c r="AK37" s="693">
        <v>12</v>
      </c>
    </row>
    <row r="38" spans="1:37" s="999" customFormat="1" ht="13.5">
      <c r="A38" s="693" t="s">
        <v>842</v>
      </c>
      <c r="B38" s="708" t="s">
        <v>1340</v>
      </c>
      <c r="C38" s="696" t="s">
        <v>1402</v>
      </c>
      <c r="D38" s="693" t="s">
        <v>968</v>
      </c>
      <c r="E38" s="273"/>
      <c r="F38" s="273"/>
      <c r="G38" s="273"/>
      <c r="H38" s="696" t="s">
        <v>1172</v>
      </c>
      <c r="I38" s="696" t="s">
        <v>1403</v>
      </c>
      <c r="J38" s="816" t="s">
        <v>972</v>
      </c>
      <c r="K38" s="369" t="s">
        <v>80</v>
      </c>
      <c r="L38" s="369" t="s">
        <v>217</v>
      </c>
      <c r="M38" s="373" t="s">
        <v>1173</v>
      </c>
      <c r="N38" s="1003" t="s">
        <v>24</v>
      </c>
      <c r="O38" s="703">
        <v>22866</v>
      </c>
      <c r="P38" s="703">
        <v>166921.79999999999</v>
      </c>
      <c r="Q38" s="702">
        <f>P38</f>
        <v>166921.79999999999</v>
      </c>
      <c r="R38" s="807">
        <f t="shared" si="0"/>
        <v>0</v>
      </c>
      <c r="S38" s="809">
        <v>22866</v>
      </c>
      <c r="T38" s="702">
        <v>0.16692179999999998</v>
      </c>
      <c r="U38" s="809"/>
      <c r="V38" s="809">
        <v>100153.07999999999</v>
      </c>
      <c r="W38" s="805"/>
      <c r="X38" s="831"/>
      <c r="Y38" s="816" t="s">
        <v>1397</v>
      </c>
      <c r="Z38" s="706">
        <v>5</v>
      </c>
      <c r="AA38" s="816"/>
      <c r="AB38" s="498"/>
      <c r="AC38" s="498"/>
      <c r="AD38" s="498"/>
      <c r="AE38" s="498"/>
      <c r="AF38" s="507"/>
      <c r="AG38" s="507"/>
      <c r="AH38" s="696" t="s">
        <v>1404</v>
      </c>
      <c r="AI38" s="345"/>
      <c r="AJ38" s="693" t="s">
        <v>90</v>
      </c>
      <c r="AK38" s="693">
        <v>5</v>
      </c>
    </row>
    <row r="39" spans="1:37" s="999" customFormat="1" ht="50">
      <c r="A39" s="693" t="s">
        <v>843</v>
      </c>
      <c r="B39" s="708" t="s">
        <v>1340</v>
      </c>
      <c r="C39" s="696" t="s">
        <v>1405</v>
      </c>
      <c r="D39" s="693" t="s">
        <v>968</v>
      </c>
      <c r="E39" s="273"/>
      <c r="F39" s="273" t="s">
        <v>533</v>
      </c>
      <c r="G39" s="273" t="s">
        <v>534</v>
      </c>
      <c r="H39" s="696" t="s">
        <v>1172</v>
      </c>
      <c r="I39" s="696" t="s">
        <v>1406</v>
      </c>
      <c r="J39" s="816" t="s">
        <v>972</v>
      </c>
      <c r="K39" s="807" t="s">
        <v>53</v>
      </c>
      <c r="L39" s="369" t="s">
        <v>12</v>
      </c>
      <c r="M39" s="373" t="s">
        <v>1407</v>
      </c>
      <c r="N39" s="1003" t="s">
        <v>3</v>
      </c>
      <c r="O39" s="703">
        <v>10496</v>
      </c>
      <c r="P39" s="703">
        <v>74600.320000000007</v>
      </c>
      <c r="Q39" s="702">
        <f>P39</f>
        <v>74600.320000000007</v>
      </c>
      <c r="R39" s="807">
        <f t="shared" si="0"/>
        <v>0</v>
      </c>
      <c r="S39" s="809">
        <v>10496</v>
      </c>
      <c r="T39" s="702">
        <v>3.5999999999999997E-2</v>
      </c>
      <c r="U39" s="809"/>
      <c r="V39" s="809">
        <v>53027.979906636901</v>
      </c>
      <c r="W39" s="805" t="s">
        <v>1408</v>
      </c>
      <c r="X39" s="831" t="s">
        <v>436</v>
      </c>
      <c r="Y39" s="846">
        <v>45323</v>
      </c>
      <c r="Z39" s="714">
        <v>1</v>
      </c>
      <c r="AA39" s="822" t="s">
        <v>1409</v>
      </c>
      <c r="AB39" s="847" t="s">
        <v>437</v>
      </c>
      <c r="AC39" s="847" t="s">
        <v>438</v>
      </c>
      <c r="AD39" s="507"/>
      <c r="AE39" s="507"/>
      <c r="AF39" s="507" t="s">
        <v>536</v>
      </c>
      <c r="AG39" s="507"/>
      <c r="AH39" s="696" t="s">
        <v>1410</v>
      </c>
      <c r="AI39" s="345"/>
      <c r="AJ39" s="693" t="s">
        <v>90</v>
      </c>
      <c r="AK39" s="693">
        <v>1</v>
      </c>
    </row>
    <row r="40" spans="1:37" s="814" customFormat="1" ht="13.5">
      <c r="A40" s="345" t="s">
        <v>844</v>
      </c>
      <c r="B40" s="804" t="s">
        <v>1340</v>
      </c>
      <c r="C40" s="373" t="s">
        <v>1405</v>
      </c>
      <c r="D40" s="345" t="s">
        <v>968</v>
      </c>
      <c r="E40" s="273"/>
      <c r="F40" s="273" t="s">
        <v>533</v>
      </c>
      <c r="G40" s="273" t="s">
        <v>534</v>
      </c>
      <c r="H40" s="373" t="s">
        <v>1172</v>
      </c>
      <c r="I40" s="373" t="s">
        <v>1406</v>
      </c>
      <c r="J40" s="816" t="s">
        <v>972</v>
      </c>
      <c r="K40" s="369" t="s">
        <v>53</v>
      </c>
      <c r="L40" s="369" t="s">
        <v>28</v>
      </c>
      <c r="M40" s="373" t="s">
        <v>1065</v>
      </c>
      <c r="N40" s="845" t="s">
        <v>3</v>
      </c>
      <c r="O40" s="807">
        <v>40000</v>
      </c>
      <c r="P40" s="807">
        <f>O40*$P$2</f>
        <v>284000</v>
      </c>
      <c r="Q40" s="809">
        <f>P40</f>
        <v>284000</v>
      </c>
      <c r="R40" s="807">
        <f t="shared" si="0"/>
        <v>0</v>
      </c>
      <c r="S40" s="809">
        <v>41520</v>
      </c>
      <c r="T40" s="809">
        <v>0.29199999999999998</v>
      </c>
      <c r="U40" s="809"/>
      <c r="V40" s="809">
        <v>151734.37791759692</v>
      </c>
      <c r="W40" s="805" t="s">
        <v>1411</v>
      </c>
      <c r="X40" s="844" t="s">
        <v>445</v>
      </c>
      <c r="Y40" s="816" t="s">
        <v>1412</v>
      </c>
      <c r="Z40" s="349">
        <v>4</v>
      </c>
      <c r="AA40" s="816"/>
      <c r="AB40" s="498"/>
      <c r="AC40" s="498"/>
      <c r="AD40" s="498"/>
      <c r="AE40" s="498"/>
      <c r="AF40" s="507" t="s">
        <v>536</v>
      </c>
      <c r="AG40" s="507"/>
      <c r="AH40" s="813" t="s">
        <v>741</v>
      </c>
      <c r="AI40" s="345"/>
      <c r="AJ40" s="345" t="s">
        <v>90</v>
      </c>
      <c r="AK40" s="345">
        <v>4</v>
      </c>
    </row>
    <row r="41" spans="1:37" s="814" customFormat="1" ht="13.5">
      <c r="A41" s="345" t="s">
        <v>845</v>
      </c>
      <c r="B41" s="804" t="s">
        <v>1340</v>
      </c>
      <c r="C41" s="373" t="s">
        <v>1413</v>
      </c>
      <c r="D41" s="345" t="s">
        <v>1037</v>
      </c>
      <c r="E41" s="273"/>
      <c r="F41" s="273"/>
      <c r="G41" s="273"/>
      <c r="H41" s="373" t="s">
        <v>1172</v>
      </c>
      <c r="I41" s="373" t="s">
        <v>1406</v>
      </c>
      <c r="J41" s="816" t="s">
        <v>972</v>
      </c>
      <c r="K41" s="369" t="s">
        <v>53</v>
      </c>
      <c r="L41" s="369" t="s">
        <v>28</v>
      </c>
      <c r="M41" s="373" t="s">
        <v>1414</v>
      </c>
      <c r="N41" s="845" t="s">
        <v>3</v>
      </c>
      <c r="O41" s="807">
        <v>600000</v>
      </c>
      <c r="P41" s="807">
        <f>O41*$P$2</f>
        <v>4260000</v>
      </c>
      <c r="Q41" s="809"/>
      <c r="R41" s="807">
        <f t="shared" si="0"/>
        <v>4260000</v>
      </c>
      <c r="S41" s="809"/>
      <c r="T41" s="809"/>
      <c r="U41" s="809"/>
      <c r="V41" s="809">
        <v>2628000</v>
      </c>
      <c r="W41" s="816"/>
      <c r="X41" s="831"/>
      <c r="Y41" s="816" t="s">
        <v>1391</v>
      </c>
      <c r="Z41" s="349">
        <v>10</v>
      </c>
      <c r="AA41" s="816"/>
      <c r="AB41" s="498"/>
      <c r="AC41" s="498"/>
      <c r="AD41" s="498"/>
      <c r="AE41" s="498"/>
      <c r="AF41" s="498"/>
      <c r="AG41" s="498"/>
      <c r="AH41" s="373" t="s">
        <v>1415</v>
      </c>
      <c r="AI41" s="345"/>
      <c r="AJ41" s="345" t="s">
        <v>90</v>
      </c>
      <c r="AK41" s="345">
        <v>10</v>
      </c>
    </row>
    <row r="42" spans="1:37" s="814" customFormat="1" ht="13.5">
      <c r="A42" s="345" t="s">
        <v>846</v>
      </c>
      <c r="B42" s="804" t="s">
        <v>1340</v>
      </c>
      <c r="C42" s="373" t="s">
        <v>1416</v>
      </c>
      <c r="D42" s="345" t="s">
        <v>1037</v>
      </c>
      <c r="E42" s="273"/>
      <c r="F42" s="273"/>
      <c r="G42" s="273"/>
      <c r="H42" s="373" t="s">
        <v>1172</v>
      </c>
      <c r="I42" s="373" t="s">
        <v>1406</v>
      </c>
      <c r="J42" s="816" t="s">
        <v>972</v>
      </c>
      <c r="K42" s="369" t="s">
        <v>53</v>
      </c>
      <c r="L42" s="369" t="s">
        <v>28</v>
      </c>
      <c r="M42" s="373" t="s">
        <v>1417</v>
      </c>
      <c r="N42" s="845" t="s">
        <v>3</v>
      </c>
      <c r="O42" s="807">
        <v>30000</v>
      </c>
      <c r="P42" s="807">
        <f>O42*$P$2</f>
        <v>213000</v>
      </c>
      <c r="Q42" s="809"/>
      <c r="R42" s="807">
        <f t="shared" si="0"/>
        <v>213000</v>
      </c>
      <c r="S42" s="809"/>
      <c r="T42" s="809"/>
      <c r="U42" s="809"/>
      <c r="V42" s="809">
        <v>131400</v>
      </c>
      <c r="W42" s="805"/>
      <c r="X42" s="831"/>
      <c r="Y42" s="816" t="s">
        <v>1391</v>
      </c>
      <c r="Z42" s="349">
        <v>10</v>
      </c>
      <c r="AA42" s="816"/>
      <c r="AB42" s="498"/>
      <c r="AC42" s="498"/>
      <c r="AD42" s="498"/>
      <c r="AE42" s="498"/>
      <c r="AF42" s="507"/>
      <c r="AG42" s="507"/>
      <c r="AH42" s="373" t="s">
        <v>1415</v>
      </c>
      <c r="AI42" s="345"/>
      <c r="AJ42" s="345" t="s">
        <v>90</v>
      </c>
      <c r="AK42" s="345">
        <v>10</v>
      </c>
    </row>
    <row r="43" spans="1:37" s="814" customFormat="1" ht="13.5">
      <c r="A43" s="345" t="s">
        <v>847</v>
      </c>
      <c r="B43" s="804" t="s">
        <v>1340</v>
      </c>
      <c r="C43" s="373" t="s">
        <v>1418</v>
      </c>
      <c r="D43" s="345" t="s">
        <v>968</v>
      </c>
      <c r="E43" s="273"/>
      <c r="F43" s="273" t="s">
        <v>533</v>
      </c>
      <c r="G43" s="273" t="s">
        <v>534</v>
      </c>
      <c r="H43" s="373" t="s">
        <v>1172</v>
      </c>
      <c r="I43" s="373" t="s">
        <v>1406</v>
      </c>
      <c r="J43" s="816" t="s">
        <v>972</v>
      </c>
      <c r="K43" s="807" t="s">
        <v>53</v>
      </c>
      <c r="L43" s="369" t="s">
        <v>11</v>
      </c>
      <c r="M43" s="373" t="s">
        <v>1419</v>
      </c>
      <c r="N43" s="845" t="s">
        <v>3</v>
      </c>
      <c r="O43" s="807">
        <v>27000</v>
      </c>
      <c r="P43" s="807">
        <v>171628.2</v>
      </c>
      <c r="Q43" s="809">
        <f t="shared" ref="Q43:Q44" si="5">P43</f>
        <v>171628.2</v>
      </c>
      <c r="R43" s="807">
        <f t="shared" si="0"/>
        <v>0</v>
      </c>
      <c r="S43" s="809">
        <v>27000</v>
      </c>
      <c r="T43" s="809">
        <v>0.17162820000000001</v>
      </c>
      <c r="U43" s="809"/>
      <c r="V43" s="809">
        <v>73570.631215749949</v>
      </c>
      <c r="W43" s="805" t="s">
        <v>1420</v>
      </c>
      <c r="X43" s="831"/>
      <c r="Y43" s="816" t="s">
        <v>1421</v>
      </c>
      <c r="Z43" s="353">
        <v>7</v>
      </c>
      <c r="AA43" s="805"/>
      <c r="AB43" s="507"/>
      <c r="AC43" s="507"/>
      <c r="AD43" s="507"/>
      <c r="AE43" s="507"/>
      <c r="AF43" s="507" t="s">
        <v>536</v>
      </c>
      <c r="AG43" s="507"/>
      <c r="AH43" s="373" t="s">
        <v>1422</v>
      </c>
      <c r="AI43" s="345"/>
      <c r="AJ43" s="345" t="s">
        <v>90</v>
      </c>
      <c r="AK43" s="345">
        <v>7</v>
      </c>
    </row>
    <row r="44" spans="1:37" s="814" customFormat="1" ht="13.5">
      <c r="A44" s="345" t="s">
        <v>848</v>
      </c>
      <c r="B44" s="804" t="s">
        <v>1340</v>
      </c>
      <c r="C44" s="373" t="s">
        <v>1423</v>
      </c>
      <c r="D44" s="345" t="s">
        <v>968</v>
      </c>
      <c r="E44" s="273"/>
      <c r="F44" s="273" t="s">
        <v>533</v>
      </c>
      <c r="G44" s="273" t="s">
        <v>534</v>
      </c>
      <c r="H44" s="373" t="s">
        <v>1172</v>
      </c>
      <c r="I44" s="373" t="s">
        <v>1403</v>
      </c>
      <c r="J44" s="816" t="s">
        <v>972</v>
      </c>
      <c r="K44" s="369" t="s">
        <v>80</v>
      </c>
      <c r="L44" s="369" t="s">
        <v>428</v>
      </c>
      <c r="M44" s="373" t="s">
        <v>1424</v>
      </c>
      <c r="N44" s="845" t="s">
        <v>24</v>
      </c>
      <c r="O44" s="807">
        <v>5577</v>
      </c>
      <c r="P44" s="807">
        <v>40712.1</v>
      </c>
      <c r="Q44" s="809">
        <f t="shared" si="5"/>
        <v>40712.1</v>
      </c>
      <c r="R44" s="807">
        <f t="shared" si="0"/>
        <v>0</v>
      </c>
      <c r="S44" s="809">
        <v>5577</v>
      </c>
      <c r="T44" s="809">
        <v>4.0712100000000001E-2</v>
      </c>
      <c r="U44" s="809"/>
      <c r="V44" s="809">
        <v>17022.224477369597</v>
      </c>
      <c r="W44" s="805" t="s">
        <v>1411</v>
      </c>
      <c r="X44" s="831"/>
      <c r="Y44" s="816" t="s">
        <v>1425</v>
      </c>
      <c r="Z44" s="349">
        <v>6</v>
      </c>
      <c r="AA44" s="816"/>
      <c r="AB44" s="498"/>
      <c r="AC44" s="498"/>
      <c r="AD44" s="498"/>
      <c r="AE44" s="498"/>
      <c r="AF44" s="507" t="s">
        <v>536</v>
      </c>
      <c r="AG44" s="507"/>
      <c r="AH44" s="373" t="s">
        <v>1426</v>
      </c>
      <c r="AI44" s="345"/>
      <c r="AJ44" s="345" t="s">
        <v>90</v>
      </c>
      <c r="AK44" s="345">
        <v>6</v>
      </c>
    </row>
    <row r="45" spans="1:37" s="814" customFormat="1" ht="13.5">
      <c r="A45" s="848" t="s">
        <v>849</v>
      </c>
      <c r="B45" s="849" t="s">
        <v>183</v>
      </c>
      <c r="C45" s="361" t="s">
        <v>742</v>
      </c>
      <c r="D45" s="358" t="s">
        <v>1293</v>
      </c>
      <c r="E45" s="325"/>
      <c r="F45" s="325"/>
      <c r="G45" s="325"/>
      <c r="H45" s="361" t="s">
        <v>1172</v>
      </c>
      <c r="I45" s="361" t="s">
        <v>743</v>
      </c>
      <c r="J45" s="850" t="s">
        <v>6</v>
      </c>
      <c r="K45" s="851" t="s">
        <v>53</v>
      </c>
      <c r="L45" s="851" t="s">
        <v>11</v>
      </c>
      <c r="M45" s="361" t="s">
        <v>744</v>
      </c>
      <c r="N45" s="852" t="s">
        <v>3</v>
      </c>
      <c r="O45" s="853"/>
      <c r="P45" s="853"/>
      <c r="Q45" s="854"/>
      <c r="R45" s="807"/>
      <c r="S45" s="854"/>
      <c r="T45" s="854"/>
      <c r="U45" s="854"/>
      <c r="V45" s="853"/>
      <c r="W45" s="850"/>
      <c r="X45" s="855"/>
      <c r="Y45" s="850" t="s">
        <v>745</v>
      </c>
      <c r="Z45" s="363">
        <v>8</v>
      </c>
      <c r="AA45" s="850"/>
      <c r="AB45" s="856"/>
      <c r="AC45" s="856"/>
      <c r="AD45" s="856"/>
      <c r="AE45" s="856"/>
      <c r="AF45" s="856"/>
      <c r="AG45" s="856"/>
      <c r="AH45" s="361" t="s">
        <v>746</v>
      </c>
      <c r="AI45" s="358"/>
      <c r="AJ45" s="345" t="s">
        <v>90</v>
      </c>
      <c r="AK45" s="345">
        <v>8</v>
      </c>
    </row>
    <row r="46" spans="1:37" s="814" customFormat="1" ht="13.5">
      <c r="A46" s="345" t="s">
        <v>850</v>
      </c>
      <c r="B46" s="804" t="s">
        <v>1340</v>
      </c>
      <c r="C46" s="373" t="s">
        <v>1427</v>
      </c>
      <c r="D46" s="345" t="s">
        <v>1037</v>
      </c>
      <c r="E46" s="273"/>
      <c r="F46" s="273"/>
      <c r="G46" s="273"/>
      <c r="H46" s="373" t="s">
        <v>1172</v>
      </c>
      <c r="I46" s="373" t="s">
        <v>1406</v>
      </c>
      <c r="J46" s="816" t="s">
        <v>972</v>
      </c>
      <c r="K46" s="369" t="s">
        <v>53</v>
      </c>
      <c r="L46" s="369" t="s">
        <v>10</v>
      </c>
      <c r="M46" s="373" t="s">
        <v>1428</v>
      </c>
      <c r="N46" s="845" t="s">
        <v>3</v>
      </c>
      <c r="O46" s="807">
        <v>30000</v>
      </c>
      <c r="P46" s="807">
        <f>O46*$P$2</f>
        <v>213000</v>
      </c>
      <c r="Q46" s="809"/>
      <c r="R46" s="807">
        <f t="shared" si="0"/>
        <v>213000</v>
      </c>
      <c r="S46" s="809"/>
      <c r="T46" s="809"/>
      <c r="U46" s="809"/>
      <c r="V46" s="809">
        <v>131400</v>
      </c>
      <c r="W46" s="819"/>
      <c r="X46" s="831"/>
      <c r="Y46" s="819" t="s">
        <v>937</v>
      </c>
      <c r="Z46" s="382">
        <v>10</v>
      </c>
      <c r="AA46" s="819"/>
      <c r="AB46" s="820"/>
      <c r="AC46" s="820"/>
      <c r="AD46" s="820"/>
      <c r="AE46" s="820"/>
      <c r="AF46" s="820"/>
      <c r="AG46" s="820"/>
      <c r="AH46" s="373" t="s">
        <v>1174</v>
      </c>
      <c r="AI46" s="345"/>
      <c r="AJ46" s="345" t="s">
        <v>90</v>
      </c>
      <c r="AK46" s="345">
        <v>10</v>
      </c>
    </row>
    <row r="47" spans="1:37" s="814" customFormat="1" ht="13.5">
      <c r="A47" s="345" t="s">
        <v>851</v>
      </c>
      <c r="B47" s="804" t="s">
        <v>1340</v>
      </c>
      <c r="C47" s="373" t="s">
        <v>1429</v>
      </c>
      <c r="D47" s="345" t="s">
        <v>968</v>
      </c>
      <c r="E47" s="273"/>
      <c r="F47" s="273"/>
      <c r="G47" s="273"/>
      <c r="H47" s="373" t="s">
        <v>1172</v>
      </c>
      <c r="I47" s="373" t="s">
        <v>1406</v>
      </c>
      <c r="J47" s="816" t="s">
        <v>972</v>
      </c>
      <c r="K47" s="369" t="s">
        <v>53</v>
      </c>
      <c r="L47" s="369" t="s">
        <v>11</v>
      </c>
      <c r="M47" s="373" t="s">
        <v>1430</v>
      </c>
      <c r="N47" s="845" t="s">
        <v>3</v>
      </c>
      <c r="O47" s="807">
        <v>40000</v>
      </c>
      <c r="P47" s="807">
        <f>O47*$P$2</f>
        <v>284000</v>
      </c>
      <c r="Q47" s="809">
        <f t="shared" ref="Q47:Q52" si="6">P47</f>
        <v>284000</v>
      </c>
      <c r="R47" s="807">
        <f t="shared" si="0"/>
        <v>0</v>
      </c>
      <c r="S47" s="809"/>
      <c r="T47" s="809"/>
      <c r="U47" s="809"/>
      <c r="V47" s="809">
        <v>175200</v>
      </c>
      <c r="W47" s="816"/>
      <c r="X47" s="831"/>
      <c r="Y47" s="819" t="s">
        <v>1431</v>
      </c>
      <c r="Z47" s="382">
        <v>9</v>
      </c>
      <c r="AA47" s="816"/>
      <c r="AB47" s="498"/>
      <c r="AC47" s="498"/>
      <c r="AD47" s="498"/>
      <c r="AE47" s="498"/>
      <c r="AF47" s="498"/>
      <c r="AG47" s="498"/>
      <c r="AH47" s="373" t="s">
        <v>1432</v>
      </c>
      <c r="AI47" s="345"/>
      <c r="AJ47" s="345" t="s">
        <v>90</v>
      </c>
      <c r="AK47" s="345">
        <v>9</v>
      </c>
    </row>
    <row r="48" spans="1:37" s="814" customFormat="1" ht="13.5">
      <c r="A48" s="345" t="s">
        <v>852</v>
      </c>
      <c r="B48" s="804" t="s">
        <v>1340</v>
      </c>
      <c r="C48" s="373" t="s">
        <v>1433</v>
      </c>
      <c r="D48" s="345" t="s">
        <v>968</v>
      </c>
      <c r="E48" s="273"/>
      <c r="F48" s="273" t="s">
        <v>533</v>
      </c>
      <c r="G48" s="273" t="s">
        <v>534</v>
      </c>
      <c r="H48" s="373" t="s">
        <v>1172</v>
      </c>
      <c r="I48" s="373" t="s">
        <v>1406</v>
      </c>
      <c r="J48" s="816" t="s">
        <v>972</v>
      </c>
      <c r="K48" s="807" t="s">
        <v>53</v>
      </c>
      <c r="L48" s="369" t="s">
        <v>11</v>
      </c>
      <c r="M48" s="373" t="s">
        <v>1419</v>
      </c>
      <c r="N48" s="845" t="s">
        <v>3</v>
      </c>
      <c r="O48" s="807">
        <v>16000</v>
      </c>
      <c r="P48" s="807">
        <v>116000</v>
      </c>
      <c r="Q48" s="809">
        <f t="shared" si="6"/>
        <v>116000</v>
      </c>
      <c r="R48" s="807">
        <f t="shared" si="0"/>
        <v>0</v>
      </c>
      <c r="S48" s="809">
        <v>16000</v>
      </c>
      <c r="T48" s="809">
        <v>0.11600000000000001</v>
      </c>
      <c r="U48" s="809"/>
      <c r="V48" s="809">
        <v>23369.494621473514</v>
      </c>
      <c r="W48" s="857" t="s">
        <v>939</v>
      </c>
      <c r="X48" s="844" t="s">
        <v>435</v>
      </c>
      <c r="Y48" s="846">
        <v>45412</v>
      </c>
      <c r="Z48" s="353">
        <v>4</v>
      </c>
      <c r="AA48" s="812"/>
      <c r="AB48" s="507"/>
      <c r="AC48" s="507"/>
      <c r="AD48" s="507"/>
      <c r="AE48" s="507"/>
      <c r="AF48" s="507" t="s">
        <v>536</v>
      </c>
      <c r="AG48" s="507"/>
      <c r="AH48" s="813" t="s">
        <v>741</v>
      </c>
      <c r="AI48" s="345"/>
      <c r="AJ48" s="345" t="s">
        <v>90</v>
      </c>
      <c r="AK48" s="345">
        <v>4</v>
      </c>
    </row>
    <row r="49" spans="1:37" s="814" customFormat="1" ht="13.5">
      <c r="A49" s="345" t="s">
        <v>853</v>
      </c>
      <c r="B49" s="804" t="s">
        <v>1340</v>
      </c>
      <c r="C49" s="373" t="s">
        <v>1434</v>
      </c>
      <c r="D49" s="345" t="s">
        <v>968</v>
      </c>
      <c r="E49" s="273"/>
      <c r="F49" s="273"/>
      <c r="G49" s="273"/>
      <c r="H49" s="373" t="s">
        <v>1172</v>
      </c>
      <c r="I49" s="373" t="s">
        <v>1406</v>
      </c>
      <c r="J49" s="816" t="s">
        <v>972</v>
      </c>
      <c r="K49" s="807" t="s">
        <v>53</v>
      </c>
      <c r="L49" s="369" t="s">
        <v>9</v>
      </c>
      <c r="M49" s="373" t="s">
        <v>1175</v>
      </c>
      <c r="N49" s="845" t="s">
        <v>3</v>
      </c>
      <c r="O49" s="807">
        <v>75000</v>
      </c>
      <c r="P49" s="807">
        <v>545000</v>
      </c>
      <c r="Q49" s="809">
        <f t="shared" si="6"/>
        <v>545000</v>
      </c>
      <c r="R49" s="807">
        <f t="shared" si="0"/>
        <v>0</v>
      </c>
      <c r="S49" s="809"/>
      <c r="T49" s="809"/>
      <c r="U49" s="809"/>
      <c r="V49" s="809">
        <v>327000</v>
      </c>
      <c r="W49" s="858"/>
      <c r="X49" s="831"/>
      <c r="Y49" s="816" t="s">
        <v>1431</v>
      </c>
      <c r="Z49" s="349">
        <v>9</v>
      </c>
      <c r="AA49" s="858"/>
      <c r="AB49" s="502"/>
      <c r="AC49" s="502"/>
      <c r="AD49" s="502"/>
      <c r="AE49" s="502"/>
      <c r="AF49" s="502"/>
      <c r="AG49" s="502"/>
      <c r="AH49" s="392" t="s">
        <v>748</v>
      </c>
      <c r="AI49" s="345"/>
      <c r="AJ49" s="345" t="s">
        <v>90</v>
      </c>
      <c r="AK49" s="345">
        <v>9</v>
      </c>
    </row>
    <row r="50" spans="1:37" s="814" customFormat="1" ht="13.5">
      <c r="A50" s="345" t="s">
        <v>854</v>
      </c>
      <c r="B50" s="804" t="s">
        <v>1340</v>
      </c>
      <c r="C50" s="373" t="s">
        <v>1176</v>
      </c>
      <c r="D50" s="345" t="s">
        <v>968</v>
      </c>
      <c r="E50" s="273"/>
      <c r="F50" s="273" t="s">
        <v>533</v>
      </c>
      <c r="G50" s="273" t="s">
        <v>547</v>
      </c>
      <c r="H50" s="373" t="s">
        <v>1172</v>
      </c>
      <c r="I50" s="373" t="s">
        <v>1406</v>
      </c>
      <c r="J50" s="816" t="s">
        <v>972</v>
      </c>
      <c r="K50" s="369" t="s">
        <v>53</v>
      </c>
      <c r="L50" s="369" t="s">
        <v>9</v>
      </c>
      <c r="M50" s="373" t="s">
        <v>1073</v>
      </c>
      <c r="N50" s="845" t="s">
        <v>3</v>
      </c>
      <c r="O50" s="807">
        <v>18000</v>
      </c>
      <c r="P50" s="807">
        <f>O50*$P$2</f>
        <v>127800</v>
      </c>
      <c r="Q50" s="809">
        <f t="shared" si="6"/>
        <v>127800</v>
      </c>
      <c r="R50" s="807">
        <f t="shared" si="0"/>
        <v>0</v>
      </c>
      <c r="S50" s="807">
        <v>18000</v>
      </c>
      <c r="T50" s="809">
        <v>0.13140000000000002</v>
      </c>
      <c r="U50" s="809"/>
      <c r="V50" s="807">
        <v>57305.462959204386</v>
      </c>
      <c r="W50" s="858" t="s">
        <v>1408</v>
      </c>
      <c r="X50" s="844" t="s">
        <v>439</v>
      </c>
      <c r="Y50" s="825" t="s">
        <v>1435</v>
      </c>
      <c r="Z50" s="359">
        <v>1</v>
      </c>
      <c r="AA50" s="811" t="s">
        <v>1436</v>
      </c>
      <c r="AB50" s="502" t="s">
        <v>440</v>
      </c>
      <c r="AC50" s="502" t="s">
        <v>441</v>
      </c>
      <c r="AD50" s="493"/>
      <c r="AE50" s="493"/>
      <c r="AF50" s="502" t="s">
        <v>536</v>
      </c>
      <c r="AG50" s="493"/>
      <c r="AH50" s="373" t="s">
        <v>1410</v>
      </c>
      <c r="AI50" s="345"/>
      <c r="AJ50" s="345" t="s">
        <v>90</v>
      </c>
      <c r="AK50" s="345">
        <v>1</v>
      </c>
    </row>
    <row r="51" spans="1:37" s="814" customFormat="1" ht="50">
      <c r="A51" s="345" t="s">
        <v>855</v>
      </c>
      <c r="B51" s="804" t="s">
        <v>1340</v>
      </c>
      <c r="C51" s="373" t="s">
        <v>1177</v>
      </c>
      <c r="D51" s="345" t="s">
        <v>968</v>
      </c>
      <c r="E51" s="273"/>
      <c r="F51" s="317" t="s">
        <v>749</v>
      </c>
      <c r="G51" s="859" t="s">
        <v>172</v>
      </c>
      <c r="H51" s="373" t="s">
        <v>1172</v>
      </c>
      <c r="I51" s="373" t="s">
        <v>1406</v>
      </c>
      <c r="J51" s="816" t="s">
        <v>972</v>
      </c>
      <c r="K51" s="369" t="s">
        <v>53</v>
      </c>
      <c r="L51" s="369" t="s">
        <v>9</v>
      </c>
      <c r="M51" s="373" t="s">
        <v>1073</v>
      </c>
      <c r="N51" s="845" t="s">
        <v>3</v>
      </c>
      <c r="O51" s="807">
        <v>205000</v>
      </c>
      <c r="P51" s="807">
        <f>O51*$P$2</f>
        <v>1455500</v>
      </c>
      <c r="Q51" s="809">
        <f t="shared" si="6"/>
        <v>1455500</v>
      </c>
      <c r="R51" s="807">
        <f t="shared" si="0"/>
        <v>0</v>
      </c>
      <c r="S51" s="821" t="s">
        <v>750</v>
      </c>
      <c r="T51" s="809">
        <v>1.4964999999999999</v>
      </c>
      <c r="U51" s="809"/>
      <c r="V51" s="821" t="s">
        <v>751</v>
      </c>
      <c r="W51" s="1054" t="s">
        <v>1178</v>
      </c>
      <c r="X51" s="831" t="s">
        <v>752</v>
      </c>
      <c r="Y51" s="840" t="s">
        <v>19</v>
      </c>
      <c r="Z51" s="372">
        <v>3</v>
      </c>
      <c r="AA51" s="811" t="s">
        <v>1437</v>
      </c>
      <c r="AB51" s="860" t="s">
        <v>753</v>
      </c>
      <c r="AC51" s="334" t="s">
        <v>754</v>
      </c>
      <c r="AD51" s="334"/>
      <c r="AE51" s="334"/>
      <c r="AF51" s="334" t="s">
        <v>654</v>
      </c>
      <c r="AG51" s="334"/>
      <c r="AH51" s="392" t="s">
        <v>1179</v>
      </c>
      <c r="AI51" s="345"/>
      <c r="AJ51" s="345" t="s">
        <v>90</v>
      </c>
      <c r="AK51" s="345">
        <v>3</v>
      </c>
    </row>
    <row r="52" spans="1:37" s="814" customFormat="1" ht="13.5">
      <c r="A52" s="345" t="s">
        <v>856</v>
      </c>
      <c r="B52" s="804" t="s">
        <v>1340</v>
      </c>
      <c r="C52" s="373" t="s">
        <v>1438</v>
      </c>
      <c r="D52" s="345" t="s">
        <v>968</v>
      </c>
      <c r="E52" s="273"/>
      <c r="F52" s="271" t="s">
        <v>655</v>
      </c>
      <c r="G52" s="271" t="s">
        <v>940</v>
      </c>
      <c r="H52" s="373" t="s">
        <v>1172</v>
      </c>
      <c r="I52" s="373" t="s">
        <v>1406</v>
      </c>
      <c r="J52" s="816" t="s">
        <v>972</v>
      </c>
      <c r="K52" s="369" t="s">
        <v>53</v>
      </c>
      <c r="L52" s="369" t="s">
        <v>11</v>
      </c>
      <c r="M52" s="373" t="s">
        <v>1430</v>
      </c>
      <c r="N52" s="845" t="s">
        <v>3</v>
      </c>
      <c r="O52" s="807">
        <v>41771</v>
      </c>
      <c r="P52" s="807">
        <f>O52*$P$2</f>
        <v>296574.09999999998</v>
      </c>
      <c r="Q52" s="809">
        <f t="shared" si="6"/>
        <v>296574.09999999998</v>
      </c>
      <c r="R52" s="807">
        <f t="shared" si="0"/>
        <v>0</v>
      </c>
      <c r="S52" s="809">
        <v>41771</v>
      </c>
      <c r="T52" s="809">
        <v>0.30492829999999999</v>
      </c>
      <c r="U52" s="809"/>
      <c r="V52" s="809">
        <v>113673.83803531561</v>
      </c>
      <c r="W52" s="858" t="s">
        <v>1408</v>
      </c>
      <c r="X52" s="844" t="s">
        <v>442</v>
      </c>
      <c r="Y52" s="825" t="s">
        <v>1435</v>
      </c>
      <c r="Z52" s="359">
        <v>1</v>
      </c>
      <c r="AA52" s="811" t="s">
        <v>1436</v>
      </c>
      <c r="AB52" s="502" t="s">
        <v>443</v>
      </c>
      <c r="AC52" s="502" t="s">
        <v>444</v>
      </c>
      <c r="AD52" s="493"/>
      <c r="AE52" s="493"/>
      <c r="AF52" s="861" t="s">
        <v>650</v>
      </c>
      <c r="AG52" s="493"/>
      <c r="AH52" s="392" t="s">
        <v>755</v>
      </c>
      <c r="AI52" s="345"/>
      <c r="AJ52" s="345" t="s">
        <v>90</v>
      </c>
      <c r="AK52" s="345">
        <v>1</v>
      </c>
    </row>
    <row r="53" spans="1:37" s="814" customFormat="1" ht="13.5">
      <c r="A53" s="345" t="s">
        <v>857</v>
      </c>
      <c r="B53" s="804" t="s">
        <v>1340</v>
      </c>
      <c r="C53" s="373" t="s">
        <v>1439</v>
      </c>
      <c r="D53" s="345" t="s">
        <v>968</v>
      </c>
      <c r="E53" s="273"/>
      <c r="F53" s="273"/>
      <c r="G53" s="273"/>
      <c r="H53" s="373" t="s">
        <v>1172</v>
      </c>
      <c r="I53" s="373" t="s">
        <v>1406</v>
      </c>
      <c r="J53" s="862" t="s">
        <v>941</v>
      </c>
      <c r="K53" s="807" t="s">
        <v>53</v>
      </c>
      <c r="L53" s="369" t="s">
        <v>11</v>
      </c>
      <c r="M53" s="373" t="s">
        <v>1430</v>
      </c>
      <c r="N53" s="845" t="s">
        <v>3</v>
      </c>
      <c r="O53" s="807">
        <v>120000</v>
      </c>
      <c r="P53" s="807">
        <v>762792</v>
      </c>
      <c r="Q53" s="809">
        <v>63000</v>
      </c>
      <c r="R53" s="807">
        <f t="shared" si="0"/>
        <v>699792</v>
      </c>
      <c r="S53" s="807">
        <v>120000</v>
      </c>
      <c r="T53" s="809">
        <v>0.76279200000000003</v>
      </c>
      <c r="U53" s="809"/>
      <c r="V53" s="809">
        <v>457675.2</v>
      </c>
      <c r="W53" s="805"/>
      <c r="X53" s="831"/>
      <c r="Y53" s="816" t="s">
        <v>1421</v>
      </c>
      <c r="Z53" s="349">
        <v>7</v>
      </c>
      <c r="AA53" s="805"/>
      <c r="AB53" s="507"/>
      <c r="AC53" s="507"/>
      <c r="AD53" s="507"/>
      <c r="AE53" s="507"/>
      <c r="AF53" s="507"/>
      <c r="AG53" s="507"/>
      <c r="AH53" s="813" t="s">
        <v>757</v>
      </c>
      <c r="AI53" s="345"/>
      <c r="AJ53" s="345" t="s">
        <v>90</v>
      </c>
      <c r="AK53" s="345">
        <v>7</v>
      </c>
    </row>
    <row r="54" spans="1:37" s="999" customFormat="1" ht="26">
      <c r="A54" s="693" t="s">
        <v>796</v>
      </c>
      <c r="B54" s="708" t="s">
        <v>1340</v>
      </c>
      <c r="C54" s="993" t="s">
        <v>1440</v>
      </c>
      <c r="D54" s="693" t="s">
        <v>968</v>
      </c>
      <c r="E54" s="273"/>
      <c r="F54" s="273"/>
      <c r="G54" s="273"/>
      <c r="H54" s="1000" t="s">
        <v>1341</v>
      </c>
      <c r="I54" s="696" t="s">
        <v>1384</v>
      </c>
      <c r="J54" s="816" t="s">
        <v>972</v>
      </c>
      <c r="K54" s="369" t="s">
        <v>82</v>
      </c>
      <c r="L54" s="369" t="s">
        <v>497</v>
      </c>
      <c r="M54" s="373" t="s">
        <v>498</v>
      </c>
      <c r="N54" s="696" t="s">
        <v>1</v>
      </c>
      <c r="O54" s="1001">
        <v>22695833.333333332</v>
      </c>
      <c r="P54" s="1002">
        <v>22695833.333333332</v>
      </c>
      <c r="Q54" s="1004">
        <v>22695833.333333332</v>
      </c>
      <c r="R54" s="350">
        <f t="shared" si="0"/>
        <v>0</v>
      </c>
      <c r="S54" s="843"/>
      <c r="T54" s="996"/>
      <c r="U54" s="818"/>
      <c r="V54" s="806"/>
      <c r="W54" s="819"/>
      <c r="X54" s="831"/>
      <c r="Y54" s="808">
        <v>45566</v>
      </c>
      <c r="Z54" s="1104">
        <v>10</v>
      </c>
      <c r="AA54" s="819"/>
      <c r="AB54" s="820"/>
      <c r="AC54" s="820"/>
      <c r="AD54" s="820"/>
      <c r="AE54" s="820"/>
      <c r="AF54" s="820"/>
      <c r="AG54" s="820"/>
      <c r="AH54" s="993" t="s">
        <v>1385</v>
      </c>
      <c r="AI54" s="345"/>
      <c r="AJ54" s="693" t="s">
        <v>958</v>
      </c>
      <c r="AK54" s="693">
        <v>10</v>
      </c>
    </row>
    <row r="55" spans="1:37" s="999" customFormat="1" ht="26">
      <c r="A55" s="693" t="s">
        <v>796</v>
      </c>
      <c r="B55" s="708" t="s">
        <v>1340</v>
      </c>
      <c r="C55" s="993" t="s">
        <v>1440</v>
      </c>
      <c r="D55" s="693" t="s">
        <v>968</v>
      </c>
      <c r="E55" s="273"/>
      <c r="F55" s="273"/>
      <c r="G55" s="273"/>
      <c r="H55" s="1000" t="s">
        <v>1341</v>
      </c>
      <c r="I55" s="696" t="s">
        <v>1384</v>
      </c>
      <c r="J55" s="816" t="s">
        <v>972</v>
      </c>
      <c r="K55" s="369" t="s">
        <v>82</v>
      </c>
      <c r="L55" s="369" t="s">
        <v>497</v>
      </c>
      <c r="M55" s="373" t="s">
        <v>498</v>
      </c>
      <c r="N55" s="696" t="s">
        <v>1</v>
      </c>
      <c r="O55" s="1001">
        <v>22695833.333333332</v>
      </c>
      <c r="P55" s="1002">
        <v>22695833.333333332</v>
      </c>
      <c r="Q55" s="1004">
        <v>22695833.333333332</v>
      </c>
      <c r="R55" s="350">
        <f t="shared" si="0"/>
        <v>0</v>
      </c>
      <c r="S55" s="843"/>
      <c r="T55" s="996"/>
      <c r="U55" s="818"/>
      <c r="V55" s="806"/>
      <c r="W55" s="819"/>
      <c r="X55" s="831"/>
      <c r="Y55" s="808">
        <v>45597</v>
      </c>
      <c r="Z55" s="1104">
        <v>11</v>
      </c>
      <c r="AA55" s="819"/>
      <c r="AB55" s="820"/>
      <c r="AC55" s="820"/>
      <c r="AD55" s="820"/>
      <c r="AE55" s="820"/>
      <c r="AF55" s="820"/>
      <c r="AG55" s="820"/>
      <c r="AH55" s="993" t="s">
        <v>1385</v>
      </c>
      <c r="AI55" s="345"/>
      <c r="AJ55" s="693" t="s">
        <v>958</v>
      </c>
      <c r="AK55" s="693">
        <v>11</v>
      </c>
    </row>
    <row r="56" spans="1:37" s="999" customFormat="1" ht="26">
      <c r="A56" s="693" t="s">
        <v>796</v>
      </c>
      <c r="B56" s="708" t="s">
        <v>1340</v>
      </c>
      <c r="C56" s="993" t="s">
        <v>1440</v>
      </c>
      <c r="D56" s="693" t="s">
        <v>968</v>
      </c>
      <c r="E56" s="273"/>
      <c r="F56" s="273"/>
      <c r="G56" s="273"/>
      <c r="H56" s="1000" t="s">
        <v>1341</v>
      </c>
      <c r="I56" s="696" t="s">
        <v>1384</v>
      </c>
      <c r="J56" s="816" t="s">
        <v>972</v>
      </c>
      <c r="K56" s="369" t="s">
        <v>82</v>
      </c>
      <c r="L56" s="369" t="s">
        <v>497</v>
      </c>
      <c r="M56" s="373" t="s">
        <v>498</v>
      </c>
      <c r="N56" s="696" t="s">
        <v>1</v>
      </c>
      <c r="O56" s="1001">
        <v>22695833.333333332</v>
      </c>
      <c r="P56" s="1002">
        <v>22695833.333333332</v>
      </c>
      <c r="Q56" s="1004">
        <v>22695833.333333332</v>
      </c>
      <c r="R56" s="350">
        <f t="shared" si="0"/>
        <v>0</v>
      </c>
      <c r="S56" s="843"/>
      <c r="T56" s="996"/>
      <c r="U56" s="818"/>
      <c r="V56" s="806"/>
      <c r="W56" s="819"/>
      <c r="X56" s="831"/>
      <c r="Y56" s="808">
        <v>45627</v>
      </c>
      <c r="Z56" s="1104">
        <v>12</v>
      </c>
      <c r="AA56" s="819"/>
      <c r="AB56" s="820"/>
      <c r="AC56" s="820"/>
      <c r="AD56" s="820"/>
      <c r="AE56" s="820"/>
      <c r="AF56" s="820"/>
      <c r="AG56" s="820"/>
      <c r="AH56" s="993" t="s">
        <v>1385</v>
      </c>
      <c r="AI56" s="345"/>
      <c r="AJ56" s="693" t="s">
        <v>958</v>
      </c>
      <c r="AK56" s="693">
        <v>12</v>
      </c>
    </row>
    <row r="57" spans="1:37" s="814" customFormat="1" ht="27">
      <c r="A57" s="345" t="s">
        <v>858</v>
      </c>
      <c r="B57" s="804" t="s">
        <v>64</v>
      </c>
      <c r="C57" s="369" t="s">
        <v>1441</v>
      </c>
      <c r="D57" s="345" t="s">
        <v>44</v>
      </c>
      <c r="E57" s="273"/>
      <c r="F57" s="273" t="s">
        <v>1442</v>
      </c>
      <c r="G57" s="273" t="s">
        <v>663</v>
      </c>
      <c r="H57" s="813" t="s">
        <v>167</v>
      </c>
      <c r="I57" s="373" t="s">
        <v>665</v>
      </c>
      <c r="J57" s="816" t="s">
        <v>6</v>
      </c>
      <c r="K57" s="807" t="s">
        <v>53</v>
      </c>
      <c r="L57" s="369" t="s">
        <v>217</v>
      </c>
      <c r="M57" s="369" t="s">
        <v>666</v>
      </c>
      <c r="N57" s="806" t="s">
        <v>24</v>
      </c>
      <c r="O57" s="807">
        <v>46600</v>
      </c>
      <c r="P57" s="807">
        <v>340180</v>
      </c>
      <c r="Q57" s="807">
        <f>O57*7.1055</f>
        <v>331116.3</v>
      </c>
      <c r="R57" s="807">
        <f t="shared" si="0"/>
        <v>9063.7000000000116</v>
      </c>
      <c r="S57" s="807">
        <v>46600</v>
      </c>
      <c r="T57" s="863">
        <f>S57*7.1055/1000000</f>
        <v>0.33111629999999997</v>
      </c>
      <c r="U57" s="831"/>
      <c r="V57" s="807">
        <v>213438.57</v>
      </c>
      <c r="W57" s="864" t="s">
        <v>1443</v>
      </c>
      <c r="X57" s="831" t="s">
        <v>1444</v>
      </c>
      <c r="Y57" s="865">
        <v>45371</v>
      </c>
      <c r="Z57" s="353">
        <v>3</v>
      </c>
      <c r="AA57" s="805"/>
      <c r="AB57" s="507"/>
      <c r="AC57" s="507"/>
      <c r="AD57" s="507"/>
      <c r="AE57" s="507"/>
      <c r="AF57" s="866" t="s">
        <v>654</v>
      </c>
      <c r="AG57" s="507"/>
      <c r="AH57" s="867" t="s">
        <v>1445</v>
      </c>
      <c r="AI57" s="345">
        <v>3</v>
      </c>
      <c r="AJ57" s="345" t="s">
        <v>957</v>
      </c>
      <c r="AK57" s="345">
        <v>3</v>
      </c>
    </row>
    <row r="58" spans="1:37" s="814" customFormat="1" ht="14.5">
      <c r="A58" s="868" t="s">
        <v>858</v>
      </c>
      <c r="B58" s="869" t="s">
        <v>64</v>
      </c>
      <c r="C58" s="869" t="s">
        <v>1446</v>
      </c>
      <c r="D58" s="345" t="s">
        <v>44</v>
      </c>
      <c r="E58" s="273"/>
      <c r="F58" s="870" t="s">
        <v>1447</v>
      </c>
      <c r="G58" s="870" t="s">
        <v>1337</v>
      </c>
      <c r="H58" s="871" t="s">
        <v>167</v>
      </c>
      <c r="I58" s="869" t="s">
        <v>168</v>
      </c>
      <c r="J58" s="872" t="s">
        <v>6</v>
      </c>
      <c r="K58" s="807" t="s">
        <v>53</v>
      </c>
      <c r="L58" s="369" t="s">
        <v>217</v>
      </c>
      <c r="M58" s="369" t="s">
        <v>666</v>
      </c>
      <c r="N58" s="806" t="s">
        <v>24</v>
      </c>
      <c r="O58" s="843">
        <v>31065</v>
      </c>
      <c r="P58" s="826">
        <v>226774.5</v>
      </c>
      <c r="Q58" s="873">
        <f>O58*7.1075</f>
        <v>220794.48749999999</v>
      </c>
      <c r="R58" s="807">
        <f t="shared" si="0"/>
        <v>5980.0125000000116</v>
      </c>
      <c r="S58" s="843">
        <v>31065</v>
      </c>
      <c r="T58" s="818">
        <f>S58*7.1075/1000000</f>
        <v>0.2207944875</v>
      </c>
      <c r="U58" s="874"/>
      <c r="V58" s="818">
        <v>131493</v>
      </c>
      <c r="W58" s="840" t="s">
        <v>1448</v>
      </c>
      <c r="X58" s="831" t="s">
        <v>1449</v>
      </c>
      <c r="Y58" s="808">
        <v>45413</v>
      </c>
      <c r="Z58" s="372">
        <v>5</v>
      </c>
      <c r="AA58" s="811"/>
      <c r="AB58" s="875"/>
      <c r="AC58" s="875"/>
      <c r="AD58" s="875"/>
      <c r="AE58" s="875"/>
      <c r="AF58" s="866" t="s">
        <v>654</v>
      </c>
      <c r="AG58" s="875"/>
      <c r="AH58" s="867" t="s">
        <v>1445</v>
      </c>
      <c r="AI58" s="371">
        <v>3</v>
      </c>
      <c r="AJ58" s="345" t="s">
        <v>957</v>
      </c>
      <c r="AK58" s="345">
        <v>3</v>
      </c>
    </row>
    <row r="59" spans="1:37" s="999" customFormat="1" ht="13.5">
      <c r="A59" s="693" t="s">
        <v>859</v>
      </c>
      <c r="B59" s="708" t="s">
        <v>1340</v>
      </c>
      <c r="C59" s="993" t="s">
        <v>1450</v>
      </c>
      <c r="D59" s="693" t="s">
        <v>1037</v>
      </c>
      <c r="E59" s="273"/>
      <c r="F59" s="273"/>
      <c r="G59" s="273"/>
      <c r="H59" s="696" t="s">
        <v>1451</v>
      </c>
      <c r="I59" s="696" t="s">
        <v>1406</v>
      </c>
      <c r="J59" s="816" t="s">
        <v>972</v>
      </c>
      <c r="K59" s="369" t="s">
        <v>53</v>
      </c>
      <c r="L59" s="369" t="s">
        <v>28</v>
      </c>
      <c r="M59" s="373" t="s">
        <v>1065</v>
      </c>
      <c r="N59" s="696" t="s">
        <v>1</v>
      </c>
      <c r="O59" s="1001">
        <v>15533240</v>
      </c>
      <c r="P59" s="1001">
        <f>O59</f>
        <v>15533240</v>
      </c>
      <c r="Q59" s="623">
        <f>1207700*7.3</f>
        <v>8816210</v>
      </c>
      <c r="R59" s="807">
        <f t="shared" si="0"/>
        <v>6717030</v>
      </c>
      <c r="S59" s="843"/>
      <c r="T59" s="996"/>
      <c r="U59" s="818"/>
      <c r="V59" s="818"/>
      <c r="W59" s="840"/>
      <c r="X59" s="831"/>
      <c r="Y59" s="808">
        <v>45536</v>
      </c>
      <c r="Z59" s="1106">
        <v>9</v>
      </c>
      <c r="AA59" s="840"/>
      <c r="AB59" s="334"/>
      <c r="AC59" s="334"/>
      <c r="AD59" s="334"/>
      <c r="AE59" s="334"/>
      <c r="AF59" s="866"/>
      <c r="AG59" s="334"/>
      <c r="AH59" s="699" t="s">
        <v>1452</v>
      </c>
      <c r="AI59" s="345">
        <v>5</v>
      </c>
      <c r="AJ59" s="693" t="s">
        <v>957</v>
      </c>
      <c r="AK59" s="693">
        <v>9</v>
      </c>
    </row>
    <row r="60" spans="1:37" s="1014" customFormat="1" ht="13.5">
      <c r="A60" s="725" t="s">
        <v>860</v>
      </c>
      <c r="B60" s="1007" t="s">
        <v>183</v>
      </c>
      <c r="C60" s="1008" t="s">
        <v>1453</v>
      </c>
      <c r="D60" s="725" t="s">
        <v>1288</v>
      </c>
      <c r="E60" s="273"/>
      <c r="F60" s="273"/>
      <c r="G60" s="273"/>
      <c r="H60" s="1009" t="s">
        <v>1454</v>
      </c>
      <c r="I60" s="1009" t="s">
        <v>743</v>
      </c>
      <c r="J60" s="850" t="s">
        <v>6</v>
      </c>
      <c r="K60" s="851" t="s">
        <v>53</v>
      </c>
      <c r="L60" s="851" t="s">
        <v>28</v>
      </c>
      <c r="M60" s="361" t="s">
        <v>781</v>
      </c>
      <c r="N60" s="1009" t="s">
        <v>3</v>
      </c>
      <c r="O60" s="1010"/>
      <c r="P60" s="1011"/>
      <c r="Q60" s="1012"/>
      <c r="R60" s="853"/>
      <c r="S60" s="880"/>
      <c r="T60" s="1013"/>
      <c r="U60" s="881"/>
      <c r="V60" s="881"/>
      <c r="W60" s="882"/>
      <c r="X60" s="855"/>
      <c r="Y60" s="883">
        <v>45505</v>
      </c>
      <c r="Z60" s="1107">
        <v>9</v>
      </c>
      <c r="AA60" s="882"/>
      <c r="AB60" s="884"/>
      <c r="AC60" s="884"/>
      <c r="AD60" s="884"/>
      <c r="AE60" s="884"/>
      <c r="AF60" s="884"/>
      <c r="AG60" s="884"/>
      <c r="AH60" s="1008" t="s">
        <v>1455</v>
      </c>
      <c r="AI60" s="358"/>
      <c r="AJ60" s="725" t="s">
        <v>957</v>
      </c>
      <c r="AK60" s="725">
        <v>9</v>
      </c>
    </row>
    <row r="61" spans="1:37" s="814" customFormat="1" ht="13.5">
      <c r="A61" s="345" t="s">
        <v>797</v>
      </c>
      <c r="B61" s="804" t="s">
        <v>1340</v>
      </c>
      <c r="C61" s="373" t="s">
        <v>1456</v>
      </c>
      <c r="D61" s="345" t="s">
        <v>1037</v>
      </c>
      <c r="E61" s="273"/>
      <c r="F61" s="273"/>
      <c r="G61" s="273"/>
      <c r="H61" s="373" t="s">
        <v>1457</v>
      </c>
      <c r="I61" s="369" t="s">
        <v>1458</v>
      </c>
      <c r="J61" s="816" t="s">
        <v>972</v>
      </c>
      <c r="K61" s="369" t="s">
        <v>317</v>
      </c>
      <c r="L61" s="369" t="s">
        <v>317</v>
      </c>
      <c r="M61" s="373" t="s">
        <v>1459</v>
      </c>
      <c r="N61" s="373" t="s">
        <v>1</v>
      </c>
      <c r="O61" s="826">
        <v>18360</v>
      </c>
      <c r="P61" s="807">
        <v>18360</v>
      </c>
      <c r="Q61" s="809"/>
      <c r="R61" s="807">
        <f t="shared" si="0"/>
        <v>18360</v>
      </c>
      <c r="S61" s="809"/>
      <c r="T61" s="809">
        <v>1.84E-2</v>
      </c>
      <c r="U61" s="809"/>
      <c r="V61" s="809"/>
      <c r="W61" s="825"/>
      <c r="X61" s="831"/>
      <c r="Y61" s="886" t="s">
        <v>21</v>
      </c>
      <c r="Z61" s="359">
        <v>5</v>
      </c>
      <c r="AA61" s="825"/>
      <c r="AB61" s="493"/>
      <c r="AC61" s="493"/>
      <c r="AD61" s="493"/>
      <c r="AE61" s="493"/>
      <c r="AF61" s="493"/>
      <c r="AG61" s="493"/>
      <c r="AH61" s="373"/>
      <c r="AI61" s="345"/>
      <c r="AJ61" s="345" t="s">
        <v>958</v>
      </c>
      <c r="AK61" s="345">
        <v>5</v>
      </c>
    </row>
    <row r="62" spans="1:37" s="814" customFormat="1" ht="13.5">
      <c r="A62" s="345" t="s">
        <v>798</v>
      </c>
      <c r="B62" s="804" t="s">
        <v>1340</v>
      </c>
      <c r="C62" s="373" t="s">
        <v>1460</v>
      </c>
      <c r="D62" s="345" t="s">
        <v>1037</v>
      </c>
      <c r="E62" s="273"/>
      <c r="F62" s="273"/>
      <c r="G62" s="273"/>
      <c r="H62" s="373" t="s">
        <v>1457</v>
      </c>
      <c r="I62" s="369" t="s">
        <v>1458</v>
      </c>
      <c r="J62" s="816" t="s">
        <v>972</v>
      </c>
      <c r="K62" s="369" t="s">
        <v>317</v>
      </c>
      <c r="L62" s="369" t="s">
        <v>317</v>
      </c>
      <c r="M62" s="373" t="s">
        <v>1459</v>
      </c>
      <c r="N62" s="373" t="s">
        <v>1</v>
      </c>
      <c r="O62" s="826">
        <v>18360</v>
      </c>
      <c r="P62" s="807">
        <v>18360</v>
      </c>
      <c r="Q62" s="809"/>
      <c r="R62" s="807">
        <f t="shared" si="0"/>
        <v>18360</v>
      </c>
      <c r="S62" s="809"/>
      <c r="T62" s="809">
        <v>1.84E-2</v>
      </c>
      <c r="U62" s="809"/>
      <c r="V62" s="809"/>
      <c r="W62" s="825"/>
      <c r="X62" s="831"/>
      <c r="Y62" s="886" t="s">
        <v>21</v>
      </c>
      <c r="Z62" s="359">
        <v>5</v>
      </c>
      <c r="AA62" s="825"/>
      <c r="AB62" s="493"/>
      <c r="AC62" s="493"/>
      <c r="AD62" s="493"/>
      <c r="AE62" s="493"/>
      <c r="AF62" s="493"/>
      <c r="AG62" s="493"/>
      <c r="AH62" s="373"/>
      <c r="AI62" s="345"/>
      <c r="AJ62" s="345" t="s">
        <v>958</v>
      </c>
      <c r="AK62" s="345">
        <v>5</v>
      </c>
    </row>
    <row r="63" spans="1:37" s="814" customFormat="1" ht="13.5">
      <c r="A63" s="345" t="s">
        <v>799</v>
      </c>
      <c r="B63" s="804" t="s">
        <v>1340</v>
      </c>
      <c r="C63" s="373" t="s">
        <v>1461</v>
      </c>
      <c r="D63" s="345" t="s">
        <v>1037</v>
      </c>
      <c r="E63" s="273"/>
      <c r="F63" s="273"/>
      <c r="G63" s="273"/>
      <c r="H63" s="373" t="s">
        <v>1462</v>
      </c>
      <c r="I63" s="369" t="s">
        <v>1458</v>
      </c>
      <c r="J63" s="816" t="s">
        <v>972</v>
      </c>
      <c r="K63" s="369" t="s">
        <v>317</v>
      </c>
      <c r="L63" s="369" t="s">
        <v>317</v>
      </c>
      <c r="M63" s="373" t="s">
        <v>1459</v>
      </c>
      <c r="N63" s="373" t="s">
        <v>1</v>
      </c>
      <c r="O63" s="826">
        <v>35880</v>
      </c>
      <c r="P63" s="807">
        <v>35880</v>
      </c>
      <c r="Q63" s="809"/>
      <c r="R63" s="807">
        <f t="shared" si="0"/>
        <v>35880</v>
      </c>
      <c r="S63" s="830"/>
      <c r="T63" s="809">
        <v>3.5900000000000001E-2</v>
      </c>
      <c r="U63" s="809"/>
      <c r="V63" s="807"/>
      <c r="W63" s="816"/>
      <c r="X63" s="831"/>
      <c r="Y63" s="886" t="s">
        <v>21</v>
      </c>
      <c r="Z63" s="349">
        <v>5</v>
      </c>
      <c r="AA63" s="816"/>
      <c r="AB63" s="498"/>
      <c r="AC63" s="498"/>
      <c r="AD63" s="498"/>
      <c r="AE63" s="498"/>
      <c r="AF63" s="498"/>
      <c r="AG63" s="498"/>
      <c r="AH63" s="373"/>
      <c r="AI63" s="345"/>
      <c r="AJ63" s="345" t="s">
        <v>958</v>
      </c>
      <c r="AK63" s="345">
        <v>5</v>
      </c>
    </row>
    <row r="64" spans="1:37" s="814" customFormat="1" ht="17">
      <c r="A64" s="345" t="s">
        <v>861</v>
      </c>
      <c r="B64" s="825" t="s">
        <v>1361</v>
      </c>
      <c r="C64" s="825" t="s">
        <v>1463</v>
      </c>
      <c r="D64" s="345" t="s">
        <v>44</v>
      </c>
      <c r="E64" s="273"/>
      <c r="F64" s="318" t="s">
        <v>655</v>
      </c>
      <c r="G64" s="318" t="s">
        <v>656</v>
      </c>
      <c r="H64" s="813" t="s">
        <v>657</v>
      </c>
      <c r="I64" s="369" t="s">
        <v>480</v>
      </c>
      <c r="J64" s="825" t="s">
        <v>52</v>
      </c>
      <c r="K64" s="807" t="s">
        <v>53</v>
      </c>
      <c r="L64" s="369" t="s">
        <v>9</v>
      </c>
      <c r="M64" s="813"/>
      <c r="N64" s="373" t="s">
        <v>1</v>
      </c>
      <c r="O64" s="830">
        <v>85000</v>
      </c>
      <c r="P64" s="830">
        <v>85000</v>
      </c>
      <c r="Q64" s="830">
        <v>85000</v>
      </c>
      <c r="R64" s="807">
        <f t="shared" si="0"/>
        <v>0</v>
      </c>
      <c r="S64" s="830">
        <v>85000</v>
      </c>
      <c r="T64" s="818">
        <f>85000/1000000</f>
        <v>8.5000000000000006E-2</v>
      </c>
      <c r="U64" s="809"/>
      <c r="V64" s="809">
        <v>0</v>
      </c>
      <c r="W64" s="825" t="s">
        <v>1352</v>
      </c>
      <c r="X64" s="831">
        <v>45199</v>
      </c>
      <c r="Y64" s="865"/>
      <c r="Z64" s="359">
        <v>3</v>
      </c>
      <c r="AA64" s="816" t="s">
        <v>1353</v>
      </c>
      <c r="AB64" s="493" t="s">
        <v>667</v>
      </c>
      <c r="AC64" s="827">
        <v>45377</v>
      </c>
      <c r="AD64" s="493"/>
      <c r="AE64" s="493"/>
      <c r="AF64" s="828" t="s">
        <v>650</v>
      </c>
      <c r="AG64" s="493"/>
      <c r="AH64" s="373" t="s">
        <v>1464</v>
      </c>
      <c r="AI64" s="345"/>
      <c r="AJ64" s="345" t="s">
        <v>958</v>
      </c>
      <c r="AK64" s="345">
        <v>3</v>
      </c>
    </row>
    <row r="65" spans="1:38" s="885" customFormat="1" ht="13.5">
      <c r="A65" s="358" t="s">
        <v>862</v>
      </c>
      <c r="B65" s="849" t="s">
        <v>183</v>
      </c>
      <c r="C65" s="851" t="s">
        <v>1320</v>
      </c>
      <c r="D65" s="1116" t="s">
        <v>1288</v>
      </c>
      <c r="E65" s="887"/>
      <c r="F65" s="273"/>
      <c r="G65" s="273"/>
      <c r="H65" s="361" t="s">
        <v>167</v>
      </c>
      <c r="I65" s="361" t="s">
        <v>84</v>
      </c>
      <c r="J65" s="816" t="s">
        <v>972</v>
      </c>
      <c r="K65" s="369" t="s">
        <v>53</v>
      </c>
      <c r="L65" s="369" t="s">
        <v>91</v>
      </c>
      <c r="M65" s="369" t="s">
        <v>1465</v>
      </c>
      <c r="N65" s="361" t="s">
        <v>1</v>
      </c>
      <c r="O65" s="854">
        <v>2500000</v>
      </c>
      <c r="P65" s="853"/>
      <c r="Q65" s="853"/>
      <c r="R65" s="376"/>
      <c r="S65" s="809"/>
      <c r="T65" s="809"/>
      <c r="U65" s="831"/>
      <c r="V65" s="809"/>
      <c r="W65" s="812"/>
      <c r="X65" s="831"/>
      <c r="Y65" s="888" t="s">
        <v>1466</v>
      </c>
      <c r="Z65" s="1108">
        <v>7</v>
      </c>
      <c r="AA65" s="889"/>
      <c r="AB65" s="890"/>
      <c r="AC65" s="890"/>
      <c r="AD65" s="890"/>
      <c r="AE65" s="890"/>
      <c r="AF65" s="890"/>
      <c r="AG65" s="890"/>
      <c r="AH65" s="851" t="s">
        <v>1321</v>
      </c>
      <c r="AI65" s="358"/>
      <c r="AJ65" s="358" t="s">
        <v>957</v>
      </c>
      <c r="AK65" s="358">
        <v>7</v>
      </c>
    </row>
    <row r="66" spans="1:38" s="999" customFormat="1" ht="29">
      <c r="A66" s="693" t="s">
        <v>863</v>
      </c>
      <c r="B66" s="708" t="s">
        <v>64</v>
      </c>
      <c r="C66" s="993" t="s">
        <v>1467</v>
      </c>
      <c r="D66" s="693" t="s">
        <v>44</v>
      </c>
      <c r="E66" s="273"/>
      <c r="F66" s="273" t="s">
        <v>1468</v>
      </c>
      <c r="G66" s="273" t="s">
        <v>1337</v>
      </c>
      <c r="H66" s="696" t="s">
        <v>664</v>
      </c>
      <c r="I66" s="696" t="s">
        <v>665</v>
      </c>
      <c r="J66" s="816" t="s">
        <v>6</v>
      </c>
      <c r="K66" s="807" t="s">
        <v>80</v>
      </c>
      <c r="L66" s="369" t="s">
        <v>217</v>
      </c>
      <c r="M66" s="369" t="s">
        <v>666</v>
      </c>
      <c r="N66" s="994" t="s">
        <v>24</v>
      </c>
      <c r="O66" s="702">
        <v>47770</v>
      </c>
      <c r="P66" s="702">
        <v>348721</v>
      </c>
      <c r="Q66" s="703">
        <f t="shared" ref="Q66" si="7">T66*1000000</f>
        <v>338918.59600000002</v>
      </c>
      <c r="R66" s="807">
        <f t="shared" ref="R66:R78" si="8">P66-Q66</f>
        <v>9802.4039999999804</v>
      </c>
      <c r="S66" s="809">
        <v>47770</v>
      </c>
      <c r="T66" s="702">
        <f>S66*7.0948/1000000</f>
        <v>0.33891859600000002</v>
      </c>
      <c r="U66" s="831">
        <v>45382</v>
      </c>
      <c r="V66" s="807">
        <v>198826.84</v>
      </c>
      <c r="W66" s="891" t="s">
        <v>679</v>
      </c>
      <c r="X66" s="831" t="s">
        <v>1469</v>
      </c>
      <c r="Y66" s="865">
        <v>45413</v>
      </c>
      <c r="Z66" s="717">
        <v>5</v>
      </c>
      <c r="AA66" s="858"/>
      <c r="AB66" s="502"/>
      <c r="AC66" s="502"/>
      <c r="AD66" s="502"/>
      <c r="AE66" s="502"/>
      <c r="AF66" s="502"/>
      <c r="AG66" s="502"/>
      <c r="AH66" s="1016" t="s">
        <v>1601</v>
      </c>
      <c r="AI66" s="345">
        <v>3</v>
      </c>
      <c r="AJ66" s="693" t="s">
        <v>957</v>
      </c>
      <c r="AK66" s="693">
        <v>3</v>
      </c>
    </row>
    <row r="67" spans="1:38" s="999" customFormat="1" ht="39">
      <c r="A67" s="693" t="s">
        <v>800</v>
      </c>
      <c r="B67" s="708" t="s">
        <v>1340</v>
      </c>
      <c r="C67" s="993" t="s">
        <v>1470</v>
      </c>
      <c r="D67" s="693" t="s">
        <v>1037</v>
      </c>
      <c r="E67" s="273"/>
      <c r="F67" s="273"/>
      <c r="G67" s="273"/>
      <c r="H67" s="696" t="s">
        <v>1377</v>
      </c>
      <c r="I67" s="696" t="s">
        <v>1378</v>
      </c>
      <c r="J67" s="816" t="s">
        <v>972</v>
      </c>
      <c r="K67" s="369" t="s">
        <v>82</v>
      </c>
      <c r="L67" s="369" t="s">
        <v>14</v>
      </c>
      <c r="M67" s="373" t="s">
        <v>1379</v>
      </c>
      <c r="N67" s="696" t="s">
        <v>1</v>
      </c>
      <c r="O67" s="1017">
        <f>3*2852300</f>
        <v>8556900</v>
      </c>
      <c r="P67" s="1002">
        <v>8556900</v>
      </c>
      <c r="Q67" s="1002">
        <v>8556900</v>
      </c>
      <c r="R67" s="807">
        <f t="shared" si="8"/>
        <v>0</v>
      </c>
      <c r="S67" s="817"/>
      <c r="T67" s="996">
        <v>2.8523000000000001</v>
      </c>
      <c r="U67" s="818"/>
      <c r="V67" s="806"/>
      <c r="W67" s="840"/>
      <c r="X67" s="831"/>
      <c r="Y67" s="893" t="s">
        <v>1310</v>
      </c>
      <c r="Z67" s="1106">
        <v>9</v>
      </c>
      <c r="AA67" s="840"/>
      <c r="AB67" s="334"/>
      <c r="AC67" s="334"/>
      <c r="AD67" s="334"/>
      <c r="AE67" s="334"/>
      <c r="AF67" s="334"/>
      <c r="AG67" s="334"/>
      <c r="AH67" s="993" t="s">
        <v>1471</v>
      </c>
      <c r="AI67" s="345"/>
      <c r="AJ67" s="693" t="s">
        <v>958</v>
      </c>
      <c r="AK67" s="693">
        <v>9</v>
      </c>
    </row>
    <row r="68" spans="1:38" s="1014" customFormat="1" ht="13.5">
      <c r="A68" s="725" t="s">
        <v>801</v>
      </c>
      <c r="B68" s="1007" t="s">
        <v>183</v>
      </c>
      <c r="C68" s="1008" t="s">
        <v>496</v>
      </c>
      <c r="D68" s="725" t="s">
        <v>1288</v>
      </c>
      <c r="E68" s="842"/>
      <c r="F68" s="842"/>
      <c r="G68" s="842"/>
      <c r="H68" s="1009" t="s">
        <v>1472</v>
      </c>
      <c r="I68" s="1009" t="s">
        <v>1473</v>
      </c>
      <c r="J68" s="850" t="s">
        <v>6</v>
      </c>
      <c r="K68" s="851" t="s">
        <v>82</v>
      </c>
      <c r="L68" s="851" t="s">
        <v>14</v>
      </c>
      <c r="M68" s="361" t="s">
        <v>1474</v>
      </c>
      <c r="N68" s="1009" t="s">
        <v>1</v>
      </c>
      <c r="O68" s="1018"/>
      <c r="P68" s="1019"/>
      <c r="Q68" s="1020"/>
      <c r="R68" s="853"/>
      <c r="S68" s="880"/>
      <c r="T68" s="1013"/>
      <c r="U68" s="881"/>
      <c r="V68" s="894"/>
      <c r="W68" s="882"/>
      <c r="X68" s="855"/>
      <c r="Y68" s="895" t="s">
        <v>1310</v>
      </c>
      <c r="Z68" s="1107">
        <v>9</v>
      </c>
      <c r="AA68" s="882"/>
      <c r="AB68" s="896"/>
      <c r="AC68" s="896"/>
      <c r="AD68" s="896"/>
      <c r="AE68" s="896"/>
      <c r="AF68" s="896"/>
      <c r="AG68" s="896"/>
      <c r="AH68" s="1008" t="s">
        <v>1475</v>
      </c>
      <c r="AI68" s="358"/>
      <c r="AJ68" s="725" t="s">
        <v>958</v>
      </c>
      <c r="AK68" s="725">
        <v>9</v>
      </c>
    </row>
    <row r="69" spans="1:38" s="999" customFormat="1" ht="43.25" customHeight="1">
      <c r="A69" s="1021" t="s">
        <v>802</v>
      </c>
      <c r="B69" s="1022" t="s">
        <v>1340</v>
      </c>
      <c r="C69" s="1023" t="s">
        <v>495</v>
      </c>
      <c r="D69" s="1021" t="s">
        <v>1037</v>
      </c>
      <c r="E69" s="898"/>
      <c r="F69" s="898"/>
      <c r="G69" s="898"/>
      <c r="H69" s="1024" t="s">
        <v>1377</v>
      </c>
      <c r="I69" s="1025" t="s">
        <v>1378</v>
      </c>
      <c r="J69" s="899" t="s">
        <v>972</v>
      </c>
      <c r="K69" s="897" t="s">
        <v>82</v>
      </c>
      <c r="L69" s="897" t="s">
        <v>14</v>
      </c>
      <c r="M69" s="869" t="s">
        <v>1379</v>
      </c>
      <c r="N69" s="1025" t="s">
        <v>1</v>
      </c>
      <c r="O69" s="1026">
        <f>10676500*3</f>
        <v>32029500</v>
      </c>
      <c r="P69" s="1027">
        <v>32029500</v>
      </c>
      <c r="Q69" s="1028">
        <v>32029500</v>
      </c>
      <c r="R69" s="901">
        <f t="shared" si="8"/>
        <v>0</v>
      </c>
      <c r="S69" s="900"/>
      <c r="T69" s="1029">
        <v>4.7128000000000005</v>
      </c>
      <c r="U69" s="902"/>
      <c r="V69" s="903"/>
      <c r="W69" s="904"/>
      <c r="X69" s="905"/>
      <c r="Y69" s="906" t="s">
        <v>1310</v>
      </c>
      <c r="Z69" s="1109">
        <v>9</v>
      </c>
      <c r="AA69" s="904"/>
      <c r="AB69" s="907"/>
      <c r="AC69" s="907"/>
      <c r="AD69" s="907"/>
      <c r="AE69" s="907"/>
      <c r="AF69" s="907"/>
      <c r="AG69" s="907"/>
      <c r="AH69" s="1023" t="s">
        <v>1476</v>
      </c>
      <c r="AI69" s="345"/>
      <c r="AJ69" s="693" t="s">
        <v>958</v>
      </c>
      <c r="AK69" s="693">
        <v>9</v>
      </c>
    </row>
    <row r="70" spans="1:38" s="710" customFormat="1" ht="13.5">
      <c r="A70" s="693" t="s">
        <v>864</v>
      </c>
      <c r="B70" s="696" t="s">
        <v>1340</v>
      </c>
      <c r="C70" s="993" t="s">
        <v>1477</v>
      </c>
      <c r="D70" s="693" t="s">
        <v>1037</v>
      </c>
      <c r="E70" s="273"/>
      <c r="F70" s="273"/>
      <c r="G70" s="273"/>
      <c r="H70" s="696" t="s">
        <v>1401</v>
      </c>
      <c r="I70" s="696" t="s">
        <v>1378</v>
      </c>
      <c r="J70" s="825" t="s">
        <v>972</v>
      </c>
      <c r="K70" s="369" t="s">
        <v>82</v>
      </c>
      <c r="L70" s="369" t="s">
        <v>14</v>
      </c>
      <c r="M70" s="373" t="s">
        <v>1379</v>
      </c>
      <c r="N70" s="696" t="s">
        <v>3</v>
      </c>
      <c r="O70" s="1001">
        <v>4000000</v>
      </c>
      <c r="P70" s="995">
        <f>O70*$P$2</f>
        <v>28400000</v>
      </c>
      <c r="Q70" s="995">
        <v>28400000</v>
      </c>
      <c r="R70" s="807">
        <f t="shared" si="8"/>
        <v>0</v>
      </c>
      <c r="S70" s="817"/>
      <c r="T70" s="994"/>
      <c r="U70" s="806"/>
      <c r="V70" s="806"/>
      <c r="W70" s="840"/>
      <c r="X70" s="808"/>
      <c r="Y70" s="893" t="s">
        <v>1310</v>
      </c>
      <c r="Z70" s="1106">
        <v>9</v>
      </c>
      <c r="AA70" s="840"/>
      <c r="AB70" s="334"/>
      <c r="AC70" s="334"/>
      <c r="AD70" s="334"/>
      <c r="AE70" s="334"/>
      <c r="AF70" s="334"/>
      <c r="AG70" s="334"/>
      <c r="AH70" s="993"/>
      <c r="AI70" s="345"/>
      <c r="AJ70" s="693" t="s">
        <v>957</v>
      </c>
      <c r="AK70" s="693">
        <v>9</v>
      </c>
      <c r="AL70" s="1030"/>
    </row>
    <row r="71" spans="1:38" s="999" customFormat="1" ht="13.5">
      <c r="A71" s="693" t="s">
        <v>803</v>
      </c>
      <c r="B71" s="708" t="s">
        <v>1340</v>
      </c>
      <c r="C71" s="696" t="s">
        <v>1478</v>
      </c>
      <c r="D71" s="693" t="s">
        <v>968</v>
      </c>
      <c r="E71" s="574"/>
      <c r="F71" s="574"/>
      <c r="G71" s="574"/>
      <c r="H71" s="696" t="s">
        <v>1462</v>
      </c>
      <c r="I71" s="993" t="s">
        <v>1479</v>
      </c>
      <c r="J71" s="698" t="s">
        <v>972</v>
      </c>
      <c r="K71" s="993" t="s">
        <v>27</v>
      </c>
      <c r="L71" s="993" t="s">
        <v>27</v>
      </c>
      <c r="M71" s="696" t="s">
        <v>1480</v>
      </c>
      <c r="N71" s="696" t="s">
        <v>1</v>
      </c>
      <c r="O71" s="1005">
        <v>1500000</v>
      </c>
      <c r="P71" s="703">
        <v>1500000</v>
      </c>
      <c r="Q71" s="703">
        <v>1500000</v>
      </c>
      <c r="R71" s="713">
        <f t="shared" si="8"/>
        <v>0</v>
      </c>
      <c r="S71" s="702"/>
      <c r="T71" s="702">
        <v>1.5</v>
      </c>
      <c r="U71" s="702"/>
      <c r="V71" s="703"/>
      <c r="W71" s="698"/>
      <c r="X71" s="1031"/>
      <c r="Y71" s="1032">
        <v>45534</v>
      </c>
      <c r="Z71" s="706">
        <v>8</v>
      </c>
      <c r="AA71" s="698"/>
      <c r="AB71" s="584"/>
      <c r="AC71" s="584"/>
      <c r="AD71" s="584"/>
      <c r="AE71" s="584"/>
      <c r="AF71" s="584"/>
      <c r="AG71" s="584"/>
      <c r="AH71" s="696"/>
      <c r="AI71" s="693"/>
      <c r="AJ71" s="693" t="s">
        <v>958</v>
      </c>
      <c r="AK71" s="693">
        <v>8</v>
      </c>
    </row>
    <row r="72" spans="1:38" s="999" customFormat="1" ht="37.5">
      <c r="A72" s="1021" t="s">
        <v>865</v>
      </c>
      <c r="B72" s="1025" t="s">
        <v>64</v>
      </c>
      <c r="C72" s="1025" t="s">
        <v>1481</v>
      </c>
      <c r="D72" s="693" t="s">
        <v>44</v>
      </c>
      <c r="E72" s="273"/>
      <c r="F72" s="273" t="s">
        <v>433</v>
      </c>
      <c r="G72" s="273" t="s">
        <v>669</v>
      </c>
      <c r="H72" s="1025" t="s">
        <v>211</v>
      </c>
      <c r="I72" s="1025" t="s">
        <v>221</v>
      </c>
      <c r="J72" s="872" t="s">
        <v>6</v>
      </c>
      <c r="K72" s="897" t="s">
        <v>25</v>
      </c>
      <c r="L72" s="897" t="s">
        <v>222</v>
      </c>
      <c r="M72" s="897" t="s">
        <v>670</v>
      </c>
      <c r="N72" s="1025" t="s">
        <v>24</v>
      </c>
      <c r="O72" s="1017">
        <v>1846145</v>
      </c>
      <c r="P72" s="995">
        <v>7563766.2800000003</v>
      </c>
      <c r="Q72" s="1005">
        <f>S72*7.0948</f>
        <v>7563766.2800000003</v>
      </c>
      <c r="R72" s="908">
        <f>P72-Q72</f>
        <v>0</v>
      </c>
      <c r="S72" s="807">
        <v>1066100</v>
      </c>
      <c r="T72" s="1033">
        <v>7.5773057499999998</v>
      </c>
      <c r="U72" s="818" t="s">
        <v>956</v>
      </c>
      <c r="V72" s="874">
        <v>4148361.0700000003</v>
      </c>
      <c r="W72" s="818" t="s">
        <v>1181</v>
      </c>
      <c r="X72" s="840" t="s">
        <v>1482</v>
      </c>
      <c r="Y72" s="808">
        <v>45352</v>
      </c>
      <c r="Z72" s="1106">
        <v>3</v>
      </c>
      <c r="AA72" s="811"/>
      <c r="AB72" s="508"/>
      <c r="AC72" s="508"/>
      <c r="AD72" s="508"/>
      <c r="AE72" s="508"/>
      <c r="AF72" s="508" t="s">
        <v>654</v>
      </c>
      <c r="AG72" s="508"/>
      <c r="AH72" s="993" t="s">
        <v>1182</v>
      </c>
      <c r="AI72" s="371">
        <v>3</v>
      </c>
      <c r="AJ72" s="693" t="s">
        <v>957</v>
      </c>
      <c r="AK72" s="693">
        <v>3</v>
      </c>
    </row>
    <row r="73" spans="1:38" s="999" customFormat="1" ht="34.75" customHeight="1">
      <c r="A73" s="1021" t="s">
        <v>865</v>
      </c>
      <c r="B73" s="1025" t="s">
        <v>64</v>
      </c>
      <c r="C73" s="1025" t="s">
        <v>1483</v>
      </c>
      <c r="D73" s="693" t="s">
        <v>44</v>
      </c>
      <c r="E73" s="273"/>
      <c r="F73" s="273" t="s">
        <v>433</v>
      </c>
      <c r="G73" s="273" t="s">
        <v>669</v>
      </c>
      <c r="H73" s="1025" t="s">
        <v>211</v>
      </c>
      <c r="I73" s="1025" t="s">
        <v>221</v>
      </c>
      <c r="J73" s="872" t="s">
        <v>6</v>
      </c>
      <c r="K73" s="897" t="s">
        <v>25</v>
      </c>
      <c r="L73" s="897" t="s">
        <v>222</v>
      </c>
      <c r="M73" s="897" t="s">
        <v>670</v>
      </c>
      <c r="N73" s="1025" t="s">
        <v>24</v>
      </c>
      <c r="O73" s="1017">
        <v>263735</v>
      </c>
      <c r="P73" s="995">
        <v>1080538.04</v>
      </c>
      <c r="Q73" s="1005">
        <f>S73*7.0948</f>
        <v>1080538.04</v>
      </c>
      <c r="R73" s="908">
        <f>P73-Q73</f>
        <v>0</v>
      </c>
      <c r="S73" s="807">
        <v>152300</v>
      </c>
      <c r="T73" s="1033">
        <v>1.08053804</v>
      </c>
      <c r="U73" s="818" t="s">
        <v>1484</v>
      </c>
      <c r="V73" s="874">
        <v>592623.01</v>
      </c>
      <c r="W73" s="818" t="s">
        <v>1485</v>
      </c>
      <c r="X73" s="840" t="s">
        <v>1486</v>
      </c>
      <c r="Y73" s="808">
        <v>45444</v>
      </c>
      <c r="Z73" s="1106">
        <v>6</v>
      </c>
      <c r="AA73" s="811"/>
      <c r="AB73" s="875"/>
      <c r="AC73" s="875"/>
      <c r="AD73" s="875"/>
      <c r="AE73" s="875"/>
      <c r="AF73" s="875" t="s">
        <v>654</v>
      </c>
      <c r="AG73" s="875"/>
      <c r="AH73" s="1034" t="s">
        <v>1602</v>
      </c>
      <c r="AI73" s="371">
        <v>5</v>
      </c>
      <c r="AJ73" s="693" t="s">
        <v>957</v>
      </c>
      <c r="AK73" s="693">
        <v>5</v>
      </c>
    </row>
    <row r="74" spans="1:38" s="814" customFormat="1" ht="26">
      <c r="A74" s="345" t="s">
        <v>866</v>
      </c>
      <c r="B74" s="804" t="s">
        <v>1340</v>
      </c>
      <c r="C74" s="369" t="s">
        <v>1487</v>
      </c>
      <c r="D74" s="345" t="s">
        <v>1037</v>
      </c>
      <c r="E74" s="273"/>
      <c r="F74" s="273"/>
      <c r="G74" s="273"/>
      <c r="H74" s="392" t="s">
        <v>1472</v>
      </c>
      <c r="I74" s="373" t="s">
        <v>1488</v>
      </c>
      <c r="J74" s="825" t="s">
        <v>972</v>
      </c>
      <c r="K74" s="369" t="s">
        <v>82</v>
      </c>
      <c r="L74" s="369" t="s">
        <v>291</v>
      </c>
      <c r="M74" s="910" t="s">
        <v>499</v>
      </c>
      <c r="N74" s="373" t="s">
        <v>3</v>
      </c>
      <c r="O74" s="817">
        <v>500000</v>
      </c>
      <c r="P74" s="826">
        <f>O74*$P$2</f>
        <v>3550000</v>
      </c>
      <c r="Q74" s="830">
        <v>3550000</v>
      </c>
      <c r="R74" s="807">
        <f t="shared" ref="R74:R75" si="9">P74-Q74</f>
        <v>0</v>
      </c>
      <c r="S74" s="911"/>
      <c r="T74" s="818"/>
      <c r="U74" s="818"/>
      <c r="V74" s="818"/>
      <c r="W74" s="840"/>
      <c r="X74" s="831"/>
      <c r="Y74" s="808">
        <v>45565</v>
      </c>
      <c r="Z74" s="372">
        <v>9</v>
      </c>
      <c r="AA74" s="840"/>
      <c r="AB74" s="334"/>
      <c r="AC74" s="334"/>
      <c r="AD74" s="334"/>
      <c r="AE74" s="334"/>
      <c r="AF74" s="334"/>
      <c r="AG74" s="334"/>
      <c r="AH74" s="369" t="s">
        <v>1489</v>
      </c>
      <c r="AI74" s="345"/>
      <c r="AJ74" s="345" t="s">
        <v>958</v>
      </c>
      <c r="AK74" s="345">
        <v>9</v>
      </c>
    </row>
    <row r="75" spans="1:38" s="885" customFormat="1" ht="13.5">
      <c r="A75" s="345" t="s">
        <v>867</v>
      </c>
      <c r="B75" s="804" t="s">
        <v>1340</v>
      </c>
      <c r="C75" s="369" t="s">
        <v>1490</v>
      </c>
      <c r="D75" s="345" t="s">
        <v>1037</v>
      </c>
      <c r="E75" s="273"/>
      <c r="F75" s="273"/>
      <c r="G75" s="273"/>
      <c r="H75" s="373" t="s">
        <v>1491</v>
      </c>
      <c r="I75" s="373" t="s">
        <v>1488</v>
      </c>
      <c r="J75" s="816" t="s">
        <v>972</v>
      </c>
      <c r="K75" s="369" t="s">
        <v>7</v>
      </c>
      <c r="L75" s="369" t="s">
        <v>7</v>
      </c>
      <c r="M75" s="369" t="s">
        <v>1492</v>
      </c>
      <c r="N75" s="806" t="s">
        <v>3</v>
      </c>
      <c r="O75" s="807">
        <v>195000</v>
      </c>
      <c r="P75" s="807">
        <f>O75*$P$2</f>
        <v>1384500</v>
      </c>
      <c r="Q75" s="807">
        <v>1384500</v>
      </c>
      <c r="R75" s="807">
        <f t="shared" si="9"/>
        <v>0</v>
      </c>
      <c r="S75" s="807"/>
      <c r="T75" s="809">
        <v>1.4235</v>
      </c>
      <c r="U75" s="831"/>
      <c r="V75" s="807"/>
      <c r="W75" s="840"/>
      <c r="X75" s="831"/>
      <c r="Y75" s="840" t="s">
        <v>94</v>
      </c>
      <c r="Z75" s="372">
        <v>7</v>
      </c>
      <c r="AA75" s="840"/>
      <c r="AB75" s="334"/>
      <c r="AC75" s="334"/>
      <c r="AD75" s="334"/>
      <c r="AE75" s="334"/>
      <c r="AF75" s="820"/>
      <c r="AG75" s="820"/>
      <c r="AH75" s="373" t="s">
        <v>1493</v>
      </c>
      <c r="AI75" s="371" t="s">
        <v>1494</v>
      </c>
      <c r="AJ75" s="345" t="s">
        <v>957</v>
      </c>
      <c r="AK75" s="358">
        <v>7</v>
      </c>
    </row>
    <row r="76" spans="1:38" s="814" customFormat="1" ht="26">
      <c r="A76" s="848" t="s">
        <v>868</v>
      </c>
      <c r="B76" s="912" t="s">
        <v>183</v>
      </c>
      <c r="C76" s="913" t="s">
        <v>1162</v>
      </c>
      <c r="D76" s="1050" t="s">
        <v>1293</v>
      </c>
      <c r="E76" s="513"/>
      <c r="F76" s="513"/>
      <c r="G76" s="513"/>
      <c r="H76" s="913" t="s">
        <v>1163</v>
      </c>
      <c r="I76" s="915" t="s">
        <v>1164</v>
      </c>
      <c r="J76" s="916" t="s">
        <v>6</v>
      </c>
      <c r="K76" s="913" t="s">
        <v>82</v>
      </c>
      <c r="L76" s="913" t="s">
        <v>14</v>
      </c>
      <c r="M76" s="915" t="s">
        <v>1165</v>
      </c>
      <c r="N76" s="917" t="s">
        <v>17</v>
      </c>
      <c r="O76" s="918"/>
      <c r="P76" s="919"/>
      <c r="Q76" s="920"/>
      <c r="R76" s="350"/>
      <c r="S76" s="920"/>
      <c r="T76" s="921"/>
      <c r="U76" s="921"/>
      <c r="V76" s="921"/>
      <c r="W76" s="922"/>
      <c r="X76" s="923"/>
      <c r="Y76" s="922" t="s">
        <v>22</v>
      </c>
      <c r="Z76" s="1110">
        <v>6</v>
      </c>
      <c r="AA76" s="922"/>
      <c r="AB76" s="924"/>
      <c r="AC76" s="924"/>
      <c r="AD76" s="924"/>
      <c r="AE76" s="924"/>
      <c r="AF76" s="924"/>
      <c r="AG76" s="924"/>
      <c r="AH76" s="925" t="s">
        <v>1166</v>
      </c>
      <c r="AI76" s="1049" t="s">
        <v>1184</v>
      </c>
      <c r="AJ76" s="1050" t="s">
        <v>958</v>
      </c>
      <c r="AK76" s="345">
        <v>6</v>
      </c>
    </row>
    <row r="77" spans="1:38" s="814" customFormat="1" ht="13.5">
      <c r="A77" s="345" t="s">
        <v>804</v>
      </c>
      <c r="B77" s="804" t="s">
        <v>1340</v>
      </c>
      <c r="C77" s="373" t="s">
        <v>1495</v>
      </c>
      <c r="D77" s="345" t="s">
        <v>968</v>
      </c>
      <c r="E77" s="273"/>
      <c r="F77" s="273"/>
      <c r="G77" s="273"/>
      <c r="H77" s="373" t="s">
        <v>1496</v>
      </c>
      <c r="I77" s="369" t="s">
        <v>1497</v>
      </c>
      <c r="J77" s="816" t="s">
        <v>972</v>
      </c>
      <c r="K77" s="807" t="s">
        <v>53</v>
      </c>
      <c r="L77" s="373" t="s">
        <v>90</v>
      </c>
      <c r="M77" s="369" t="s">
        <v>1065</v>
      </c>
      <c r="N77" s="373" t="s">
        <v>1</v>
      </c>
      <c r="O77" s="806">
        <v>2000000</v>
      </c>
      <c r="P77" s="807">
        <v>460000</v>
      </c>
      <c r="Q77" s="809"/>
      <c r="R77" s="807">
        <f t="shared" ref="R77" si="10">P77-Q77</f>
        <v>460000</v>
      </c>
      <c r="S77" s="809"/>
      <c r="T77" s="809"/>
      <c r="U77" s="809"/>
      <c r="V77" s="807"/>
      <c r="W77" s="816"/>
      <c r="X77" s="809"/>
      <c r="Y77" s="865">
        <v>45534</v>
      </c>
      <c r="Z77" s="359">
        <v>3</v>
      </c>
      <c r="AA77" s="816"/>
      <c r="AB77" s="498"/>
      <c r="AC77" s="498"/>
      <c r="AD77" s="498"/>
      <c r="AE77" s="498"/>
      <c r="AF77" s="498"/>
      <c r="AG77" s="498"/>
      <c r="AH77" s="373"/>
      <c r="AI77" s="345"/>
      <c r="AJ77" s="391" t="s">
        <v>958</v>
      </c>
      <c r="AK77" s="345">
        <v>3</v>
      </c>
    </row>
    <row r="78" spans="1:38" s="814" customFormat="1" ht="26">
      <c r="A78" s="345" t="s">
        <v>805</v>
      </c>
      <c r="B78" s="804" t="s">
        <v>1340</v>
      </c>
      <c r="C78" s="369" t="s">
        <v>500</v>
      </c>
      <c r="D78" s="345" t="s">
        <v>1037</v>
      </c>
      <c r="E78" s="273"/>
      <c r="F78" s="273"/>
      <c r="G78" s="273"/>
      <c r="H78" s="815" t="s">
        <v>1341</v>
      </c>
      <c r="I78" s="373" t="s">
        <v>1342</v>
      </c>
      <c r="J78" s="816" t="s">
        <v>972</v>
      </c>
      <c r="K78" s="369" t="s">
        <v>53</v>
      </c>
      <c r="L78" s="369" t="s">
        <v>291</v>
      </c>
      <c r="M78" s="373" t="s">
        <v>1343</v>
      </c>
      <c r="N78" s="373" t="s">
        <v>3</v>
      </c>
      <c r="O78" s="817">
        <v>4000000</v>
      </c>
      <c r="P78" s="807">
        <v>29200000</v>
      </c>
      <c r="Q78" s="809"/>
      <c r="R78" s="350">
        <f t="shared" si="8"/>
        <v>29200000</v>
      </c>
      <c r="S78" s="843"/>
      <c r="T78" s="818"/>
      <c r="U78" s="818"/>
      <c r="V78" s="806"/>
      <c r="W78" s="819"/>
      <c r="X78" s="831"/>
      <c r="Y78" s="808">
        <v>45651</v>
      </c>
      <c r="Z78" s="372">
        <v>12</v>
      </c>
      <c r="AA78" s="819"/>
      <c r="AB78" s="820"/>
      <c r="AC78" s="820"/>
      <c r="AD78" s="820"/>
      <c r="AE78" s="820"/>
      <c r="AF78" s="820"/>
      <c r="AG78" s="820"/>
      <c r="AH78" s="369" t="s">
        <v>1498</v>
      </c>
      <c r="AI78" s="345"/>
      <c r="AJ78" s="345" t="s">
        <v>958</v>
      </c>
      <c r="AK78" s="345">
        <v>12</v>
      </c>
    </row>
    <row r="79" spans="1:38" s="814" customFormat="1" ht="13.5">
      <c r="A79" s="345" t="s">
        <v>806</v>
      </c>
      <c r="B79" s="804" t="s">
        <v>1340</v>
      </c>
      <c r="C79" s="815" t="s">
        <v>1499</v>
      </c>
      <c r="D79" s="345" t="s">
        <v>968</v>
      </c>
      <c r="E79" s="273"/>
      <c r="F79" s="273"/>
      <c r="G79" s="273"/>
      <c r="H79" s="373" t="s">
        <v>1496</v>
      </c>
      <c r="I79" s="369" t="s">
        <v>1500</v>
      </c>
      <c r="J79" s="816" t="s">
        <v>972</v>
      </c>
      <c r="K79" s="807" t="s">
        <v>82</v>
      </c>
      <c r="L79" s="369" t="s">
        <v>82</v>
      </c>
      <c r="M79" s="369" t="s">
        <v>1501</v>
      </c>
      <c r="N79" s="373" t="s">
        <v>1</v>
      </c>
      <c r="O79" s="807">
        <v>1400000</v>
      </c>
      <c r="P79" s="807">
        <v>1400000</v>
      </c>
      <c r="Q79" s="807">
        <v>0</v>
      </c>
      <c r="R79" s="350">
        <f>P79-Q79</f>
        <v>1400000</v>
      </c>
      <c r="S79" s="807"/>
      <c r="T79" s="809"/>
      <c r="U79" s="809"/>
      <c r="V79" s="807"/>
      <c r="W79" s="816"/>
      <c r="X79" s="809"/>
      <c r="Y79" s="865">
        <v>45412</v>
      </c>
      <c r="Z79" s="359">
        <v>4</v>
      </c>
      <c r="AA79" s="816"/>
      <c r="AB79" s="498"/>
      <c r="AC79" s="498"/>
      <c r="AD79" s="498"/>
      <c r="AE79" s="498"/>
      <c r="AF79" s="498"/>
      <c r="AG79" s="498"/>
      <c r="AH79" s="926"/>
      <c r="AI79" s="345"/>
      <c r="AJ79" s="345" t="s">
        <v>958</v>
      </c>
      <c r="AK79" s="345">
        <v>4</v>
      </c>
    </row>
    <row r="80" spans="1:38" s="814" customFormat="1" ht="13.5">
      <c r="A80" s="345" t="s">
        <v>807</v>
      </c>
      <c r="B80" s="804" t="s">
        <v>1340</v>
      </c>
      <c r="C80" s="373" t="s">
        <v>1499</v>
      </c>
      <c r="D80" s="345" t="s">
        <v>968</v>
      </c>
      <c r="E80" s="273"/>
      <c r="F80" s="273"/>
      <c r="G80" s="273"/>
      <c r="H80" s="373" t="s">
        <v>1496</v>
      </c>
      <c r="I80" s="369" t="s">
        <v>1500</v>
      </c>
      <c r="J80" s="816" t="s">
        <v>972</v>
      </c>
      <c r="K80" s="807" t="s">
        <v>82</v>
      </c>
      <c r="L80" s="369" t="s">
        <v>82</v>
      </c>
      <c r="M80" s="369" t="s">
        <v>1501</v>
      </c>
      <c r="N80" s="373" t="s">
        <v>1</v>
      </c>
      <c r="O80" s="807">
        <v>1600000</v>
      </c>
      <c r="P80" s="807">
        <v>1600000</v>
      </c>
      <c r="Q80" s="807">
        <v>1600000</v>
      </c>
      <c r="R80" s="350">
        <f t="shared" ref="R80:R136" si="11">P80-Q80</f>
        <v>0</v>
      </c>
      <c r="S80" s="807"/>
      <c r="T80" s="809"/>
      <c r="U80" s="809"/>
      <c r="V80" s="807"/>
      <c r="W80" s="816"/>
      <c r="X80" s="809"/>
      <c r="Y80" s="865">
        <v>45534</v>
      </c>
      <c r="Z80" s="359">
        <v>8</v>
      </c>
      <c r="AA80" s="816"/>
      <c r="AB80" s="498"/>
      <c r="AC80" s="498"/>
      <c r="AD80" s="498"/>
      <c r="AE80" s="498"/>
      <c r="AF80" s="498"/>
      <c r="AG80" s="498"/>
      <c r="AH80" s="926"/>
      <c r="AI80" s="345"/>
      <c r="AJ80" s="345" t="s">
        <v>958</v>
      </c>
      <c r="AK80" s="345">
        <v>8</v>
      </c>
    </row>
    <row r="81" spans="1:37" s="814" customFormat="1" ht="13.5">
      <c r="A81" s="345" t="s">
        <v>808</v>
      </c>
      <c r="B81" s="804" t="s">
        <v>1340</v>
      </c>
      <c r="C81" s="373" t="s">
        <v>1499</v>
      </c>
      <c r="D81" s="345" t="s">
        <v>968</v>
      </c>
      <c r="E81" s="273"/>
      <c r="F81" s="273"/>
      <c r="G81" s="273"/>
      <c r="H81" s="373" t="s">
        <v>1496</v>
      </c>
      <c r="I81" s="369" t="s">
        <v>1500</v>
      </c>
      <c r="J81" s="816" t="s">
        <v>972</v>
      </c>
      <c r="K81" s="807" t="s">
        <v>82</v>
      </c>
      <c r="L81" s="369" t="s">
        <v>82</v>
      </c>
      <c r="M81" s="369" t="s">
        <v>1501</v>
      </c>
      <c r="N81" s="373" t="s">
        <v>1</v>
      </c>
      <c r="O81" s="807">
        <v>1800000</v>
      </c>
      <c r="P81" s="807">
        <v>1800000</v>
      </c>
      <c r="Q81" s="807"/>
      <c r="R81" s="350">
        <f t="shared" si="11"/>
        <v>1800000</v>
      </c>
      <c r="S81" s="807"/>
      <c r="T81" s="809"/>
      <c r="U81" s="809"/>
      <c r="V81" s="807"/>
      <c r="W81" s="816"/>
      <c r="X81" s="809"/>
      <c r="Y81" s="865">
        <v>45656</v>
      </c>
      <c r="Z81" s="359">
        <v>12</v>
      </c>
      <c r="AA81" s="816"/>
      <c r="AB81" s="498"/>
      <c r="AC81" s="498"/>
      <c r="AD81" s="498"/>
      <c r="AE81" s="498"/>
      <c r="AF81" s="498"/>
      <c r="AG81" s="498"/>
      <c r="AH81" s="373"/>
      <c r="AI81" s="345"/>
      <c r="AJ81" s="345" t="s">
        <v>958</v>
      </c>
      <c r="AK81" s="345">
        <v>12</v>
      </c>
    </row>
    <row r="82" spans="1:37" s="814" customFormat="1" ht="13.5">
      <c r="A82" s="345" t="s">
        <v>809</v>
      </c>
      <c r="B82" s="804" t="s">
        <v>1340</v>
      </c>
      <c r="C82" s="373" t="s">
        <v>1502</v>
      </c>
      <c r="D82" s="345" t="s">
        <v>968</v>
      </c>
      <c r="E82" s="273"/>
      <c r="F82" s="273"/>
      <c r="G82" s="273"/>
      <c r="H82" s="373" t="s">
        <v>1496</v>
      </c>
      <c r="I82" s="369" t="s">
        <v>1500</v>
      </c>
      <c r="J82" s="816" t="s">
        <v>972</v>
      </c>
      <c r="K82" s="807" t="s">
        <v>82</v>
      </c>
      <c r="L82" s="369" t="s">
        <v>82</v>
      </c>
      <c r="M82" s="369" t="s">
        <v>1501</v>
      </c>
      <c r="N82" s="373" t="s">
        <v>1</v>
      </c>
      <c r="O82" s="807">
        <v>1000000</v>
      </c>
      <c r="P82" s="807">
        <v>1000000</v>
      </c>
      <c r="Q82" s="807"/>
      <c r="R82" s="350">
        <f t="shared" si="11"/>
        <v>1000000</v>
      </c>
      <c r="S82" s="807"/>
      <c r="T82" s="809"/>
      <c r="U82" s="809"/>
      <c r="V82" s="807"/>
      <c r="W82" s="816"/>
      <c r="X82" s="809"/>
      <c r="Y82" s="865">
        <v>45321</v>
      </c>
      <c r="Z82" s="359">
        <v>1</v>
      </c>
      <c r="AA82" s="816"/>
      <c r="AB82" s="498"/>
      <c r="AC82" s="498"/>
      <c r="AD82" s="498"/>
      <c r="AE82" s="498"/>
      <c r="AF82" s="498"/>
      <c r="AG82" s="498"/>
      <c r="AH82" s="926"/>
      <c r="AI82" s="345"/>
      <c r="AJ82" s="345" t="s">
        <v>958</v>
      </c>
      <c r="AK82" s="345">
        <v>1</v>
      </c>
    </row>
    <row r="83" spans="1:37" s="814" customFormat="1" ht="13.5">
      <c r="A83" s="345" t="s">
        <v>810</v>
      </c>
      <c r="B83" s="804" t="s">
        <v>1340</v>
      </c>
      <c r="C83" s="373" t="s">
        <v>1502</v>
      </c>
      <c r="D83" s="345" t="s">
        <v>968</v>
      </c>
      <c r="E83" s="273"/>
      <c r="F83" s="273"/>
      <c r="G83" s="273"/>
      <c r="H83" s="373" t="s">
        <v>1496</v>
      </c>
      <c r="I83" s="369" t="s">
        <v>1500</v>
      </c>
      <c r="J83" s="816" t="s">
        <v>972</v>
      </c>
      <c r="K83" s="807" t="s">
        <v>82</v>
      </c>
      <c r="L83" s="369" t="s">
        <v>82</v>
      </c>
      <c r="M83" s="369" t="s">
        <v>1501</v>
      </c>
      <c r="N83" s="373" t="s">
        <v>1</v>
      </c>
      <c r="O83" s="807">
        <v>1400000</v>
      </c>
      <c r="P83" s="807">
        <v>1400000</v>
      </c>
      <c r="Q83" s="807"/>
      <c r="R83" s="350">
        <f t="shared" si="11"/>
        <v>1400000</v>
      </c>
      <c r="S83" s="807"/>
      <c r="T83" s="809"/>
      <c r="U83" s="809"/>
      <c r="V83" s="807"/>
      <c r="W83" s="816"/>
      <c r="X83" s="809"/>
      <c r="Y83" s="865">
        <v>45442</v>
      </c>
      <c r="Z83" s="359">
        <v>5</v>
      </c>
      <c r="AA83" s="816"/>
      <c r="AB83" s="498"/>
      <c r="AC83" s="498"/>
      <c r="AD83" s="498"/>
      <c r="AE83" s="498"/>
      <c r="AF83" s="498"/>
      <c r="AG83" s="498"/>
      <c r="AH83" s="926"/>
      <c r="AI83" s="345"/>
      <c r="AJ83" s="345" t="s">
        <v>958</v>
      </c>
      <c r="AK83" s="345">
        <v>5</v>
      </c>
    </row>
    <row r="84" spans="1:37" s="814" customFormat="1" ht="13.5">
      <c r="A84" s="345" t="s">
        <v>811</v>
      </c>
      <c r="B84" s="804" t="s">
        <v>1340</v>
      </c>
      <c r="C84" s="373" t="s">
        <v>1502</v>
      </c>
      <c r="D84" s="345" t="s">
        <v>968</v>
      </c>
      <c r="E84" s="273"/>
      <c r="F84" s="273"/>
      <c r="G84" s="273"/>
      <c r="H84" s="373" t="s">
        <v>1496</v>
      </c>
      <c r="I84" s="369" t="s">
        <v>1500</v>
      </c>
      <c r="J84" s="816" t="s">
        <v>972</v>
      </c>
      <c r="K84" s="807" t="s">
        <v>82</v>
      </c>
      <c r="L84" s="369" t="s">
        <v>82</v>
      </c>
      <c r="M84" s="369" t="s">
        <v>1501</v>
      </c>
      <c r="N84" s="373" t="s">
        <v>1</v>
      </c>
      <c r="O84" s="807">
        <v>1700000</v>
      </c>
      <c r="P84" s="807">
        <v>1700000</v>
      </c>
      <c r="Q84" s="809">
        <v>1300000</v>
      </c>
      <c r="R84" s="350">
        <f t="shared" si="11"/>
        <v>400000</v>
      </c>
      <c r="S84" s="809"/>
      <c r="T84" s="809"/>
      <c r="U84" s="809"/>
      <c r="V84" s="807"/>
      <c r="W84" s="816"/>
      <c r="X84" s="809"/>
      <c r="Y84" s="865">
        <v>45565</v>
      </c>
      <c r="Z84" s="359">
        <v>9</v>
      </c>
      <c r="AA84" s="816"/>
      <c r="AB84" s="498"/>
      <c r="AC84" s="498"/>
      <c r="AD84" s="498"/>
      <c r="AE84" s="498"/>
      <c r="AF84" s="498"/>
      <c r="AG84" s="498"/>
      <c r="AH84" s="373"/>
      <c r="AI84" s="345"/>
      <c r="AJ84" s="345" t="s">
        <v>958</v>
      </c>
      <c r="AK84" s="345">
        <v>9</v>
      </c>
    </row>
    <row r="85" spans="1:37" s="814" customFormat="1" ht="13.5">
      <c r="A85" s="345" t="s">
        <v>812</v>
      </c>
      <c r="B85" s="804" t="s">
        <v>1340</v>
      </c>
      <c r="C85" s="373" t="s">
        <v>1503</v>
      </c>
      <c r="D85" s="345" t="s">
        <v>968</v>
      </c>
      <c r="E85" s="273"/>
      <c r="F85" s="273"/>
      <c r="G85" s="273"/>
      <c r="H85" s="373" t="s">
        <v>1496</v>
      </c>
      <c r="I85" s="369" t="s">
        <v>1500</v>
      </c>
      <c r="J85" s="816" t="s">
        <v>972</v>
      </c>
      <c r="K85" s="807" t="s">
        <v>82</v>
      </c>
      <c r="L85" s="369" t="s">
        <v>82</v>
      </c>
      <c r="M85" s="369" t="s">
        <v>1501</v>
      </c>
      <c r="N85" s="373" t="s">
        <v>1</v>
      </c>
      <c r="O85" s="807">
        <v>500000</v>
      </c>
      <c r="P85" s="807">
        <v>475000</v>
      </c>
      <c r="Q85" s="809"/>
      <c r="R85" s="350">
        <f t="shared" si="11"/>
        <v>475000</v>
      </c>
      <c r="S85" s="809"/>
      <c r="T85" s="809"/>
      <c r="U85" s="809"/>
      <c r="V85" s="807"/>
      <c r="W85" s="816"/>
      <c r="X85" s="809"/>
      <c r="Y85" s="865">
        <v>45351</v>
      </c>
      <c r="Z85" s="359">
        <v>2</v>
      </c>
      <c r="AA85" s="816"/>
      <c r="AB85" s="498"/>
      <c r="AC85" s="498"/>
      <c r="AD85" s="498"/>
      <c r="AE85" s="498"/>
      <c r="AF85" s="498"/>
      <c r="AG85" s="498"/>
      <c r="AH85" s="926"/>
      <c r="AI85" s="345"/>
      <c r="AJ85" s="345" t="s">
        <v>958</v>
      </c>
      <c r="AK85" s="345">
        <v>2</v>
      </c>
    </row>
    <row r="86" spans="1:37" s="814" customFormat="1" ht="13.5">
      <c r="A86" s="345" t="s">
        <v>813</v>
      </c>
      <c r="B86" s="804" t="s">
        <v>1340</v>
      </c>
      <c r="C86" s="373" t="s">
        <v>1503</v>
      </c>
      <c r="D86" s="345" t="s">
        <v>968</v>
      </c>
      <c r="E86" s="273"/>
      <c r="F86" s="273"/>
      <c r="G86" s="273"/>
      <c r="H86" s="373" t="s">
        <v>1496</v>
      </c>
      <c r="I86" s="369" t="s">
        <v>1500</v>
      </c>
      <c r="J86" s="816" t="s">
        <v>972</v>
      </c>
      <c r="K86" s="807" t="s">
        <v>82</v>
      </c>
      <c r="L86" s="369" t="s">
        <v>82</v>
      </c>
      <c r="M86" s="369" t="s">
        <v>1501</v>
      </c>
      <c r="N86" s="373" t="s">
        <v>1</v>
      </c>
      <c r="O86" s="807">
        <v>1400000</v>
      </c>
      <c r="P86" s="807">
        <v>1400000</v>
      </c>
      <c r="Q86" s="807"/>
      <c r="R86" s="350">
        <f t="shared" si="11"/>
        <v>1400000</v>
      </c>
      <c r="S86" s="809"/>
      <c r="T86" s="809"/>
      <c r="U86" s="809"/>
      <c r="V86" s="807"/>
      <c r="W86" s="816"/>
      <c r="X86" s="809"/>
      <c r="Y86" s="865">
        <v>45473</v>
      </c>
      <c r="Z86" s="359">
        <v>6</v>
      </c>
      <c r="AA86" s="816"/>
      <c r="AB86" s="498"/>
      <c r="AC86" s="498"/>
      <c r="AD86" s="498"/>
      <c r="AE86" s="498"/>
      <c r="AF86" s="498"/>
      <c r="AG86" s="498"/>
      <c r="AH86" s="926"/>
      <c r="AI86" s="345"/>
      <c r="AJ86" s="345" t="s">
        <v>958</v>
      </c>
      <c r="AK86" s="345">
        <v>6</v>
      </c>
    </row>
    <row r="87" spans="1:37" s="814" customFormat="1" ht="13.5">
      <c r="A87" s="345" t="s">
        <v>814</v>
      </c>
      <c r="B87" s="804" t="s">
        <v>1340</v>
      </c>
      <c r="C87" s="373" t="s">
        <v>1503</v>
      </c>
      <c r="D87" s="345" t="s">
        <v>968</v>
      </c>
      <c r="E87" s="273"/>
      <c r="F87" s="273"/>
      <c r="G87" s="273"/>
      <c r="H87" s="373" t="s">
        <v>1496</v>
      </c>
      <c r="I87" s="369" t="s">
        <v>1500</v>
      </c>
      <c r="J87" s="816" t="s">
        <v>972</v>
      </c>
      <c r="K87" s="807" t="s">
        <v>82</v>
      </c>
      <c r="L87" s="369" t="s">
        <v>82</v>
      </c>
      <c r="M87" s="369" t="s">
        <v>1501</v>
      </c>
      <c r="N87" s="373" t="s">
        <v>1</v>
      </c>
      <c r="O87" s="807">
        <v>1500000</v>
      </c>
      <c r="P87" s="807">
        <v>1500000</v>
      </c>
      <c r="Q87" s="809">
        <v>1400000</v>
      </c>
      <c r="R87" s="350">
        <f t="shared" si="11"/>
        <v>100000</v>
      </c>
      <c r="S87" s="809"/>
      <c r="T87" s="809"/>
      <c r="U87" s="809"/>
      <c r="V87" s="807"/>
      <c r="W87" s="816"/>
      <c r="X87" s="809"/>
      <c r="Y87" s="865">
        <v>45595</v>
      </c>
      <c r="Z87" s="359">
        <v>10</v>
      </c>
      <c r="AA87" s="816"/>
      <c r="AB87" s="498"/>
      <c r="AC87" s="498"/>
      <c r="AD87" s="498"/>
      <c r="AE87" s="498"/>
      <c r="AF87" s="498"/>
      <c r="AG87" s="498"/>
      <c r="AH87" s="373"/>
      <c r="AI87" s="345"/>
      <c r="AJ87" s="345" t="s">
        <v>958</v>
      </c>
      <c r="AK87" s="345">
        <v>10</v>
      </c>
    </row>
    <row r="88" spans="1:37" s="814" customFormat="1" ht="13.5">
      <c r="A88" s="345" t="s">
        <v>815</v>
      </c>
      <c r="B88" s="804" t="s">
        <v>1340</v>
      </c>
      <c r="C88" s="373" t="s">
        <v>1504</v>
      </c>
      <c r="D88" s="345" t="s">
        <v>968</v>
      </c>
      <c r="E88" s="273"/>
      <c r="F88" s="273"/>
      <c r="G88" s="273"/>
      <c r="H88" s="373" t="s">
        <v>1496</v>
      </c>
      <c r="I88" s="369" t="s">
        <v>1500</v>
      </c>
      <c r="J88" s="816" t="s">
        <v>972</v>
      </c>
      <c r="K88" s="807" t="s">
        <v>82</v>
      </c>
      <c r="L88" s="369" t="s">
        <v>82</v>
      </c>
      <c r="M88" s="369" t="s">
        <v>1501</v>
      </c>
      <c r="N88" s="373" t="s">
        <v>1</v>
      </c>
      <c r="O88" s="807">
        <v>1000000</v>
      </c>
      <c r="P88" s="807">
        <v>1389000</v>
      </c>
      <c r="Q88" s="807"/>
      <c r="R88" s="350">
        <f t="shared" si="11"/>
        <v>1389000</v>
      </c>
      <c r="S88" s="807"/>
      <c r="T88" s="809"/>
      <c r="U88" s="809"/>
      <c r="V88" s="807"/>
      <c r="W88" s="816"/>
      <c r="X88" s="809"/>
      <c r="Y88" s="865">
        <v>45381</v>
      </c>
      <c r="Z88" s="359">
        <v>3</v>
      </c>
      <c r="AA88" s="816"/>
      <c r="AB88" s="498"/>
      <c r="AC88" s="498"/>
      <c r="AD88" s="498"/>
      <c r="AE88" s="498"/>
      <c r="AF88" s="498"/>
      <c r="AG88" s="498"/>
      <c r="AH88" s="926"/>
      <c r="AI88" s="345"/>
      <c r="AJ88" s="345" t="s">
        <v>958</v>
      </c>
      <c r="AK88" s="345">
        <v>3</v>
      </c>
    </row>
    <row r="89" spans="1:37" s="814" customFormat="1" ht="13.5">
      <c r="A89" s="345" t="s">
        <v>816</v>
      </c>
      <c r="B89" s="804" t="s">
        <v>1340</v>
      </c>
      <c r="C89" s="373" t="s">
        <v>1504</v>
      </c>
      <c r="D89" s="345" t="s">
        <v>968</v>
      </c>
      <c r="E89" s="273"/>
      <c r="F89" s="273"/>
      <c r="G89" s="273"/>
      <c r="H89" s="373" t="s">
        <v>1496</v>
      </c>
      <c r="I89" s="369" t="s">
        <v>1500</v>
      </c>
      <c r="J89" s="816" t="s">
        <v>972</v>
      </c>
      <c r="K89" s="807" t="s">
        <v>82</v>
      </c>
      <c r="L89" s="369" t="s">
        <v>82</v>
      </c>
      <c r="M89" s="369" t="s">
        <v>1501</v>
      </c>
      <c r="N89" s="373" t="s">
        <v>1</v>
      </c>
      <c r="O89" s="807">
        <v>1600000</v>
      </c>
      <c r="P89" s="807">
        <v>1600000</v>
      </c>
      <c r="Q89" s="807">
        <v>1400000</v>
      </c>
      <c r="R89" s="350">
        <f t="shared" si="11"/>
        <v>200000</v>
      </c>
      <c r="S89" s="807"/>
      <c r="T89" s="809"/>
      <c r="U89" s="809"/>
      <c r="V89" s="807"/>
      <c r="W89" s="816"/>
      <c r="X89" s="809"/>
      <c r="Y89" s="865">
        <v>45503</v>
      </c>
      <c r="Z89" s="359">
        <v>7</v>
      </c>
      <c r="AA89" s="816"/>
      <c r="AB89" s="498"/>
      <c r="AC89" s="498"/>
      <c r="AD89" s="498"/>
      <c r="AE89" s="498"/>
      <c r="AF89" s="498"/>
      <c r="AG89" s="498"/>
      <c r="AH89" s="926"/>
      <c r="AI89" s="345"/>
      <c r="AJ89" s="345" t="s">
        <v>958</v>
      </c>
      <c r="AK89" s="345">
        <v>7</v>
      </c>
    </row>
    <row r="90" spans="1:37" s="814" customFormat="1" ht="13.5">
      <c r="A90" s="345" t="s">
        <v>817</v>
      </c>
      <c r="B90" s="804" t="s">
        <v>1340</v>
      </c>
      <c r="C90" s="373" t="s">
        <v>1504</v>
      </c>
      <c r="D90" s="345" t="s">
        <v>968</v>
      </c>
      <c r="E90" s="273"/>
      <c r="F90" s="273"/>
      <c r="G90" s="273"/>
      <c r="H90" s="373" t="s">
        <v>1496</v>
      </c>
      <c r="I90" s="369" t="s">
        <v>1500</v>
      </c>
      <c r="J90" s="816" t="s">
        <v>972</v>
      </c>
      <c r="K90" s="807" t="s">
        <v>82</v>
      </c>
      <c r="L90" s="369" t="s">
        <v>82</v>
      </c>
      <c r="M90" s="369" t="s">
        <v>1501</v>
      </c>
      <c r="N90" s="373" t="s">
        <v>1</v>
      </c>
      <c r="O90" s="807">
        <v>1600000</v>
      </c>
      <c r="P90" s="807">
        <v>1600000</v>
      </c>
      <c r="Q90" s="807"/>
      <c r="R90" s="350">
        <f t="shared" si="11"/>
        <v>1600000</v>
      </c>
      <c r="S90" s="807"/>
      <c r="T90" s="809"/>
      <c r="U90" s="809"/>
      <c r="V90" s="807"/>
      <c r="W90" s="816"/>
      <c r="X90" s="809"/>
      <c r="Y90" s="865">
        <v>45626</v>
      </c>
      <c r="Z90" s="359">
        <v>11</v>
      </c>
      <c r="AA90" s="816"/>
      <c r="AB90" s="498"/>
      <c r="AC90" s="498"/>
      <c r="AD90" s="498"/>
      <c r="AE90" s="498"/>
      <c r="AF90" s="498"/>
      <c r="AG90" s="498"/>
      <c r="AH90" s="373"/>
      <c r="AI90" s="345"/>
      <c r="AJ90" s="345" t="s">
        <v>958</v>
      </c>
      <c r="AK90" s="345">
        <v>11</v>
      </c>
    </row>
    <row r="91" spans="1:37" s="814" customFormat="1" ht="13.5">
      <c r="A91" s="345" t="s">
        <v>869</v>
      </c>
      <c r="B91" s="804" t="s">
        <v>1340</v>
      </c>
      <c r="C91" s="373" t="s">
        <v>1505</v>
      </c>
      <c r="D91" s="345" t="s">
        <v>1037</v>
      </c>
      <c r="E91" s="273"/>
      <c r="F91" s="273"/>
      <c r="G91" s="273"/>
      <c r="H91" s="373" t="s">
        <v>1172</v>
      </c>
      <c r="I91" s="373" t="s">
        <v>1185</v>
      </c>
      <c r="J91" s="816" t="s">
        <v>1087</v>
      </c>
      <c r="K91" s="369" t="s">
        <v>1185</v>
      </c>
      <c r="L91" s="369" t="s">
        <v>1185</v>
      </c>
      <c r="M91" s="373" t="s">
        <v>1506</v>
      </c>
      <c r="N91" s="845" t="s">
        <v>3</v>
      </c>
      <c r="O91" s="807">
        <v>30000</v>
      </c>
      <c r="P91" s="807">
        <f>O91*$P$2</f>
        <v>213000</v>
      </c>
      <c r="Q91" s="807"/>
      <c r="R91" s="807">
        <f t="shared" si="11"/>
        <v>213000</v>
      </c>
      <c r="S91" s="807"/>
      <c r="T91" s="809"/>
      <c r="U91" s="809"/>
      <c r="V91" s="809">
        <v>131400</v>
      </c>
      <c r="W91" s="816"/>
      <c r="X91" s="831"/>
      <c r="Y91" s="825" t="s">
        <v>1421</v>
      </c>
      <c r="Z91" s="359">
        <v>7</v>
      </c>
      <c r="AA91" s="816"/>
      <c r="AB91" s="498"/>
      <c r="AC91" s="498"/>
      <c r="AD91" s="498"/>
      <c r="AE91" s="498"/>
      <c r="AF91" s="498"/>
      <c r="AG91" s="498"/>
      <c r="AH91" s="392" t="s">
        <v>758</v>
      </c>
      <c r="AI91" s="345"/>
      <c r="AJ91" s="391" t="s">
        <v>90</v>
      </c>
      <c r="AK91" s="345">
        <v>7</v>
      </c>
    </row>
    <row r="92" spans="1:37" s="814" customFormat="1" ht="14.5">
      <c r="A92" s="345" t="s">
        <v>870</v>
      </c>
      <c r="B92" s="804" t="s">
        <v>64</v>
      </c>
      <c r="C92" s="927" t="s">
        <v>1507</v>
      </c>
      <c r="D92" s="345" t="s">
        <v>44</v>
      </c>
      <c r="E92" s="273"/>
      <c r="F92" s="273" t="s">
        <v>1186</v>
      </c>
      <c r="G92" s="273" t="s">
        <v>671</v>
      </c>
      <c r="H92" s="373" t="s">
        <v>211</v>
      </c>
      <c r="I92" s="373" t="s">
        <v>672</v>
      </c>
      <c r="J92" s="805" t="s">
        <v>6</v>
      </c>
      <c r="K92" s="369" t="s">
        <v>25</v>
      </c>
      <c r="L92" s="369" t="s">
        <v>25</v>
      </c>
      <c r="M92" s="369" t="s">
        <v>673</v>
      </c>
      <c r="N92" s="806" t="s">
        <v>24</v>
      </c>
      <c r="O92" s="807">
        <v>77000</v>
      </c>
      <c r="P92" s="807">
        <v>562100</v>
      </c>
      <c r="Q92" s="505">
        <f>T92*1000000</f>
        <v>562100</v>
      </c>
      <c r="R92" s="807">
        <f t="shared" si="11"/>
        <v>0</v>
      </c>
      <c r="S92" s="809">
        <v>75000</v>
      </c>
      <c r="T92" s="809">
        <v>0.56210000000000004</v>
      </c>
      <c r="U92" s="831"/>
      <c r="V92" s="809">
        <v>186500</v>
      </c>
      <c r="W92" s="812" t="s">
        <v>674</v>
      </c>
      <c r="X92" s="831">
        <v>45351</v>
      </c>
      <c r="Y92" s="811" t="s">
        <v>675</v>
      </c>
      <c r="Z92" s="371">
        <v>3</v>
      </c>
      <c r="AA92" s="812"/>
      <c r="AB92" s="509"/>
      <c r="AC92" s="509"/>
      <c r="AD92" s="509"/>
      <c r="AE92" s="509"/>
      <c r="AF92" s="509"/>
      <c r="AG92" s="509"/>
      <c r="AH92" s="369" t="s">
        <v>1187</v>
      </c>
      <c r="AI92" s="371">
        <v>3</v>
      </c>
      <c r="AJ92" s="391" t="s">
        <v>957</v>
      </c>
      <c r="AK92" s="345">
        <v>3</v>
      </c>
    </row>
    <row r="93" spans="1:37" s="814" customFormat="1" ht="13.5">
      <c r="A93" s="345" t="s">
        <v>871</v>
      </c>
      <c r="B93" s="804" t="s">
        <v>1340</v>
      </c>
      <c r="C93" s="369" t="s">
        <v>1508</v>
      </c>
      <c r="D93" s="345" t="s">
        <v>968</v>
      </c>
      <c r="E93" s="273"/>
      <c r="F93" s="273" t="s">
        <v>446</v>
      </c>
      <c r="G93" s="273" t="s">
        <v>507</v>
      </c>
      <c r="H93" s="373" t="s">
        <v>244</v>
      </c>
      <c r="I93" s="373" t="s">
        <v>1384</v>
      </c>
      <c r="J93" s="816" t="s">
        <v>972</v>
      </c>
      <c r="K93" s="369" t="s">
        <v>82</v>
      </c>
      <c r="L93" s="369" t="s">
        <v>82</v>
      </c>
      <c r="M93" s="373" t="s">
        <v>1033</v>
      </c>
      <c r="N93" s="373" t="s">
        <v>3</v>
      </c>
      <c r="O93" s="817">
        <v>169313</v>
      </c>
      <c r="P93" s="826">
        <v>1203392.1475</v>
      </c>
      <c r="Q93" s="826">
        <f>T93*1000000</f>
        <v>1203392.1475</v>
      </c>
      <c r="R93" s="350">
        <f t="shared" si="11"/>
        <v>0</v>
      </c>
      <c r="S93" s="826">
        <v>169313</v>
      </c>
      <c r="T93" s="818">
        <f>S93*7.1075/1000000</f>
        <v>1.2033921475</v>
      </c>
      <c r="U93" s="818"/>
      <c r="V93" s="806">
        <v>860585</v>
      </c>
      <c r="W93" s="825" t="s">
        <v>1352</v>
      </c>
      <c r="X93" s="831">
        <v>45344</v>
      </c>
      <c r="Y93" s="840" t="s">
        <v>19</v>
      </c>
      <c r="Z93" s="372">
        <v>3</v>
      </c>
      <c r="AA93" s="816" t="s">
        <v>1353</v>
      </c>
      <c r="AB93" s="820" t="s">
        <v>676</v>
      </c>
      <c r="AC93" s="928">
        <v>45380</v>
      </c>
      <c r="AD93" s="820"/>
      <c r="AE93" s="820"/>
      <c r="AF93" s="820" t="s">
        <v>520</v>
      </c>
      <c r="AG93" s="820"/>
      <c r="AH93" s="813" t="s">
        <v>281</v>
      </c>
      <c r="AI93" s="345"/>
      <c r="AJ93" s="345" t="s">
        <v>958</v>
      </c>
      <c r="AK93" s="345">
        <v>3</v>
      </c>
    </row>
    <row r="94" spans="1:37" s="814" customFormat="1" ht="13.5">
      <c r="A94" s="345" t="s">
        <v>872</v>
      </c>
      <c r="B94" s="804" t="s">
        <v>1340</v>
      </c>
      <c r="C94" s="369" t="s">
        <v>1509</v>
      </c>
      <c r="D94" s="345" t="s">
        <v>968</v>
      </c>
      <c r="E94" s="273"/>
      <c r="F94" s="273" t="s">
        <v>447</v>
      </c>
      <c r="G94" s="273" t="s">
        <v>507</v>
      </c>
      <c r="H94" s="373" t="s">
        <v>244</v>
      </c>
      <c r="I94" s="373" t="s">
        <v>1384</v>
      </c>
      <c r="J94" s="825" t="s">
        <v>972</v>
      </c>
      <c r="K94" s="369" t="s">
        <v>82</v>
      </c>
      <c r="L94" s="369" t="s">
        <v>82</v>
      </c>
      <c r="M94" s="373" t="s">
        <v>1033</v>
      </c>
      <c r="N94" s="373" t="s">
        <v>3</v>
      </c>
      <c r="O94" s="817">
        <v>126756</v>
      </c>
      <c r="P94" s="826">
        <v>900918.27</v>
      </c>
      <c r="Q94" s="826">
        <f>T94*1000000</f>
        <v>900918.27</v>
      </c>
      <c r="R94" s="350">
        <f t="shared" si="11"/>
        <v>0</v>
      </c>
      <c r="S94" s="826">
        <v>126756</v>
      </c>
      <c r="T94" s="818">
        <f>S94*7.1075/1000000</f>
        <v>0.90091827000000002</v>
      </c>
      <c r="U94" s="806"/>
      <c r="V94" s="806">
        <f>Q94*0.7</f>
        <v>630642.78899999999</v>
      </c>
      <c r="W94" s="840" t="s">
        <v>1369</v>
      </c>
      <c r="X94" s="808"/>
      <c r="Y94" s="840" t="s">
        <v>22</v>
      </c>
      <c r="Z94" s="372">
        <v>6</v>
      </c>
      <c r="AA94" s="840"/>
      <c r="AB94" s="334"/>
      <c r="AC94" s="334"/>
      <c r="AD94" s="334"/>
      <c r="AE94" s="334"/>
      <c r="AF94" s="929" t="s">
        <v>654</v>
      </c>
      <c r="AG94" s="334"/>
      <c r="AH94" s="369" t="s">
        <v>1510</v>
      </c>
      <c r="AI94" s="345"/>
      <c r="AJ94" s="345" t="s">
        <v>958</v>
      </c>
      <c r="AK94" s="345">
        <v>6</v>
      </c>
    </row>
    <row r="95" spans="1:37" s="814" customFormat="1" ht="13.5">
      <c r="A95" s="345" t="s">
        <v>874</v>
      </c>
      <c r="B95" s="804" t="s">
        <v>1340</v>
      </c>
      <c r="C95" s="369" t="s">
        <v>1511</v>
      </c>
      <c r="D95" s="345" t="s">
        <v>968</v>
      </c>
      <c r="E95" s="273"/>
      <c r="F95" s="273"/>
      <c r="G95" s="273"/>
      <c r="H95" s="373" t="s">
        <v>244</v>
      </c>
      <c r="I95" s="373" t="s">
        <v>1384</v>
      </c>
      <c r="J95" s="825" t="s">
        <v>972</v>
      </c>
      <c r="K95" s="369" t="s">
        <v>82</v>
      </c>
      <c r="L95" s="369" t="s">
        <v>82</v>
      </c>
      <c r="M95" s="373" t="s">
        <v>1033</v>
      </c>
      <c r="N95" s="373" t="s">
        <v>3</v>
      </c>
      <c r="O95" s="817">
        <v>321500</v>
      </c>
      <c r="P95" s="826">
        <f t="shared" ref="P95" si="12">O95*$P$2</f>
        <v>2282650</v>
      </c>
      <c r="Q95" s="826">
        <f>281823*$P$2</f>
        <v>2000943.2999999998</v>
      </c>
      <c r="R95" s="350">
        <f t="shared" si="11"/>
        <v>281706.70000000019</v>
      </c>
      <c r="S95" s="826"/>
      <c r="T95" s="818">
        <v>2.3469499999999996</v>
      </c>
      <c r="U95" s="806"/>
      <c r="V95" s="806"/>
      <c r="W95" s="840"/>
      <c r="X95" s="808"/>
      <c r="Y95" s="840" t="s">
        <v>1310</v>
      </c>
      <c r="Z95" s="372">
        <v>9</v>
      </c>
      <c r="AA95" s="840"/>
      <c r="AB95" s="334"/>
      <c r="AC95" s="334"/>
      <c r="AD95" s="334"/>
      <c r="AE95" s="334"/>
      <c r="AF95" s="334"/>
      <c r="AG95" s="334"/>
      <c r="AH95" s="369" t="s">
        <v>1512</v>
      </c>
      <c r="AI95" s="345"/>
      <c r="AJ95" s="345" t="s">
        <v>958</v>
      </c>
      <c r="AK95" s="345">
        <v>9</v>
      </c>
    </row>
    <row r="96" spans="1:37" s="999" customFormat="1" ht="12.65" customHeight="1">
      <c r="A96" s="693" t="s">
        <v>875</v>
      </c>
      <c r="B96" s="708" t="s">
        <v>64</v>
      </c>
      <c r="C96" s="1035" t="s">
        <v>1513</v>
      </c>
      <c r="D96" s="693" t="s">
        <v>44</v>
      </c>
      <c r="E96" s="506">
        <v>45374</v>
      </c>
      <c r="F96" s="273" t="s">
        <v>677</v>
      </c>
      <c r="G96" s="273" t="s">
        <v>7</v>
      </c>
      <c r="H96" s="696" t="s">
        <v>211</v>
      </c>
      <c r="I96" s="696" t="s">
        <v>212</v>
      </c>
      <c r="J96" s="858" t="s">
        <v>6</v>
      </c>
      <c r="K96" s="369" t="s">
        <v>7</v>
      </c>
      <c r="L96" s="369" t="s">
        <v>7</v>
      </c>
      <c r="M96" s="369" t="s">
        <v>1167</v>
      </c>
      <c r="N96" s="994" t="s">
        <v>24</v>
      </c>
      <c r="O96" s="703">
        <v>524440</v>
      </c>
      <c r="P96" s="703">
        <v>3828412</v>
      </c>
      <c r="Q96" s="700">
        <f>T96*1000000</f>
        <v>3828411.9999999995</v>
      </c>
      <c r="R96" s="807">
        <f t="shared" si="11"/>
        <v>0</v>
      </c>
      <c r="S96" s="807">
        <v>524440</v>
      </c>
      <c r="T96" s="703">
        <v>3.8284119999999997</v>
      </c>
      <c r="U96" s="831"/>
      <c r="V96" s="807"/>
      <c r="W96" s="811"/>
      <c r="X96" s="831"/>
      <c r="Y96" s="811" t="s">
        <v>22</v>
      </c>
      <c r="Z96" s="1053">
        <v>6</v>
      </c>
      <c r="AA96" s="811"/>
      <c r="AB96" s="508"/>
      <c r="AC96" s="508"/>
      <c r="AD96" s="508"/>
      <c r="AE96" s="508"/>
      <c r="AF96" s="508"/>
      <c r="AG96" s="508"/>
      <c r="AH96" s="696" t="s">
        <v>678</v>
      </c>
      <c r="AI96" s="371">
        <v>7</v>
      </c>
      <c r="AJ96" s="1051" t="s">
        <v>957</v>
      </c>
      <c r="AK96" s="693">
        <v>6</v>
      </c>
    </row>
    <row r="97" spans="1:37" s="814" customFormat="1" ht="13.5">
      <c r="A97" s="345" t="s">
        <v>876</v>
      </c>
      <c r="B97" s="804" t="s">
        <v>1340</v>
      </c>
      <c r="C97" s="815" t="s">
        <v>1188</v>
      </c>
      <c r="D97" s="345" t="s">
        <v>1037</v>
      </c>
      <c r="E97" s="273"/>
      <c r="F97" s="273"/>
      <c r="G97" s="273"/>
      <c r="H97" s="373" t="s">
        <v>1491</v>
      </c>
      <c r="I97" s="373" t="s">
        <v>1488</v>
      </c>
      <c r="J97" s="858" t="s">
        <v>1514</v>
      </c>
      <c r="K97" s="369" t="s">
        <v>7</v>
      </c>
      <c r="L97" s="369" t="s">
        <v>7</v>
      </c>
      <c r="M97" s="369" t="s">
        <v>1189</v>
      </c>
      <c r="N97" s="373" t="s">
        <v>24</v>
      </c>
      <c r="O97" s="807">
        <v>246400</v>
      </c>
      <c r="P97" s="807">
        <f>O97*$P$2</f>
        <v>1749440</v>
      </c>
      <c r="Q97" s="807"/>
      <c r="R97" s="807">
        <f t="shared" si="11"/>
        <v>1749440</v>
      </c>
      <c r="S97" s="807"/>
      <c r="T97" s="807">
        <v>1.7987200000000001</v>
      </c>
      <c r="U97" s="831"/>
      <c r="V97" s="807"/>
      <c r="W97" s="811"/>
      <c r="X97" s="831"/>
      <c r="Y97" s="811" t="s">
        <v>94</v>
      </c>
      <c r="Z97" s="371">
        <v>7</v>
      </c>
      <c r="AA97" s="811"/>
      <c r="AB97" s="508"/>
      <c r="AC97" s="508"/>
      <c r="AD97" s="508"/>
      <c r="AE97" s="508"/>
      <c r="AF97" s="508"/>
      <c r="AG97" s="508"/>
      <c r="AH97" s="373" t="s">
        <v>1190</v>
      </c>
      <c r="AI97" s="371" t="s">
        <v>1494</v>
      </c>
      <c r="AJ97" s="345" t="s">
        <v>957</v>
      </c>
      <c r="AK97" s="345">
        <v>7</v>
      </c>
    </row>
    <row r="98" spans="1:37" s="814" customFormat="1" ht="13.5">
      <c r="A98" s="345" t="s">
        <v>877</v>
      </c>
      <c r="B98" s="804" t="s">
        <v>1340</v>
      </c>
      <c r="C98" s="369" t="s">
        <v>1191</v>
      </c>
      <c r="D98" s="345" t="s">
        <v>968</v>
      </c>
      <c r="E98" s="506">
        <v>45374</v>
      </c>
      <c r="F98" s="273" t="s">
        <v>432</v>
      </c>
      <c r="G98" s="273" t="s">
        <v>291</v>
      </c>
      <c r="H98" s="373" t="s">
        <v>1491</v>
      </c>
      <c r="I98" s="373" t="s">
        <v>1488</v>
      </c>
      <c r="J98" s="825" t="s">
        <v>972</v>
      </c>
      <c r="K98" s="369" t="s">
        <v>7</v>
      </c>
      <c r="L98" s="369" t="s">
        <v>7</v>
      </c>
      <c r="M98" s="369" t="s">
        <v>1167</v>
      </c>
      <c r="N98" s="806" t="s">
        <v>3</v>
      </c>
      <c r="O98" s="807">
        <v>50000</v>
      </c>
      <c r="P98" s="807">
        <f>O98*$P$2</f>
        <v>355000</v>
      </c>
      <c r="Q98" s="505">
        <f>T98*1000000</f>
        <v>365000</v>
      </c>
      <c r="R98" s="807">
        <f t="shared" si="11"/>
        <v>-10000</v>
      </c>
      <c r="S98" s="809">
        <v>50000</v>
      </c>
      <c r="T98" s="809">
        <v>0.36499999999999999</v>
      </c>
      <c r="U98" s="831">
        <v>45366</v>
      </c>
      <c r="V98" s="809">
        <v>187809.69667999999</v>
      </c>
      <c r="W98" s="841" t="s">
        <v>679</v>
      </c>
      <c r="X98" s="831">
        <v>45366</v>
      </c>
      <c r="Y98" s="840" t="s">
        <v>19</v>
      </c>
      <c r="Z98" s="372">
        <v>3</v>
      </c>
      <c r="AA98" s="840"/>
      <c r="AB98" s="334"/>
      <c r="AC98" s="334"/>
      <c r="AD98" s="334"/>
      <c r="AE98" s="334"/>
      <c r="AF98" s="334"/>
      <c r="AG98" s="334"/>
      <c r="AH98" s="373" t="s">
        <v>1515</v>
      </c>
      <c r="AI98" s="371">
        <v>3</v>
      </c>
      <c r="AJ98" s="345" t="s">
        <v>957</v>
      </c>
      <c r="AK98" s="345">
        <v>3</v>
      </c>
    </row>
    <row r="99" spans="1:37" s="814" customFormat="1" ht="13.5">
      <c r="A99" s="345" t="s">
        <v>878</v>
      </c>
      <c r="B99" s="804" t="s">
        <v>1340</v>
      </c>
      <c r="C99" s="369" t="s">
        <v>1516</v>
      </c>
      <c r="D99" s="345" t="s">
        <v>1037</v>
      </c>
      <c r="E99" s="273"/>
      <c r="F99" s="273"/>
      <c r="G99" s="273"/>
      <c r="H99" s="373" t="s">
        <v>1491</v>
      </c>
      <c r="I99" s="373" t="s">
        <v>1488</v>
      </c>
      <c r="J99" s="858" t="s">
        <v>1517</v>
      </c>
      <c r="K99" s="369" t="s">
        <v>7</v>
      </c>
      <c r="L99" s="369" t="s">
        <v>7</v>
      </c>
      <c r="M99" s="369" t="s">
        <v>1518</v>
      </c>
      <c r="N99" s="806" t="s">
        <v>3</v>
      </c>
      <c r="O99" s="807">
        <v>195000</v>
      </c>
      <c r="P99" s="807">
        <f>O99*$P$2</f>
        <v>1384500</v>
      </c>
      <c r="Q99" s="809"/>
      <c r="R99" s="807">
        <f t="shared" si="11"/>
        <v>1384500</v>
      </c>
      <c r="S99" s="809"/>
      <c r="T99" s="809">
        <v>1.4235</v>
      </c>
      <c r="U99" s="831"/>
      <c r="V99" s="809"/>
      <c r="W99" s="930"/>
      <c r="X99" s="831"/>
      <c r="Y99" s="840" t="s">
        <v>94</v>
      </c>
      <c r="Z99" s="371">
        <v>7</v>
      </c>
      <c r="AA99" s="811"/>
      <c r="AB99" s="508"/>
      <c r="AC99" s="508"/>
      <c r="AD99" s="508"/>
      <c r="AE99" s="508"/>
      <c r="AF99" s="508"/>
      <c r="AG99" s="508"/>
      <c r="AH99" s="369" t="s">
        <v>1519</v>
      </c>
      <c r="AI99" s="371"/>
      <c r="AJ99" s="345" t="s">
        <v>957</v>
      </c>
      <c r="AK99" s="345">
        <v>7</v>
      </c>
    </row>
    <row r="100" spans="1:37" s="814" customFormat="1" ht="14.5">
      <c r="A100" s="345" t="s">
        <v>879</v>
      </c>
      <c r="B100" s="804" t="s">
        <v>64</v>
      </c>
      <c r="C100" s="931" t="s">
        <v>262</v>
      </c>
      <c r="D100" s="345" t="s">
        <v>44</v>
      </c>
      <c r="E100" s="273"/>
      <c r="F100" s="273" t="s">
        <v>680</v>
      </c>
      <c r="G100" s="273" t="s">
        <v>663</v>
      </c>
      <c r="H100" s="373" t="s">
        <v>664</v>
      </c>
      <c r="I100" s="373" t="s">
        <v>665</v>
      </c>
      <c r="J100" s="825" t="s">
        <v>6</v>
      </c>
      <c r="K100" s="807" t="s">
        <v>80</v>
      </c>
      <c r="L100" s="369" t="s">
        <v>217</v>
      </c>
      <c r="M100" s="369" t="s">
        <v>666</v>
      </c>
      <c r="N100" s="806" t="s">
        <v>24</v>
      </c>
      <c r="O100" s="807">
        <v>23390</v>
      </c>
      <c r="P100" s="807">
        <v>170747</v>
      </c>
      <c r="Q100" s="505">
        <f>T100*1000000</f>
        <v>170747</v>
      </c>
      <c r="R100" s="807">
        <f t="shared" si="11"/>
        <v>0</v>
      </c>
      <c r="S100" s="809">
        <v>23390</v>
      </c>
      <c r="T100" s="809">
        <v>0.17074700000000001</v>
      </c>
      <c r="U100" s="831">
        <v>45372</v>
      </c>
      <c r="V100" s="809">
        <v>76934.73000000001</v>
      </c>
      <c r="W100" s="930" t="s">
        <v>674</v>
      </c>
      <c r="X100" s="831">
        <v>45372</v>
      </c>
      <c r="Y100" s="865">
        <v>45371</v>
      </c>
      <c r="Z100" s="354">
        <v>3</v>
      </c>
      <c r="AA100" s="858"/>
      <c r="AB100" s="502"/>
      <c r="AC100" s="502"/>
      <c r="AD100" s="502"/>
      <c r="AE100" s="502"/>
      <c r="AF100" s="502"/>
      <c r="AG100" s="502"/>
      <c r="AH100" s="892" t="s">
        <v>668</v>
      </c>
      <c r="AI100" s="345">
        <v>3</v>
      </c>
      <c r="AJ100" s="345" t="s">
        <v>957</v>
      </c>
      <c r="AK100" s="345">
        <v>3</v>
      </c>
    </row>
    <row r="101" spans="1:37" s="814" customFormat="1" ht="13.5">
      <c r="A101" s="345" t="s">
        <v>880</v>
      </c>
      <c r="B101" s="804" t="s">
        <v>1340</v>
      </c>
      <c r="C101" s="369" t="s">
        <v>1192</v>
      </c>
      <c r="D101" s="345" t="s">
        <v>968</v>
      </c>
      <c r="E101" s="273"/>
      <c r="F101" s="273"/>
      <c r="G101" s="273"/>
      <c r="H101" s="373" t="s">
        <v>244</v>
      </c>
      <c r="I101" s="369" t="s">
        <v>1193</v>
      </c>
      <c r="J101" s="825" t="s">
        <v>1087</v>
      </c>
      <c r="K101" s="369" t="s">
        <v>1193</v>
      </c>
      <c r="L101" s="369" t="s">
        <v>1193</v>
      </c>
      <c r="M101" s="373" t="s">
        <v>1520</v>
      </c>
      <c r="N101" s="373" t="s">
        <v>1</v>
      </c>
      <c r="O101" s="807">
        <v>679500</v>
      </c>
      <c r="P101" s="807">
        <f>O101</f>
        <v>679500</v>
      </c>
      <c r="Q101" s="826">
        <f t="shared" ref="Q101" si="13">T101*1000000</f>
        <v>679500</v>
      </c>
      <c r="R101" s="350">
        <f t="shared" si="11"/>
        <v>0</v>
      </c>
      <c r="S101" s="809"/>
      <c r="T101" s="809">
        <v>0.67949999999999999</v>
      </c>
      <c r="U101" s="809"/>
      <c r="V101" s="807"/>
      <c r="W101" s="858"/>
      <c r="X101" s="831"/>
      <c r="Y101" s="808">
        <v>45478</v>
      </c>
      <c r="Z101" s="354">
        <v>7</v>
      </c>
      <c r="AA101" s="858"/>
      <c r="AB101" s="502"/>
      <c r="AC101" s="502"/>
      <c r="AD101" s="502"/>
      <c r="AE101" s="502"/>
      <c r="AF101" s="502"/>
      <c r="AG101" s="502"/>
      <c r="AH101" s="373" t="s">
        <v>1194</v>
      </c>
      <c r="AI101" s="345"/>
      <c r="AJ101" s="345" t="s">
        <v>958</v>
      </c>
      <c r="AK101" s="345">
        <v>7</v>
      </c>
    </row>
    <row r="102" spans="1:37" s="885" customFormat="1" ht="35.4" customHeight="1">
      <c r="A102" s="358" t="s">
        <v>881</v>
      </c>
      <c r="B102" s="849" t="s">
        <v>183</v>
      </c>
      <c r="C102" s="361" t="s">
        <v>1227</v>
      </c>
      <c r="D102" s="848" t="s">
        <v>1609</v>
      </c>
      <c r="E102" s="325"/>
      <c r="F102" s="325" t="s">
        <v>653</v>
      </c>
      <c r="G102" s="325" t="s">
        <v>172</v>
      </c>
      <c r="H102" s="361" t="s">
        <v>215</v>
      </c>
      <c r="I102" s="361" t="s">
        <v>221</v>
      </c>
      <c r="J102" s="850" t="s">
        <v>6</v>
      </c>
      <c r="K102" s="851" t="s">
        <v>82</v>
      </c>
      <c r="L102" s="851" t="s">
        <v>14</v>
      </c>
      <c r="M102" s="853" t="s">
        <v>25</v>
      </c>
      <c r="N102" s="361" t="s">
        <v>3</v>
      </c>
      <c r="O102" s="853">
        <f>P102/7.3</f>
        <v>0</v>
      </c>
      <c r="P102" s="878"/>
      <c r="Q102" s="878"/>
      <c r="R102" s="376"/>
      <c r="S102" s="1072"/>
      <c r="T102" s="854"/>
      <c r="U102" s="854"/>
      <c r="V102" s="854"/>
      <c r="W102" s="969"/>
      <c r="X102" s="855"/>
      <c r="Y102" s="882" t="s">
        <v>747</v>
      </c>
      <c r="Z102" s="364">
        <v>8</v>
      </c>
      <c r="AA102" s="969"/>
      <c r="AB102" s="970"/>
      <c r="AC102" s="970"/>
      <c r="AD102" s="970"/>
      <c r="AE102" s="970"/>
      <c r="AF102" s="1073" t="s">
        <v>654</v>
      </c>
      <c r="AG102" s="970"/>
      <c r="AH102" s="1074" t="s">
        <v>1610</v>
      </c>
      <c r="AI102" s="358"/>
      <c r="AJ102" s="358" t="s">
        <v>958</v>
      </c>
      <c r="AK102" s="358">
        <v>8</v>
      </c>
    </row>
    <row r="103" spans="1:37" s="814" customFormat="1" ht="14.5">
      <c r="A103" s="345" t="s">
        <v>882</v>
      </c>
      <c r="B103" s="804" t="s">
        <v>64</v>
      </c>
      <c r="C103" s="941" t="s">
        <v>1522</v>
      </c>
      <c r="D103" s="345" t="s">
        <v>44</v>
      </c>
      <c r="E103" s="506">
        <v>45369</v>
      </c>
      <c r="F103" s="273" t="s">
        <v>684</v>
      </c>
      <c r="G103" s="273" t="s">
        <v>671</v>
      </c>
      <c r="H103" s="373" t="s">
        <v>211</v>
      </c>
      <c r="I103" s="373" t="s">
        <v>232</v>
      </c>
      <c r="J103" s="858" t="s">
        <v>6</v>
      </c>
      <c r="K103" s="369" t="s">
        <v>25</v>
      </c>
      <c r="L103" s="369" t="s">
        <v>222</v>
      </c>
      <c r="M103" s="807" t="s">
        <v>685</v>
      </c>
      <c r="N103" s="373" t="s">
        <v>24</v>
      </c>
      <c r="O103" s="942">
        <v>342000</v>
      </c>
      <c r="P103" s="807">
        <f>O103*7.0948</f>
        <v>2426421.6</v>
      </c>
      <c r="Q103" s="505">
        <f t="shared" ref="Q103:Q104" si="14">T103*1000000</f>
        <v>2426421.6</v>
      </c>
      <c r="R103" s="807">
        <f t="shared" si="11"/>
        <v>0</v>
      </c>
      <c r="S103" s="809">
        <v>342000</v>
      </c>
      <c r="T103" s="818">
        <v>2.4264216000000003</v>
      </c>
      <c r="U103" s="831">
        <v>45413</v>
      </c>
      <c r="V103" s="807">
        <v>1178869.8799999999</v>
      </c>
      <c r="W103" s="858" t="s">
        <v>1195</v>
      </c>
      <c r="X103" s="831"/>
      <c r="Y103" s="893" t="s">
        <v>959</v>
      </c>
      <c r="Z103" s="354">
        <v>6</v>
      </c>
      <c r="AA103" s="858"/>
      <c r="AB103" s="502"/>
      <c r="AC103" s="502"/>
      <c r="AD103" s="502"/>
      <c r="AE103" s="502"/>
      <c r="AF103" s="502"/>
      <c r="AG103" s="502"/>
      <c r="AH103" s="943" t="s">
        <v>1523</v>
      </c>
      <c r="AI103" s="354">
        <v>6</v>
      </c>
      <c r="AJ103" s="345" t="s">
        <v>957</v>
      </c>
      <c r="AK103" s="345">
        <v>6</v>
      </c>
    </row>
    <row r="104" spans="1:37" s="814" customFormat="1" ht="13.5">
      <c r="A104" s="345" t="s">
        <v>883</v>
      </c>
      <c r="B104" s="804" t="s">
        <v>64</v>
      </c>
      <c r="C104" s="373" t="s">
        <v>686</v>
      </c>
      <c r="D104" s="345" t="s">
        <v>44</v>
      </c>
      <c r="E104" s="506">
        <v>45369</v>
      </c>
      <c r="F104" s="273" t="s">
        <v>684</v>
      </c>
      <c r="G104" s="273" t="s">
        <v>671</v>
      </c>
      <c r="H104" s="373" t="s">
        <v>211</v>
      </c>
      <c r="I104" s="373" t="s">
        <v>232</v>
      </c>
      <c r="J104" s="805" t="s">
        <v>6</v>
      </c>
      <c r="K104" s="369" t="s">
        <v>25</v>
      </c>
      <c r="L104" s="369" t="s">
        <v>222</v>
      </c>
      <c r="M104" s="807" t="s">
        <v>685</v>
      </c>
      <c r="N104" s="373" t="s">
        <v>24</v>
      </c>
      <c r="O104" s="942">
        <v>686000</v>
      </c>
      <c r="P104" s="807">
        <f>O104*7.0948</f>
        <v>4867032.8</v>
      </c>
      <c r="Q104" s="505">
        <f t="shared" si="14"/>
        <v>4867032.8</v>
      </c>
      <c r="R104" s="807">
        <f t="shared" si="11"/>
        <v>0</v>
      </c>
      <c r="S104" s="809">
        <v>686000</v>
      </c>
      <c r="T104" s="818">
        <v>4.8670327999999996</v>
      </c>
      <c r="U104" s="831">
        <v>45379</v>
      </c>
      <c r="V104" s="809">
        <v>1434597.88</v>
      </c>
      <c r="W104" s="805" t="s">
        <v>960</v>
      </c>
      <c r="X104" s="831" t="s">
        <v>960</v>
      </c>
      <c r="Y104" s="812" t="s">
        <v>956</v>
      </c>
      <c r="Z104" s="353">
        <v>4</v>
      </c>
      <c r="AA104" s="805"/>
      <c r="AB104" s="507"/>
      <c r="AC104" s="507"/>
      <c r="AD104" s="507"/>
      <c r="AE104" s="507"/>
      <c r="AF104" s="507" t="s">
        <v>1524</v>
      </c>
      <c r="AG104" s="507"/>
      <c r="AH104" s="943" t="s">
        <v>1525</v>
      </c>
      <c r="AI104" s="354">
        <v>4</v>
      </c>
      <c r="AJ104" s="345" t="s">
        <v>957</v>
      </c>
      <c r="AK104" s="345">
        <v>4</v>
      </c>
    </row>
    <row r="105" spans="1:37" s="814" customFormat="1" ht="13.5">
      <c r="A105" s="345" t="s">
        <v>884</v>
      </c>
      <c r="B105" s="804" t="s">
        <v>1340</v>
      </c>
      <c r="C105" s="813" t="s">
        <v>687</v>
      </c>
      <c r="D105" s="345" t="s">
        <v>44</v>
      </c>
      <c r="E105" s="273"/>
      <c r="F105" s="273" t="s">
        <v>688</v>
      </c>
      <c r="G105" s="318" t="s">
        <v>172</v>
      </c>
      <c r="H105" s="813" t="s">
        <v>49</v>
      </c>
      <c r="I105" s="369" t="s">
        <v>1526</v>
      </c>
      <c r="J105" s="825" t="s">
        <v>46</v>
      </c>
      <c r="K105" s="944" t="s">
        <v>50</v>
      </c>
      <c r="L105" s="944" t="s">
        <v>50</v>
      </c>
      <c r="M105" s="945" t="s">
        <v>51</v>
      </c>
      <c r="N105" s="373" t="s">
        <v>1</v>
      </c>
      <c r="O105" s="826">
        <v>1800000</v>
      </c>
      <c r="P105" s="826">
        <v>1800000</v>
      </c>
      <c r="Q105" s="826">
        <f>T105*1000000</f>
        <v>1800000</v>
      </c>
      <c r="R105" s="807">
        <f t="shared" si="11"/>
        <v>0</v>
      </c>
      <c r="S105" s="826">
        <v>1800000</v>
      </c>
      <c r="T105" s="807">
        <v>1.8</v>
      </c>
      <c r="U105" s="807"/>
      <c r="V105" s="807">
        <v>1635000</v>
      </c>
      <c r="W105" s="946" t="s">
        <v>690</v>
      </c>
      <c r="X105" s="808">
        <v>45412</v>
      </c>
      <c r="Y105" s="840" t="s">
        <v>22</v>
      </c>
      <c r="Z105" s="354">
        <v>6</v>
      </c>
      <c r="AA105" s="858"/>
      <c r="AB105" s="502"/>
      <c r="AC105" s="502"/>
      <c r="AD105" s="502"/>
      <c r="AE105" s="502"/>
      <c r="AF105" s="504" t="s">
        <v>654</v>
      </c>
      <c r="AG105" s="502"/>
      <c r="AH105" s="947" t="s">
        <v>691</v>
      </c>
      <c r="AI105" s="345"/>
      <c r="AJ105" s="345" t="s">
        <v>958</v>
      </c>
      <c r="AK105" s="345">
        <v>6</v>
      </c>
    </row>
    <row r="106" spans="1:37" s="1071" customFormat="1" ht="27">
      <c r="A106" s="848" t="s">
        <v>885</v>
      </c>
      <c r="B106" s="1055" t="s">
        <v>1603</v>
      </c>
      <c r="C106" s="1075" t="s">
        <v>692</v>
      </c>
      <c r="D106" s="848" t="s">
        <v>1611</v>
      </c>
      <c r="E106" s="1076"/>
      <c r="F106" s="1076"/>
      <c r="G106" s="1076"/>
      <c r="H106" s="1075" t="s">
        <v>49</v>
      </c>
      <c r="I106" s="1077" t="s">
        <v>125</v>
      </c>
      <c r="J106" s="1078" t="s">
        <v>6</v>
      </c>
      <c r="K106" s="1061" t="s">
        <v>126</v>
      </c>
      <c r="L106" s="1061" t="s">
        <v>126</v>
      </c>
      <c r="M106" s="1079" t="s">
        <v>693</v>
      </c>
      <c r="N106" s="1058" t="s">
        <v>1</v>
      </c>
      <c r="O106" s="1080">
        <v>760000</v>
      </c>
      <c r="P106" s="1081"/>
      <c r="Q106" s="1081"/>
      <c r="R106" s="1061"/>
      <c r="S106" s="1081"/>
      <c r="T106" s="1061"/>
      <c r="U106" s="1061"/>
      <c r="V106" s="1061"/>
      <c r="W106" s="1082"/>
      <c r="X106" s="1083"/>
      <c r="Y106" s="1083">
        <v>45657</v>
      </c>
      <c r="Z106" s="1099">
        <v>12</v>
      </c>
      <c r="AA106" s="1082"/>
      <c r="AB106" s="1084"/>
      <c r="AC106" s="1084"/>
      <c r="AD106" s="1084"/>
      <c r="AE106" s="1084"/>
      <c r="AF106" s="1084"/>
      <c r="AG106" s="1084"/>
      <c r="AH106" s="1085" t="s">
        <v>1612</v>
      </c>
      <c r="AI106" s="848"/>
      <c r="AJ106" s="848" t="s">
        <v>958</v>
      </c>
      <c r="AK106" s="848">
        <v>12</v>
      </c>
    </row>
    <row r="107" spans="1:37" s="1071" customFormat="1" ht="27">
      <c r="A107" s="848" t="s">
        <v>886</v>
      </c>
      <c r="B107" s="1055" t="s">
        <v>1603</v>
      </c>
      <c r="C107" s="1075" t="s">
        <v>695</v>
      </c>
      <c r="D107" s="848" t="s">
        <v>1611</v>
      </c>
      <c r="E107" s="1076"/>
      <c r="F107" s="1076"/>
      <c r="G107" s="1076"/>
      <c r="H107" s="1075" t="s">
        <v>49</v>
      </c>
      <c r="I107" s="1077" t="s">
        <v>125</v>
      </c>
      <c r="J107" s="1078" t="s">
        <v>6</v>
      </c>
      <c r="K107" s="1061" t="s">
        <v>126</v>
      </c>
      <c r="L107" s="1061" t="s">
        <v>126</v>
      </c>
      <c r="M107" s="1079" t="s">
        <v>693</v>
      </c>
      <c r="N107" s="1058" t="s">
        <v>1</v>
      </c>
      <c r="O107" s="1080">
        <v>1050000</v>
      </c>
      <c r="P107" s="1081"/>
      <c r="Q107" s="1081"/>
      <c r="R107" s="1061"/>
      <c r="S107" s="1081"/>
      <c r="T107" s="1061"/>
      <c r="U107" s="1061"/>
      <c r="V107" s="1061"/>
      <c r="W107" s="1082"/>
      <c r="X107" s="1083"/>
      <c r="Y107" s="1083">
        <v>45657</v>
      </c>
      <c r="Z107" s="1099">
        <v>12</v>
      </c>
      <c r="AA107" s="1082"/>
      <c r="AB107" s="1084"/>
      <c r="AC107" s="1084"/>
      <c r="AD107" s="1084"/>
      <c r="AE107" s="1084"/>
      <c r="AF107" s="1084"/>
      <c r="AG107" s="1084"/>
      <c r="AH107" s="1085" t="s">
        <v>1613</v>
      </c>
      <c r="AI107" s="848"/>
      <c r="AJ107" s="848" t="s">
        <v>958</v>
      </c>
      <c r="AK107" s="848">
        <v>12</v>
      </c>
    </row>
    <row r="108" spans="1:37" s="1071" customFormat="1" ht="27">
      <c r="A108" s="848" t="s">
        <v>887</v>
      </c>
      <c r="B108" s="1055" t="s">
        <v>1603</v>
      </c>
      <c r="C108" s="1075" t="s">
        <v>697</v>
      </c>
      <c r="D108" s="848" t="s">
        <v>1611</v>
      </c>
      <c r="E108" s="1076"/>
      <c r="F108" s="1076"/>
      <c r="G108" s="1076"/>
      <c r="H108" s="1075" t="s">
        <v>49</v>
      </c>
      <c r="I108" s="1077" t="s">
        <v>125</v>
      </c>
      <c r="J108" s="1078" t="s">
        <v>6</v>
      </c>
      <c r="K108" s="1061" t="s">
        <v>126</v>
      </c>
      <c r="L108" s="1061" t="s">
        <v>126</v>
      </c>
      <c r="M108" s="1079" t="s">
        <v>698</v>
      </c>
      <c r="N108" s="1058" t="s">
        <v>1</v>
      </c>
      <c r="O108" s="1080">
        <v>700000</v>
      </c>
      <c r="P108" s="1081"/>
      <c r="Q108" s="1081"/>
      <c r="R108" s="1061"/>
      <c r="S108" s="1081"/>
      <c r="T108" s="1061"/>
      <c r="U108" s="1061"/>
      <c r="V108" s="1061"/>
      <c r="W108" s="1082"/>
      <c r="X108" s="1083"/>
      <c r="Y108" s="1083">
        <v>45657</v>
      </c>
      <c r="Z108" s="1099">
        <v>12</v>
      </c>
      <c r="AA108" s="1082"/>
      <c r="AB108" s="1084"/>
      <c r="AC108" s="1084"/>
      <c r="AD108" s="1084"/>
      <c r="AE108" s="1084"/>
      <c r="AF108" s="1084"/>
      <c r="AG108" s="1084"/>
      <c r="AH108" s="1085" t="s">
        <v>1614</v>
      </c>
      <c r="AI108" s="848"/>
      <c r="AJ108" s="848" t="s">
        <v>958</v>
      </c>
      <c r="AK108" s="848">
        <v>12</v>
      </c>
    </row>
    <row r="109" spans="1:37" s="1071" customFormat="1" ht="27">
      <c r="A109" s="848" t="s">
        <v>888</v>
      </c>
      <c r="B109" s="1055" t="s">
        <v>1603</v>
      </c>
      <c r="C109" s="1075" t="s">
        <v>700</v>
      </c>
      <c r="D109" s="848" t="s">
        <v>1611</v>
      </c>
      <c r="E109" s="1076"/>
      <c r="F109" s="1076"/>
      <c r="G109" s="1076"/>
      <c r="H109" s="1075" t="s">
        <v>49</v>
      </c>
      <c r="I109" s="1077" t="s">
        <v>125</v>
      </c>
      <c r="J109" s="1078" t="s">
        <v>6</v>
      </c>
      <c r="K109" s="1061" t="s">
        <v>126</v>
      </c>
      <c r="L109" s="1061" t="s">
        <v>126</v>
      </c>
      <c r="M109" s="1079" t="s">
        <v>129</v>
      </c>
      <c r="N109" s="1058" t="s">
        <v>1</v>
      </c>
      <c r="O109" s="1080">
        <v>900000</v>
      </c>
      <c r="P109" s="1081"/>
      <c r="Q109" s="1081"/>
      <c r="R109" s="1061"/>
      <c r="S109" s="1081"/>
      <c r="T109" s="1061"/>
      <c r="U109" s="1061"/>
      <c r="V109" s="1061"/>
      <c r="W109" s="1082"/>
      <c r="X109" s="1083"/>
      <c r="Y109" s="1083">
        <v>45657</v>
      </c>
      <c r="Z109" s="1099">
        <v>12</v>
      </c>
      <c r="AA109" s="1082"/>
      <c r="AB109" s="1084"/>
      <c r="AC109" s="1084"/>
      <c r="AD109" s="1084"/>
      <c r="AE109" s="1084"/>
      <c r="AF109" s="1084"/>
      <c r="AG109" s="1084"/>
      <c r="AH109" s="1085" t="s">
        <v>1615</v>
      </c>
      <c r="AI109" s="848"/>
      <c r="AJ109" s="848" t="s">
        <v>958</v>
      </c>
      <c r="AK109" s="848">
        <v>12</v>
      </c>
    </row>
    <row r="110" spans="1:37" s="814" customFormat="1" ht="13.5">
      <c r="A110" s="345" t="s">
        <v>889</v>
      </c>
      <c r="B110" s="804" t="s">
        <v>1340</v>
      </c>
      <c r="C110" s="813" t="s">
        <v>702</v>
      </c>
      <c r="D110" s="345" t="s">
        <v>101</v>
      </c>
      <c r="E110" s="273"/>
      <c r="F110" s="273"/>
      <c r="G110" s="273"/>
      <c r="H110" s="813" t="s">
        <v>49</v>
      </c>
      <c r="I110" s="373" t="s">
        <v>86</v>
      </c>
      <c r="J110" s="816" t="s">
        <v>6</v>
      </c>
      <c r="K110" s="369" t="s">
        <v>53</v>
      </c>
      <c r="L110" s="807" t="s">
        <v>53</v>
      </c>
      <c r="M110" s="945" t="s">
        <v>1196</v>
      </c>
      <c r="N110" s="373" t="s">
        <v>1</v>
      </c>
      <c r="O110" s="806">
        <v>1000000</v>
      </c>
      <c r="P110" s="826">
        <v>1000000</v>
      </c>
      <c r="Q110" s="826"/>
      <c r="R110" s="807">
        <f t="shared" si="11"/>
        <v>1000000</v>
      </c>
      <c r="S110" s="826"/>
      <c r="T110" s="807">
        <v>1</v>
      </c>
      <c r="U110" s="807"/>
      <c r="V110" s="807"/>
      <c r="W110" s="858"/>
      <c r="X110" s="808"/>
      <c r="Y110" s="808">
        <v>45503</v>
      </c>
      <c r="Z110" s="354">
        <v>7</v>
      </c>
      <c r="AA110" s="858"/>
      <c r="AB110" s="502"/>
      <c r="AC110" s="502"/>
      <c r="AD110" s="502"/>
      <c r="AE110" s="502"/>
      <c r="AF110" s="502"/>
      <c r="AG110" s="502"/>
      <c r="AH110" s="947" t="s">
        <v>703</v>
      </c>
      <c r="AI110" s="345"/>
      <c r="AJ110" s="345" t="s">
        <v>958</v>
      </c>
      <c r="AK110" s="345">
        <v>7</v>
      </c>
    </row>
    <row r="111" spans="1:37" s="814" customFormat="1" ht="13.5">
      <c r="A111" s="345" t="s">
        <v>890</v>
      </c>
      <c r="B111" s="804" t="s">
        <v>1340</v>
      </c>
      <c r="C111" s="813" t="s">
        <v>704</v>
      </c>
      <c r="D111" s="345" t="s">
        <v>101</v>
      </c>
      <c r="E111" s="273"/>
      <c r="F111" s="273"/>
      <c r="G111" s="273"/>
      <c r="H111" s="813" t="s">
        <v>49</v>
      </c>
      <c r="I111" s="373" t="s">
        <v>86</v>
      </c>
      <c r="J111" s="816" t="s">
        <v>6</v>
      </c>
      <c r="K111" s="369" t="s">
        <v>53</v>
      </c>
      <c r="L111" s="807" t="s">
        <v>53</v>
      </c>
      <c r="M111" s="945" t="s">
        <v>705</v>
      </c>
      <c r="N111" s="373" t="s">
        <v>1</v>
      </c>
      <c r="O111" s="806">
        <v>200000</v>
      </c>
      <c r="P111" s="826">
        <v>200000</v>
      </c>
      <c r="Q111" s="826"/>
      <c r="R111" s="807">
        <f t="shared" si="11"/>
        <v>200000</v>
      </c>
      <c r="S111" s="826"/>
      <c r="T111" s="807">
        <v>0.2</v>
      </c>
      <c r="U111" s="807"/>
      <c r="V111" s="807"/>
      <c r="W111" s="858"/>
      <c r="X111" s="808"/>
      <c r="Y111" s="808">
        <v>45503</v>
      </c>
      <c r="Z111" s="354">
        <v>7</v>
      </c>
      <c r="AA111" s="858"/>
      <c r="AB111" s="502"/>
      <c r="AC111" s="502"/>
      <c r="AD111" s="502"/>
      <c r="AE111" s="502"/>
      <c r="AF111" s="502"/>
      <c r="AG111" s="502"/>
      <c r="AH111" s="947" t="s">
        <v>703</v>
      </c>
      <c r="AI111" s="345"/>
      <c r="AJ111" s="345" t="s">
        <v>958</v>
      </c>
      <c r="AK111" s="345">
        <v>7</v>
      </c>
    </row>
    <row r="112" spans="1:37" s="1071" customFormat="1" ht="27">
      <c r="A112" s="848" t="s">
        <v>891</v>
      </c>
      <c r="B112" s="1055" t="s">
        <v>1603</v>
      </c>
      <c r="C112" s="1075" t="s">
        <v>706</v>
      </c>
      <c r="D112" s="848" t="s">
        <v>1611</v>
      </c>
      <c r="E112" s="1076"/>
      <c r="F112" s="1086"/>
      <c r="G112" s="1076"/>
      <c r="H112" s="1075" t="s">
        <v>49</v>
      </c>
      <c r="I112" s="1058" t="s">
        <v>86</v>
      </c>
      <c r="J112" s="1059" t="s">
        <v>6</v>
      </c>
      <c r="K112" s="1056" t="s">
        <v>53</v>
      </c>
      <c r="L112" s="1061" t="s">
        <v>53</v>
      </c>
      <c r="M112" s="1079" t="s">
        <v>1196</v>
      </c>
      <c r="N112" s="1058" t="s">
        <v>1</v>
      </c>
      <c r="O112" s="1080">
        <v>300000</v>
      </c>
      <c r="P112" s="1081"/>
      <c r="Q112" s="1081"/>
      <c r="R112" s="1061"/>
      <c r="S112" s="1081"/>
      <c r="T112" s="1061"/>
      <c r="U112" s="1061"/>
      <c r="V112" s="1061"/>
      <c r="W112" s="1082"/>
      <c r="X112" s="1083"/>
      <c r="Y112" s="1083">
        <v>45503</v>
      </c>
      <c r="Z112" s="1099">
        <v>7</v>
      </c>
      <c r="AA112" s="1082"/>
      <c r="AB112" s="1084"/>
      <c r="AC112" s="1084"/>
      <c r="AD112" s="1084"/>
      <c r="AE112" s="1084"/>
      <c r="AF112" s="1084"/>
      <c r="AG112" s="1084"/>
      <c r="AH112" s="1085" t="s">
        <v>1616</v>
      </c>
      <c r="AI112" s="848"/>
      <c r="AJ112" s="848" t="s">
        <v>958</v>
      </c>
      <c r="AK112" s="848">
        <v>7</v>
      </c>
    </row>
    <row r="113" spans="1:37" s="814" customFormat="1" ht="13.5">
      <c r="A113" s="345" t="s">
        <v>892</v>
      </c>
      <c r="B113" s="804" t="s">
        <v>1340</v>
      </c>
      <c r="C113" s="813" t="s">
        <v>707</v>
      </c>
      <c r="D113" s="345" t="s">
        <v>1527</v>
      </c>
      <c r="E113" s="273"/>
      <c r="F113" s="273"/>
      <c r="G113" s="273"/>
      <c r="H113" s="813" t="s">
        <v>49</v>
      </c>
      <c r="I113" s="373" t="s">
        <v>86</v>
      </c>
      <c r="J113" s="816" t="s">
        <v>6</v>
      </c>
      <c r="K113" s="369" t="s">
        <v>53</v>
      </c>
      <c r="L113" s="807" t="s">
        <v>53</v>
      </c>
      <c r="M113" s="945" t="s">
        <v>55</v>
      </c>
      <c r="N113" s="373" t="s">
        <v>1</v>
      </c>
      <c r="O113" s="806">
        <v>465000</v>
      </c>
      <c r="P113" s="826">
        <v>465000</v>
      </c>
      <c r="Q113" s="826"/>
      <c r="R113" s="807"/>
      <c r="S113" s="826"/>
      <c r="T113" s="807">
        <v>0.46500000000000002</v>
      </c>
      <c r="U113" s="807"/>
      <c r="V113" s="807"/>
      <c r="W113" s="858"/>
      <c r="X113" s="808"/>
      <c r="Y113" s="808">
        <v>45656</v>
      </c>
      <c r="Z113" s="354">
        <v>12</v>
      </c>
      <c r="AA113" s="858"/>
      <c r="AB113" s="502"/>
      <c r="AC113" s="502"/>
      <c r="AD113" s="502"/>
      <c r="AE113" s="502"/>
      <c r="AF113" s="502"/>
      <c r="AG113" s="502"/>
      <c r="AH113" s="950" t="s">
        <v>1528</v>
      </c>
      <c r="AI113" s="345"/>
      <c r="AJ113" s="345" t="s">
        <v>958</v>
      </c>
      <c r="AK113" s="345">
        <v>12</v>
      </c>
    </row>
    <row r="114" spans="1:37" s="814" customFormat="1" ht="13.5">
      <c r="A114" s="345" t="s">
        <v>893</v>
      </c>
      <c r="B114" s="804" t="s">
        <v>1340</v>
      </c>
      <c r="C114" s="813" t="s">
        <v>330</v>
      </c>
      <c r="D114" s="345" t="s">
        <v>1527</v>
      </c>
      <c r="E114" s="273"/>
      <c r="F114" s="273"/>
      <c r="G114" s="273"/>
      <c r="H114" s="813" t="s">
        <v>49</v>
      </c>
      <c r="I114" s="373" t="s">
        <v>86</v>
      </c>
      <c r="J114" s="816" t="s">
        <v>6</v>
      </c>
      <c r="K114" s="369" t="s">
        <v>53</v>
      </c>
      <c r="L114" s="369" t="s">
        <v>53</v>
      </c>
      <c r="M114" s="945" t="s">
        <v>1196</v>
      </c>
      <c r="N114" s="373" t="s">
        <v>1</v>
      </c>
      <c r="O114" s="806">
        <v>1280000</v>
      </c>
      <c r="P114" s="826">
        <v>1280000</v>
      </c>
      <c r="Q114" s="826"/>
      <c r="R114" s="807">
        <f t="shared" si="11"/>
        <v>1280000</v>
      </c>
      <c r="S114" s="826"/>
      <c r="T114" s="807">
        <v>1.28</v>
      </c>
      <c r="U114" s="807"/>
      <c r="V114" s="807"/>
      <c r="W114" s="858"/>
      <c r="X114" s="808"/>
      <c r="Y114" s="808">
        <v>45656</v>
      </c>
      <c r="Z114" s="354">
        <v>12</v>
      </c>
      <c r="AA114" s="858"/>
      <c r="AB114" s="502"/>
      <c r="AC114" s="502"/>
      <c r="AD114" s="502"/>
      <c r="AE114" s="502"/>
      <c r="AF114" s="502"/>
      <c r="AG114" s="502"/>
      <c r="AH114" s="947" t="s">
        <v>1529</v>
      </c>
      <c r="AI114" s="345"/>
      <c r="AJ114" s="345" t="s">
        <v>958</v>
      </c>
      <c r="AK114" s="345">
        <v>12</v>
      </c>
    </row>
    <row r="115" spans="1:37" s="814" customFormat="1" ht="26">
      <c r="A115" s="345" t="s">
        <v>894</v>
      </c>
      <c r="B115" s="804" t="s">
        <v>1340</v>
      </c>
      <c r="C115" s="813" t="s">
        <v>1197</v>
      </c>
      <c r="D115" s="345" t="s">
        <v>44</v>
      </c>
      <c r="E115" s="273"/>
      <c r="F115" s="318" t="s">
        <v>710</v>
      </c>
      <c r="G115" s="318" t="s">
        <v>656</v>
      </c>
      <c r="H115" s="813" t="s">
        <v>49</v>
      </c>
      <c r="I115" s="813" t="s">
        <v>100</v>
      </c>
      <c r="J115" s="825" t="s">
        <v>46</v>
      </c>
      <c r="K115" s="944" t="s">
        <v>100</v>
      </c>
      <c r="L115" s="944" t="s">
        <v>100</v>
      </c>
      <c r="M115" s="945" t="s">
        <v>175</v>
      </c>
      <c r="N115" s="373" t="s">
        <v>1</v>
      </c>
      <c r="O115" s="806">
        <v>3796460.18</v>
      </c>
      <c r="P115" s="826">
        <v>3796460.18</v>
      </c>
      <c r="Q115" s="826">
        <f t="shared" ref="Q115" si="15">T115*1000000</f>
        <v>3796460.18</v>
      </c>
      <c r="R115" s="807">
        <f t="shared" si="11"/>
        <v>0</v>
      </c>
      <c r="S115" s="806">
        <v>3796460.18</v>
      </c>
      <c r="T115" s="807">
        <v>3.79646018</v>
      </c>
      <c r="U115" s="807"/>
      <c r="V115" s="807">
        <f>S115*0.95</f>
        <v>3606637.1710000001</v>
      </c>
      <c r="W115" s="858"/>
      <c r="X115" s="808"/>
      <c r="Y115" s="808">
        <v>45534</v>
      </c>
      <c r="Z115" s="354">
        <v>8</v>
      </c>
      <c r="AA115" s="858"/>
      <c r="AB115" s="502"/>
      <c r="AC115" s="502"/>
      <c r="AD115" s="502"/>
      <c r="AE115" s="502"/>
      <c r="AF115" s="504" t="s">
        <v>654</v>
      </c>
      <c r="AG115" s="502"/>
      <c r="AH115" s="951" t="s">
        <v>1530</v>
      </c>
      <c r="AI115" s="345"/>
      <c r="AJ115" s="345" t="s">
        <v>958</v>
      </c>
      <c r="AK115" s="345">
        <v>8</v>
      </c>
    </row>
    <row r="116" spans="1:37" s="814" customFormat="1" ht="13.5">
      <c r="A116" s="345" t="s">
        <v>895</v>
      </c>
      <c r="B116" s="804" t="s">
        <v>1340</v>
      </c>
      <c r="C116" s="813" t="s">
        <v>712</v>
      </c>
      <c r="D116" s="345" t="s">
        <v>44</v>
      </c>
      <c r="E116" s="273"/>
      <c r="F116" s="318" t="s">
        <v>710</v>
      </c>
      <c r="G116" s="318" t="s">
        <v>656</v>
      </c>
      <c r="H116" s="813" t="s">
        <v>49</v>
      </c>
      <c r="I116" s="813" t="s">
        <v>100</v>
      </c>
      <c r="J116" s="825" t="s">
        <v>46</v>
      </c>
      <c r="K116" s="944" t="s">
        <v>100</v>
      </c>
      <c r="L116" s="944" t="s">
        <v>100</v>
      </c>
      <c r="M116" s="945" t="s">
        <v>175</v>
      </c>
      <c r="N116" s="373" t="s">
        <v>1</v>
      </c>
      <c r="O116" s="806">
        <v>646809.73583128175</v>
      </c>
      <c r="P116" s="806">
        <v>646809.73583128175</v>
      </c>
      <c r="Q116" s="806">
        <v>646809.73583128175</v>
      </c>
      <c r="R116" s="807">
        <f t="shared" si="11"/>
        <v>0</v>
      </c>
      <c r="S116" s="806">
        <v>646809.73583128175</v>
      </c>
      <c r="T116" s="806">
        <f>S116/1000000</f>
        <v>0.64680973583128176</v>
      </c>
      <c r="U116" s="807"/>
      <c r="V116" s="807">
        <f t="shared" ref="V116:V122" si="16">S116*0.95</f>
        <v>614469.2490397176</v>
      </c>
      <c r="W116" s="858"/>
      <c r="X116" s="808"/>
      <c r="Y116" s="808">
        <v>45534</v>
      </c>
      <c r="Z116" s="354">
        <v>8</v>
      </c>
      <c r="AA116" s="858"/>
      <c r="AB116" s="502"/>
      <c r="AC116" s="502"/>
      <c r="AD116" s="502"/>
      <c r="AE116" s="502"/>
      <c r="AF116" s="504" t="s">
        <v>654</v>
      </c>
      <c r="AG116" s="502"/>
      <c r="AH116" s="813" t="s">
        <v>711</v>
      </c>
      <c r="AI116" s="345"/>
      <c r="AJ116" s="345" t="s">
        <v>958</v>
      </c>
      <c r="AK116" s="345">
        <v>8</v>
      </c>
    </row>
    <row r="117" spans="1:37" s="814" customFormat="1" ht="13.5">
      <c r="A117" s="345" t="s">
        <v>896</v>
      </c>
      <c r="B117" s="804" t="s">
        <v>1340</v>
      </c>
      <c r="C117" s="813" t="s">
        <v>713</v>
      </c>
      <c r="D117" s="345" t="s">
        <v>44</v>
      </c>
      <c r="E117" s="273"/>
      <c r="F117" s="318" t="s">
        <v>710</v>
      </c>
      <c r="G117" s="318" t="s">
        <v>656</v>
      </c>
      <c r="H117" s="813" t="s">
        <v>49</v>
      </c>
      <c r="I117" s="813" t="s">
        <v>100</v>
      </c>
      <c r="J117" s="825" t="s">
        <v>46</v>
      </c>
      <c r="K117" s="944" t="s">
        <v>100</v>
      </c>
      <c r="L117" s="944" t="s">
        <v>100</v>
      </c>
      <c r="M117" s="945" t="s">
        <v>175</v>
      </c>
      <c r="N117" s="373" t="s">
        <v>1</v>
      </c>
      <c r="O117" s="806">
        <v>786348.67416871828</v>
      </c>
      <c r="P117" s="806">
        <v>786348.67416871828</v>
      </c>
      <c r="Q117" s="806">
        <v>786348.67416871828</v>
      </c>
      <c r="R117" s="807">
        <f t="shared" si="11"/>
        <v>0</v>
      </c>
      <c r="S117" s="806">
        <v>786348.67416871828</v>
      </c>
      <c r="T117" s="806">
        <f t="shared" ref="T117:T122" si="17">S117/1000000</f>
        <v>0.78634867416871823</v>
      </c>
      <c r="U117" s="807"/>
      <c r="V117" s="807">
        <f t="shared" si="16"/>
        <v>747031.24046028231</v>
      </c>
      <c r="W117" s="858"/>
      <c r="X117" s="808"/>
      <c r="Y117" s="808">
        <v>45534</v>
      </c>
      <c r="Z117" s="354">
        <v>8</v>
      </c>
      <c r="AA117" s="858"/>
      <c r="AB117" s="502"/>
      <c r="AC117" s="502"/>
      <c r="AD117" s="502"/>
      <c r="AE117" s="502"/>
      <c r="AF117" s="504" t="s">
        <v>654</v>
      </c>
      <c r="AG117" s="502"/>
      <c r="AH117" s="813" t="s">
        <v>711</v>
      </c>
      <c r="AI117" s="345"/>
      <c r="AJ117" s="345" t="s">
        <v>958</v>
      </c>
      <c r="AK117" s="345">
        <v>8</v>
      </c>
    </row>
    <row r="118" spans="1:37" s="814" customFormat="1" ht="13.5">
      <c r="A118" s="345" t="s">
        <v>897</v>
      </c>
      <c r="B118" s="804" t="s">
        <v>1340</v>
      </c>
      <c r="C118" s="813" t="s">
        <v>714</v>
      </c>
      <c r="D118" s="345" t="s">
        <v>44</v>
      </c>
      <c r="E118" s="273"/>
      <c r="F118" s="318" t="s">
        <v>710</v>
      </c>
      <c r="G118" s="318" t="s">
        <v>656</v>
      </c>
      <c r="H118" s="813" t="s">
        <v>49</v>
      </c>
      <c r="I118" s="813" t="s">
        <v>100</v>
      </c>
      <c r="J118" s="825" t="s">
        <v>46</v>
      </c>
      <c r="K118" s="944" t="s">
        <v>100</v>
      </c>
      <c r="L118" s="944" t="s">
        <v>100</v>
      </c>
      <c r="M118" s="945" t="s">
        <v>175</v>
      </c>
      <c r="N118" s="373" t="s">
        <v>1</v>
      </c>
      <c r="O118" s="806">
        <v>1692999.9988934642</v>
      </c>
      <c r="P118" s="806">
        <v>1692999.9988934642</v>
      </c>
      <c r="Q118" s="806">
        <v>1692999.9988934642</v>
      </c>
      <c r="R118" s="807">
        <f t="shared" si="11"/>
        <v>0</v>
      </c>
      <c r="S118" s="806">
        <v>1692999.9988934642</v>
      </c>
      <c r="T118" s="806">
        <f t="shared" si="17"/>
        <v>1.6929999988934643</v>
      </c>
      <c r="U118" s="807"/>
      <c r="V118" s="807">
        <f t="shared" si="16"/>
        <v>1608349.9989487908</v>
      </c>
      <c r="W118" s="858"/>
      <c r="X118" s="808"/>
      <c r="Y118" s="808">
        <v>45534</v>
      </c>
      <c r="Z118" s="354">
        <v>8</v>
      </c>
      <c r="AA118" s="858"/>
      <c r="AB118" s="502"/>
      <c r="AC118" s="502"/>
      <c r="AD118" s="502"/>
      <c r="AE118" s="502"/>
      <c r="AF118" s="504" t="s">
        <v>654</v>
      </c>
      <c r="AG118" s="502"/>
      <c r="AH118" s="813" t="s">
        <v>711</v>
      </c>
      <c r="AI118" s="345"/>
      <c r="AJ118" s="345" t="s">
        <v>958</v>
      </c>
      <c r="AK118" s="345">
        <v>8</v>
      </c>
    </row>
    <row r="119" spans="1:37" s="814" customFormat="1" ht="13.5">
      <c r="A119" s="345" t="s">
        <v>898</v>
      </c>
      <c r="B119" s="804" t="s">
        <v>1340</v>
      </c>
      <c r="C119" s="813" t="s">
        <v>715</v>
      </c>
      <c r="D119" s="345" t="s">
        <v>44</v>
      </c>
      <c r="E119" s="273"/>
      <c r="F119" s="318" t="s">
        <v>710</v>
      </c>
      <c r="G119" s="318" t="s">
        <v>656</v>
      </c>
      <c r="H119" s="813" t="s">
        <v>49</v>
      </c>
      <c r="I119" s="813" t="s">
        <v>100</v>
      </c>
      <c r="J119" s="825" t="s">
        <v>46</v>
      </c>
      <c r="K119" s="944" t="s">
        <v>100</v>
      </c>
      <c r="L119" s="944" t="s">
        <v>100</v>
      </c>
      <c r="M119" s="945" t="s">
        <v>175</v>
      </c>
      <c r="N119" s="373" t="s">
        <v>1</v>
      </c>
      <c r="O119" s="806">
        <v>1063999.9993045751</v>
      </c>
      <c r="P119" s="806">
        <v>1063999.9993045751</v>
      </c>
      <c r="Q119" s="806">
        <v>1063999.9993045751</v>
      </c>
      <c r="R119" s="807">
        <f t="shared" si="11"/>
        <v>0</v>
      </c>
      <c r="S119" s="806">
        <v>1063999.9993045751</v>
      </c>
      <c r="T119" s="806">
        <f t="shared" si="17"/>
        <v>1.0639999993045752</v>
      </c>
      <c r="U119" s="807"/>
      <c r="V119" s="807">
        <f t="shared" si="16"/>
        <v>1010799.9993393463</v>
      </c>
      <c r="W119" s="858"/>
      <c r="X119" s="808"/>
      <c r="Y119" s="808">
        <v>45534</v>
      </c>
      <c r="Z119" s="354">
        <v>8</v>
      </c>
      <c r="AA119" s="858"/>
      <c r="AB119" s="502"/>
      <c r="AC119" s="502"/>
      <c r="AD119" s="502"/>
      <c r="AE119" s="502"/>
      <c r="AF119" s="504" t="s">
        <v>654</v>
      </c>
      <c r="AG119" s="502"/>
      <c r="AH119" s="813" t="s">
        <v>711</v>
      </c>
      <c r="AI119" s="345"/>
      <c r="AJ119" s="345" t="s">
        <v>958</v>
      </c>
      <c r="AK119" s="345">
        <v>8</v>
      </c>
    </row>
    <row r="120" spans="1:37" s="814" customFormat="1" ht="13.5">
      <c r="A120" s="345" t="s">
        <v>899</v>
      </c>
      <c r="B120" s="804" t="s">
        <v>1340</v>
      </c>
      <c r="C120" s="813" t="s">
        <v>716</v>
      </c>
      <c r="D120" s="345" t="s">
        <v>44</v>
      </c>
      <c r="E120" s="273"/>
      <c r="F120" s="318" t="s">
        <v>710</v>
      </c>
      <c r="G120" s="318" t="s">
        <v>656</v>
      </c>
      <c r="H120" s="813" t="s">
        <v>49</v>
      </c>
      <c r="I120" s="813" t="s">
        <v>100</v>
      </c>
      <c r="J120" s="825" t="s">
        <v>46</v>
      </c>
      <c r="K120" s="944" t="s">
        <v>100</v>
      </c>
      <c r="L120" s="944" t="s">
        <v>100</v>
      </c>
      <c r="M120" s="945" t="s">
        <v>175</v>
      </c>
      <c r="N120" s="373" t="s">
        <v>1</v>
      </c>
      <c r="O120" s="806">
        <v>709499.99953627458</v>
      </c>
      <c r="P120" s="806">
        <v>709499.99953627458</v>
      </c>
      <c r="Q120" s="806">
        <v>709499.99953627458</v>
      </c>
      <c r="R120" s="807">
        <f t="shared" si="11"/>
        <v>0</v>
      </c>
      <c r="S120" s="806">
        <v>709499.99953627458</v>
      </c>
      <c r="T120" s="806">
        <f t="shared" si="17"/>
        <v>0.70949999953627463</v>
      </c>
      <c r="U120" s="807"/>
      <c r="V120" s="807">
        <f t="shared" si="16"/>
        <v>674024.99955946079</v>
      </c>
      <c r="W120" s="858"/>
      <c r="X120" s="808"/>
      <c r="Y120" s="808">
        <v>45534</v>
      </c>
      <c r="Z120" s="354">
        <v>8</v>
      </c>
      <c r="AA120" s="858"/>
      <c r="AB120" s="502"/>
      <c r="AC120" s="502"/>
      <c r="AD120" s="502"/>
      <c r="AE120" s="502"/>
      <c r="AF120" s="504" t="s">
        <v>654</v>
      </c>
      <c r="AG120" s="502"/>
      <c r="AH120" s="813" t="s">
        <v>711</v>
      </c>
      <c r="AI120" s="345"/>
      <c r="AJ120" s="345" t="s">
        <v>958</v>
      </c>
      <c r="AK120" s="345">
        <v>8</v>
      </c>
    </row>
    <row r="121" spans="1:37" s="814" customFormat="1" ht="13.5">
      <c r="A121" s="345" t="s">
        <v>900</v>
      </c>
      <c r="B121" s="804" t="s">
        <v>1340</v>
      </c>
      <c r="C121" s="813" t="s">
        <v>717</v>
      </c>
      <c r="D121" s="345" t="s">
        <v>44</v>
      </c>
      <c r="E121" s="273"/>
      <c r="F121" s="318" t="s">
        <v>710</v>
      </c>
      <c r="G121" s="318" t="s">
        <v>656</v>
      </c>
      <c r="H121" s="813" t="s">
        <v>49</v>
      </c>
      <c r="I121" s="813" t="s">
        <v>100</v>
      </c>
      <c r="J121" s="825" t="s">
        <v>46</v>
      </c>
      <c r="K121" s="944" t="s">
        <v>100</v>
      </c>
      <c r="L121" s="944" t="s">
        <v>100</v>
      </c>
      <c r="M121" s="945" t="s">
        <v>175</v>
      </c>
      <c r="N121" s="373" t="s">
        <v>1</v>
      </c>
      <c r="O121" s="806">
        <v>1212429.2027473857</v>
      </c>
      <c r="P121" s="806">
        <v>1212429.2027473857</v>
      </c>
      <c r="Q121" s="806">
        <v>1212429.2027473857</v>
      </c>
      <c r="R121" s="807">
        <f t="shared" si="11"/>
        <v>0</v>
      </c>
      <c r="S121" s="806">
        <v>1212429.2027473857</v>
      </c>
      <c r="T121" s="806">
        <f t="shared" si="17"/>
        <v>1.2124292027473857</v>
      </c>
      <c r="U121" s="807"/>
      <c r="V121" s="807">
        <f t="shared" si="16"/>
        <v>1151807.7426100164</v>
      </c>
      <c r="W121" s="858"/>
      <c r="X121" s="808"/>
      <c r="Y121" s="808">
        <v>45534</v>
      </c>
      <c r="Z121" s="354">
        <v>8</v>
      </c>
      <c r="AA121" s="858"/>
      <c r="AB121" s="502"/>
      <c r="AC121" s="502"/>
      <c r="AD121" s="502"/>
      <c r="AE121" s="502"/>
      <c r="AF121" s="504" t="s">
        <v>654</v>
      </c>
      <c r="AG121" s="502"/>
      <c r="AH121" s="813" t="s">
        <v>711</v>
      </c>
      <c r="AI121" s="345"/>
      <c r="AJ121" s="345" t="s">
        <v>958</v>
      </c>
      <c r="AK121" s="345">
        <v>8</v>
      </c>
    </row>
    <row r="122" spans="1:37" s="814" customFormat="1" ht="13.5">
      <c r="A122" s="345" t="s">
        <v>901</v>
      </c>
      <c r="B122" s="804" t="s">
        <v>1340</v>
      </c>
      <c r="C122" s="813" t="s">
        <v>718</v>
      </c>
      <c r="D122" s="345" t="s">
        <v>44</v>
      </c>
      <c r="E122" s="273"/>
      <c r="F122" s="318" t="s">
        <v>710</v>
      </c>
      <c r="G122" s="318" t="s">
        <v>656</v>
      </c>
      <c r="H122" s="813" t="s">
        <v>49</v>
      </c>
      <c r="I122" s="813" t="s">
        <v>100</v>
      </c>
      <c r="J122" s="825" t="s">
        <v>46</v>
      </c>
      <c r="K122" s="944" t="s">
        <v>100</v>
      </c>
      <c r="L122" s="944" t="s">
        <v>100</v>
      </c>
      <c r="M122" s="945" t="s">
        <v>175</v>
      </c>
      <c r="N122" s="373" t="s">
        <v>1</v>
      </c>
      <c r="O122" s="806">
        <v>736999.99951830076</v>
      </c>
      <c r="P122" s="806">
        <v>736999.99951830076</v>
      </c>
      <c r="Q122" s="806">
        <v>736999.99951830076</v>
      </c>
      <c r="R122" s="807">
        <f t="shared" si="11"/>
        <v>0</v>
      </c>
      <c r="S122" s="806">
        <v>736999.99951830076</v>
      </c>
      <c r="T122" s="806">
        <f t="shared" si="17"/>
        <v>0.73699999951830075</v>
      </c>
      <c r="U122" s="807"/>
      <c r="V122" s="807">
        <f t="shared" si="16"/>
        <v>700149.99954238569</v>
      </c>
      <c r="W122" s="858"/>
      <c r="X122" s="808"/>
      <c r="Y122" s="808">
        <v>45534</v>
      </c>
      <c r="Z122" s="354">
        <v>8</v>
      </c>
      <c r="AA122" s="858"/>
      <c r="AB122" s="502"/>
      <c r="AC122" s="502"/>
      <c r="AD122" s="502"/>
      <c r="AE122" s="502"/>
      <c r="AF122" s="504" t="s">
        <v>654</v>
      </c>
      <c r="AG122" s="502"/>
      <c r="AH122" s="813" t="s">
        <v>711</v>
      </c>
      <c r="AI122" s="345"/>
      <c r="AJ122" s="345" t="s">
        <v>958</v>
      </c>
      <c r="AK122" s="345">
        <v>8</v>
      </c>
    </row>
    <row r="123" spans="1:37" s="814" customFormat="1" ht="26.5">
      <c r="A123" s="345" t="s">
        <v>902</v>
      </c>
      <c r="B123" s="804" t="s">
        <v>1340</v>
      </c>
      <c r="C123" s="952" t="s">
        <v>719</v>
      </c>
      <c r="D123" s="345" t="s">
        <v>44</v>
      </c>
      <c r="E123" s="273"/>
      <c r="F123" s="273" t="s">
        <v>476</v>
      </c>
      <c r="G123" s="318" t="s">
        <v>172</v>
      </c>
      <c r="H123" s="813" t="s">
        <v>49</v>
      </c>
      <c r="I123" s="373" t="s">
        <v>138</v>
      </c>
      <c r="J123" s="816" t="s">
        <v>6</v>
      </c>
      <c r="K123" s="373" t="s">
        <v>53</v>
      </c>
      <c r="L123" s="373" t="s">
        <v>91</v>
      </c>
      <c r="M123" s="813" t="s">
        <v>720</v>
      </c>
      <c r="N123" s="373" t="s">
        <v>1</v>
      </c>
      <c r="O123" s="826">
        <v>227299.20000000001</v>
      </c>
      <c r="P123" s="826">
        <v>227299.20000000001</v>
      </c>
      <c r="Q123" s="826">
        <f t="shared" ref="Q123:Q127" si="18">T123*1000000</f>
        <v>226646.39999999999</v>
      </c>
      <c r="R123" s="807">
        <f t="shared" si="11"/>
        <v>652.80000000001746</v>
      </c>
      <c r="S123" s="826">
        <v>32000</v>
      </c>
      <c r="T123" s="953">
        <v>0.2266464</v>
      </c>
      <c r="U123" s="953"/>
      <c r="V123" s="953">
        <v>152030.1</v>
      </c>
      <c r="W123" s="858" t="s">
        <v>721</v>
      </c>
      <c r="X123" s="808">
        <v>45258</v>
      </c>
      <c r="Y123" s="808">
        <v>45292</v>
      </c>
      <c r="Z123" s="354">
        <v>1</v>
      </c>
      <c r="AA123" s="858" t="s">
        <v>722</v>
      </c>
      <c r="AB123" s="1037">
        <v>2.4332000000023601E+19</v>
      </c>
      <c r="AC123" s="954">
        <v>45315</v>
      </c>
      <c r="AD123" s="502"/>
      <c r="AE123" s="502"/>
      <c r="AF123" s="828" t="s">
        <v>654</v>
      </c>
      <c r="AG123" s="502"/>
      <c r="AH123" s="955" t="s">
        <v>1531</v>
      </c>
      <c r="AI123" s="345"/>
      <c r="AJ123" s="345" t="s">
        <v>958</v>
      </c>
      <c r="AK123" s="345">
        <v>1</v>
      </c>
    </row>
    <row r="124" spans="1:37" s="814" customFormat="1" ht="13.5">
      <c r="A124" s="345" t="s">
        <v>903</v>
      </c>
      <c r="B124" s="804" t="s">
        <v>1340</v>
      </c>
      <c r="C124" s="952" t="s">
        <v>723</v>
      </c>
      <c r="D124" s="345" t="s">
        <v>44</v>
      </c>
      <c r="E124" s="273"/>
      <c r="F124" s="273" t="s">
        <v>724</v>
      </c>
      <c r="G124" s="318" t="s">
        <v>656</v>
      </c>
      <c r="H124" s="813" t="s">
        <v>49</v>
      </c>
      <c r="I124" s="373" t="s">
        <v>139</v>
      </c>
      <c r="J124" s="825" t="s">
        <v>6</v>
      </c>
      <c r="K124" s="373" t="s">
        <v>139</v>
      </c>
      <c r="L124" s="373" t="s">
        <v>140</v>
      </c>
      <c r="M124" s="813" t="s">
        <v>725</v>
      </c>
      <c r="N124" s="373" t="s">
        <v>1</v>
      </c>
      <c r="O124" s="826">
        <v>216000</v>
      </c>
      <c r="P124" s="826">
        <v>216000</v>
      </c>
      <c r="Q124" s="826">
        <f t="shared" si="18"/>
        <v>216000</v>
      </c>
      <c r="R124" s="807">
        <f t="shared" si="11"/>
        <v>0</v>
      </c>
      <c r="S124" s="826">
        <v>216000</v>
      </c>
      <c r="T124" s="807">
        <v>0.216</v>
      </c>
      <c r="U124" s="953"/>
      <c r="V124" s="953">
        <v>188000</v>
      </c>
      <c r="W124" s="841" t="s">
        <v>690</v>
      </c>
      <c r="X124" s="808">
        <v>45321</v>
      </c>
      <c r="Y124" s="840" t="s">
        <v>22</v>
      </c>
      <c r="Z124" s="354">
        <v>6</v>
      </c>
      <c r="AA124" s="858"/>
      <c r="AB124" s="502"/>
      <c r="AC124" s="502"/>
      <c r="AD124" s="502"/>
      <c r="AE124" s="502"/>
      <c r="AF124" s="504" t="s">
        <v>654</v>
      </c>
      <c r="AG124" s="502"/>
      <c r="AH124" s="813" t="s">
        <v>726</v>
      </c>
      <c r="AI124" s="345"/>
      <c r="AJ124" s="345" t="s">
        <v>958</v>
      </c>
      <c r="AK124" s="345">
        <v>6</v>
      </c>
    </row>
    <row r="125" spans="1:37" s="814" customFormat="1" ht="13.5">
      <c r="A125" s="345" t="s">
        <v>904</v>
      </c>
      <c r="B125" s="804" t="s">
        <v>1340</v>
      </c>
      <c r="C125" s="952" t="s">
        <v>1198</v>
      </c>
      <c r="D125" s="345" t="s">
        <v>44</v>
      </c>
      <c r="E125" s="273"/>
      <c r="F125" s="273" t="s">
        <v>724</v>
      </c>
      <c r="G125" s="318" t="s">
        <v>656</v>
      </c>
      <c r="H125" s="813" t="s">
        <v>49</v>
      </c>
      <c r="I125" s="373" t="s">
        <v>139</v>
      </c>
      <c r="J125" s="825" t="s">
        <v>6</v>
      </c>
      <c r="K125" s="373" t="s">
        <v>139</v>
      </c>
      <c r="L125" s="373" t="s">
        <v>140</v>
      </c>
      <c r="M125" s="813" t="s">
        <v>725</v>
      </c>
      <c r="N125" s="373" t="s">
        <v>1</v>
      </c>
      <c r="O125" s="826">
        <v>239000</v>
      </c>
      <c r="P125" s="826">
        <v>239000</v>
      </c>
      <c r="Q125" s="826">
        <f t="shared" si="18"/>
        <v>239000</v>
      </c>
      <c r="R125" s="807">
        <f t="shared" si="11"/>
        <v>0</v>
      </c>
      <c r="S125" s="826">
        <v>239000</v>
      </c>
      <c r="T125" s="807">
        <v>0.23899999999999999</v>
      </c>
      <c r="U125" s="953"/>
      <c r="V125" s="953">
        <v>202839</v>
      </c>
      <c r="W125" s="841" t="s">
        <v>690</v>
      </c>
      <c r="X125" s="808">
        <v>45321</v>
      </c>
      <c r="Y125" s="840" t="s">
        <v>22</v>
      </c>
      <c r="Z125" s="354">
        <v>6</v>
      </c>
      <c r="AA125" s="858"/>
      <c r="AB125" s="502"/>
      <c r="AC125" s="502"/>
      <c r="AD125" s="502"/>
      <c r="AE125" s="502"/>
      <c r="AF125" s="504" t="s">
        <v>654</v>
      </c>
      <c r="AG125" s="502"/>
      <c r="AH125" s="813" t="s">
        <v>726</v>
      </c>
      <c r="AI125" s="345"/>
      <c r="AJ125" s="345" t="s">
        <v>958</v>
      </c>
      <c r="AK125" s="345">
        <v>6</v>
      </c>
    </row>
    <row r="126" spans="1:37" s="814" customFormat="1" ht="13.5">
      <c r="A126" s="345" t="s">
        <v>905</v>
      </c>
      <c r="B126" s="804" t="s">
        <v>1340</v>
      </c>
      <c r="C126" s="952" t="s">
        <v>1532</v>
      </c>
      <c r="D126" s="345" t="s">
        <v>44</v>
      </c>
      <c r="E126" s="273"/>
      <c r="F126" s="318" t="s">
        <v>655</v>
      </c>
      <c r="G126" s="318" t="s">
        <v>656</v>
      </c>
      <c r="H126" s="813" t="s">
        <v>49</v>
      </c>
      <c r="I126" s="373" t="s">
        <v>53</v>
      </c>
      <c r="J126" s="816" t="s">
        <v>6</v>
      </c>
      <c r="K126" s="373" t="s">
        <v>53</v>
      </c>
      <c r="L126" s="373" t="s">
        <v>141</v>
      </c>
      <c r="M126" s="813" t="s">
        <v>727</v>
      </c>
      <c r="N126" s="373" t="s">
        <v>1</v>
      </c>
      <c r="O126" s="826">
        <v>357000</v>
      </c>
      <c r="P126" s="826">
        <v>357000</v>
      </c>
      <c r="Q126" s="826">
        <f t="shared" si="18"/>
        <v>357000</v>
      </c>
      <c r="R126" s="807">
        <f t="shared" si="11"/>
        <v>0</v>
      </c>
      <c r="S126" s="826">
        <v>357000</v>
      </c>
      <c r="T126" s="953">
        <v>0.35699999999999998</v>
      </c>
      <c r="U126" s="953"/>
      <c r="V126" s="953">
        <v>327800</v>
      </c>
      <c r="W126" s="858" t="s">
        <v>721</v>
      </c>
      <c r="X126" s="808">
        <v>45016</v>
      </c>
      <c r="Y126" s="808">
        <v>45306</v>
      </c>
      <c r="Z126" s="354">
        <v>1</v>
      </c>
      <c r="AA126" s="858" t="s">
        <v>722</v>
      </c>
      <c r="AB126" s="502" t="s">
        <v>477</v>
      </c>
      <c r="AC126" s="954">
        <v>45315</v>
      </c>
      <c r="AD126" s="502"/>
      <c r="AE126" s="502"/>
      <c r="AF126" s="828" t="s">
        <v>650</v>
      </c>
      <c r="AG126" s="502"/>
      <c r="AH126" s="813" t="s">
        <v>281</v>
      </c>
      <c r="AI126" s="345"/>
      <c r="AJ126" s="345" t="s">
        <v>958</v>
      </c>
      <c r="AK126" s="345">
        <v>1</v>
      </c>
    </row>
    <row r="127" spans="1:37" s="814" customFormat="1" ht="13.5">
      <c r="A127" s="345" t="s">
        <v>906</v>
      </c>
      <c r="B127" s="804" t="s">
        <v>1340</v>
      </c>
      <c r="C127" s="952" t="s">
        <v>728</v>
      </c>
      <c r="D127" s="345" t="s">
        <v>44</v>
      </c>
      <c r="E127" s="273"/>
      <c r="F127" s="318" t="s">
        <v>655</v>
      </c>
      <c r="G127" s="318" t="s">
        <v>656</v>
      </c>
      <c r="H127" s="813" t="s">
        <v>49</v>
      </c>
      <c r="I127" s="373" t="s">
        <v>53</v>
      </c>
      <c r="J127" s="816" t="s">
        <v>6</v>
      </c>
      <c r="K127" s="373" t="s">
        <v>53</v>
      </c>
      <c r="L127" s="373" t="s">
        <v>9</v>
      </c>
      <c r="M127" s="813" t="s">
        <v>59</v>
      </c>
      <c r="N127" s="373" t="s">
        <v>1</v>
      </c>
      <c r="O127" s="826">
        <v>460000</v>
      </c>
      <c r="P127" s="826">
        <v>460000</v>
      </c>
      <c r="Q127" s="826">
        <f t="shared" si="18"/>
        <v>460000</v>
      </c>
      <c r="R127" s="807">
        <f t="shared" si="11"/>
        <v>0</v>
      </c>
      <c r="S127" s="826">
        <v>460000</v>
      </c>
      <c r="T127" s="953">
        <v>0.46</v>
      </c>
      <c r="U127" s="953"/>
      <c r="V127" s="953">
        <v>397596</v>
      </c>
      <c r="W127" s="858" t="s">
        <v>721</v>
      </c>
      <c r="X127" s="808">
        <v>45107</v>
      </c>
      <c r="Y127" s="808">
        <v>45306</v>
      </c>
      <c r="Z127" s="354">
        <v>1</v>
      </c>
      <c r="AA127" s="858" t="s">
        <v>722</v>
      </c>
      <c r="AB127" s="493" t="s">
        <v>478</v>
      </c>
      <c r="AC127" s="829">
        <v>45311</v>
      </c>
      <c r="AD127" s="502"/>
      <c r="AE127" s="502"/>
      <c r="AF127" s="828" t="s">
        <v>650</v>
      </c>
      <c r="AG127" s="502"/>
      <c r="AH127" s="813" t="s">
        <v>281</v>
      </c>
      <c r="AI127" s="345"/>
      <c r="AJ127" s="345" t="s">
        <v>958</v>
      </c>
      <c r="AK127" s="345">
        <v>1</v>
      </c>
    </row>
    <row r="128" spans="1:37" s="814" customFormat="1" ht="13.5">
      <c r="A128" s="345" t="s">
        <v>907</v>
      </c>
      <c r="B128" s="804" t="s">
        <v>1340</v>
      </c>
      <c r="C128" s="813" t="s">
        <v>323</v>
      </c>
      <c r="D128" s="345" t="s">
        <v>101</v>
      </c>
      <c r="E128" s="273"/>
      <c r="F128" s="273"/>
      <c r="G128" s="273"/>
      <c r="H128" s="813" t="s">
        <v>49</v>
      </c>
      <c r="I128" s="369" t="s">
        <v>1526</v>
      </c>
      <c r="J128" s="825" t="s">
        <v>46</v>
      </c>
      <c r="K128" s="373" t="s">
        <v>50</v>
      </c>
      <c r="L128" s="373" t="s">
        <v>50</v>
      </c>
      <c r="M128" s="945" t="s">
        <v>51</v>
      </c>
      <c r="N128" s="373" t="s">
        <v>1</v>
      </c>
      <c r="O128" s="826">
        <v>5000000</v>
      </c>
      <c r="P128" s="826">
        <v>5000000</v>
      </c>
      <c r="Q128" s="500">
        <v>5000000</v>
      </c>
      <c r="R128" s="807">
        <f t="shared" si="11"/>
        <v>0</v>
      </c>
      <c r="S128" s="826"/>
      <c r="T128" s="953">
        <v>5</v>
      </c>
      <c r="U128" s="953"/>
      <c r="V128" s="953"/>
      <c r="W128" s="858"/>
      <c r="X128" s="808"/>
      <c r="Y128" s="808">
        <v>45646</v>
      </c>
      <c r="Z128" s="354">
        <v>12</v>
      </c>
      <c r="AA128" s="858"/>
      <c r="AB128" s="502"/>
      <c r="AC128" s="502"/>
      <c r="AD128" s="502"/>
      <c r="AE128" s="502"/>
      <c r="AF128" s="502"/>
      <c r="AG128" s="502"/>
      <c r="AH128" s="947" t="s">
        <v>1533</v>
      </c>
      <c r="AI128" s="345"/>
      <c r="AJ128" s="345" t="s">
        <v>958</v>
      </c>
      <c r="AK128" s="345">
        <v>12</v>
      </c>
    </row>
    <row r="129" spans="1:37" s="814" customFormat="1" ht="27">
      <c r="A129" s="345" t="s">
        <v>908</v>
      </c>
      <c r="B129" s="804" t="s">
        <v>1340</v>
      </c>
      <c r="C129" s="813" t="s">
        <v>324</v>
      </c>
      <c r="D129" s="345" t="s">
        <v>101</v>
      </c>
      <c r="E129" s="273"/>
      <c r="F129" s="273"/>
      <c r="G129" s="273"/>
      <c r="H129" s="813" t="s">
        <v>49</v>
      </c>
      <c r="I129" s="813" t="s">
        <v>100</v>
      </c>
      <c r="J129" s="825" t="s">
        <v>46</v>
      </c>
      <c r="K129" s="373" t="s">
        <v>100</v>
      </c>
      <c r="L129" s="373" t="s">
        <v>100</v>
      </c>
      <c r="M129" s="945" t="s">
        <v>175</v>
      </c>
      <c r="N129" s="373" t="s">
        <v>1</v>
      </c>
      <c r="O129" s="826">
        <v>20000000</v>
      </c>
      <c r="P129" s="826">
        <v>20000000</v>
      </c>
      <c r="Q129" s="500">
        <v>20000000</v>
      </c>
      <c r="R129" s="807">
        <f t="shared" si="11"/>
        <v>0</v>
      </c>
      <c r="S129" s="826"/>
      <c r="T129" s="953">
        <v>20</v>
      </c>
      <c r="U129" s="953"/>
      <c r="V129" s="953"/>
      <c r="W129" s="858"/>
      <c r="X129" s="808"/>
      <c r="Y129" s="808">
        <v>45646</v>
      </c>
      <c r="Z129" s="354">
        <v>12</v>
      </c>
      <c r="AA129" s="858"/>
      <c r="AB129" s="502"/>
      <c r="AC129" s="502"/>
      <c r="AD129" s="502"/>
      <c r="AE129" s="502"/>
      <c r="AF129" s="502"/>
      <c r="AG129" s="502"/>
      <c r="AH129" s="948" t="s">
        <v>1534</v>
      </c>
      <c r="AI129" s="345"/>
      <c r="AJ129" s="345" t="s">
        <v>958</v>
      </c>
      <c r="AK129" s="345">
        <v>12</v>
      </c>
    </row>
    <row r="130" spans="1:37" s="814" customFormat="1" ht="17">
      <c r="A130" s="345" t="s">
        <v>909</v>
      </c>
      <c r="B130" s="825" t="s">
        <v>1361</v>
      </c>
      <c r="C130" s="825" t="s">
        <v>1535</v>
      </c>
      <c r="D130" s="345" t="s">
        <v>44</v>
      </c>
      <c r="E130" s="273"/>
      <c r="F130" s="318" t="s">
        <v>481</v>
      </c>
      <c r="G130" s="318" t="s">
        <v>656</v>
      </c>
      <c r="H130" s="813" t="s">
        <v>49</v>
      </c>
      <c r="I130" s="369" t="s">
        <v>729</v>
      </c>
      <c r="J130" s="825" t="s">
        <v>6</v>
      </c>
      <c r="K130" s="807" t="s">
        <v>317</v>
      </c>
      <c r="L130" s="369" t="s">
        <v>317</v>
      </c>
      <c r="M130" s="813"/>
      <c r="N130" s="373" t="s">
        <v>1</v>
      </c>
      <c r="O130" s="830">
        <v>351062.04000000004</v>
      </c>
      <c r="P130" s="830">
        <v>351062.04000000004</v>
      </c>
      <c r="Q130" s="826">
        <f t="shared" ref="Q130:Q136" si="19">T130*1000000</f>
        <v>351062.04</v>
      </c>
      <c r="R130" s="807">
        <f t="shared" si="11"/>
        <v>0</v>
      </c>
      <c r="S130" s="830">
        <v>351062.04000000004</v>
      </c>
      <c r="T130" s="818">
        <v>0.35106203999999996</v>
      </c>
      <c r="U130" s="809"/>
      <c r="V130" s="809">
        <v>319200</v>
      </c>
      <c r="W130" s="825" t="s">
        <v>1352</v>
      </c>
      <c r="X130" s="831">
        <v>45290</v>
      </c>
      <c r="Y130" s="886" t="s">
        <v>19</v>
      </c>
      <c r="Z130" s="359">
        <v>3</v>
      </c>
      <c r="AA130" s="816" t="s">
        <v>1353</v>
      </c>
      <c r="AB130" s="493" t="s">
        <v>492</v>
      </c>
      <c r="AC130" s="829">
        <v>45364</v>
      </c>
      <c r="AD130" s="493"/>
      <c r="AE130" s="493"/>
      <c r="AF130" s="504" t="s">
        <v>654</v>
      </c>
      <c r="AG130" s="493"/>
      <c r="AH130" s="813" t="s">
        <v>281</v>
      </c>
      <c r="AI130" s="345"/>
      <c r="AJ130" s="345" t="s">
        <v>958</v>
      </c>
      <c r="AK130" s="345">
        <v>3</v>
      </c>
    </row>
    <row r="131" spans="1:37" s="814" customFormat="1" ht="26.5">
      <c r="A131" s="345" t="s">
        <v>910</v>
      </c>
      <c r="B131" s="825" t="s">
        <v>1361</v>
      </c>
      <c r="C131" s="825" t="s">
        <v>1536</v>
      </c>
      <c r="D131" s="345" t="s">
        <v>44</v>
      </c>
      <c r="E131" s="273"/>
      <c r="F131" s="318" t="s">
        <v>482</v>
      </c>
      <c r="G131" s="318" t="s">
        <v>656</v>
      </c>
      <c r="H131" s="813" t="s">
        <v>49</v>
      </c>
      <c r="I131" s="369" t="s">
        <v>729</v>
      </c>
      <c r="J131" s="825" t="s">
        <v>6</v>
      </c>
      <c r="K131" s="807" t="s">
        <v>317</v>
      </c>
      <c r="L131" s="369" t="s">
        <v>317</v>
      </c>
      <c r="M131" s="813"/>
      <c r="N131" s="373" t="s">
        <v>1</v>
      </c>
      <c r="O131" s="830">
        <v>64170</v>
      </c>
      <c r="P131" s="830">
        <v>64170</v>
      </c>
      <c r="Q131" s="826">
        <f t="shared" si="19"/>
        <v>64170.000000000007</v>
      </c>
      <c r="R131" s="807">
        <f t="shared" si="11"/>
        <v>0</v>
      </c>
      <c r="S131" s="830">
        <v>64170</v>
      </c>
      <c r="T131" s="818">
        <v>6.4170000000000005E-2</v>
      </c>
      <c r="U131" s="809"/>
      <c r="V131" s="809"/>
      <c r="W131" s="825" t="s">
        <v>1352</v>
      </c>
      <c r="X131" s="831">
        <v>45565</v>
      </c>
      <c r="Y131" s="886" t="s">
        <v>19</v>
      </c>
      <c r="Z131" s="359">
        <v>3</v>
      </c>
      <c r="AA131" s="816" t="s">
        <v>1353</v>
      </c>
      <c r="AB131" s="493" t="s">
        <v>493</v>
      </c>
      <c r="AC131" s="829">
        <v>45364</v>
      </c>
      <c r="AD131" s="493"/>
      <c r="AE131" s="493"/>
      <c r="AF131" s="504" t="s">
        <v>654</v>
      </c>
      <c r="AG131" s="493"/>
      <c r="AH131" s="955" t="s">
        <v>1537</v>
      </c>
      <c r="AI131" s="345"/>
      <c r="AJ131" s="345" t="s">
        <v>958</v>
      </c>
      <c r="AK131" s="345">
        <v>3</v>
      </c>
    </row>
    <row r="132" spans="1:37" s="814" customFormat="1" ht="27">
      <c r="A132" s="345" t="s">
        <v>911</v>
      </c>
      <c r="B132" s="825" t="s">
        <v>1361</v>
      </c>
      <c r="C132" s="825" t="s">
        <v>1538</v>
      </c>
      <c r="D132" s="345" t="s">
        <v>44</v>
      </c>
      <c r="E132" s="273"/>
      <c r="F132" s="318" t="s">
        <v>483</v>
      </c>
      <c r="G132" s="318" t="s">
        <v>656</v>
      </c>
      <c r="H132" s="813" t="s">
        <v>49</v>
      </c>
      <c r="I132" s="369" t="s">
        <v>729</v>
      </c>
      <c r="J132" s="825" t="s">
        <v>6</v>
      </c>
      <c r="K132" s="807" t="s">
        <v>317</v>
      </c>
      <c r="L132" s="369" t="s">
        <v>317</v>
      </c>
      <c r="M132" s="813"/>
      <c r="N132" s="373" t="s">
        <v>1</v>
      </c>
      <c r="O132" s="830">
        <v>64530</v>
      </c>
      <c r="P132" s="830">
        <v>64530</v>
      </c>
      <c r="Q132" s="826">
        <f t="shared" si="19"/>
        <v>64530.000000000007</v>
      </c>
      <c r="R132" s="807">
        <f t="shared" si="11"/>
        <v>0</v>
      </c>
      <c r="S132" s="830">
        <v>64530</v>
      </c>
      <c r="T132" s="818">
        <v>6.4530000000000004E-2</v>
      </c>
      <c r="U132" s="809"/>
      <c r="V132" s="809"/>
      <c r="W132" s="825" t="s">
        <v>1352</v>
      </c>
      <c r="X132" s="831">
        <v>45656</v>
      </c>
      <c r="Y132" s="886" t="s">
        <v>19</v>
      </c>
      <c r="Z132" s="359">
        <v>3</v>
      </c>
      <c r="AA132" s="816" t="s">
        <v>1353</v>
      </c>
      <c r="AB132" s="493" t="s">
        <v>494</v>
      </c>
      <c r="AC132" s="829">
        <v>45364</v>
      </c>
      <c r="AD132" s="493"/>
      <c r="AE132" s="493"/>
      <c r="AF132" s="504" t="s">
        <v>654</v>
      </c>
      <c r="AG132" s="493"/>
      <c r="AH132" s="955" t="s">
        <v>1539</v>
      </c>
      <c r="AI132" s="345"/>
      <c r="AJ132" s="345" t="s">
        <v>958</v>
      </c>
      <c r="AK132" s="345">
        <v>3</v>
      </c>
    </row>
    <row r="133" spans="1:37" s="814" customFormat="1" ht="47.4" customHeight="1">
      <c r="A133" s="345" t="s">
        <v>912</v>
      </c>
      <c r="B133" s="804" t="s">
        <v>1340</v>
      </c>
      <c r="C133" s="369" t="s">
        <v>1540</v>
      </c>
      <c r="D133" s="345" t="s">
        <v>968</v>
      </c>
      <c r="E133" s="273"/>
      <c r="F133" s="273" t="s">
        <v>472</v>
      </c>
      <c r="G133" s="273" t="s">
        <v>507</v>
      </c>
      <c r="H133" s="369" t="s">
        <v>1350</v>
      </c>
      <c r="I133" s="373" t="s">
        <v>1541</v>
      </c>
      <c r="J133" s="816" t="s">
        <v>972</v>
      </c>
      <c r="K133" s="369" t="s">
        <v>82</v>
      </c>
      <c r="L133" s="369" t="s">
        <v>14</v>
      </c>
      <c r="M133" s="373" t="s">
        <v>1542</v>
      </c>
      <c r="N133" s="373" t="s">
        <v>1</v>
      </c>
      <c r="O133" s="956">
        <f>2564928/2*7.1031</f>
        <v>9109470.0384</v>
      </c>
      <c r="P133" s="826">
        <f>2564928/2*7.1031</f>
        <v>9109470.0384</v>
      </c>
      <c r="Q133" s="826">
        <f t="shared" si="19"/>
        <v>9083307.7699999996</v>
      </c>
      <c r="R133" s="350">
        <f t="shared" si="11"/>
        <v>26162.268400000408</v>
      </c>
      <c r="S133" s="830">
        <v>1282464</v>
      </c>
      <c r="T133" s="809">
        <f>9083307.77/1000000</f>
        <v>9.0833077699999993</v>
      </c>
      <c r="U133" s="809"/>
      <c r="V133" s="809">
        <v>3711737</v>
      </c>
      <c r="W133" s="819" t="s">
        <v>1352</v>
      </c>
      <c r="X133" s="831">
        <v>45271</v>
      </c>
      <c r="Y133" s="819" t="s">
        <v>5</v>
      </c>
      <c r="Z133" s="382">
        <v>1</v>
      </c>
      <c r="AA133" s="819" t="s">
        <v>1543</v>
      </c>
      <c r="AB133" s="837" t="s">
        <v>473</v>
      </c>
      <c r="AC133" s="957">
        <v>45315</v>
      </c>
      <c r="AD133" s="820"/>
      <c r="AE133" s="820"/>
      <c r="AF133" s="820" t="s">
        <v>520</v>
      </c>
      <c r="AG133" s="820"/>
      <c r="AH133" s="927" t="s">
        <v>1544</v>
      </c>
      <c r="AI133" s="345"/>
      <c r="AJ133" s="345" t="s">
        <v>958</v>
      </c>
      <c r="AK133" s="345">
        <v>1</v>
      </c>
    </row>
    <row r="134" spans="1:37" s="814" customFormat="1" ht="33" customHeight="1">
      <c r="A134" s="345" t="s">
        <v>913</v>
      </c>
      <c r="B134" s="804" t="s">
        <v>1340</v>
      </c>
      <c r="C134" s="369" t="s">
        <v>1545</v>
      </c>
      <c r="D134" s="345" t="s">
        <v>968</v>
      </c>
      <c r="E134" s="273"/>
      <c r="F134" s="273" t="s">
        <v>472</v>
      </c>
      <c r="G134" s="273" t="s">
        <v>507</v>
      </c>
      <c r="H134" s="369" t="s">
        <v>1350</v>
      </c>
      <c r="I134" s="373" t="s">
        <v>1541</v>
      </c>
      <c r="J134" s="816" t="s">
        <v>972</v>
      </c>
      <c r="K134" s="369" t="s">
        <v>82</v>
      </c>
      <c r="L134" s="369" t="s">
        <v>14</v>
      </c>
      <c r="M134" s="373" t="s">
        <v>1542</v>
      </c>
      <c r="N134" s="373" t="s">
        <v>1</v>
      </c>
      <c r="O134" s="826">
        <f>2564928/2*7.1031</f>
        <v>9109470.0384</v>
      </c>
      <c r="P134" s="826">
        <f>2564928/2*7.1031</f>
        <v>9109470.0384</v>
      </c>
      <c r="Q134" s="826">
        <f t="shared" si="19"/>
        <v>9112547.9519999996</v>
      </c>
      <c r="R134" s="350">
        <f t="shared" si="11"/>
        <v>-3077.9135999996215</v>
      </c>
      <c r="S134" s="830">
        <v>1282464</v>
      </c>
      <c r="T134" s="809">
        <f>S134*7.1055/1000000</f>
        <v>9.1125479519999999</v>
      </c>
      <c r="U134" s="809"/>
      <c r="V134" s="809">
        <v>3659741</v>
      </c>
      <c r="W134" s="819" t="s">
        <v>1352</v>
      </c>
      <c r="X134" s="831">
        <v>45285</v>
      </c>
      <c r="Y134" s="819" t="s">
        <v>18</v>
      </c>
      <c r="Z134" s="382">
        <v>2</v>
      </c>
      <c r="AA134" s="819" t="s">
        <v>1546</v>
      </c>
      <c r="AB134" s="837" t="s">
        <v>1199</v>
      </c>
      <c r="AC134" s="928">
        <v>45343</v>
      </c>
      <c r="AD134" s="820"/>
      <c r="AE134" s="820"/>
      <c r="AF134" s="820" t="s">
        <v>520</v>
      </c>
      <c r="AG134" s="820"/>
      <c r="AH134" s="927" t="s">
        <v>1547</v>
      </c>
      <c r="AI134" s="345"/>
      <c r="AJ134" s="345" t="s">
        <v>958</v>
      </c>
      <c r="AK134" s="345">
        <v>2</v>
      </c>
    </row>
    <row r="135" spans="1:37" s="814" customFormat="1" ht="27.5">
      <c r="A135" s="345" t="s">
        <v>914</v>
      </c>
      <c r="B135" s="804" t="s">
        <v>1340</v>
      </c>
      <c r="C135" s="369" t="s">
        <v>1548</v>
      </c>
      <c r="D135" s="345" t="s">
        <v>968</v>
      </c>
      <c r="E135" s="273"/>
      <c r="F135" s="273" t="s">
        <v>730</v>
      </c>
      <c r="G135" s="273" t="s">
        <v>507</v>
      </c>
      <c r="H135" s="369" t="s">
        <v>1350</v>
      </c>
      <c r="I135" s="373" t="s">
        <v>1541</v>
      </c>
      <c r="J135" s="816" t="s">
        <v>972</v>
      </c>
      <c r="K135" s="369" t="s">
        <v>82</v>
      </c>
      <c r="L135" s="369" t="s">
        <v>14</v>
      </c>
      <c r="M135" s="373" t="s">
        <v>1542</v>
      </c>
      <c r="N135" s="373" t="s">
        <v>1</v>
      </c>
      <c r="O135" s="826">
        <f>1280256*7.1031</f>
        <v>9093786.3936000001</v>
      </c>
      <c r="P135" s="826">
        <f>1280256*7.1031</f>
        <v>9093786.3936000001</v>
      </c>
      <c r="Q135" s="826">
        <f t="shared" si="19"/>
        <v>7222883.1550000003</v>
      </c>
      <c r="R135" s="350">
        <f t="shared" si="11"/>
        <v>1870903.2385999998</v>
      </c>
      <c r="S135" s="830">
        <v>1016234</v>
      </c>
      <c r="T135" s="809">
        <f>7222883.155/1000000</f>
        <v>7.2228831549999999</v>
      </c>
      <c r="U135" s="809"/>
      <c r="V135" s="809">
        <f>751105+3593873</f>
        <v>4344978</v>
      </c>
      <c r="W135" s="819" t="s">
        <v>1549</v>
      </c>
      <c r="X135" s="831">
        <v>45362</v>
      </c>
      <c r="Y135" s="819" t="s">
        <v>20</v>
      </c>
      <c r="Z135" s="382">
        <v>4</v>
      </c>
      <c r="AA135" s="819" t="s">
        <v>1550</v>
      </c>
      <c r="AB135" s="837"/>
      <c r="AC135" s="928"/>
      <c r="AD135" s="820"/>
      <c r="AE135" s="820"/>
      <c r="AF135" s="820" t="s">
        <v>520</v>
      </c>
      <c r="AG135" s="820"/>
      <c r="AH135" s="958" t="s">
        <v>1551</v>
      </c>
      <c r="AI135" s="345"/>
      <c r="AJ135" s="345" t="s">
        <v>958</v>
      </c>
      <c r="AK135" s="345">
        <v>4</v>
      </c>
    </row>
    <row r="136" spans="1:37" s="814" customFormat="1" ht="52">
      <c r="A136" s="345" t="s">
        <v>915</v>
      </c>
      <c r="B136" s="804" t="s">
        <v>1340</v>
      </c>
      <c r="C136" s="369" t="s">
        <v>1552</v>
      </c>
      <c r="D136" s="345" t="s">
        <v>968</v>
      </c>
      <c r="E136" s="273"/>
      <c r="F136" s="273" t="s">
        <v>474</v>
      </c>
      <c r="G136" s="273" t="s">
        <v>507</v>
      </c>
      <c r="H136" s="369" t="s">
        <v>1350</v>
      </c>
      <c r="I136" s="373" t="s">
        <v>1541</v>
      </c>
      <c r="J136" s="816" t="s">
        <v>972</v>
      </c>
      <c r="K136" s="369" t="s">
        <v>82</v>
      </c>
      <c r="L136" s="369" t="s">
        <v>14</v>
      </c>
      <c r="M136" s="373" t="s">
        <v>1542</v>
      </c>
      <c r="N136" s="373" t="s">
        <v>1</v>
      </c>
      <c r="O136" s="826">
        <f>1105133*7.1031</f>
        <v>7849870.2123000007</v>
      </c>
      <c r="P136" s="826">
        <f>1105133*7.1031</f>
        <v>7849870.2123000007</v>
      </c>
      <c r="Q136" s="826">
        <f t="shared" si="19"/>
        <v>7854732.7975000003</v>
      </c>
      <c r="R136" s="350">
        <f t="shared" si="11"/>
        <v>-4862.585199999623</v>
      </c>
      <c r="S136" s="830">
        <v>1105133</v>
      </c>
      <c r="T136" s="818">
        <f>S136*7.1075/1000000</f>
        <v>7.8547327975000005</v>
      </c>
      <c r="U136" s="809"/>
      <c r="V136" s="809">
        <v>3464619</v>
      </c>
      <c r="W136" s="825" t="s">
        <v>1352</v>
      </c>
      <c r="X136" s="831">
        <v>45299</v>
      </c>
      <c r="Y136" s="819" t="s">
        <v>18</v>
      </c>
      <c r="Z136" s="382">
        <v>2</v>
      </c>
      <c r="AA136" s="816" t="s">
        <v>1353</v>
      </c>
      <c r="AB136" s="837" t="s">
        <v>731</v>
      </c>
      <c r="AC136" s="959">
        <v>45380</v>
      </c>
      <c r="AD136" s="820"/>
      <c r="AE136" s="820"/>
      <c r="AF136" s="820" t="s">
        <v>520</v>
      </c>
      <c r="AG136" s="820"/>
      <c r="AH136" s="369" t="s">
        <v>1553</v>
      </c>
      <c r="AI136" s="345"/>
      <c r="AJ136" s="345" t="s">
        <v>958</v>
      </c>
      <c r="AK136" s="345">
        <v>2</v>
      </c>
    </row>
    <row r="137" spans="1:37" s="1071" customFormat="1">
      <c r="A137" s="848" t="s">
        <v>916</v>
      </c>
      <c r="B137" s="912" t="s">
        <v>183</v>
      </c>
      <c r="C137" s="913" t="s">
        <v>961</v>
      </c>
      <c r="D137" s="1050" t="s">
        <v>1288</v>
      </c>
      <c r="E137" s="513"/>
      <c r="F137" s="513"/>
      <c r="G137" s="513"/>
      <c r="H137" s="913" t="s">
        <v>657</v>
      </c>
      <c r="I137" s="915" t="s">
        <v>962</v>
      </c>
      <c r="J137" s="960" t="s">
        <v>6</v>
      </c>
      <c r="K137" s="913" t="s">
        <v>82</v>
      </c>
      <c r="L137" s="913" t="s">
        <v>14</v>
      </c>
      <c r="M137" s="915" t="s">
        <v>963</v>
      </c>
      <c r="N137" s="915" t="s">
        <v>1</v>
      </c>
      <c r="O137" s="918"/>
      <c r="P137" s="919"/>
      <c r="Q137" s="920"/>
      <c r="R137" s="1063"/>
      <c r="S137" s="920"/>
      <c r="T137" s="921"/>
      <c r="U137" s="921"/>
      <c r="V137" s="921"/>
      <c r="W137" s="961"/>
      <c r="X137" s="923"/>
      <c r="Y137" s="962"/>
      <c r="Z137" s="1111"/>
      <c r="AA137" s="961"/>
      <c r="AB137" s="520"/>
      <c r="AC137" s="520"/>
      <c r="AD137" s="520"/>
      <c r="AE137" s="520"/>
      <c r="AF137" s="520"/>
      <c r="AG137" s="520"/>
      <c r="AH137" s="913" t="s">
        <v>917</v>
      </c>
      <c r="AI137" s="1050"/>
      <c r="AJ137" s="1050" t="s">
        <v>958</v>
      </c>
      <c r="AK137" s="848">
        <v>0</v>
      </c>
    </row>
    <row r="138" spans="1:37" s="1071" customFormat="1">
      <c r="A138" s="848" t="s">
        <v>918</v>
      </c>
      <c r="B138" s="912" t="s">
        <v>183</v>
      </c>
      <c r="C138" s="913" t="s">
        <v>964</v>
      </c>
      <c r="D138" s="1050" t="s">
        <v>1288</v>
      </c>
      <c r="E138" s="513"/>
      <c r="F138" s="513"/>
      <c r="G138" s="513"/>
      <c r="H138" s="913" t="s">
        <v>657</v>
      </c>
      <c r="I138" s="915" t="s">
        <v>962</v>
      </c>
      <c r="J138" s="960" t="s">
        <v>6</v>
      </c>
      <c r="K138" s="913" t="s">
        <v>82</v>
      </c>
      <c r="L138" s="913" t="s">
        <v>14</v>
      </c>
      <c r="M138" s="915" t="s">
        <v>963</v>
      </c>
      <c r="N138" s="915" t="s">
        <v>1</v>
      </c>
      <c r="O138" s="918"/>
      <c r="P138" s="919"/>
      <c r="Q138" s="920"/>
      <c r="R138" s="1063"/>
      <c r="S138" s="920"/>
      <c r="T138" s="921"/>
      <c r="U138" s="921"/>
      <c r="V138" s="921"/>
      <c r="W138" s="961"/>
      <c r="X138" s="923"/>
      <c r="Y138" s="962"/>
      <c r="Z138" s="1111"/>
      <c r="AA138" s="961"/>
      <c r="AB138" s="520"/>
      <c r="AC138" s="520"/>
      <c r="AD138" s="520"/>
      <c r="AE138" s="520"/>
      <c r="AF138" s="520"/>
      <c r="AG138" s="520"/>
      <c r="AH138" s="913" t="s">
        <v>917</v>
      </c>
      <c r="AI138" s="1050"/>
      <c r="AJ138" s="1050" t="s">
        <v>958</v>
      </c>
      <c r="AK138" s="848">
        <v>0</v>
      </c>
    </row>
    <row r="139" spans="1:37" s="814" customFormat="1" ht="52">
      <c r="A139" s="345" t="s">
        <v>919</v>
      </c>
      <c r="B139" s="804" t="s">
        <v>1340</v>
      </c>
      <c r="C139" s="369" t="s">
        <v>1554</v>
      </c>
      <c r="D139" s="345" t="s">
        <v>968</v>
      </c>
      <c r="E139" s="273"/>
      <c r="F139" s="273" t="s">
        <v>475</v>
      </c>
      <c r="G139" s="273" t="s">
        <v>507</v>
      </c>
      <c r="H139" s="369" t="s">
        <v>1350</v>
      </c>
      <c r="I139" s="392" t="s">
        <v>1164</v>
      </c>
      <c r="J139" s="816" t="s">
        <v>972</v>
      </c>
      <c r="K139" s="369" t="s">
        <v>82</v>
      </c>
      <c r="L139" s="369" t="s">
        <v>14</v>
      </c>
      <c r="M139" s="910" t="s">
        <v>1542</v>
      </c>
      <c r="N139" s="806" t="s">
        <v>1</v>
      </c>
      <c r="O139" s="826">
        <f t="shared" ref="O139:P142" si="20">1783130*7.1031</f>
        <v>12665750.703000002</v>
      </c>
      <c r="P139" s="826">
        <f t="shared" si="20"/>
        <v>12665750.703000002</v>
      </c>
      <c r="Q139" s="826">
        <f t="shared" ref="Q139:Q151" si="21">T139*1000000</f>
        <v>12670030.215</v>
      </c>
      <c r="R139" s="807">
        <f t="shared" ref="R139:R151" si="22">P139-Q139</f>
        <v>-4279.5119999982417</v>
      </c>
      <c r="S139" s="963">
        <v>1783130</v>
      </c>
      <c r="T139" s="807">
        <f>S139*7.1055/1000000</f>
        <v>12.670030215000001</v>
      </c>
      <c r="U139" s="807"/>
      <c r="V139" s="807">
        <v>3870508</v>
      </c>
      <c r="W139" s="840" t="s">
        <v>1352</v>
      </c>
      <c r="X139" s="831">
        <v>45240</v>
      </c>
      <c r="Y139" s="819" t="s">
        <v>5</v>
      </c>
      <c r="Z139" s="382">
        <v>1</v>
      </c>
      <c r="AA139" s="819" t="s">
        <v>1555</v>
      </c>
      <c r="AB139" s="836" t="s">
        <v>491</v>
      </c>
      <c r="AC139" s="928">
        <v>45348</v>
      </c>
      <c r="AD139" s="820"/>
      <c r="AE139" s="820"/>
      <c r="AF139" s="820" t="s">
        <v>520</v>
      </c>
      <c r="AG139" s="820"/>
      <c r="AH139" s="369" t="s">
        <v>1556</v>
      </c>
      <c r="AI139" s="345"/>
      <c r="AJ139" s="345" t="s">
        <v>958</v>
      </c>
      <c r="AK139" s="345">
        <v>1</v>
      </c>
    </row>
    <row r="140" spans="1:37" s="814" customFormat="1" ht="52">
      <c r="A140" s="345" t="s">
        <v>920</v>
      </c>
      <c r="B140" s="804" t="s">
        <v>1340</v>
      </c>
      <c r="C140" s="369" t="s">
        <v>1557</v>
      </c>
      <c r="D140" s="345" t="s">
        <v>968</v>
      </c>
      <c r="E140" s="273"/>
      <c r="F140" s="273" t="s">
        <v>468</v>
      </c>
      <c r="G140" s="273" t="s">
        <v>507</v>
      </c>
      <c r="H140" s="369" t="s">
        <v>1350</v>
      </c>
      <c r="I140" s="373" t="s">
        <v>1558</v>
      </c>
      <c r="J140" s="816" t="s">
        <v>972</v>
      </c>
      <c r="K140" s="369" t="s">
        <v>82</v>
      </c>
      <c r="L140" s="369" t="s">
        <v>14</v>
      </c>
      <c r="M140" s="910" t="s">
        <v>1542</v>
      </c>
      <c r="N140" s="373" t="s">
        <v>1</v>
      </c>
      <c r="O140" s="826">
        <f t="shared" si="20"/>
        <v>12665750.703000002</v>
      </c>
      <c r="P140" s="826">
        <f t="shared" si="20"/>
        <v>12665750.703000002</v>
      </c>
      <c r="Q140" s="826">
        <f t="shared" si="21"/>
        <v>12670030.215</v>
      </c>
      <c r="R140" s="807">
        <f t="shared" si="22"/>
        <v>-4279.5119999982417</v>
      </c>
      <c r="S140" s="963">
        <v>1783130</v>
      </c>
      <c r="T140" s="807">
        <f>S140*7.1055/1000000</f>
        <v>12.670030215000001</v>
      </c>
      <c r="U140" s="807"/>
      <c r="V140" s="807">
        <v>4085840</v>
      </c>
      <c r="W140" s="840" t="s">
        <v>1352</v>
      </c>
      <c r="X140" s="831">
        <v>45247</v>
      </c>
      <c r="Y140" s="819" t="s">
        <v>5</v>
      </c>
      <c r="Z140" s="382">
        <v>1</v>
      </c>
      <c r="AA140" s="819" t="s">
        <v>1546</v>
      </c>
      <c r="AB140" s="836" t="s">
        <v>487</v>
      </c>
      <c r="AC140" s="928">
        <v>45348</v>
      </c>
      <c r="AD140" s="820"/>
      <c r="AE140" s="820"/>
      <c r="AF140" s="820" t="s">
        <v>520</v>
      </c>
      <c r="AG140" s="820"/>
      <c r="AH140" s="369" t="s">
        <v>1201</v>
      </c>
      <c r="AI140" s="345"/>
      <c r="AJ140" s="345" t="s">
        <v>958</v>
      </c>
      <c r="AK140" s="345">
        <v>1</v>
      </c>
    </row>
    <row r="141" spans="1:37" s="814" customFormat="1" ht="52">
      <c r="A141" s="345" t="s">
        <v>921</v>
      </c>
      <c r="B141" s="804" t="s">
        <v>1340</v>
      </c>
      <c r="C141" s="369" t="s">
        <v>1559</v>
      </c>
      <c r="D141" s="345" t="s">
        <v>968</v>
      </c>
      <c r="E141" s="273"/>
      <c r="F141" s="273" t="s">
        <v>468</v>
      </c>
      <c r="G141" s="273" t="s">
        <v>507</v>
      </c>
      <c r="H141" s="369" t="s">
        <v>1350</v>
      </c>
      <c r="I141" s="373" t="s">
        <v>1558</v>
      </c>
      <c r="J141" s="816" t="s">
        <v>972</v>
      </c>
      <c r="K141" s="369" t="s">
        <v>82</v>
      </c>
      <c r="L141" s="369" t="s">
        <v>14</v>
      </c>
      <c r="M141" s="910" t="s">
        <v>1542</v>
      </c>
      <c r="N141" s="373" t="s">
        <v>1</v>
      </c>
      <c r="O141" s="826">
        <f t="shared" si="20"/>
        <v>12665750.703000002</v>
      </c>
      <c r="P141" s="826">
        <f t="shared" si="20"/>
        <v>12665750.703000002</v>
      </c>
      <c r="Q141" s="826">
        <f t="shared" si="21"/>
        <v>12670030.215</v>
      </c>
      <c r="R141" s="807">
        <f t="shared" si="22"/>
        <v>-4279.5119999982417</v>
      </c>
      <c r="S141" s="963">
        <v>1783130</v>
      </c>
      <c r="T141" s="807">
        <f>S141*7.1055/1000000</f>
        <v>12.670030215000001</v>
      </c>
      <c r="U141" s="807"/>
      <c r="V141" s="807">
        <v>3844224</v>
      </c>
      <c r="W141" s="819" t="s">
        <v>1352</v>
      </c>
      <c r="X141" s="831">
        <v>45261</v>
      </c>
      <c r="Y141" s="819" t="s">
        <v>5</v>
      </c>
      <c r="Z141" s="382">
        <v>1</v>
      </c>
      <c r="AA141" s="819" t="s">
        <v>1546</v>
      </c>
      <c r="AB141" s="836" t="s">
        <v>488</v>
      </c>
      <c r="AC141" s="928">
        <v>45348</v>
      </c>
      <c r="AD141" s="820"/>
      <c r="AE141" s="820"/>
      <c r="AF141" s="820" t="s">
        <v>520</v>
      </c>
      <c r="AG141" s="820"/>
      <c r="AH141" s="369" t="s">
        <v>1202</v>
      </c>
      <c r="AI141" s="345"/>
      <c r="AJ141" s="345" t="s">
        <v>958</v>
      </c>
      <c r="AK141" s="345">
        <v>1</v>
      </c>
    </row>
    <row r="142" spans="1:37" s="814" customFormat="1" ht="27" customHeight="1">
      <c r="A142" s="345" t="s">
        <v>922</v>
      </c>
      <c r="B142" s="804" t="s">
        <v>1340</v>
      </c>
      <c r="C142" s="369" t="s">
        <v>1560</v>
      </c>
      <c r="D142" s="345" t="s">
        <v>968</v>
      </c>
      <c r="E142" s="273"/>
      <c r="F142" s="273" t="s">
        <v>468</v>
      </c>
      <c r="G142" s="273" t="s">
        <v>507</v>
      </c>
      <c r="H142" s="369" t="s">
        <v>1350</v>
      </c>
      <c r="I142" s="373" t="s">
        <v>1558</v>
      </c>
      <c r="J142" s="816" t="s">
        <v>972</v>
      </c>
      <c r="K142" s="369" t="s">
        <v>82</v>
      </c>
      <c r="L142" s="369" t="s">
        <v>14</v>
      </c>
      <c r="M142" s="910" t="s">
        <v>1542</v>
      </c>
      <c r="N142" s="373" t="s">
        <v>1</v>
      </c>
      <c r="O142" s="826">
        <f t="shared" si="20"/>
        <v>12665750.703000002</v>
      </c>
      <c r="P142" s="826">
        <f t="shared" si="20"/>
        <v>12665750.703000002</v>
      </c>
      <c r="Q142" s="826">
        <f t="shared" si="21"/>
        <v>12670030.215</v>
      </c>
      <c r="R142" s="807">
        <f t="shared" si="22"/>
        <v>-4279.5119999982417</v>
      </c>
      <c r="S142" s="963">
        <v>1783130</v>
      </c>
      <c r="T142" s="806">
        <f>S142*7.1055/1000000</f>
        <v>12.670030215000001</v>
      </c>
      <c r="U142" s="807"/>
      <c r="V142" s="807">
        <v>4067876</v>
      </c>
      <c r="W142" s="819" t="s">
        <v>1549</v>
      </c>
      <c r="X142" s="831">
        <v>45320</v>
      </c>
      <c r="Y142" s="819" t="s">
        <v>20</v>
      </c>
      <c r="Z142" s="382">
        <v>4</v>
      </c>
      <c r="AA142" s="819" t="s">
        <v>1550</v>
      </c>
      <c r="AB142" s="965" t="s">
        <v>1561</v>
      </c>
      <c r="AC142" s="820"/>
      <c r="AD142" s="820"/>
      <c r="AE142" s="820"/>
      <c r="AF142" s="820" t="s">
        <v>520</v>
      </c>
      <c r="AG142" s="820"/>
      <c r="AH142" s="369" t="s">
        <v>1203</v>
      </c>
      <c r="AI142" s="345"/>
      <c r="AJ142" s="345" t="s">
        <v>958</v>
      </c>
      <c r="AK142" s="345">
        <v>4</v>
      </c>
    </row>
    <row r="143" spans="1:37" s="814" customFormat="1" ht="29">
      <c r="A143" s="345" t="s">
        <v>923</v>
      </c>
      <c r="B143" s="804" t="s">
        <v>1340</v>
      </c>
      <c r="C143" s="369" t="s">
        <v>1562</v>
      </c>
      <c r="D143" s="345" t="s">
        <v>968</v>
      </c>
      <c r="E143" s="273"/>
      <c r="F143" s="273"/>
      <c r="G143" s="273"/>
      <c r="H143" s="369" t="s">
        <v>1350</v>
      </c>
      <c r="I143" s="373" t="s">
        <v>1558</v>
      </c>
      <c r="J143" s="816" t="s">
        <v>972</v>
      </c>
      <c r="K143" s="369" t="s">
        <v>82</v>
      </c>
      <c r="L143" s="369" t="s">
        <v>14</v>
      </c>
      <c r="M143" s="373" t="s">
        <v>1542</v>
      </c>
      <c r="N143" s="373" t="s">
        <v>1</v>
      </c>
      <c r="O143" s="826">
        <f>1747139*7.1031</f>
        <v>12410103.030900002</v>
      </c>
      <c r="P143" s="826">
        <f>1747139*7.1031</f>
        <v>12410103.030900002</v>
      </c>
      <c r="Q143" s="826">
        <f t="shared" si="21"/>
        <v>12417790.442499999</v>
      </c>
      <c r="R143" s="350">
        <f t="shared" si="22"/>
        <v>-7687.411599997431</v>
      </c>
      <c r="S143" s="826">
        <v>1747139</v>
      </c>
      <c r="T143" s="807">
        <f>+S143*7.1075/1000000</f>
        <v>12.417790442499999</v>
      </c>
      <c r="U143" s="807"/>
      <c r="V143" s="809"/>
      <c r="W143" s="819"/>
      <c r="X143" s="831"/>
      <c r="Y143" s="819" t="s">
        <v>747</v>
      </c>
      <c r="Z143" s="382">
        <v>8</v>
      </c>
      <c r="AA143" s="819"/>
      <c r="AB143" s="820"/>
      <c r="AC143" s="820"/>
      <c r="AD143" s="820"/>
      <c r="AE143" s="820"/>
      <c r="AF143" s="929" t="s">
        <v>654</v>
      </c>
      <c r="AG143" s="820"/>
      <c r="AH143" s="369" t="s">
        <v>1563</v>
      </c>
      <c r="AI143" s="345"/>
      <c r="AJ143" s="345" t="s">
        <v>958</v>
      </c>
      <c r="AK143" s="345">
        <v>8</v>
      </c>
    </row>
    <row r="144" spans="1:37" s="814" customFormat="1" ht="29">
      <c r="A144" s="345" t="s">
        <v>924</v>
      </c>
      <c r="B144" s="804" t="s">
        <v>1340</v>
      </c>
      <c r="C144" s="369" t="s">
        <v>1564</v>
      </c>
      <c r="D144" s="345" t="s">
        <v>968</v>
      </c>
      <c r="E144" s="273"/>
      <c r="F144" s="273"/>
      <c r="G144" s="273"/>
      <c r="H144" s="369" t="s">
        <v>1350</v>
      </c>
      <c r="I144" s="373" t="s">
        <v>1558</v>
      </c>
      <c r="J144" s="816" t="s">
        <v>972</v>
      </c>
      <c r="K144" s="369" t="s">
        <v>82</v>
      </c>
      <c r="L144" s="369" t="s">
        <v>14</v>
      </c>
      <c r="M144" s="373" t="s">
        <v>1542</v>
      </c>
      <c r="N144" s="373" t="s">
        <v>1</v>
      </c>
      <c r="O144" s="826">
        <f>1747139*7.1031</f>
        <v>12410103.030900002</v>
      </c>
      <c r="P144" s="826">
        <f>1747139*7.1031</f>
        <v>12410103.030900002</v>
      </c>
      <c r="Q144" s="826">
        <f t="shared" si="21"/>
        <v>12410103.030900002</v>
      </c>
      <c r="R144" s="350">
        <f t="shared" si="22"/>
        <v>0</v>
      </c>
      <c r="S144" s="826">
        <v>1747139</v>
      </c>
      <c r="T144" s="807">
        <v>12.410103030900002</v>
      </c>
      <c r="U144" s="807"/>
      <c r="V144" s="809"/>
      <c r="W144" s="819"/>
      <c r="X144" s="831"/>
      <c r="Y144" s="819" t="s">
        <v>94</v>
      </c>
      <c r="Z144" s="382">
        <v>7</v>
      </c>
      <c r="AA144" s="819"/>
      <c r="AB144" s="820"/>
      <c r="AC144" s="820"/>
      <c r="AD144" s="820"/>
      <c r="AE144" s="820"/>
      <c r="AF144" s="929" t="s">
        <v>654</v>
      </c>
      <c r="AG144" s="820"/>
      <c r="AH144" s="927" t="s">
        <v>1565</v>
      </c>
      <c r="AI144" s="345"/>
      <c r="AJ144" s="345" t="s">
        <v>958</v>
      </c>
      <c r="AK144" s="345">
        <v>7</v>
      </c>
    </row>
    <row r="145" spans="1:37" s="814" customFormat="1" ht="27">
      <c r="A145" s="345" t="s">
        <v>925</v>
      </c>
      <c r="B145" s="804" t="s">
        <v>1340</v>
      </c>
      <c r="C145" s="839" t="s">
        <v>325</v>
      </c>
      <c r="D145" s="345" t="s">
        <v>44</v>
      </c>
      <c r="E145" s="273"/>
      <c r="F145" s="318" t="s">
        <v>653</v>
      </c>
      <c r="G145" s="318" t="s">
        <v>172</v>
      </c>
      <c r="H145" s="369" t="s">
        <v>1350</v>
      </c>
      <c r="I145" s="373" t="s">
        <v>1558</v>
      </c>
      <c r="J145" s="816" t="s">
        <v>972</v>
      </c>
      <c r="K145" s="369" t="s">
        <v>82</v>
      </c>
      <c r="L145" s="369" t="s">
        <v>14</v>
      </c>
      <c r="M145" s="373" t="s">
        <v>1542</v>
      </c>
      <c r="N145" s="373" t="s">
        <v>1</v>
      </c>
      <c r="O145" s="826">
        <f>1221800*3</f>
        <v>3665400</v>
      </c>
      <c r="P145" s="826">
        <f>1221800*3</f>
        <v>3665400</v>
      </c>
      <c r="Q145" s="826">
        <f t="shared" si="21"/>
        <v>3665400</v>
      </c>
      <c r="R145" s="350">
        <f t="shared" si="22"/>
        <v>0</v>
      </c>
      <c r="S145" s="826"/>
      <c r="T145" s="807">
        <v>3.6654</v>
      </c>
      <c r="U145" s="807"/>
      <c r="V145" s="809"/>
      <c r="W145" s="840"/>
      <c r="X145" s="831"/>
      <c r="Y145" s="840" t="s">
        <v>94</v>
      </c>
      <c r="Z145" s="372">
        <v>7</v>
      </c>
      <c r="AA145" s="840"/>
      <c r="AB145" s="334"/>
      <c r="AC145" s="334"/>
      <c r="AD145" s="334"/>
      <c r="AE145" s="334"/>
      <c r="AF145" s="504" t="s">
        <v>654</v>
      </c>
      <c r="AG145" s="334"/>
      <c r="AH145" s="955" t="s">
        <v>1566</v>
      </c>
      <c r="AI145" s="345"/>
      <c r="AJ145" s="345" t="s">
        <v>958</v>
      </c>
      <c r="AK145" s="345">
        <v>7</v>
      </c>
    </row>
    <row r="146" spans="1:37" s="814" customFormat="1" ht="39">
      <c r="A146" s="345" t="s">
        <v>926</v>
      </c>
      <c r="B146" s="804" t="s">
        <v>1340</v>
      </c>
      <c r="C146" s="369" t="s">
        <v>1567</v>
      </c>
      <c r="D146" s="345" t="s">
        <v>968</v>
      </c>
      <c r="E146" s="273"/>
      <c r="F146" s="273" t="s">
        <v>469</v>
      </c>
      <c r="G146" s="273" t="s">
        <v>507</v>
      </c>
      <c r="H146" s="369" t="s">
        <v>1350</v>
      </c>
      <c r="I146" s="373" t="s">
        <v>1558</v>
      </c>
      <c r="J146" s="816" t="s">
        <v>972</v>
      </c>
      <c r="K146" s="369" t="s">
        <v>82</v>
      </c>
      <c r="L146" s="369" t="s">
        <v>14</v>
      </c>
      <c r="M146" s="373" t="s">
        <v>1542</v>
      </c>
      <c r="N146" s="373" t="s">
        <v>1</v>
      </c>
      <c r="O146" s="826">
        <v>4595141</v>
      </c>
      <c r="P146" s="826">
        <v>4595141</v>
      </c>
      <c r="Q146" s="826">
        <f t="shared" si="21"/>
        <v>4601679.8</v>
      </c>
      <c r="R146" s="350">
        <f t="shared" si="22"/>
        <v>-6538.7999999998137</v>
      </c>
      <c r="S146" s="830">
        <v>647440</v>
      </c>
      <c r="T146" s="818">
        <f>S146*7.1075/1000000</f>
        <v>4.6016797999999994</v>
      </c>
      <c r="U146" s="809"/>
      <c r="V146" s="809">
        <v>1303373</v>
      </c>
      <c r="W146" s="825" t="s">
        <v>1352</v>
      </c>
      <c r="X146" s="831">
        <v>45271</v>
      </c>
      <c r="Y146" s="819" t="s">
        <v>5</v>
      </c>
      <c r="Z146" s="382">
        <v>1</v>
      </c>
      <c r="AA146" s="816" t="s">
        <v>1353</v>
      </c>
      <c r="AB146" s="837" t="s">
        <v>489</v>
      </c>
      <c r="AC146" s="966">
        <v>45369</v>
      </c>
      <c r="AD146" s="820"/>
      <c r="AE146" s="820"/>
      <c r="AF146" s="820" t="s">
        <v>520</v>
      </c>
      <c r="AG146" s="820"/>
      <c r="AH146" s="958" t="s">
        <v>1568</v>
      </c>
      <c r="AI146" s="345"/>
      <c r="AJ146" s="345" t="s">
        <v>958</v>
      </c>
      <c r="AK146" s="345">
        <v>1</v>
      </c>
    </row>
    <row r="147" spans="1:37" s="814" customFormat="1" ht="39">
      <c r="A147" s="345" t="s">
        <v>927</v>
      </c>
      <c r="B147" s="804" t="s">
        <v>1340</v>
      </c>
      <c r="C147" s="369" t="s">
        <v>1569</v>
      </c>
      <c r="D147" s="345" t="s">
        <v>968</v>
      </c>
      <c r="E147" s="273"/>
      <c r="F147" s="273" t="s">
        <v>469</v>
      </c>
      <c r="G147" s="273" t="s">
        <v>507</v>
      </c>
      <c r="H147" s="369" t="s">
        <v>1350</v>
      </c>
      <c r="I147" s="373" t="s">
        <v>1558</v>
      </c>
      <c r="J147" s="816" t="s">
        <v>972</v>
      </c>
      <c r="K147" s="369" t="s">
        <v>82</v>
      </c>
      <c r="L147" s="369" t="s">
        <v>14</v>
      </c>
      <c r="M147" s="373" t="s">
        <v>1542</v>
      </c>
      <c r="N147" s="373" t="s">
        <v>1</v>
      </c>
      <c r="O147" s="826">
        <v>9521254</v>
      </c>
      <c r="P147" s="826">
        <v>9521254</v>
      </c>
      <c r="Q147" s="826">
        <f t="shared" si="21"/>
        <v>9501534.1300000008</v>
      </c>
      <c r="R147" s="350">
        <f t="shared" si="22"/>
        <v>19719.86999999918</v>
      </c>
      <c r="S147" s="830">
        <v>1341513</v>
      </c>
      <c r="T147" s="809">
        <f>9501534.13/1000000</f>
        <v>9.5015341300000014</v>
      </c>
      <c r="U147" s="809"/>
      <c r="V147" s="809">
        <v>2358579</v>
      </c>
      <c r="W147" s="840" t="s">
        <v>1352</v>
      </c>
      <c r="X147" s="831">
        <v>45265</v>
      </c>
      <c r="Y147" s="819" t="s">
        <v>5</v>
      </c>
      <c r="Z147" s="382">
        <v>1</v>
      </c>
      <c r="AA147" s="840" t="s">
        <v>1543</v>
      </c>
      <c r="AB147" s="837" t="s">
        <v>470</v>
      </c>
      <c r="AC147" s="967">
        <v>45315</v>
      </c>
      <c r="AD147" s="820"/>
      <c r="AE147" s="820"/>
      <c r="AF147" s="820" t="s">
        <v>520</v>
      </c>
      <c r="AG147" s="820"/>
      <c r="AH147" s="958" t="s">
        <v>1568</v>
      </c>
      <c r="AI147" s="345"/>
      <c r="AJ147" s="345" t="s">
        <v>958</v>
      </c>
      <c r="AK147" s="345">
        <v>1</v>
      </c>
    </row>
    <row r="148" spans="1:37" s="814" customFormat="1" ht="52">
      <c r="A148" s="345" t="s">
        <v>928</v>
      </c>
      <c r="B148" s="804" t="s">
        <v>1340</v>
      </c>
      <c r="C148" s="369" t="s">
        <v>1570</v>
      </c>
      <c r="D148" s="345" t="s">
        <v>968</v>
      </c>
      <c r="E148" s="273"/>
      <c r="F148" s="273" t="s">
        <v>471</v>
      </c>
      <c r="G148" s="273" t="s">
        <v>507</v>
      </c>
      <c r="H148" s="369" t="s">
        <v>1350</v>
      </c>
      <c r="I148" s="373" t="s">
        <v>1558</v>
      </c>
      <c r="J148" s="816" t="s">
        <v>972</v>
      </c>
      <c r="K148" s="369" t="s">
        <v>82</v>
      </c>
      <c r="L148" s="369" t="s">
        <v>14</v>
      </c>
      <c r="M148" s="373" t="s">
        <v>1542</v>
      </c>
      <c r="N148" s="373" t="s">
        <v>1</v>
      </c>
      <c r="O148" s="826">
        <v>6137164</v>
      </c>
      <c r="P148" s="826">
        <v>6137164</v>
      </c>
      <c r="Q148" s="826">
        <f t="shared" si="21"/>
        <v>6145897.8949999996</v>
      </c>
      <c r="R148" s="350">
        <f t="shared" si="22"/>
        <v>-8733.894999999553</v>
      </c>
      <c r="S148" s="830">
        <v>864706</v>
      </c>
      <c r="T148" s="818">
        <f>S148*7.1075/1000000</f>
        <v>6.1458978949999992</v>
      </c>
      <c r="U148" s="809"/>
      <c r="V148" s="809">
        <v>2108861</v>
      </c>
      <c r="W148" s="825" t="s">
        <v>1352</v>
      </c>
      <c r="X148" s="831">
        <v>45274</v>
      </c>
      <c r="Y148" s="840" t="s">
        <v>18</v>
      </c>
      <c r="Z148" s="372">
        <v>2</v>
      </c>
      <c r="AA148" s="816" t="s">
        <v>1353</v>
      </c>
      <c r="AB148" s="860" t="s">
        <v>490</v>
      </c>
      <c r="AC148" s="829">
        <v>45369</v>
      </c>
      <c r="AD148" s="334"/>
      <c r="AE148" s="334"/>
      <c r="AF148" s="820" t="s">
        <v>520</v>
      </c>
      <c r="AG148" s="334"/>
      <c r="AH148" s="958" t="s">
        <v>1568</v>
      </c>
      <c r="AI148" s="345"/>
      <c r="AJ148" s="345" t="s">
        <v>958</v>
      </c>
      <c r="AK148" s="345">
        <v>2</v>
      </c>
    </row>
    <row r="149" spans="1:37" s="814" customFormat="1" ht="39">
      <c r="A149" s="345" t="s">
        <v>929</v>
      </c>
      <c r="B149" s="804" t="s">
        <v>1340</v>
      </c>
      <c r="C149" s="369" t="s">
        <v>1571</v>
      </c>
      <c r="D149" s="345" t="s">
        <v>968</v>
      </c>
      <c r="E149" s="273"/>
      <c r="F149" s="273" t="s">
        <v>469</v>
      </c>
      <c r="G149" s="273" t="s">
        <v>507</v>
      </c>
      <c r="H149" s="369" t="s">
        <v>1350</v>
      </c>
      <c r="I149" s="373" t="s">
        <v>1558</v>
      </c>
      <c r="J149" s="816" t="s">
        <v>972</v>
      </c>
      <c r="K149" s="369" t="s">
        <v>82</v>
      </c>
      <c r="L149" s="369" t="s">
        <v>14</v>
      </c>
      <c r="M149" s="373" t="s">
        <v>1542</v>
      </c>
      <c r="N149" s="373" t="s">
        <v>1</v>
      </c>
      <c r="O149" s="826">
        <v>18202822</v>
      </c>
      <c r="P149" s="826">
        <v>18202822</v>
      </c>
      <c r="Q149" s="826">
        <f t="shared" si="21"/>
        <v>18228726.077500001</v>
      </c>
      <c r="R149" s="350">
        <f t="shared" si="22"/>
        <v>-25904.077500000596</v>
      </c>
      <c r="S149" s="830">
        <v>2564717</v>
      </c>
      <c r="T149" s="818">
        <f>S149*7.1075/1000000</f>
        <v>18.228726077499999</v>
      </c>
      <c r="U149" s="809"/>
      <c r="V149" s="809">
        <v>4922494</v>
      </c>
      <c r="W149" s="825" t="s">
        <v>1352</v>
      </c>
      <c r="X149" s="831">
        <v>45289</v>
      </c>
      <c r="Y149" s="840" t="s">
        <v>18</v>
      </c>
      <c r="Z149" s="372">
        <v>2</v>
      </c>
      <c r="AA149" s="816" t="s">
        <v>1353</v>
      </c>
      <c r="AB149" s="860" t="s">
        <v>734</v>
      </c>
      <c r="AC149" s="959">
        <v>45380</v>
      </c>
      <c r="AD149" s="334"/>
      <c r="AE149" s="334"/>
      <c r="AF149" s="820" t="s">
        <v>520</v>
      </c>
      <c r="AG149" s="334"/>
      <c r="AH149" s="958" t="s">
        <v>1568</v>
      </c>
      <c r="AI149" s="345"/>
      <c r="AJ149" s="345" t="s">
        <v>958</v>
      </c>
      <c r="AK149" s="345">
        <v>2</v>
      </c>
    </row>
    <row r="150" spans="1:37" s="814" customFormat="1" ht="52">
      <c r="A150" s="345" t="s">
        <v>930</v>
      </c>
      <c r="B150" s="804" t="s">
        <v>1340</v>
      </c>
      <c r="C150" s="369" t="s">
        <v>1572</v>
      </c>
      <c r="D150" s="345" t="s">
        <v>968</v>
      </c>
      <c r="E150" s="273"/>
      <c r="F150" s="273" t="s">
        <v>469</v>
      </c>
      <c r="G150" s="273" t="s">
        <v>507</v>
      </c>
      <c r="H150" s="839" t="s">
        <v>657</v>
      </c>
      <c r="I150" s="373" t="s">
        <v>1558</v>
      </c>
      <c r="J150" s="816" t="s">
        <v>972</v>
      </c>
      <c r="K150" s="369" t="s">
        <v>82</v>
      </c>
      <c r="L150" s="369" t="s">
        <v>14</v>
      </c>
      <c r="M150" s="373" t="s">
        <v>1542</v>
      </c>
      <c r="N150" s="373" t="s">
        <v>1</v>
      </c>
      <c r="O150" s="826">
        <v>7313629</v>
      </c>
      <c r="P150" s="826">
        <v>7313629</v>
      </c>
      <c r="Q150" s="826">
        <f t="shared" si="21"/>
        <v>7324037.0949999997</v>
      </c>
      <c r="R150" s="350">
        <f t="shared" si="22"/>
        <v>-10408.094999999739</v>
      </c>
      <c r="S150" s="830">
        <v>1030466</v>
      </c>
      <c r="T150" s="818">
        <f>S150*7.1075/1000000</f>
        <v>7.3240370949999996</v>
      </c>
      <c r="U150" s="809"/>
      <c r="V150" s="809">
        <v>2596379</v>
      </c>
      <c r="W150" s="825" t="s">
        <v>1352</v>
      </c>
      <c r="X150" s="831">
        <v>45315</v>
      </c>
      <c r="Y150" s="840" t="s">
        <v>19</v>
      </c>
      <c r="Z150" s="372">
        <v>3</v>
      </c>
      <c r="AA150" s="816" t="s">
        <v>1353</v>
      </c>
      <c r="AB150" s="860" t="s">
        <v>735</v>
      </c>
      <c r="AC150" s="959">
        <v>45380</v>
      </c>
      <c r="AD150" s="334"/>
      <c r="AE150" s="334"/>
      <c r="AF150" s="820" t="s">
        <v>520</v>
      </c>
      <c r="AG150" s="334"/>
      <c r="AH150" s="958" t="s">
        <v>1568</v>
      </c>
      <c r="AI150" s="345"/>
      <c r="AJ150" s="345" t="s">
        <v>958</v>
      </c>
      <c r="AK150" s="345">
        <v>3</v>
      </c>
    </row>
    <row r="151" spans="1:37" s="814" customFormat="1" ht="78">
      <c r="A151" s="345" t="s">
        <v>931</v>
      </c>
      <c r="B151" s="804" t="s">
        <v>1340</v>
      </c>
      <c r="C151" s="369" t="s">
        <v>1573</v>
      </c>
      <c r="D151" s="345" t="s">
        <v>968</v>
      </c>
      <c r="E151" s="273"/>
      <c r="F151" s="273" t="s">
        <v>471</v>
      </c>
      <c r="G151" s="273" t="s">
        <v>507</v>
      </c>
      <c r="H151" s="369" t="s">
        <v>1350</v>
      </c>
      <c r="I151" s="373" t="s">
        <v>1558</v>
      </c>
      <c r="J151" s="816" t="s">
        <v>972</v>
      </c>
      <c r="K151" s="369" t="s">
        <v>82</v>
      </c>
      <c r="L151" s="369" t="s">
        <v>14</v>
      </c>
      <c r="M151" s="373" t="s">
        <v>1542</v>
      </c>
      <c r="N151" s="373" t="s">
        <v>1</v>
      </c>
      <c r="O151" s="826">
        <v>38023362</v>
      </c>
      <c r="P151" s="826">
        <v>38023362</v>
      </c>
      <c r="Q151" s="826">
        <f t="shared" si="21"/>
        <v>38077471.737499997</v>
      </c>
      <c r="R151" s="350">
        <f t="shared" si="22"/>
        <v>-54109.73749999702</v>
      </c>
      <c r="S151" s="830">
        <v>5357365</v>
      </c>
      <c r="T151" s="818">
        <f>S151*7.1075/1000000</f>
        <v>38.077471737499998</v>
      </c>
      <c r="U151" s="809"/>
      <c r="V151" s="809">
        <v>13576063</v>
      </c>
      <c r="W151" s="825" t="s">
        <v>1352</v>
      </c>
      <c r="X151" s="831">
        <v>45281</v>
      </c>
      <c r="Y151" s="840" t="s">
        <v>18</v>
      </c>
      <c r="Z151" s="372">
        <v>2</v>
      </c>
      <c r="AA151" s="816" t="s">
        <v>1353</v>
      </c>
      <c r="AB151" s="860" t="s">
        <v>736</v>
      </c>
      <c r="AC151" s="959">
        <v>45369</v>
      </c>
      <c r="AD151" s="334"/>
      <c r="AE151" s="334"/>
      <c r="AF151" s="334" t="s">
        <v>520</v>
      </c>
      <c r="AG151" s="334"/>
      <c r="AH151" s="958" t="s">
        <v>1568</v>
      </c>
      <c r="AI151" s="345"/>
      <c r="AJ151" s="345" t="s">
        <v>958</v>
      </c>
      <c r="AK151" s="345">
        <v>2</v>
      </c>
    </row>
    <row r="152" spans="1:37" s="885" customFormat="1" ht="13.5">
      <c r="A152" s="358" t="s">
        <v>932</v>
      </c>
      <c r="B152" s="361" t="s">
        <v>183</v>
      </c>
      <c r="C152" s="851" t="s">
        <v>1225</v>
      </c>
      <c r="D152" s="358" t="s">
        <v>1307</v>
      </c>
      <c r="E152" s="325"/>
      <c r="F152" s="325"/>
      <c r="G152" s="325"/>
      <c r="H152" s="851" t="s">
        <v>215</v>
      </c>
      <c r="I152" s="361" t="s">
        <v>221</v>
      </c>
      <c r="J152" s="968" t="s">
        <v>6</v>
      </c>
      <c r="K152" s="1056" t="s">
        <v>82</v>
      </c>
      <c r="L152" s="1056" t="s">
        <v>14</v>
      </c>
      <c r="M152" s="1058" t="s">
        <v>1617</v>
      </c>
      <c r="N152" s="1058"/>
      <c r="O152" s="1081"/>
      <c r="P152" s="1081"/>
      <c r="Q152" s="1081"/>
      <c r="R152" s="1063"/>
      <c r="S152" s="1081"/>
      <c r="T152" s="1061"/>
      <c r="U152" s="1061"/>
      <c r="V152" s="1061"/>
      <c r="W152" s="1082"/>
      <c r="X152" s="1083"/>
      <c r="Y152" s="1087" t="s">
        <v>94</v>
      </c>
      <c r="Z152" s="1099">
        <v>7</v>
      </c>
      <c r="AA152" s="969"/>
      <c r="AB152" s="970"/>
      <c r="AC152" s="970"/>
      <c r="AD152" s="970"/>
      <c r="AE152" s="970"/>
      <c r="AF152" s="970"/>
      <c r="AG152" s="970"/>
      <c r="AH152" s="851" t="s">
        <v>1226</v>
      </c>
      <c r="AI152" s="358"/>
      <c r="AJ152" s="358" t="s">
        <v>958</v>
      </c>
      <c r="AK152" s="358">
        <v>7</v>
      </c>
    </row>
    <row r="153" spans="1:37" s="814" customFormat="1" ht="13.5">
      <c r="A153" s="345" t="s">
        <v>933</v>
      </c>
      <c r="B153" s="373" t="s">
        <v>1340</v>
      </c>
      <c r="C153" s="369" t="s">
        <v>1574</v>
      </c>
      <c r="D153" s="345" t="s">
        <v>968</v>
      </c>
      <c r="E153" s="273"/>
      <c r="F153" s="971" t="s">
        <v>448</v>
      </c>
      <c r="G153" s="273" t="s">
        <v>507</v>
      </c>
      <c r="H153" s="373" t="s">
        <v>244</v>
      </c>
      <c r="I153" s="373" t="s">
        <v>1558</v>
      </c>
      <c r="J153" s="825" t="s">
        <v>972</v>
      </c>
      <c r="K153" s="369" t="s">
        <v>82</v>
      </c>
      <c r="L153" s="369" t="s">
        <v>82</v>
      </c>
      <c r="M153" s="373" t="s">
        <v>1033</v>
      </c>
      <c r="N153" s="373" t="s">
        <v>3</v>
      </c>
      <c r="O153" s="817">
        <v>293475</v>
      </c>
      <c r="P153" s="826">
        <f>O153*$P$2</f>
        <v>2083672.5</v>
      </c>
      <c r="Q153" s="826">
        <f t="shared" ref="Q153" si="23">T153*1000000</f>
        <v>2085873.5624999998</v>
      </c>
      <c r="R153" s="350">
        <f t="shared" ref="R153:R170" si="24">P153-Q153</f>
        <v>-2201.0624999997672</v>
      </c>
      <c r="S153" s="826">
        <v>293475</v>
      </c>
      <c r="T153" s="806">
        <f>S153*7.1075/1000000</f>
        <v>2.0858735624999998</v>
      </c>
      <c r="U153" s="807"/>
      <c r="V153" s="807">
        <v>464856</v>
      </c>
      <c r="W153" s="825" t="s">
        <v>1352</v>
      </c>
      <c r="X153" s="808">
        <v>45327</v>
      </c>
      <c r="Y153" s="840" t="s">
        <v>19</v>
      </c>
      <c r="Z153" s="372">
        <v>3</v>
      </c>
      <c r="AA153" s="825" t="s">
        <v>1353</v>
      </c>
      <c r="AB153" s="334" t="s">
        <v>486</v>
      </c>
      <c r="AC153" s="959">
        <v>45369</v>
      </c>
      <c r="AD153" s="334"/>
      <c r="AE153" s="334"/>
      <c r="AF153" s="334" t="s">
        <v>520</v>
      </c>
      <c r="AG153" s="334"/>
      <c r="AH153" s="867" t="s">
        <v>679</v>
      </c>
      <c r="AI153" s="345"/>
      <c r="AJ153" s="345" t="s">
        <v>958</v>
      </c>
      <c r="AK153" s="345">
        <v>3</v>
      </c>
    </row>
    <row r="154" spans="1:37" s="814" customFormat="1" ht="21.65" customHeight="1">
      <c r="A154" s="345" t="s">
        <v>934</v>
      </c>
      <c r="B154" s="804" t="s">
        <v>64</v>
      </c>
      <c r="C154" s="927" t="s">
        <v>1575</v>
      </c>
      <c r="D154" s="345" t="s">
        <v>44</v>
      </c>
      <c r="E154" s="273"/>
      <c r="F154" s="273" t="s">
        <v>737</v>
      </c>
      <c r="G154" s="273" t="s">
        <v>669</v>
      </c>
      <c r="H154" s="373" t="s">
        <v>211</v>
      </c>
      <c r="I154" s="373" t="s">
        <v>1204</v>
      </c>
      <c r="J154" s="816" t="s">
        <v>6</v>
      </c>
      <c r="K154" s="807" t="s">
        <v>25</v>
      </c>
      <c r="L154" s="369" t="s">
        <v>222</v>
      </c>
      <c r="M154" s="369" t="s">
        <v>738</v>
      </c>
      <c r="N154" s="806" t="s">
        <v>24</v>
      </c>
      <c r="O154" s="901">
        <v>27550</v>
      </c>
      <c r="P154" s="901">
        <v>201115</v>
      </c>
      <c r="Q154" s="505">
        <f>T154*1000000</f>
        <v>201115.00000000003</v>
      </c>
      <c r="R154" s="807">
        <f t="shared" si="24"/>
        <v>0</v>
      </c>
      <c r="S154" s="901">
        <v>27550</v>
      </c>
      <c r="T154" s="901">
        <v>0.20111500000000002</v>
      </c>
      <c r="U154" s="831">
        <v>45397</v>
      </c>
      <c r="V154" s="901">
        <v>150120</v>
      </c>
      <c r="W154" s="840" t="s">
        <v>674</v>
      </c>
      <c r="X154" s="972" t="s">
        <v>434</v>
      </c>
      <c r="Y154" s="840" t="s">
        <v>675</v>
      </c>
      <c r="Z154" s="372">
        <v>3</v>
      </c>
      <c r="AA154" s="840"/>
      <c r="AB154" s="973"/>
      <c r="AC154" s="334"/>
      <c r="AD154" s="334"/>
      <c r="AE154" s="334"/>
      <c r="AF154" s="820"/>
      <c r="AG154" s="334"/>
      <c r="AH154" s="369" t="s">
        <v>434</v>
      </c>
      <c r="AI154" s="371">
        <v>3</v>
      </c>
      <c r="AJ154" s="345" t="s">
        <v>957</v>
      </c>
      <c r="AK154" s="345">
        <v>3</v>
      </c>
    </row>
    <row r="155" spans="1:37" s="814" customFormat="1" ht="13.5">
      <c r="A155" s="345" t="s">
        <v>759</v>
      </c>
      <c r="B155" s="804" t="s">
        <v>1340</v>
      </c>
      <c r="C155" s="392" t="s">
        <v>760</v>
      </c>
      <c r="D155" s="345" t="s">
        <v>968</v>
      </c>
      <c r="E155" s="273"/>
      <c r="F155" s="273" t="s">
        <v>761</v>
      </c>
      <c r="G155" s="273" t="s">
        <v>507</v>
      </c>
      <c r="H155" s="373" t="s">
        <v>1496</v>
      </c>
      <c r="I155" s="839" t="s">
        <v>89</v>
      </c>
      <c r="J155" s="816" t="s">
        <v>972</v>
      </c>
      <c r="K155" s="807" t="s">
        <v>53</v>
      </c>
      <c r="L155" s="807" t="s">
        <v>53</v>
      </c>
      <c r="M155" s="369"/>
      <c r="N155" s="373" t="s">
        <v>3</v>
      </c>
      <c r="O155" s="807">
        <v>10279.83</v>
      </c>
      <c r="P155" s="807">
        <v>75042.758999999991</v>
      </c>
      <c r="Q155" s="807">
        <v>72932.309901000001</v>
      </c>
      <c r="R155" s="350">
        <f t="shared" si="24"/>
        <v>2110.4490989999904</v>
      </c>
      <c r="S155" s="807">
        <v>75043</v>
      </c>
      <c r="T155" s="809">
        <f>S155/1000000</f>
        <v>7.5042999999999999E-2</v>
      </c>
      <c r="U155" s="831">
        <v>45381</v>
      </c>
      <c r="V155" s="807">
        <v>45000</v>
      </c>
      <c r="W155" s="819" t="s">
        <v>1576</v>
      </c>
      <c r="X155" s="831">
        <v>45381</v>
      </c>
      <c r="Y155" s="865">
        <v>45412</v>
      </c>
      <c r="Z155" s="359">
        <v>4</v>
      </c>
      <c r="AA155" s="816"/>
      <c r="AB155" s="498"/>
      <c r="AC155" s="498"/>
      <c r="AD155" s="498"/>
      <c r="AE155" s="498"/>
      <c r="AF155" s="498"/>
      <c r="AG155" s="498"/>
      <c r="AH155" s="926"/>
      <c r="AI155" s="345"/>
      <c r="AJ155" s="345" t="s">
        <v>958</v>
      </c>
      <c r="AK155" s="345">
        <v>4</v>
      </c>
    </row>
    <row r="156" spans="1:37" s="814" customFormat="1" ht="13.5">
      <c r="A156" s="345" t="s">
        <v>762</v>
      </c>
      <c r="B156" s="804" t="s">
        <v>1340</v>
      </c>
      <c r="C156" s="392" t="s">
        <v>763</v>
      </c>
      <c r="D156" s="345" t="s">
        <v>968</v>
      </c>
      <c r="E156" s="273"/>
      <c r="F156" s="273" t="s">
        <v>764</v>
      </c>
      <c r="G156" s="273" t="s">
        <v>507</v>
      </c>
      <c r="H156" s="373" t="s">
        <v>1496</v>
      </c>
      <c r="I156" s="839" t="s">
        <v>89</v>
      </c>
      <c r="J156" s="816" t="s">
        <v>972</v>
      </c>
      <c r="K156" s="807" t="s">
        <v>53</v>
      </c>
      <c r="L156" s="807" t="s">
        <v>53</v>
      </c>
      <c r="M156" s="369"/>
      <c r="N156" s="373" t="s">
        <v>3</v>
      </c>
      <c r="O156" s="807">
        <v>130000</v>
      </c>
      <c r="P156" s="807">
        <v>949000</v>
      </c>
      <c r="Q156" s="807">
        <f>922311+43421.824</f>
        <v>965732.82400000002</v>
      </c>
      <c r="R156" s="350">
        <f t="shared" si="24"/>
        <v>-16732.824000000022</v>
      </c>
      <c r="S156" s="807">
        <v>949000</v>
      </c>
      <c r="T156" s="809">
        <f>S156/1000000</f>
        <v>0.94899999999999995</v>
      </c>
      <c r="U156" s="831">
        <v>45381</v>
      </c>
      <c r="V156" s="807">
        <v>492000</v>
      </c>
      <c r="W156" s="819" t="s">
        <v>1576</v>
      </c>
      <c r="X156" s="831">
        <v>45381</v>
      </c>
      <c r="Y156" s="865">
        <v>45412</v>
      </c>
      <c r="Z156" s="359">
        <v>4</v>
      </c>
      <c r="AA156" s="816"/>
      <c r="AB156" s="498"/>
      <c r="AC156" s="498"/>
      <c r="AD156" s="498"/>
      <c r="AE156" s="498"/>
      <c r="AF156" s="498"/>
      <c r="AG156" s="498"/>
      <c r="AH156" s="926"/>
      <c r="AI156" s="345"/>
      <c r="AJ156" s="345" t="s">
        <v>958</v>
      </c>
      <c r="AK156" s="345">
        <v>4</v>
      </c>
    </row>
    <row r="157" spans="1:37" s="814" customFormat="1" ht="14.5">
      <c r="A157" s="345" t="s">
        <v>950</v>
      </c>
      <c r="B157" s="804" t="s">
        <v>183</v>
      </c>
      <c r="C157" s="369" t="s">
        <v>1577</v>
      </c>
      <c r="D157" s="345" t="s">
        <v>44</v>
      </c>
      <c r="E157" s="273"/>
      <c r="F157" s="318" t="s">
        <v>655</v>
      </c>
      <c r="G157" s="318" t="s">
        <v>656</v>
      </c>
      <c r="H157" s="867" t="s">
        <v>657</v>
      </c>
      <c r="I157" s="813" t="s">
        <v>951</v>
      </c>
      <c r="J157" s="816" t="s">
        <v>6</v>
      </c>
      <c r="K157" s="369" t="s">
        <v>53</v>
      </c>
      <c r="L157" s="369" t="s">
        <v>9</v>
      </c>
      <c r="M157" s="373"/>
      <c r="N157" s="373" t="s">
        <v>1</v>
      </c>
      <c r="O157" s="830">
        <v>344900</v>
      </c>
      <c r="P157" s="830">
        <v>344900</v>
      </c>
      <c r="Q157" s="830">
        <f>T157*1000000</f>
        <v>344900</v>
      </c>
      <c r="R157" s="807">
        <f t="shared" si="24"/>
        <v>0</v>
      </c>
      <c r="S157" s="830">
        <v>344900</v>
      </c>
      <c r="T157" s="818">
        <f>344900/1000000</f>
        <v>0.34489999999999998</v>
      </c>
      <c r="U157" s="809"/>
      <c r="V157" s="809">
        <f>344900*0.45</f>
        <v>155205</v>
      </c>
      <c r="W157" s="946" t="s">
        <v>690</v>
      </c>
      <c r="X157" s="831">
        <v>45291</v>
      </c>
      <c r="Y157" s="819" t="s">
        <v>20</v>
      </c>
      <c r="Z157" s="372">
        <v>4</v>
      </c>
      <c r="AA157" s="816"/>
      <c r="AB157" s="860"/>
      <c r="AC157" s="959"/>
      <c r="AD157" s="334"/>
      <c r="AE157" s="334"/>
      <c r="AF157" s="929" t="s">
        <v>650</v>
      </c>
      <c r="AG157" s="334"/>
      <c r="AH157" s="974" t="s">
        <v>679</v>
      </c>
      <c r="AI157" s="345"/>
      <c r="AJ157" s="1052" t="s">
        <v>958</v>
      </c>
      <c r="AK157" s="345">
        <v>4</v>
      </c>
    </row>
    <row r="158" spans="1:37" s="814" customFormat="1" ht="13.5">
      <c r="A158" s="345" t="s">
        <v>950</v>
      </c>
      <c r="B158" s="804" t="s">
        <v>183</v>
      </c>
      <c r="C158" s="369" t="s">
        <v>1578</v>
      </c>
      <c r="D158" s="345" t="s">
        <v>44</v>
      </c>
      <c r="E158" s="273"/>
      <c r="F158" s="318" t="s">
        <v>655</v>
      </c>
      <c r="G158" s="318" t="s">
        <v>656</v>
      </c>
      <c r="H158" s="867" t="s">
        <v>657</v>
      </c>
      <c r="I158" s="813" t="s">
        <v>951</v>
      </c>
      <c r="J158" s="816" t="s">
        <v>6</v>
      </c>
      <c r="K158" s="369" t="s">
        <v>53</v>
      </c>
      <c r="L158" s="369" t="s">
        <v>9</v>
      </c>
      <c r="M158" s="910"/>
      <c r="N158" s="373" t="s">
        <v>1</v>
      </c>
      <c r="O158" s="830">
        <v>117000</v>
      </c>
      <c r="P158" s="830">
        <v>117000</v>
      </c>
      <c r="Q158" s="830">
        <v>117000</v>
      </c>
      <c r="R158" s="807">
        <f t="shared" si="24"/>
        <v>0</v>
      </c>
      <c r="S158" s="963">
        <v>117000</v>
      </c>
      <c r="T158" s="818">
        <f>S158/1000000</f>
        <v>0.11700000000000001</v>
      </c>
      <c r="U158" s="809"/>
      <c r="V158" s="809">
        <f>344900*0.45</f>
        <v>155205</v>
      </c>
      <c r="W158" s="946" t="s">
        <v>690</v>
      </c>
      <c r="X158" s="831">
        <v>45291</v>
      </c>
      <c r="Y158" s="819" t="s">
        <v>21</v>
      </c>
      <c r="Z158" s="372">
        <v>5</v>
      </c>
      <c r="AA158" s="816"/>
      <c r="AB158" s="860"/>
      <c r="AC158" s="959"/>
      <c r="AD158" s="334"/>
      <c r="AE158" s="334"/>
      <c r="AF158" s="929" t="s">
        <v>650</v>
      </c>
      <c r="AG158" s="334"/>
      <c r="AH158" s="974" t="s">
        <v>679</v>
      </c>
      <c r="AI158" s="345"/>
      <c r="AJ158" s="1052" t="s">
        <v>958</v>
      </c>
      <c r="AK158" s="345">
        <v>4</v>
      </c>
    </row>
    <row r="159" spans="1:37" s="814" customFormat="1" ht="16.25" customHeight="1">
      <c r="A159" s="345" t="s">
        <v>952</v>
      </c>
      <c r="B159" s="804" t="s">
        <v>183</v>
      </c>
      <c r="C159" s="369" t="s">
        <v>1579</v>
      </c>
      <c r="D159" s="345" t="s">
        <v>44</v>
      </c>
      <c r="E159" s="273"/>
      <c r="F159" s="318" t="s">
        <v>655</v>
      </c>
      <c r="G159" s="318" t="s">
        <v>656</v>
      </c>
      <c r="H159" s="867" t="s">
        <v>49</v>
      </c>
      <c r="I159" s="813" t="s">
        <v>951</v>
      </c>
      <c r="J159" s="816" t="s">
        <v>6</v>
      </c>
      <c r="K159" s="369" t="s">
        <v>53</v>
      </c>
      <c r="L159" s="369" t="s">
        <v>1205</v>
      </c>
      <c r="M159" s="975" t="s">
        <v>1196</v>
      </c>
      <c r="N159" s="373" t="s">
        <v>1</v>
      </c>
      <c r="O159" s="830">
        <v>76000</v>
      </c>
      <c r="P159" s="830">
        <v>76000</v>
      </c>
      <c r="Q159" s="830">
        <f>T159*1000000</f>
        <v>76000</v>
      </c>
      <c r="R159" s="807">
        <f t="shared" si="24"/>
        <v>0</v>
      </c>
      <c r="S159" s="976">
        <v>76000</v>
      </c>
      <c r="T159" s="818">
        <f>S159/1000000</f>
        <v>7.5999999999999998E-2</v>
      </c>
      <c r="U159" s="809"/>
      <c r="V159" s="807">
        <v>61800</v>
      </c>
      <c r="W159" s="946" t="s">
        <v>690</v>
      </c>
      <c r="X159" s="831">
        <v>45291</v>
      </c>
      <c r="Y159" s="819" t="s">
        <v>20</v>
      </c>
      <c r="Z159" s="382">
        <v>4</v>
      </c>
      <c r="AA159" s="816" t="s">
        <v>1580</v>
      </c>
      <c r="AB159" s="860" t="s">
        <v>1206</v>
      </c>
      <c r="AC159" s="959"/>
      <c r="AD159" s="334"/>
      <c r="AE159" s="334"/>
      <c r="AF159" s="929" t="s">
        <v>650</v>
      </c>
      <c r="AG159" s="334"/>
      <c r="AH159" s="948" t="s">
        <v>1581</v>
      </c>
      <c r="AI159" s="345"/>
      <c r="AJ159" s="1052" t="s">
        <v>958</v>
      </c>
      <c r="AK159" s="345">
        <v>4</v>
      </c>
    </row>
    <row r="160" spans="1:37" s="814" customFormat="1" ht="13.5">
      <c r="A160" s="345" t="s">
        <v>953</v>
      </c>
      <c r="B160" s="804" t="s">
        <v>1340</v>
      </c>
      <c r="C160" s="392" t="s">
        <v>1207</v>
      </c>
      <c r="D160" s="345" t="s">
        <v>44</v>
      </c>
      <c r="E160" s="273"/>
      <c r="F160" s="859" t="s">
        <v>655</v>
      </c>
      <c r="G160" s="859" t="s">
        <v>940</v>
      </c>
      <c r="H160" s="373" t="s">
        <v>1172</v>
      </c>
      <c r="I160" s="392" t="s">
        <v>743</v>
      </c>
      <c r="J160" s="816" t="s">
        <v>6</v>
      </c>
      <c r="K160" s="369" t="s">
        <v>53</v>
      </c>
      <c r="L160" s="839" t="s">
        <v>954</v>
      </c>
      <c r="M160" s="392" t="s">
        <v>955</v>
      </c>
      <c r="N160" s="845" t="s">
        <v>3</v>
      </c>
      <c r="O160" s="807">
        <v>97803</v>
      </c>
      <c r="P160" s="807">
        <v>693891</v>
      </c>
      <c r="Q160" s="809">
        <f t="shared" ref="Q160" si="25">P160</f>
        <v>693891</v>
      </c>
      <c r="R160" s="807">
        <f t="shared" si="24"/>
        <v>0</v>
      </c>
      <c r="S160" s="807">
        <v>97803</v>
      </c>
      <c r="T160" s="809">
        <v>0.7</v>
      </c>
      <c r="U160" s="809"/>
      <c r="V160" s="809">
        <v>416334.6</v>
      </c>
      <c r="W160" s="857" t="s">
        <v>939</v>
      </c>
      <c r="X160" s="844" t="s">
        <v>19</v>
      </c>
      <c r="Y160" s="816" t="s">
        <v>1412</v>
      </c>
      <c r="Z160" s="349">
        <v>4</v>
      </c>
      <c r="AA160" s="816"/>
      <c r="AB160" s="498"/>
      <c r="AC160" s="498"/>
      <c r="AD160" s="498"/>
      <c r="AE160" s="498"/>
      <c r="AF160" s="861" t="s">
        <v>650</v>
      </c>
      <c r="AG160" s="498"/>
      <c r="AH160" s="813" t="s">
        <v>741</v>
      </c>
      <c r="AI160" s="345"/>
      <c r="AJ160" s="345" t="s">
        <v>90</v>
      </c>
      <c r="AK160" s="345">
        <v>4</v>
      </c>
    </row>
    <row r="161" spans="1:37" s="814" customFormat="1" ht="14.5">
      <c r="A161" s="345" t="s">
        <v>1208</v>
      </c>
      <c r="B161" s="977" t="s">
        <v>183</v>
      </c>
      <c r="C161" s="392" t="s">
        <v>1209</v>
      </c>
      <c r="D161" s="345" t="s">
        <v>44</v>
      </c>
      <c r="E161" s="373"/>
      <c r="F161" s="978" t="s">
        <v>1210</v>
      </c>
      <c r="G161" s="978" t="s">
        <v>656</v>
      </c>
      <c r="H161" s="813" t="s">
        <v>49</v>
      </c>
      <c r="I161" s="392" t="s">
        <v>1211</v>
      </c>
      <c r="J161" s="979" t="s">
        <v>143</v>
      </c>
      <c r="K161" s="867" t="s">
        <v>100</v>
      </c>
      <c r="L161" s="867" t="s">
        <v>100</v>
      </c>
      <c r="M161" s="392"/>
      <c r="N161" s="392" t="s">
        <v>1</v>
      </c>
      <c r="O161" s="505">
        <v>339622.64150943392</v>
      </c>
      <c r="P161" s="505">
        <v>339622.64150943392</v>
      </c>
      <c r="Q161" s="980">
        <v>339622.64150943392</v>
      </c>
      <c r="R161" s="807">
        <f t="shared" si="24"/>
        <v>0</v>
      </c>
      <c r="S161" s="505">
        <v>339622.64150943392</v>
      </c>
      <c r="T161" s="980">
        <f>S161/1000000</f>
        <v>0.33962264150943394</v>
      </c>
      <c r="U161" s="809"/>
      <c r="V161" s="807">
        <v>0</v>
      </c>
      <c r="W161" s="938"/>
      <c r="X161" s="844" t="s">
        <v>94</v>
      </c>
      <c r="Y161" s="816" t="s">
        <v>1582</v>
      </c>
      <c r="Z161" s="349">
        <v>8</v>
      </c>
      <c r="AA161" s="816"/>
      <c r="AB161" s="816"/>
      <c r="AC161" s="816"/>
      <c r="AD161" s="816"/>
      <c r="AE161" s="816"/>
      <c r="AF161" s="857"/>
      <c r="AG161" s="816"/>
      <c r="AH161" s="981" t="s">
        <v>1583</v>
      </c>
      <c r="AI161" s="345"/>
      <c r="AJ161" s="345" t="s">
        <v>958</v>
      </c>
      <c r="AK161" s="345">
        <v>8</v>
      </c>
    </row>
    <row r="162" spans="1:37" s="1071" customFormat="1" ht="13.5">
      <c r="A162" s="848" t="s">
        <v>1213</v>
      </c>
      <c r="B162" s="1088" t="s">
        <v>183</v>
      </c>
      <c r="C162" s="361" t="s">
        <v>1214</v>
      </c>
      <c r="D162" s="848" t="s">
        <v>1611</v>
      </c>
      <c r="E162" s="1058"/>
      <c r="F162" s="1089"/>
      <c r="G162" s="1089" t="s">
        <v>172</v>
      </c>
      <c r="H162" s="1075" t="s">
        <v>1163</v>
      </c>
      <c r="I162" s="361" t="s">
        <v>768</v>
      </c>
      <c r="J162" s="1059" t="s">
        <v>6</v>
      </c>
      <c r="K162" s="1056" t="s">
        <v>82</v>
      </c>
      <c r="L162" s="1077" t="s">
        <v>291</v>
      </c>
      <c r="M162" s="361"/>
      <c r="N162" s="361"/>
      <c r="O162" s="1090"/>
      <c r="P162" s="1090"/>
      <c r="Q162" s="1091"/>
      <c r="R162" s="1061"/>
      <c r="S162" s="1090"/>
      <c r="T162" s="1091"/>
      <c r="U162" s="1062"/>
      <c r="V162" s="1061"/>
      <c r="W162" s="969"/>
      <c r="X162" s="1068"/>
      <c r="Y162" s="1059"/>
      <c r="Z162" s="1112"/>
      <c r="AA162" s="1059"/>
      <c r="AB162" s="1059"/>
      <c r="AC162" s="1059"/>
      <c r="AD162" s="1059"/>
      <c r="AE162" s="1059"/>
      <c r="AF162" s="1092"/>
      <c r="AG162" s="1059"/>
      <c r="AH162" s="1075" t="s">
        <v>1618</v>
      </c>
      <c r="AI162" s="848"/>
      <c r="AJ162" s="848" t="s">
        <v>958</v>
      </c>
      <c r="AK162" s="848">
        <v>0</v>
      </c>
    </row>
    <row r="163" spans="1:37" s="999" customFormat="1" ht="13.5">
      <c r="A163" s="693" t="s">
        <v>1215</v>
      </c>
      <c r="B163" s="694" t="s">
        <v>183</v>
      </c>
      <c r="C163" s="695" t="s">
        <v>1216</v>
      </c>
      <c r="D163" s="693" t="s">
        <v>101</v>
      </c>
      <c r="E163" s="696"/>
      <c r="F163" s="697"/>
      <c r="G163" s="697" t="s">
        <v>172</v>
      </c>
      <c r="H163" s="682" t="s">
        <v>1163</v>
      </c>
      <c r="I163" s="695" t="s">
        <v>768</v>
      </c>
      <c r="J163" s="698" t="s">
        <v>6</v>
      </c>
      <c r="K163" s="993" t="s">
        <v>82</v>
      </c>
      <c r="L163" s="699" t="s">
        <v>291</v>
      </c>
      <c r="M163" s="695"/>
      <c r="N163" s="695"/>
      <c r="O163" s="700"/>
      <c r="P163" s="700"/>
      <c r="Q163" s="701"/>
      <c r="R163" s="703">
        <f t="shared" si="24"/>
        <v>0</v>
      </c>
      <c r="S163" s="700"/>
      <c r="T163" s="701"/>
      <c r="U163" s="702"/>
      <c r="V163" s="703"/>
      <c r="W163" s="704"/>
      <c r="X163" s="705"/>
      <c r="Y163" s="698"/>
      <c r="Z163" s="706"/>
      <c r="AA163" s="698"/>
      <c r="AB163" s="698"/>
      <c r="AC163" s="698"/>
      <c r="AD163" s="698"/>
      <c r="AE163" s="698"/>
      <c r="AF163" s="707"/>
      <c r="AG163" s="698"/>
      <c r="AH163" s="1038" t="s">
        <v>1309</v>
      </c>
      <c r="AI163" s="693"/>
      <c r="AJ163" s="693" t="s">
        <v>958</v>
      </c>
      <c r="AK163" s="693">
        <v>0</v>
      </c>
    </row>
    <row r="164" spans="1:37" s="999" customFormat="1" ht="13.5">
      <c r="A164" s="693" t="s">
        <v>1217</v>
      </c>
      <c r="B164" s="694" t="s">
        <v>183</v>
      </c>
      <c r="C164" s="695" t="s">
        <v>1218</v>
      </c>
      <c r="D164" s="693" t="s">
        <v>101</v>
      </c>
      <c r="E164" s="696"/>
      <c r="F164" s="697"/>
      <c r="G164" s="697" t="s">
        <v>172</v>
      </c>
      <c r="H164" s="682" t="s">
        <v>1163</v>
      </c>
      <c r="I164" s="695" t="s">
        <v>1164</v>
      </c>
      <c r="J164" s="698" t="s">
        <v>6</v>
      </c>
      <c r="K164" s="993" t="s">
        <v>53</v>
      </c>
      <c r="L164" s="699" t="s">
        <v>1219</v>
      </c>
      <c r="M164" s="695"/>
      <c r="N164" s="695"/>
      <c r="O164" s="700"/>
      <c r="P164" s="700"/>
      <c r="Q164" s="701"/>
      <c r="R164" s="703">
        <f t="shared" si="24"/>
        <v>0</v>
      </c>
      <c r="S164" s="700"/>
      <c r="T164" s="701"/>
      <c r="U164" s="702"/>
      <c r="V164" s="703"/>
      <c r="W164" s="704"/>
      <c r="X164" s="705"/>
      <c r="Y164" s="698"/>
      <c r="Z164" s="706"/>
      <c r="AA164" s="698"/>
      <c r="AB164" s="698"/>
      <c r="AC164" s="698"/>
      <c r="AD164" s="698"/>
      <c r="AE164" s="698"/>
      <c r="AF164" s="707"/>
      <c r="AG164" s="698"/>
      <c r="AH164" s="1038" t="s">
        <v>1309</v>
      </c>
      <c r="AI164" s="693"/>
      <c r="AJ164" s="693" t="s">
        <v>958</v>
      </c>
      <c r="AK164" s="693">
        <v>0</v>
      </c>
    </row>
    <row r="165" spans="1:37" s="1071" customFormat="1" ht="13.5">
      <c r="A165" s="848" t="s">
        <v>1220</v>
      </c>
      <c r="B165" s="1088" t="s">
        <v>183</v>
      </c>
      <c r="C165" s="361" t="s">
        <v>1221</v>
      </c>
      <c r="D165" s="848" t="s">
        <v>1611</v>
      </c>
      <c r="E165" s="1058"/>
      <c r="F165" s="1089"/>
      <c r="G165" s="1089" t="s">
        <v>172</v>
      </c>
      <c r="H165" s="1075" t="s">
        <v>1163</v>
      </c>
      <c r="I165" s="361" t="s">
        <v>1164</v>
      </c>
      <c r="J165" s="1059" t="s">
        <v>6</v>
      </c>
      <c r="K165" s="1056" t="s">
        <v>53</v>
      </c>
      <c r="L165" s="1077" t="s">
        <v>1219</v>
      </c>
      <c r="M165" s="361"/>
      <c r="N165" s="361"/>
      <c r="O165" s="1090"/>
      <c r="P165" s="1090"/>
      <c r="Q165" s="1091"/>
      <c r="R165" s="1061"/>
      <c r="S165" s="1090"/>
      <c r="T165" s="1091"/>
      <c r="U165" s="1062"/>
      <c r="V165" s="1061"/>
      <c r="W165" s="969"/>
      <c r="X165" s="1068"/>
      <c r="Y165" s="1059"/>
      <c r="Z165" s="1112"/>
      <c r="AA165" s="1059"/>
      <c r="AB165" s="1059"/>
      <c r="AC165" s="1059"/>
      <c r="AD165" s="1059"/>
      <c r="AE165" s="1059"/>
      <c r="AF165" s="1092"/>
      <c r="AG165" s="1059"/>
      <c r="AH165" s="1075" t="s">
        <v>1619</v>
      </c>
      <c r="AI165" s="848"/>
      <c r="AJ165" s="848" t="s">
        <v>958</v>
      </c>
      <c r="AK165" s="848">
        <v>0</v>
      </c>
    </row>
    <row r="166" spans="1:37" s="999" customFormat="1" ht="13.5">
      <c r="A166" s="693" t="s">
        <v>1222</v>
      </c>
      <c r="B166" s="694" t="s">
        <v>183</v>
      </c>
      <c r="C166" s="695" t="s">
        <v>1223</v>
      </c>
      <c r="D166" s="693" t="s">
        <v>101</v>
      </c>
      <c r="E166" s="696"/>
      <c r="F166" s="697"/>
      <c r="G166" s="697" t="s">
        <v>172</v>
      </c>
      <c r="H166" s="682" t="s">
        <v>1163</v>
      </c>
      <c r="I166" s="695" t="s">
        <v>1164</v>
      </c>
      <c r="J166" s="698" t="s">
        <v>6</v>
      </c>
      <c r="K166" s="993" t="s">
        <v>53</v>
      </c>
      <c r="L166" s="699" t="s">
        <v>1219</v>
      </c>
      <c r="M166" s="695"/>
      <c r="N166" s="695"/>
      <c r="O166" s="700"/>
      <c r="P166" s="700"/>
      <c r="Q166" s="701"/>
      <c r="R166" s="703">
        <f t="shared" si="24"/>
        <v>0</v>
      </c>
      <c r="S166" s="700"/>
      <c r="T166" s="701"/>
      <c r="U166" s="702"/>
      <c r="V166" s="703"/>
      <c r="W166" s="704"/>
      <c r="X166" s="705"/>
      <c r="Y166" s="698"/>
      <c r="Z166" s="706"/>
      <c r="AA166" s="698"/>
      <c r="AB166" s="698"/>
      <c r="AC166" s="698"/>
      <c r="AD166" s="698"/>
      <c r="AE166" s="698"/>
      <c r="AF166" s="707"/>
      <c r="AG166" s="698"/>
      <c r="AH166" s="682" t="s">
        <v>1309</v>
      </c>
      <c r="AI166" s="693"/>
      <c r="AJ166" s="693" t="s">
        <v>958</v>
      </c>
      <c r="AK166" s="693">
        <v>0</v>
      </c>
    </row>
    <row r="167" spans="1:37" s="999" customFormat="1" ht="13.5">
      <c r="A167" s="693" t="s">
        <v>1584</v>
      </c>
      <c r="B167" s="708" t="s">
        <v>64</v>
      </c>
      <c r="C167" s="993" t="s">
        <v>1585</v>
      </c>
      <c r="D167" s="693" t="s">
        <v>44</v>
      </c>
      <c r="E167" s="1039">
        <v>45374</v>
      </c>
      <c r="F167" s="696" t="s">
        <v>677</v>
      </c>
      <c r="G167" s="696" t="s">
        <v>7</v>
      </c>
      <c r="H167" s="696" t="s">
        <v>211</v>
      </c>
      <c r="I167" s="696" t="s">
        <v>212</v>
      </c>
      <c r="J167" s="1015" t="s">
        <v>6</v>
      </c>
      <c r="K167" s="993" t="s">
        <v>7</v>
      </c>
      <c r="L167" s="993" t="s">
        <v>7</v>
      </c>
      <c r="M167" s="993" t="s">
        <v>1167</v>
      </c>
      <c r="N167" s="696" t="s">
        <v>3</v>
      </c>
      <c r="O167" s="703">
        <v>533690</v>
      </c>
      <c r="P167" s="703">
        <f>O167*$P$2</f>
        <v>3789199</v>
      </c>
      <c r="Q167" s="703">
        <v>3789199</v>
      </c>
      <c r="R167" s="713">
        <f t="shared" si="24"/>
        <v>0</v>
      </c>
      <c r="S167" s="703">
        <v>524440</v>
      </c>
      <c r="T167" s="703">
        <v>3.8284119999999997</v>
      </c>
      <c r="U167" s="1031"/>
      <c r="V167" s="703"/>
      <c r="W167" s="1036"/>
      <c r="X167" s="1040"/>
      <c r="Y167" s="1036" t="s">
        <v>747</v>
      </c>
      <c r="Z167" s="1053">
        <v>8</v>
      </c>
      <c r="AA167" s="1036"/>
      <c r="AB167" s="1036"/>
      <c r="AC167" s="1036"/>
      <c r="AD167" s="1036"/>
      <c r="AE167" s="1036"/>
      <c r="AF167" s="1036"/>
      <c r="AG167" s="1036"/>
      <c r="AH167" s="696" t="s">
        <v>678</v>
      </c>
      <c r="AI167" s="1053">
        <v>7</v>
      </c>
      <c r="AJ167" s="693" t="s">
        <v>957</v>
      </c>
      <c r="AK167" s="693">
        <v>8</v>
      </c>
    </row>
    <row r="168" spans="1:37" s="999" customFormat="1" ht="26">
      <c r="A168" s="693" t="s">
        <v>1586</v>
      </c>
      <c r="B168" s="708" t="s">
        <v>64</v>
      </c>
      <c r="C168" s="699" t="s">
        <v>1325</v>
      </c>
      <c r="D168" s="693" t="s">
        <v>101</v>
      </c>
      <c r="E168" s="1039"/>
      <c r="F168" s="696"/>
      <c r="G168" s="696"/>
      <c r="H168" s="682" t="s">
        <v>1326</v>
      </c>
      <c r="I168" s="682" t="s">
        <v>1327</v>
      </c>
      <c r="J168" s="1041" t="s">
        <v>143</v>
      </c>
      <c r="K168" s="1042" t="s">
        <v>1587</v>
      </c>
      <c r="L168" s="1043" t="s">
        <v>1588</v>
      </c>
      <c r="M168" s="1042" t="s">
        <v>1589</v>
      </c>
      <c r="N168" s="696" t="s">
        <v>1</v>
      </c>
      <c r="O168" s="703">
        <v>6000000</v>
      </c>
      <c r="P168" s="703">
        <v>6000000</v>
      </c>
      <c r="Q168" s="703">
        <v>6000000</v>
      </c>
      <c r="R168" s="713">
        <f t="shared" si="24"/>
        <v>0</v>
      </c>
      <c r="S168" s="703"/>
      <c r="T168" s="703"/>
      <c r="U168" s="1031"/>
      <c r="V168" s="703"/>
      <c r="W168" s="1036"/>
      <c r="X168" s="1040"/>
      <c r="Y168" s="1036" t="s">
        <v>94</v>
      </c>
      <c r="Z168" s="1113">
        <v>7</v>
      </c>
      <c r="AA168" s="1044"/>
      <c r="AB168" s="1036"/>
      <c r="AC168" s="1036"/>
      <c r="AD168" s="1036"/>
      <c r="AE168" s="1036"/>
      <c r="AF168" s="1036"/>
      <c r="AG168" s="1044"/>
      <c r="AH168" s="993" t="s">
        <v>1590</v>
      </c>
      <c r="AI168" s="1053"/>
      <c r="AJ168" s="693" t="s">
        <v>958</v>
      </c>
      <c r="AK168" s="693">
        <v>7</v>
      </c>
    </row>
    <row r="169" spans="1:37" s="814" customFormat="1" ht="13.5">
      <c r="A169" s="345" t="s">
        <v>1338</v>
      </c>
      <c r="B169" s="804" t="s">
        <v>64</v>
      </c>
      <c r="C169" s="392" t="s">
        <v>1330</v>
      </c>
      <c r="D169" s="345" t="s">
        <v>44</v>
      </c>
      <c r="E169" s="373" t="s">
        <v>1335</v>
      </c>
      <c r="F169" s="978" t="s">
        <v>1336</v>
      </c>
      <c r="G169" s="978" t="s">
        <v>1337</v>
      </c>
      <c r="H169" s="813" t="s">
        <v>167</v>
      </c>
      <c r="I169" s="392" t="s">
        <v>645</v>
      </c>
      <c r="J169" s="816" t="s">
        <v>6</v>
      </c>
      <c r="K169" s="369" t="s">
        <v>80</v>
      </c>
      <c r="L169" s="867" t="s">
        <v>646</v>
      </c>
      <c r="M169" s="392" t="s">
        <v>647</v>
      </c>
      <c r="N169" s="392" t="s">
        <v>3</v>
      </c>
      <c r="O169" s="505">
        <v>1190000</v>
      </c>
      <c r="P169" s="505">
        <f>O169*7.0948</f>
        <v>8442812</v>
      </c>
      <c r="Q169" s="980">
        <f>P169</f>
        <v>8442812</v>
      </c>
      <c r="R169" s="350">
        <f t="shared" si="24"/>
        <v>0</v>
      </c>
      <c r="S169" s="505"/>
      <c r="T169" s="980"/>
      <c r="U169" s="982" t="s">
        <v>22</v>
      </c>
      <c r="V169" s="807"/>
      <c r="W169" s="983" t="s">
        <v>1331</v>
      </c>
      <c r="X169" s="984" t="s">
        <v>22</v>
      </c>
      <c r="Y169" s="816" t="s">
        <v>1332</v>
      </c>
      <c r="Z169" s="349">
        <v>7</v>
      </c>
      <c r="AA169" s="816"/>
      <c r="AB169" s="816"/>
      <c r="AC169" s="816"/>
      <c r="AD169" s="816"/>
      <c r="AE169" s="816"/>
      <c r="AF169" s="857" t="s">
        <v>654</v>
      </c>
      <c r="AG169" s="816"/>
      <c r="AH169" s="813" t="s">
        <v>1333</v>
      </c>
      <c r="AI169" s="345"/>
      <c r="AJ169" s="345" t="s">
        <v>1334</v>
      </c>
      <c r="AK169" s="345">
        <v>7</v>
      </c>
    </row>
    <row r="170" spans="1:37" s="999" customFormat="1" ht="14.5">
      <c r="A170" s="693" t="s">
        <v>1591</v>
      </c>
      <c r="B170" s="708" t="s">
        <v>64</v>
      </c>
      <c r="C170" s="993" t="s">
        <v>1592</v>
      </c>
      <c r="D170" s="693" t="s">
        <v>101</v>
      </c>
      <c r="E170" s="574"/>
      <c r="F170" s="575" t="s">
        <v>653</v>
      </c>
      <c r="G170" s="575" t="s">
        <v>172</v>
      </c>
      <c r="H170" s="993" t="s">
        <v>1350</v>
      </c>
      <c r="I170" s="696" t="s">
        <v>84</v>
      </c>
      <c r="J170" s="698" t="s">
        <v>6</v>
      </c>
      <c r="K170" s="993" t="s">
        <v>53</v>
      </c>
      <c r="L170" s="993" t="s">
        <v>9</v>
      </c>
      <c r="M170" s="1045" t="s">
        <v>659</v>
      </c>
      <c r="N170" s="994" t="s">
        <v>1</v>
      </c>
      <c r="O170" s="703">
        <f>1400000*1</f>
        <v>1400000</v>
      </c>
      <c r="P170" s="703">
        <f>1400000*1</f>
        <v>1400000</v>
      </c>
      <c r="Q170" s="995">
        <v>1400000</v>
      </c>
      <c r="R170" s="713">
        <f t="shared" si="24"/>
        <v>0</v>
      </c>
      <c r="S170" s="1005"/>
      <c r="T170" s="996"/>
      <c r="U170" s="702"/>
      <c r="V170" s="702"/>
      <c r="W170" s="1006"/>
      <c r="X170" s="1031"/>
      <c r="Y170" s="997" t="s">
        <v>747</v>
      </c>
      <c r="Z170" s="1104">
        <v>8</v>
      </c>
      <c r="AA170" s="997"/>
      <c r="AB170" s="592"/>
      <c r="AC170" s="592"/>
      <c r="AD170" s="592"/>
      <c r="AE170" s="592"/>
      <c r="AF170" s="585"/>
      <c r="AG170" s="592"/>
      <c r="AH170" s="998" t="s">
        <v>1593</v>
      </c>
      <c r="AI170" s="693"/>
      <c r="AJ170" s="693" t="s">
        <v>958</v>
      </c>
      <c r="AK170" s="693">
        <v>8</v>
      </c>
    </row>
    <row r="171" spans="1:37" s="598" customFormat="1" ht="13.5">
      <c r="A171" s="693" t="s">
        <v>582</v>
      </c>
      <c r="B171" s="709" t="s">
        <v>966</v>
      </c>
      <c r="C171" s="710" t="s">
        <v>967</v>
      </c>
      <c r="D171" s="693" t="s">
        <v>968</v>
      </c>
      <c r="E171" s="711">
        <v>45287</v>
      </c>
      <c r="F171" s="693" t="s">
        <v>464</v>
      </c>
      <c r="G171" s="693" t="s">
        <v>969</v>
      </c>
      <c r="H171" s="693" t="s">
        <v>970</v>
      </c>
      <c r="I171" s="693" t="s">
        <v>971</v>
      </c>
      <c r="J171" s="712" t="s">
        <v>972</v>
      </c>
      <c r="K171" s="713" t="s">
        <v>53</v>
      </c>
      <c r="L171" s="693" t="s">
        <v>973</v>
      </c>
      <c r="M171" s="693" t="s">
        <v>974</v>
      </c>
      <c r="N171" s="693" t="s">
        <v>1</v>
      </c>
      <c r="O171" s="713">
        <v>1500</v>
      </c>
      <c r="P171" s="713">
        <v>1500</v>
      </c>
      <c r="Q171" s="802">
        <v>1500</v>
      </c>
      <c r="R171" s="713">
        <f t="shared" ref="R171:R175" si="26">P171-Q171</f>
        <v>0</v>
      </c>
      <c r="S171" s="713">
        <v>1500</v>
      </c>
      <c r="T171" s="713">
        <v>1500</v>
      </c>
      <c r="U171" s="711">
        <v>45291</v>
      </c>
      <c r="V171" s="713">
        <v>1200</v>
      </c>
      <c r="W171" s="714" t="s">
        <v>991</v>
      </c>
      <c r="X171" s="715"/>
      <c r="Y171" s="716">
        <v>45412</v>
      </c>
      <c r="Z171" s="714">
        <v>4</v>
      </c>
      <c r="AA171" s="714"/>
      <c r="AB171" s="640"/>
      <c r="AC171" s="640"/>
      <c r="AD171" s="640"/>
      <c r="AE171" s="717"/>
      <c r="AF171" s="717"/>
      <c r="AG171" s="714"/>
      <c r="AH171" s="718" t="s">
        <v>987</v>
      </c>
      <c r="AI171" s="693"/>
      <c r="AJ171" s="693"/>
      <c r="AK171" s="717">
        <v>4</v>
      </c>
    </row>
    <row r="172" spans="1:37" s="598" customFormat="1" ht="13.5">
      <c r="A172" s="693" t="s">
        <v>583</v>
      </c>
      <c r="B172" s="709" t="s">
        <v>966</v>
      </c>
      <c r="C172" s="710" t="s">
        <v>976</v>
      </c>
      <c r="D172" s="693" t="s">
        <v>968</v>
      </c>
      <c r="E172" s="711">
        <v>45286</v>
      </c>
      <c r="F172" s="693" t="s">
        <v>461</v>
      </c>
      <c r="G172" s="693" t="s">
        <v>977</v>
      </c>
      <c r="H172" s="693" t="s">
        <v>970</v>
      </c>
      <c r="I172" s="693" t="s">
        <v>978</v>
      </c>
      <c r="J172" s="712" t="s">
        <v>972</v>
      </c>
      <c r="K172" s="719" t="s">
        <v>82</v>
      </c>
      <c r="L172" s="693" t="s">
        <v>14</v>
      </c>
      <c r="M172" s="693" t="s">
        <v>979</v>
      </c>
      <c r="N172" s="693" t="s">
        <v>3</v>
      </c>
      <c r="O172" s="713">
        <v>78000</v>
      </c>
      <c r="P172" s="713">
        <v>569400</v>
      </c>
      <c r="Q172" s="713">
        <v>569400</v>
      </c>
      <c r="R172" s="713">
        <f t="shared" si="26"/>
        <v>0</v>
      </c>
      <c r="S172" s="713">
        <v>569400</v>
      </c>
      <c r="T172" s="713">
        <v>569400</v>
      </c>
      <c r="U172" s="711">
        <v>45427</v>
      </c>
      <c r="V172" s="713">
        <v>420000</v>
      </c>
      <c r="W172" s="714" t="s">
        <v>991</v>
      </c>
      <c r="X172" s="720"/>
      <c r="Y172" s="711">
        <v>45443</v>
      </c>
      <c r="Z172" s="717">
        <v>5</v>
      </c>
      <c r="AA172" s="714"/>
      <c r="AB172" s="640"/>
      <c r="AC172" s="640"/>
      <c r="AD172" s="640"/>
      <c r="AE172" s="717"/>
      <c r="AF172" s="717"/>
      <c r="AG172" s="717"/>
      <c r="AH172" s="721" t="s">
        <v>1255</v>
      </c>
      <c r="AI172" s="693"/>
      <c r="AJ172" s="693"/>
      <c r="AK172" s="717">
        <v>5</v>
      </c>
    </row>
    <row r="173" spans="1:37" s="598" customFormat="1" ht="13.5">
      <c r="A173" s="693" t="s">
        <v>584</v>
      </c>
      <c r="B173" s="709" t="s">
        <v>966</v>
      </c>
      <c r="C173" s="710" t="s">
        <v>980</v>
      </c>
      <c r="D173" s="693" t="s">
        <v>968</v>
      </c>
      <c r="E173" s="711">
        <v>45146</v>
      </c>
      <c r="F173" s="693" t="s">
        <v>463</v>
      </c>
      <c r="G173" s="693" t="s">
        <v>969</v>
      </c>
      <c r="H173" s="693" t="s">
        <v>970</v>
      </c>
      <c r="I173" s="693" t="s">
        <v>981</v>
      </c>
      <c r="J173" s="712" t="s">
        <v>972</v>
      </c>
      <c r="K173" s="713" t="s">
        <v>53</v>
      </c>
      <c r="L173" s="693" t="s">
        <v>106</v>
      </c>
      <c r="M173" s="693" t="s">
        <v>982</v>
      </c>
      <c r="N173" s="693" t="s">
        <v>1</v>
      </c>
      <c r="O173" s="713">
        <v>2900000</v>
      </c>
      <c r="P173" s="713">
        <v>2900000</v>
      </c>
      <c r="Q173" s="802">
        <v>2900000</v>
      </c>
      <c r="R173" s="713">
        <f t="shared" si="26"/>
        <v>0</v>
      </c>
      <c r="S173" s="713">
        <v>2900000</v>
      </c>
      <c r="T173" s="713">
        <v>2900000</v>
      </c>
      <c r="U173" s="711">
        <v>45200</v>
      </c>
      <c r="V173" s="713">
        <v>2450000</v>
      </c>
      <c r="W173" s="714" t="s">
        <v>991</v>
      </c>
      <c r="X173" s="722"/>
      <c r="Y173" s="716">
        <v>45412</v>
      </c>
      <c r="Z173" s="714">
        <v>4</v>
      </c>
      <c r="AA173" s="714"/>
      <c r="AB173" s="640"/>
      <c r="AC173" s="640"/>
      <c r="AD173" s="640"/>
      <c r="AE173" s="717"/>
      <c r="AF173" s="717"/>
      <c r="AG173" s="717"/>
      <c r="AH173" s="718" t="s">
        <v>987</v>
      </c>
      <c r="AI173" s="693"/>
      <c r="AJ173" s="693"/>
      <c r="AK173" s="717">
        <v>4</v>
      </c>
    </row>
    <row r="174" spans="1:37" s="1098" customFormat="1" ht="13.5">
      <c r="A174" s="1093" t="s">
        <v>585</v>
      </c>
      <c r="B174" s="723" t="s">
        <v>766</v>
      </c>
      <c r="C174" s="724" t="s">
        <v>276</v>
      </c>
      <c r="D174" s="848" t="s">
        <v>1611</v>
      </c>
      <c r="E174" s="726">
        <v>45443</v>
      </c>
      <c r="F174" s="725"/>
      <c r="G174" s="725" t="s">
        <v>172</v>
      </c>
      <c r="H174" s="725" t="s">
        <v>309</v>
      </c>
      <c r="I174" s="725" t="s">
        <v>53</v>
      </c>
      <c r="J174" s="727" t="s">
        <v>6</v>
      </c>
      <c r="K174" s="725" t="s">
        <v>53</v>
      </c>
      <c r="L174" s="725" t="s">
        <v>252</v>
      </c>
      <c r="M174" s="725" t="s">
        <v>277</v>
      </c>
      <c r="N174" s="725" t="s">
        <v>3</v>
      </c>
      <c r="O174" s="728"/>
      <c r="P174" s="1094"/>
      <c r="Q174" s="1094"/>
      <c r="R174" s="1095"/>
      <c r="S174" s="1094"/>
      <c r="T174" s="728"/>
      <c r="U174" s="726"/>
      <c r="V174" s="728"/>
      <c r="W174" s="1096"/>
      <c r="X174" s="729"/>
      <c r="Y174" s="730"/>
      <c r="Z174" s="730"/>
      <c r="AA174" s="730"/>
      <c r="AB174" s="1097"/>
      <c r="AC174" s="1097"/>
      <c r="AD174" s="1097"/>
      <c r="AE174" s="731"/>
      <c r="AF174" s="731"/>
      <c r="AG174" s="731"/>
      <c r="AH174" s="724"/>
      <c r="AI174" s="1093"/>
      <c r="AJ174" s="725" t="s">
        <v>767</v>
      </c>
      <c r="AK174" s="725"/>
    </row>
    <row r="175" spans="1:37" ht="13.5">
      <c r="A175" s="345" t="s">
        <v>586</v>
      </c>
      <c r="B175" s="346" t="s">
        <v>966</v>
      </c>
      <c r="C175" s="347" t="s">
        <v>276</v>
      </c>
      <c r="D175" s="345" t="s">
        <v>968</v>
      </c>
      <c r="E175" s="348">
        <v>45344</v>
      </c>
      <c r="F175" s="345" t="s">
        <v>467</v>
      </c>
      <c r="G175" s="345" t="s">
        <v>969</v>
      </c>
      <c r="H175" s="345" t="s">
        <v>970</v>
      </c>
      <c r="I175" s="345" t="s">
        <v>53</v>
      </c>
      <c r="J175" s="359" t="s">
        <v>972</v>
      </c>
      <c r="K175" s="345" t="s">
        <v>53</v>
      </c>
      <c r="L175" s="345" t="s">
        <v>278</v>
      </c>
      <c r="M175" s="345" t="s">
        <v>983</v>
      </c>
      <c r="N175" s="345" t="s">
        <v>3</v>
      </c>
      <c r="O175" s="350">
        <v>18000</v>
      </c>
      <c r="P175" s="350">
        <v>131400</v>
      </c>
      <c r="Q175" s="350">
        <v>131400</v>
      </c>
      <c r="R175" s="350">
        <f t="shared" si="26"/>
        <v>0</v>
      </c>
      <c r="S175" s="350">
        <v>131400</v>
      </c>
      <c r="T175" s="350">
        <f>P175</f>
        <v>131400</v>
      </c>
      <c r="U175" s="348">
        <v>45397</v>
      </c>
      <c r="V175" s="350">
        <v>94336</v>
      </c>
      <c r="W175" s="543" t="s">
        <v>1246</v>
      </c>
      <c r="X175" s="354"/>
      <c r="Y175" s="348">
        <v>45443</v>
      </c>
      <c r="Z175" s="354">
        <v>5</v>
      </c>
      <c r="AA175" s="353"/>
      <c r="AB175" s="281"/>
      <c r="AC175" s="281"/>
      <c r="AD175" s="281"/>
      <c r="AE175" s="359"/>
      <c r="AF175" s="359"/>
      <c r="AG175" s="359"/>
      <c r="AH175" s="288" t="s">
        <v>1256</v>
      </c>
      <c r="AI175" s="345"/>
      <c r="AJ175" s="345"/>
      <c r="AK175" s="354">
        <v>5</v>
      </c>
    </row>
    <row r="176" spans="1:37" s="1101" customFormat="1" ht="27">
      <c r="A176" s="848" t="s">
        <v>587</v>
      </c>
      <c r="B176" s="360" t="s">
        <v>766</v>
      </c>
      <c r="C176" s="361" t="s">
        <v>119</v>
      </c>
      <c r="D176" s="848" t="s">
        <v>1611</v>
      </c>
      <c r="E176" s="362">
        <v>45412</v>
      </c>
      <c r="F176" s="358"/>
      <c r="G176" s="358" t="s">
        <v>172</v>
      </c>
      <c r="H176" s="358" t="s">
        <v>309</v>
      </c>
      <c r="I176" s="358" t="s">
        <v>768</v>
      </c>
      <c r="J176" s="374" t="s">
        <v>6</v>
      </c>
      <c r="K176" s="358" t="s">
        <v>120</v>
      </c>
      <c r="L176" s="358" t="s">
        <v>120</v>
      </c>
      <c r="M176" s="358" t="s">
        <v>120</v>
      </c>
      <c r="N176" s="358" t="s">
        <v>3</v>
      </c>
      <c r="O176" s="376"/>
      <c r="P176" s="1063"/>
      <c r="Q176" s="1063"/>
      <c r="R176" s="1063"/>
      <c r="S176" s="1063"/>
      <c r="T176" s="376"/>
      <c r="U176" s="362"/>
      <c r="V176" s="376"/>
      <c r="W176" s="1099"/>
      <c r="X176" s="364"/>
      <c r="Y176" s="376"/>
      <c r="Z176" s="362"/>
      <c r="AA176" s="365"/>
      <c r="AB176" s="1100"/>
      <c r="AC176" s="1100"/>
      <c r="AD176" s="1100"/>
      <c r="AE176" s="365"/>
      <c r="AF176" s="365"/>
      <c r="AG176" s="365"/>
      <c r="AH176" s="368" t="s">
        <v>769</v>
      </c>
      <c r="AI176" s="848"/>
      <c r="AJ176" s="358"/>
      <c r="AK176" s="362"/>
    </row>
    <row r="177" spans="1:37" ht="13.5">
      <c r="A177" s="345" t="s">
        <v>588</v>
      </c>
      <c r="B177" s="346" t="s">
        <v>966</v>
      </c>
      <c r="C177" s="347" t="s">
        <v>984</v>
      </c>
      <c r="D177" s="345" t="s">
        <v>968</v>
      </c>
      <c r="E177" s="348">
        <v>45311</v>
      </c>
      <c r="F177" s="345" t="s">
        <v>466</v>
      </c>
      <c r="G177" s="345" t="s">
        <v>969</v>
      </c>
      <c r="H177" s="345" t="s">
        <v>970</v>
      </c>
      <c r="I177" s="345" t="s">
        <v>53</v>
      </c>
      <c r="J177" s="349" t="s">
        <v>972</v>
      </c>
      <c r="K177" s="345" t="s">
        <v>53</v>
      </c>
      <c r="L177" s="345" t="s">
        <v>985</v>
      </c>
      <c r="M177" s="345" t="s">
        <v>986</v>
      </c>
      <c r="N177" s="345" t="s">
        <v>3</v>
      </c>
      <c r="O177" s="350">
        <v>7060</v>
      </c>
      <c r="P177" s="350">
        <v>51538</v>
      </c>
      <c r="Q177" s="802">
        <v>51538</v>
      </c>
      <c r="R177" s="350">
        <f t="shared" ref="R177:R194" si="27">P177-Q177</f>
        <v>0</v>
      </c>
      <c r="S177" s="350">
        <v>7060</v>
      </c>
      <c r="T177" s="350">
        <v>51538</v>
      </c>
      <c r="U177" s="348">
        <v>45316</v>
      </c>
      <c r="V177" s="350">
        <v>25100</v>
      </c>
      <c r="W177" s="353" t="s">
        <v>991</v>
      </c>
      <c r="X177" s="542"/>
      <c r="Y177" s="348">
        <v>45412</v>
      </c>
      <c r="Z177" s="354">
        <v>4</v>
      </c>
      <c r="AA177" s="349"/>
      <c r="AB177" s="281"/>
      <c r="AC177" s="281"/>
      <c r="AD177" s="281"/>
      <c r="AE177" s="349"/>
      <c r="AF177" s="349"/>
      <c r="AG177" s="349"/>
      <c r="AH177" s="559" t="s">
        <v>987</v>
      </c>
      <c r="AI177" s="345"/>
      <c r="AJ177" s="345"/>
      <c r="AK177" s="354">
        <v>4</v>
      </c>
    </row>
    <row r="178" spans="1:37" ht="13.5">
      <c r="A178" s="345" t="s">
        <v>589</v>
      </c>
      <c r="B178" s="346" t="s">
        <v>966</v>
      </c>
      <c r="C178" s="347" t="s">
        <v>248</v>
      </c>
      <c r="D178" s="345" t="s">
        <v>968</v>
      </c>
      <c r="E178" s="348">
        <v>45314</v>
      </c>
      <c r="F178" s="345" t="s">
        <v>465</v>
      </c>
      <c r="G178" s="345" t="s">
        <v>969</v>
      </c>
      <c r="H178" s="345" t="s">
        <v>970</v>
      </c>
      <c r="I178" s="345" t="s">
        <v>53</v>
      </c>
      <c r="J178" s="349" t="s">
        <v>972</v>
      </c>
      <c r="K178" s="345" t="s">
        <v>53</v>
      </c>
      <c r="L178" s="345" t="s">
        <v>985</v>
      </c>
      <c r="M178" s="345" t="s">
        <v>986</v>
      </c>
      <c r="N178" s="345" t="s">
        <v>3</v>
      </c>
      <c r="O178" s="350">
        <v>12085</v>
      </c>
      <c r="P178" s="350">
        <v>88220.5</v>
      </c>
      <c r="Q178" s="802">
        <v>88220.5</v>
      </c>
      <c r="R178" s="350">
        <f t="shared" si="27"/>
        <v>0</v>
      </c>
      <c r="S178" s="350">
        <v>12085</v>
      </c>
      <c r="T178" s="350">
        <v>88221</v>
      </c>
      <c r="U178" s="348">
        <v>45358</v>
      </c>
      <c r="V178" s="350">
        <v>63000</v>
      </c>
      <c r="W178" s="353" t="s">
        <v>991</v>
      </c>
      <c r="X178" s="542"/>
      <c r="Y178" s="348">
        <v>45412</v>
      </c>
      <c r="Z178" s="354">
        <v>4</v>
      </c>
      <c r="AA178" s="349"/>
      <c r="AB178" s="281"/>
      <c r="AC178" s="281"/>
      <c r="AD178" s="281"/>
      <c r="AE178" s="359"/>
      <c r="AF178" s="359"/>
      <c r="AG178" s="359"/>
      <c r="AH178" s="559" t="s">
        <v>987</v>
      </c>
      <c r="AI178" s="345"/>
      <c r="AJ178" s="345"/>
      <c r="AK178" s="354">
        <v>4</v>
      </c>
    </row>
    <row r="179" spans="1:37" ht="13.5">
      <c r="A179" s="345" t="s">
        <v>590</v>
      </c>
      <c r="B179" s="346" t="s">
        <v>966</v>
      </c>
      <c r="C179" s="369" t="s">
        <v>988</v>
      </c>
      <c r="D179" s="345" t="s">
        <v>968</v>
      </c>
      <c r="E179" s="348">
        <v>45289</v>
      </c>
      <c r="F179" s="345" t="s">
        <v>455</v>
      </c>
      <c r="G179" s="345" t="s">
        <v>969</v>
      </c>
      <c r="H179" s="345" t="s">
        <v>970</v>
      </c>
      <c r="I179" s="345" t="s">
        <v>989</v>
      </c>
      <c r="J179" s="349" t="s">
        <v>972</v>
      </c>
      <c r="K179" s="355" t="s">
        <v>53</v>
      </c>
      <c r="L179" s="345" t="s">
        <v>16</v>
      </c>
      <c r="M179" s="345" t="s">
        <v>990</v>
      </c>
      <c r="N179" s="370" t="s">
        <v>3</v>
      </c>
      <c r="O179" s="350">
        <v>23860</v>
      </c>
      <c r="P179" s="350">
        <v>174178</v>
      </c>
      <c r="Q179" s="350">
        <v>174178</v>
      </c>
      <c r="R179" s="350">
        <f t="shared" si="27"/>
        <v>0</v>
      </c>
      <c r="S179" s="350">
        <v>23860</v>
      </c>
      <c r="T179" s="350">
        <v>174178</v>
      </c>
      <c r="U179" s="348">
        <v>45351</v>
      </c>
      <c r="V179" s="350">
        <v>110000</v>
      </c>
      <c r="W179" s="544" t="s">
        <v>679</v>
      </c>
      <c r="X179" s="371"/>
      <c r="Y179" s="348">
        <v>45351</v>
      </c>
      <c r="Z179" s="372">
        <v>2</v>
      </c>
      <c r="AA179" s="382">
        <v>2</v>
      </c>
      <c r="AB179" s="281"/>
      <c r="AC179" s="281"/>
      <c r="AD179" s="281"/>
      <c r="AE179" s="372"/>
      <c r="AF179" s="372"/>
      <c r="AG179" s="354"/>
      <c r="AH179" s="347"/>
      <c r="AI179" s="345"/>
      <c r="AJ179" s="345"/>
      <c r="AK179" s="372">
        <v>2</v>
      </c>
    </row>
    <row r="180" spans="1:37" ht="13.5">
      <c r="A180" s="345" t="s">
        <v>591</v>
      </c>
      <c r="B180" s="346" t="s">
        <v>966</v>
      </c>
      <c r="C180" s="369" t="s">
        <v>992</v>
      </c>
      <c r="D180" s="345" t="s">
        <v>968</v>
      </c>
      <c r="E180" s="348">
        <v>45250</v>
      </c>
      <c r="F180" s="345" t="s">
        <v>993</v>
      </c>
      <c r="G180" s="345" t="s">
        <v>994</v>
      </c>
      <c r="H180" s="345" t="s">
        <v>970</v>
      </c>
      <c r="I180" s="345" t="s">
        <v>989</v>
      </c>
      <c r="J180" s="349" t="s">
        <v>972</v>
      </c>
      <c r="K180" s="355" t="s">
        <v>53</v>
      </c>
      <c r="L180" s="345" t="s">
        <v>16</v>
      </c>
      <c r="M180" s="345" t="s">
        <v>990</v>
      </c>
      <c r="N180" s="370" t="s">
        <v>1</v>
      </c>
      <c r="O180" s="350">
        <v>155190</v>
      </c>
      <c r="P180" s="350">
        <v>155190</v>
      </c>
      <c r="Q180" s="350">
        <v>155190</v>
      </c>
      <c r="R180" s="350">
        <f t="shared" si="27"/>
        <v>0</v>
      </c>
      <c r="S180" s="350">
        <v>155190</v>
      </c>
      <c r="T180" s="350">
        <v>155190</v>
      </c>
      <c r="U180" s="348">
        <v>45382</v>
      </c>
      <c r="V180" s="350">
        <f>340000000/3300</f>
        <v>103030.30303030302</v>
      </c>
      <c r="W180" s="353" t="s">
        <v>991</v>
      </c>
      <c r="X180" s="354"/>
      <c r="Y180" s="348">
        <v>45443</v>
      </c>
      <c r="Z180" s="354">
        <v>5</v>
      </c>
      <c r="AA180" s="382"/>
      <c r="AB180" s="281"/>
      <c r="AC180" s="281"/>
      <c r="AD180" s="281"/>
      <c r="AE180" s="372"/>
      <c r="AF180" s="372"/>
      <c r="AG180" s="354"/>
      <c r="AH180" s="288" t="s">
        <v>1257</v>
      </c>
      <c r="AI180" s="345"/>
      <c r="AJ180" s="345"/>
      <c r="AK180" s="354">
        <v>5</v>
      </c>
    </row>
    <row r="181" spans="1:37" ht="13.5">
      <c r="A181" s="345" t="s">
        <v>592</v>
      </c>
      <c r="B181" s="346" t="s">
        <v>966</v>
      </c>
      <c r="C181" s="373" t="s">
        <v>995</v>
      </c>
      <c r="D181" s="345" t="s">
        <v>968</v>
      </c>
      <c r="E181" s="348">
        <v>45204</v>
      </c>
      <c r="F181" s="345" t="s">
        <v>993</v>
      </c>
      <c r="G181" s="345" t="s">
        <v>994</v>
      </c>
      <c r="H181" s="345" t="s">
        <v>970</v>
      </c>
      <c r="I181" s="345" t="s">
        <v>996</v>
      </c>
      <c r="J181" s="349" t="s">
        <v>972</v>
      </c>
      <c r="K181" s="350" t="s">
        <v>53</v>
      </c>
      <c r="L181" s="345" t="s">
        <v>154</v>
      </c>
      <c r="M181" s="345" t="s">
        <v>997</v>
      </c>
      <c r="N181" s="345" t="s">
        <v>1</v>
      </c>
      <c r="O181" s="350">
        <v>54020</v>
      </c>
      <c r="P181" s="350">
        <v>54020</v>
      </c>
      <c r="Q181" s="350">
        <v>54020</v>
      </c>
      <c r="R181" s="350">
        <f t="shared" si="27"/>
        <v>0</v>
      </c>
      <c r="S181" s="350">
        <v>54020</v>
      </c>
      <c r="T181" s="350">
        <v>54020</v>
      </c>
      <c r="U181" s="348">
        <v>45369</v>
      </c>
      <c r="V181" s="356">
        <v>34224</v>
      </c>
      <c r="W181" s="545" t="s">
        <v>1247</v>
      </c>
      <c r="X181" s="246"/>
      <c r="Y181" s="348">
        <v>45443</v>
      </c>
      <c r="Z181" s="354">
        <v>5</v>
      </c>
      <c r="AA181" s="353"/>
      <c r="AB181" s="281"/>
      <c r="AC181" s="281"/>
      <c r="AD181" s="281"/>
      <c r="AE181" s="354"/>
      <c r="AF181" s="354"/>
      <c r="AG181" s="354"/>
      <c r="AH181" s="347"/>
      <c r="AI181" s="345"/>
      <c r="AJ181" s="345"/>
      <c r="AK181" s="354">
        <v>5</v>
      </c>
    </row>
    <row r="182" spans="1:37" ht="13.5">
      <c r="A182" s="345" t="s">
        <v>593</v>
      </c>
      <c r="B182" s="346" t="s">
        <v>966</v>
      </c>
      <c r="C182" s="347" t="s">
        <v>998</v>
      </c>
      <c r="D182" s="345" t="s">
        <v>968</v>
      </c>
      <c r="E182" s="345"/>
      <c r="F182" s="345" t="s">
        <v>993</v>
      </c>
      <c r="G182" s="345" t="s">
        <v>969</v>
      </c>
      <c r="H182" s="345" t="s">
        <v>970</v>
      </c>
      <c r="I182" s="345" t="s">
        <v>999</v>
      </c>
      <c r="J182" s="359" t="s">
        <v>972</v>
      </c>
      <c r="K182" s="350" t="s">
        <v>53</v>
      </c>
      <c r="L182" s="345" t="s">
        <v>102</v>
      </c>
      <c r="M182" s="345" t="s">
        <v>1000</v>
      </c>
      <c r="N182" s="345" t="s">
        <v>3</v>
      </c>
      <c r="O182" s="350">
        <v>950</v>
      </c>
      <c r="P182" s="350">
        <v>6935</v>
      </c>
      <c r="Q182" s="802">
        <v>6935</v>
      </c>
      <c r="R182" s="350">
        <f t="shared" si="27"/>
        <v>0</v>
      </c>
      <c r="S182" s="350">
        <v>950</v>
      </c>
      <c r="T182" s="350">
        <v>6935</v>
      </c>
      <c r="U182" s="348">
        <v>45316</v>
      </c>
      <c r="V182" s="356">
        <v>2300</v>
      </c>
      <c r="W182" s="284" t="s">
        <v>1248</v>
      </c>
      <c r="X182" s="546"/>
      <c r="Y182" s="348">
        <v>45412</v>
      </c>
      <c r="Z182" s="354">
        <v>4</v>
      </c>
      <c r="AA182" s="283">
        <v>4</v>
      </c>
      <c r="AB182" s="281"/>
      <c r="AC182" s="281"/>
      <c r="AD182" s="281"/>
      <c r="AE182" s="354"/>
      <c r="AF182" s="354"/>
      <c r="AG182" s="354"/>
      <c r="AH182" s="347"/>
      <c r="AI182" s="345"/>
      <c r="AJ182" s="345"/>
      <c r="AK182" s="354">
        <v>4</v>
      </c>
    </row>
    <row r="183" spans="1:37" ht="13.5">
      <c r="A183" s="345" t="s">
        <v>594</v>
      </c>
      <c r="B183" s="346" t="s">
        <v>966</v>
      </c>
      <c r="C183" s="373" t="s">
        <v>1001</v>
      </c>
      <c r="D183" s="345" t="s">
        <v>968</v>
      </c>
      <c r="E183" s="348">
        <v>45250</v>
      </c>
      <c r="F183" s="345" t="s">
        <v>993</v>
      </c>
      <c r="G183" s="345" t="s">
        <v>969</v>
      </c>
      <c r="H183" s="345" t="s">
        <v>970</v>
      </c>
      <c r="I183" s="345" t="s">
        <v>1002</v>
      </c>
      <c r="J183" s="359" t="s">
        <v>972</v>
      </c>
      <c r="K183" s="350" t="s">
        <v>53</v>
      </c>
      <c r="L183" s="355" t="s">
        <v>15</v>
      </c>
      <c r="M183" s="345" t="s">
        <v>1003</v>
      </c>
      <c r="N183" s="345" t="s">
        <v>1</v>
      </c>
      <c r="O183" s="350">
        <v>6900</v>
      </c>
      <c r="P183" s="350">
        <v>6900</v>
      </c>
      <c r="Q183" s="350">
        <v>6900</v>
      </c>
      <c r="R183" s="350">
        <f t="shared" si="27"/>
        <v>0</v>
      </c>
      <c r="S183" s="350">
        <v>6900</v>
      </c>
      <c r="T183" s="350">
        <v>6900</v>
      </c>
      <c r="U183" s="348">
        <v>45316</v>
      </c>
      <c r="V183" s="350">
        <v>5500</v>
      </c>
      <c r="W183" s="353" t="s">
        <v>991</v>
      </c>
      <c r="X183" s="546"/>
      <c r="Y183" s="352">
        <v>45412</v>
      </c>
      <c r="Z183" s="353">
        <v>4</v>
      </c>
      <c r="AA183" s="353"/>
      <c r="AB183" s="281"/>
      <c r="AC183" s="281"/>
      <c r="AD183" s="281"/>
      <c r="AE183" s="354"/>
      <c r="AF183" s="354"/>
      <c r="AG183" s="354"/>
      <c r="AH183" s="560" t="s">
        <v>1258</v>
      </c>
      <c r="AI183" s="345"/>
      <c r="AJ183" s="345"/>
      <c r="AK183" s="354">
        <v>4</v>
      </c>
    </row>
    <row r="184" spans="1:37" ht="13.5">
      <c r="A184" s="345" t="s">
        <v>595</v>
      </c>
      <c r="B184" s="346" t="s">
        <v>966</v>
      </c>
      <c r="C184" s="347" t="s">
        <v>1004</v>
      </c>
      <c r="D184" s="345" t="s">
        <v>968</v>
      </c>
      <c r="E184" s="348">
        <v>45223</v>
      </c>
      <c r="F184" s="345" t="s">
        <v>460</v>
      </c>
      <c r="G184" s="345" t="s">
        <v>969</v>
      </c>
      <c r="H184" s="345" t="s">
        <v>970</v>
      </c>
      <c r="I184" s="345" t="s">
        <v>1005</v>
      </c>
      <c r="J184" s="359" t="s">
        <v>972</v>
      </c>
      <c r="K184" s="350" t="s">
        <v>53</v>
      </c>
      <c r="L184" s="345" t="s">
        <v>973</v>
      </c>
      <c r="M184" s="345" t="s">
        <v>974</v>
      </c>
      <c r="N184" s="345" t="s">
        <v>1</v>
      </c>
      <c r="O184" s="350">
        <v>1500</v>
      </c>
      <c r="P184" s="350">
        <v>1500</v>
      </c>
      <c r="Q184" s="350">
        <v>1500</v>
      </c>
      <c r="R184" s="350">
        <f t="shared" si="27"/>
        <v>0</v>
      </c>
      <c r="S184" s="350">
        <v>1500</v>
      </c>
      <c r="T184" s="350">
        <v>1500</v>
      </c>
      <c r="U184" s="348">
        <v>45291</v>
      </c>
      <c r="V184" s="350">
        <v>1200</v>
      </c>
      <c r="W184" s="353" t="s">
        <v>991</v>
      </c>
      <c r="X184" s="547"/>
      <c r="Y184" s="352">
        <v>45382</v>
      </c>
      <c r="Z184" s="353">
        <v>3</v>
      </c>
      <c r="AA184" s="353">
        <v>3</v>
      </c>
      <c r="AB184" s="281"/>
      <c r="AC184" s="281"/>
      <c r="AD184" s="281"/>
      <c r="AE184" s="354"/>
      <c r="AF184" s="354"/>
      <c r="AG184" s="354"/>
      <c r="AH184" s="347"/>
      <c r="AI184" s="345"/>
      <c r="AJ184" s="345"/>
      <c r="AK184" s="354">
        <v>3</v>
      </c>
    </row>
    <row r="185" spans="1:37" ht="13.5">
      <c r="A185" s="345" t="s">
        <v>596</v>
      </c>
      <c r="B185" s="346" t="s">
        <v>966</v>
      </c>
      <c r="C185" s="347" t="s">
        <v>1007</v>
      </c>
      <c r="D185" s="345" t="s">
        <v>968</v>
      </c>
      <c r="E185" s="348">
        <v>45223</v>
      </c>
      <c r="F185" s="345" t="s">
        <v>459</v>
      </c>
      <c r="G185" s="345" t="s">
        <v>969</v>
      </c>
      <c r="H185" s="345" t="s">
        <v>970</v>
      </c>
      <c r="I185" s="345" t="s">
        <v>1005</v>
      </c>
      <c r="J185" s="359" t="s">
        <v>972</v>
      </c>
      <c r="K185" s="350" t="s">
        <v>53</v>
      </c>
      <c r="L185" s="345" t="s">
        <v>973</v>
      </c>
      <c r="M185" s="345" t="s">
        <v>974</v>
      </c>
      <c r="N185" s="345" t="s">
        <v>1</v>
      </c>
      <c r="O185" s="350">
        <v>8000</v>
      </c>
      <c r="P185" s="350">
        <v>8000</v>
      </c>
      <c r="Q185" s="350">
        <v>8000</v>
      </c>
      <c r="R185" s="350">
        <f t="shared" si="27"/>
        <v>0</v>
      </c>
      <c r="S185" s="350">
        <v>8000</v>
      </c>
      <c r="T185" s="350">
        <v>8000</v>
      </c>
      <c r="U185" s="348">
        <v>45291</v>
      </c>
      <c r="V185" s="350">
        <v>7200</v>
      </c>
      <c r="W185" s="353" t="s">
        <v>991</v>
      </c>
      <c r="X185" s="354"/>
      <c r="Y185" s="352">
        <v>45382</v>
      </c>
      <c r="Z185" s="353">
        <v>3</v>
      </c>
      <c r="AA185" s="353">
        <v>3</v>
      </c>
      <c r="AB185" s="281"/>
      <c r="AC185" s="281"/>
      <c r="AD185" s="281"/>
      <c r="AE185" s="354"/>
      <c r="AF185" s="354"/>
      <c r="AG185" s="354"/>
      <c r="AH185" s="347"/>
      <c r="AI185" s="345"/>
      <c r="AJ185" s="345"/>
      <c r="AK185" s="354">
        <v>3</v>
      </c>
    </row>
    <row r="186" spans="1:37" ht="13.5">
      <c r="A186" s="345" t="s">
        <v>597</v>
      </c>
      <c r="B186" s="346" t="s">
        <v>966</v>
      </c>
      <c r="C186" s="347" t="s">
        <v>1008</v>
      </c>
      <c r="D186" s="345" t="s">
        <v>968</v>
      </c>
      <c r="E186" s="348">
        <v>45223</v>
      </c>
      <c r="F186" s="345" t="s">
        <v>458</v>
      </c>
      <c r="G186" s="345" t="s">
        <v>969</v>
      </c>
      <c r="H186" s="345" t="s">
        <v>970</v>
      </c>
      <c r="I186" s="345" t="s">
        <v>1005</v>
      </c>
      <c r="J186" s="359" t="s">
        <v>972</v>
      </c>
      <c r="K186" s="350" t="s">
        <v>53</v>
      </c>
      <c r="L186" s="345" t="s">
        <v>973</v>
      </c>
      <c r="M186" s="345" t="s">
        <v>974</v>
      </c>
      <c r="N186" s="345" t="s">
        <v>1</v>
      </c>
      <c r="O186" s="350">
        <v>35800</v>
      </c>
      <c r="P186" s="350">
        <v>35800</v>
      </c>
      <c r="Q186" s="350">
        <v>35800</v>
      </c>
      <c r="R186" s="350">
        <f t="shared" si="27"/>
        <v>0</v>
      </c>
      <c r="S186" s="350">
        <v>35800</v>
      </c>
      <c r="T186" s="350">
        <v>35800</v>
      </c>
      <c r="U186" s="348">
        <v>45291</v>
      </c>
      <c r="V186" s="350">
        <v>32800</v>
      </c>
      <c r="W186" s="353" t="s">
        <v>991</v>
      </c>
      <c r="X186" s="354"/>
      <c r="Y186" s="352">
        <v>45382</v>
      </c>
      <c r="Z186" s="353">
        <v>3</v>
      </c>
      <c r="AA186" s="353">
        <v>3</v>
      </c>
      <c r="AB186" s="281"/>
      <c r="AC186" s="281"/>
      <c r="AD186" s="281"/>
      <c r="AE186" s="354"/>
      <c r="AF186" s="354"/>
      <c r="AG186" s="354"/>
      <c r="AH186" s="347"/>
      <c r="AI186" s="345"/>
      <c r="AJ186" s="345"/>
      <c r="AK186" s="354">
        <v>3</v>
      </c>
    </row>
    <row r="187" spans="1:37" ht="13.5">
      <c r="A187" s="345" t="s">
        <v>598</v>
      </c>
      <c r="B187" s="346" t="s">
        <v>966</v>
      </c>
      <c r="C187" s="347" t="s">
        <v>1009</v>
      </c>
      <c r="D187" s="345" t="s">
        <v>968</v>
      </c>
      <c r="E187" s="348">
        <v>45383</v>
      </c>
      <c r="F187" s="345" t="s">
        <v>993</v>
      </c>
      <c r="G187" s="345" t="s">
        <v>969</v>
      </c>
      <c r="H187" s="345" t="s">
        <v>970</v>
      </c>
      <c r="I187" s="345" t="s">
        <v>82</v>
      </c>
      <c r="J187" s="359" t="s">
        <v>972</v>
      </c>
      <c r="K187" s="355" t="s">
        <v>82</v>
      </c>
      <c r="L187" s="355" t="s">
        <v>14</v>
      </c>
      <c r="M187" s="345" t="s">
        <v>1010</v>
      </c>
      <c r="N187" s="345" t="s">
        <v>1</v>
      </c>
      <c r="O187" s="350">
        <v>5683621</v>
      </c>
      <c r="P187" s="350">
        <v>5683621</v>
      </c>
      <c r="Q187" s="350">
        <v>5683621</v>
      </c>
      <c r="R187" s="350">
        <f t="shared" si="27"/>
        <v>0</v>
      </c>
      <c r="S187" s="350"/>
      <c r="T187" s="350"/>
      <c r="U187" s="348"/>
      <c r="V187" s="350"/>
      <c r="W187" s="374"/>
      <c r="X187" s="359"/>
      <c r="Y187" s="352">
        <v>45575</v>
      </c>
      <c r="Z187" s="353">
        <v>10</v>
      </c>
      <c r="AA187" s="349"/>
      <c r="AB187" s="281"/>
      <c r="AC187" s="281"/>
      <c r="AD187" s="281"/>
      <c r="AE187" s="359"/>
      <c r="AF187" s="359"/>
      <c r="AG187" s="359"/>
      <c r="AH187" s="288" t="s">
        <v>1259</v>
      </c>
      <c r="AI187" s="345"/>
      <c r="AJ187" s="345"/>
      <c r="AK187" s="354">
        <v>10</v>
      </c>
    </row>
    <row r="188" spans="1:37" ht="13.5">
      <c r="A188" s="345" t="s">
        <v>599</v>
      </c>
      <c r="B188" s="346" t="s">
        <v>966</v>
      </c>
      <c r="C188" s="347" t="s">
        <v>1011</v>
      </c>
      <c r="D188" s="345" t="s">
        <v>968</v>
      </c>
      <c r="E188" s="348">
        <v>45473</v>
      </c>
      <c r="F188" s="345" t="s">
        <v>993</v>
      </c>
      <c r="G188" s="345" t="s">
        <v>969</v>
      </c>
      <c r="H188" s="345" t="s">
        <v>970</v>
      </c>
      <c r="I188" s="345" t="s">
        <v>82</v>
      </c>
      <c r="J188" s="359" t="s">
        <v>972</v>
      </c>
      <c r="K188" s="355" t="s">
        <v>82</v>
      </c>
      <c r="L188" s="355" t="s">
        <v>14</v>
      </c>
      <c r="M188" s="345" t="s">
        <v>1010</v>
      </c>
      <c r="N188" s="345" t="s">
        <v>1</v>
      </c>
      <c r="O188" s="350">
        <v>2863516</v>
      </c>
      <c r="P188" s="350">
        <v>2863516</v>
      </c>
      <c r="Q188" s="350">
        <v>2863516</v>
      </c>
      <c r="R188" s="350">
        <f t="shared" si="27"/>
        <v>0</v>
      </c>
      <c r="S188" s="350"/>
      <c r="T188" s="350"/>
      <c r="U188" s="348"/>
      <c r="V188" s="350"/>
      <c r="W188" s="354"/>
      <c r="X188" s="359"/>
      <c r="Y188" s="352">
        <v>45575</v>
      </c>
      <c r="Z188" s="353">
        <v>10</v>
      </c>
      <c r="AA188" s="349"/>
      <c r="AB188" s="281"/>
      <c r="AC188" s="281"/>
      <c r="AD188" s="281"/>
      <c r="AE188" s="359"/>
      <c r="AF188" s="359"/>
      <c r="AG188" s="359"/>
      <c r="AH188" s="288" t="s">
        <v>1259</v>
      </c>
      <c r="AI188" s="345"/>
      <c r="AJ188" s="345"/>
      <c r="AK188" s="354">
        <v>10</v>
      </c>
    </row>
    <row r="189" spans="1:37" ht="13.5">
      <c r="A189" s="345" t="s">
        <v>600</v>
      </c>
      <c r="B189" s="346" t="s">
        <v>966</v>
      </c>
      <c r="C189" s="373" t="s">
        <v>1245</v>
      </c>
      <c r="D189" s="345" t="s">
        <v>968</v>
      </c>
      <c r="E189" s="348">
        <v>45257</v>
      </c>
      <c r="F189" s="345" t="s">
        <v>993</v>
      </c>
      <c r="G189" s="345" t="s">
        <v>969</v>
      </c>
      <c r="H189" s="345" t="s">
        <v>970</v>
      </c>
      <c r="I189" s="345" t="s">
        <v>999</v>
      </c>
      <c r="J189" s="359" t="s">
        <v>972</v>
      </c>
      <c r="K189" s="350" t="s">
        <v>53</v>
      </c>
      <c r="L189" s="345" t="s">
        <v>102</v>
      </c>
      <c r="M189" s="345" t="s">
        <v>1000</v>
      </c>
      <c r="N189" s="345" t="s">
        <v>3</v>
      </c>
      <c r="O189" s="350">
        <v>300</v>
      </c>
      <c r="P189" s="350">
        <v>2190</v>
      </c>
      <c r="Q189" s="350">
        <v>2190</v>
      </c>
      <c r="R189" s="350">
        <f t="shared" si="27"/>
        <v>0</v>
      </c>
      <c r="S189" s="350">
        <v>300</v>
      </c>
      <c r="T189" s="350">
        <v>2190</v>
      </c>
      <c r="U189" s="348">
        <v>45316</v>
      </c>
      <c r="V189" s="350">
        <v>1800</v>
      </c>
      <c r="W189" s="353" t="s">
        <v>991</v>
      </c>
      <c r="X189" s="546"/>
      <c r="Y189" s="348">
        <v>45412</v>
      </c>
      <c r="Z189" s="354">
        <v>4</v>
      </c>
      <c r="AA189" s="353"/>
      <c r="AB189" s="281"/>
      <c r="AC189" s="281"/>
      <c r="AD189" s="281"/>
      <c r="AE189" s="354"/>
      <c r="AF189" s="354"/>
      <c r="AG189" s="354"/>
      <c r="AH189" s="560" t="s">
        <v>1260</v>
      </c>
      <c r="AI189" s="345"/>
      <c r="AJ189" s="345"/>
      <c r="AK189" s="354">
        <v>4</v>
      </c>
    </row>
    <row r="190" spans="1:37" ht="13.5">
      <c r="A190" s="345" t="s">
        <v>601</v>
      </c>
      <c r="B190" s="346" t="s">
        <v>966</v>
      </c>
      <c r="C190" s="369" t="s">
        <v>1012</v>
      </c>
      <c r="D190" s="345" t="s">
        <v>968</v>
      </c>
      <c r="E190" s="348">
        <v>45268</v>
      </c>
      <c r="F190" s="345" t="s">
        <v>454</v>
      </c>
      <c r="G190" s="345" t="s">
        <v>969</v>
      </c>
      <c r="H190" s="345" t="s">
        <v>970</v>
      </c>
      <c r="I190" s="345" t="s">
        <v>1013</v>
      </c>
      <c r="J190" s="349" t="s">
        <v>972</v>
      </c>
      <c r="K190" s="355" t="s">
        <v>53</v>
      </c>
      <c r="L190" s="355" t="s">
        <v>16</v>
      </c>
      <c r="M190" s="345" t="s">
        <v>1014</v>
      </c>
      <c r="N190" s="345" t="s">
        <v>1</v>
      </c>
      <c r="O190" s="350">
        <v>99200</v>
      </c>
      <c r="P190" s="350">
        <v>99200</v>
      </c>
      <c r="Q190" s="802">
        <v>99200</v>
      </c>
      <c r="R190" s="350">
        <f t="shared" si="27"/>
        <v>0</v>
      </c>
      <c r="S190" s="350">
        <v>99200</v>
      </c>
      <c r="T190" s="350">
        <v>99200</v>
      </c>
      <c r="U190" s="348">
        <v>45382</v>
      </c>
      <c r="V190" s="350">
        <v>76700</v>
      </c>
      <c r="W190" s="353" t="s">
        <v>991</v>
      </c>
      <c r="X190" s="542"/>
      <c r="Y190" s="348">
        <v>45412</v>
      </c>
      <c r="Z190" s="354">
        <v>4</v>
      </c>
      <c r="AA190" s="382"/>
      <c r="AB190" s="281"/>
      <c r="AC190" s="281"/>
      <c r="AD190" s="281"/>
      <c r="AE190" s="372"/>
      <c r="AF190" s="372"/>
      <c r="AG190" s="372"/>
      <c r="AH190" s="561" t="s">
        <v>1261</v>
      </c>
      <c r="AI190" s="345"/>
      <c r="AJ190" s="345"/>
      <c r="AK190" s="354">
        <v>4</v>
      </c>
    </row>
    <row r="191" spans="1:37" ht="13.5">
      <c r="A191" s="345" t="s">
        <v>602</v>
      </c>
      <c r="B191" s="346" t="s">
        <v>966</v>
      </c>
      <c r="C191" s="373" t="s">
        <v>1015</v>
      </c>
      <c r="D191" s="345" t="s">
        <v>968</v>
      </c>
      <c r="E191" s="348">
        <v>45218</v>
      </c>
      <c r="F191" s="345" t="s">
        <v>993</v>
      </c>
      <c r="G191" s="345" t="s">
        <v>969</v>
      </c>
      <c r="H191" s="345" t="s">
        <v>970</v>
      </c>
      <c r="I191" s="345" t="s">
        <v>999</v>
      </c>
      <c r="J191" s="359" t="s">
        <v>972</v>
      </c>
      <c r="K191" s="350" t="s">
        <v>53</v>
      </c>
      <c r="L191" s="345" t="s">
        <v>102</v>
      </c>
      <c r="M191" s="345" t="s">
        <v>1000</v>
      </c>
      <c r="N191" s="345" t="s">
        <v>3</v>
      </c>
      <c r="O191" s="350">
        <v>1250</v>
      </c>
      <c r="P191" s="350">
        <v>9125</v>
      </c>
      <c r="Q191" s="802">
        <v>9125</v>
      </c>
      <c r="R191" s="350">
        <f t="shared" si="27"/>
        <v>0</v>
      </c>
      <c r="S191" s="350">
        <v>1250</v>
      </c>
      <c r="T191" s="350">
        <v>9125</v>
      </c>
      <c r="U191" s="348">
        <v>45316</v>
      </c>
      <c r="V191" s="350">
        <v>7800</v>
      </c>
      <c r="W191" s="353" t="s">
        <v>991</v>
      </c>
      <c r="X191" s="546"/>
      <c r="Y191" s="352">
        <v>45412</v>
      </c>
      <c r="Z191" s="353">
        <v>4</v>
      </c>
      <c r="AA191" s="283">
        <v>4</v>
      </c>
      <c r="AB191" s="281"/>
      <c r="AC191" s="281"/>
      <c r="AD191" s="281"/>
      <c r="AE191" s="354"/>
      <c r="AF191" s="354"/>
      <c r="AG191" s="354"/>
      <c r="AH191" s="562"/>
      <c r="AI191" s="345"/>
      <c r="AJ191" s="345"/>
      <c r="AK191" s="354">
        <v>4</v>
      </c>
    </row>
    <row r="192" spans="1:37" ht="13.5">
      <c r="A192" s="345" t="s">
        <v>603</v>
      </c>
      <c r="B192" s="346" t="s">
        <v>966</v>
      </c>
      <c r="C192" s="373" t="s">
        <v>1016</v>
      </c>
      <c r="D192" s="345" t="s">
        <v>968</v>
      </c>
      <c r="E192" s="348">
        <v>45218</v>
      </c>
      <c r="F192" s="345" t="s">
        <v>993</v>
      </c>
      <c r="G192" s="345" t="s">
        <v>969</v>
      </c>
      <c r="H192" s="345" t="s">
        <v>970</v>
      </c>
      <c r="I192" s="345" t="s">
        <v>999</v>
      </c>
      <c r="J192" s="359" t="s">
        <v>972</v>
      </c>
      <c r="K192" s="350" t="s">
        <v>53</v>
      </c>
      <c r="L192" s="345" t="s">
        <v>102</v>
      </c>
      <c r="M192" s="345" t="s">
        <v>1000</v>
      </c>
      <c r="N192" s="345" t="s">
        <v>3</v>
      </c>
      <c r="O192" s="350">
        <v>2500</v>
      </c>
      <c r="P192" s="350">
        <f>O192*P2</f>
        <v>17750</v>
      </c>
      <c r="Q192" s="350">
        <v>18250</v>
      </c>
      <c r="R192" s="350">
        <f t="shared" si="27"/>
        <v>-500</v>
      </c>
      <c r="S192" s="350">
        <v>2500</v>
      </c>
      <c r="T192" s="350">
        <v>18250</v>
      </c>
      <c r="U192" s="348">
        <v>45316</v>
      </c>
      <c r="V192" s="350">
        <v>4400</v>
      </c>
      <c r="W192" s="353" t="s">
        <v>991</v>
      </c>
      <c r="X192" s="546"/>
      <c r="Y192" s="348">
        <v>45412</v>
      </c>
      <c r="Z192" s="354">
        <v>4</v>
      </c>
      <c r="AA192" s="353"/>
      <c r="AB192" s="281"/>
      <c r="AC192" s="281"/>
      <c r="AD192" s="281"/>
      <c r="AE192" s="354"/>
      <c r="AF192" s="354"/>
      <c r="AG192" s="354"/>
      <c r="AH192" s="560" t="s">
        <v>1262</v>
      </c>
      <c r="AI192" s="345"/>
      <c r="AJ192" s="345"/>
      <c r="AK192" s="354">
        <v>4</v>
      </c>
    </row>
    <row r="193" spans="1:37" ht="13.5">
      <c r="A193" s="345" t="s">
        <v>604</v>
      </c>
      <c r="B193" s="346" t="s">
        <v>966</v>
      </c>
      <c r="C193" s="373" t="s">
        <v>1017</v>
      </c>
      <c r="D193" s="345" t="s">
        <v>968</v>
      </c>
      <c r="E193" s="348">
        <v>45264</v>
      </c>
      <c r="F193" s="345" t="s">
        <v>993</v>
      </c>
      <c r="G193" s="345" t="s">
        <v>969</v>
      </c>
      <c r="H193" s="345" t="s">
        <v>970</v>
      </c>
      <c r="I193" s="345" t="s">
        <v>999</v>
      </c>
      <c r="J193" s="349" t="s">
        <v>972</v>
      </c>
      <c r="K193" s="350" t="s">
        <v>53</v>
      </c>
      <c r="L193" s="345" t="s">
        <v>102</v>
      </c>
      <c r="M193" s="345" t="s">
        <v>1000</v>
      </c>
      <c r="N193" s="345" t="s">
        <v>3</v>
      </c>
      <c r="O193" s="350">
        <v>1250</v>
      </c>
      <c r="P193" s="350">
        <v>9125</v>
      </c>
      <c r="Q193" s="350">
        <v>9125</v>
      </c>
      <c r="R193" s="350">
        <f t="shared" si="27"/>
        <v>0</v>
      </c>
      <c r="S193" s="350">
        <v>1250</v>
      </c>
      <c r="T193" s="350">
        <v>9125</v>
      </c>
      <c r="U193" s="348">
        <v>45316</v>
      </c>
      <c r="V193" s="350">
        <v>4400</v>
      </c>
      <c r="W193" s="353" t="s">
        <v>991</v>
      </c>
      <c r="X193" s="546"/>
      <c r="Y193" s="348">
        <v>45412</v>
      </c>
      <c r="Z193" s="354">
        <v>4</v>
      </c>
      <c r="AA193" s="353"/>
      <c r="AB193" s="281"/>
      <c r="AC193" s="281"/>
      <c r="AD193" s="281"/>
      <c r="AE193" s="354"/>
      <c r="AF193" s="354"/>
      <c r="AG193" s="354"/>
      <c r="AH193" s="563" t="s">
        <v>1263</v>
      </c>
      <c r="AI193" s="345"/>
      <c r="AJ193" s="345"/>
      <c r="AK193" s="354">
        <v>4</v>
      </c>
    </row>
    <row r="194" spans="1:37" ht="13.5">
      <c r="A194" s="345" t="s">
        <v>605</v>
      </c>
      <c r="B194" s="346" t="s">
        <v>966</v>
      </c>
      <c r="C194" s="373" t="s">
        <v>1018</v>
      </c>
      <c r="D194" s="345" t="s">
        <v>968</v>
      </c>
      <c r="E194" s="348">
        <v>45113</v>
      </c>
      <c r="F194" s="345" t="s">
        <v>993</v>
      </c>
      <c r="G194" s="345" t="s">
        <v>969</v>
      </c>
      <c r="H194" s="345" t="s">
        <v>970</v>
      </c>
      <c r="I194" s="345" t="s">
        <v>999</v>
      </c>
      <c r="J194" s="349" t="s">
        <v>972</v>
      </c>
      <c r="K194" s="350" t="s">
        <v>53</v>
      </c>
      <c r="L194" s="345" t="s">
        <v>102</v>
      </c>
      <c r="M194" s="345" t="s">
        <v>1000</v>
      </c>
      <c r="N194" s="345" t="s">
        <v>3</v>
      </c>
      <c r="O194" s="350">
        <v>1750</v>
      </c>
      <c r="P194" s="350">
        <v>12775</v>
      </c>
      <c r="Q194" s="350">
        <v>12775</v>
      </c>
      <c r="R194" s="350">
        <f t="shared" si="27"/>
        <v>0</v>
      </c>
      <c r="S194" s="350">
        <v>1750</v>
      </c>
      <c r="T194" s="350">
        <v>12775</v>
      </c>
      <c r="U194" s="348">
        <v>45316</v>
      </c>
      <c r="V194" s="350">
        <v>9900</v>
      </c>
      <c r="W194" s="353" t="s">
        <v>991</v>
      </c>
      <c r="X194" s="546"/>
      <c r="Y194" s="348">
        <v>45412</v>
      </c>
      <c r="Z194" s="354">
        <v>4</v>
      </c>
      <c r="AA194" s="353"/>
      <c r="AB194" s="281"/>
      <c r="AC194" s="281"/>
      <c r="AD194" s="281"/>
      <c r="AE194" s="354"/>
      <c r="AF194" s="354"/>
      <c r="AG194" s="354"/>
      <c r="AH194" s="560" t="s">
        <v>1264</v>
      </c>
      <c r="AI194" s="345"/>
      <c r="AJ194" s="345"/>
      <c r="AK194" s="354">
        <v>4</v>
      </c>
    </row>
    <row r="195" spans="1:37" s="1101" customFormat="1" ht="13.5">
      <c r="A195" s="848" t="s">
        <v>606</v>
      </c>
      <c r="B195" s="360" t="s">
        <v>766</v>
      </c>
      <c r="C195" s="357" t="s">
        <v>251</v>
      </c>
      <c r="D195" s="848" t="s">
        <v>1611</v>
      </c>
      <c r="E195" s="362">
        <v>45443</v>
      </c>
      <c r="F195" s="358"/>
      <c r="G195" s="358" t="s">
        <v>172</v>
      </c>
      <c r="H195" s="358" t="s">
        <v>309</v>
      </c>
      <c r="I195" s="358" t="s">
        <v>53</v>
      </c>
      <c r="J195" s="374" t="s">
        <v>6</v>
      </c>
      <c r="K195" s="358" t="s">
        <v>53</v>
      </c>
      <c r="L195" s="358" t="s">
        <v>252</v>
      </c>
      <c r="M195" s="358" t="s">
        <v>253</v>
      </c>
      <c r="N195" s="358" t="s">
        <v>3</v>
      </c>
      <c r="O195" s="376"/>
      <c r="P195" s="1063"/>
      <c r="Q195" s="1063"/>
      <c r="R195" s="1063"/>
      <c r="S195" s="1063"/>
      <c r="T195" s="376"/>
      <c r="U195" s="362"/>
      <c r="V195" s="376"/>
      <c r="W195" s="375"/>
      <c r="X195" s="375"/>
      <c r="Y195" s="367">
        <v>45473</v>
      </c>
      <c r="Z195" s="365">
        <v>6</v>
      </c>
      <c r="AA195" s="571"/>
      <c r="AB195" s="1100"/>
      <c r="AC195" s="1100"/>
      <c r="AD195" s="1100"/>
      <c r="AE195" s="375"/>
      <c r="AF195" s="375"/>
      <c r="AG195" s="375"/>
      <c r="AH195" s="357" t="s">
        <v>770</v>
      </c>
      <c r="AI195" s="848"/>
      <c r="AJ195" s="358"/>
      <c r="AK195" s="364">
        <v>6</v>
      </c>
    </row>
    <row r="196" spans="1:37" s="1101" customFormat="1" ht="13.5">
      <c r="A196" s="848" t="s">
        <v>607</v>
      </c>
      <c r="B196" s="360" t="s">
        <v>766</v>
      </c>
      <c r="C196" s="357" t="s">
        <v>280</v>
      </c>
      <c r="D196" s="848" t="s">
        <v>1611</v>
      </c>
      <c r="E196" s="362">
        <v>45443</v>
      </c>
      <c r="F196" s="358"/>
      <c r="G196" s="358" t="s">
        <v>172</v>
      </c>
      <c r="H196" s="358" t="s">
        <v>309</v>
      </c>
      <c r="I196" s="358" t="s">
        <v>53</v>
      </c>
      <c r="J196" s="374" t="s">
        <v>6</v>
      </c>
      <c r="K196" s="358" t="s">
        <v>53</v>
      </c>
      <c r="L196" s="358" t="s">
        <v>252</v>
      </c>
      <c r="M196" s="358" t="s">
        <v>277</v>
      </c>
      <c r="N196" s="358" t="s">
        <v>3</v>
      </c>
      <c r="O196" s="376"/>
      <c r="P196" s="1063"/>
      <c r="Q196" s="1063"/>
      <c r="R196" s="1063"/>
      <c r="S196" s="1063"/>
      <c r="T196" s="376"/>
      <c r="U196" s="362"/>
      <c r="V196" s="376"/>
      <c r="W196" s="1099"/>
      <c r="X196" s="374"/>
      <c r="Y196" s="362">
        <v>45473</v>
      </c>
      <c r="Z196" s="364">
        <v>6</v>
      </c>
      <c r="AA196" s="363"/>
      <c r="AB196" s="1100"/>
      <c r="AC196" s="1100"/>
      <c r="AD196" s="1100"/>
      <c r="AE196" s="374"/>
      <c r="AF196" s="374"/>
      <c r="AG196" s="374"/>
      <c r="AH196" s="357"/>
      <c r="AI196" s="848"/>
      <c r="AJ196" s="358"/>
      <c r="AK196" s="364">
        <v>6</v>
      </c>
    </row>
    <row r="197" spans="1:37" ht="13.5">
      <c r="A197" s="345" t="s">
        <v>608</v>
      </c>
      <c r="B197" s="346" t="s">
        <v>966</v>
      </c>
      <c r="C197" s="347" t="s">
        <v>280</v>
      </c>
      <c r="D197" s="345" t="s">
        <v>968</v>
      </c>
      <c r="E197" s="348">
        <v>45344</v>
      </c>
      <c r="F197" s="345" t="s">
        <v>467</v>
      </c>
      <c r="G197" s="345" t="s">
        <v>969</v>
      </c>
      <c r="H197" s="345" t="s">
        <v>970</v>
      </c>
      <c r="I197" s="345" t="s">
        <v>53</v>
      </c>
      <c r="J197" s="359" t="s">
        <v>972</v>
      </c>
      <c r="K197" s="345" t="s">
        <v>53</v>
      </c>
      <c r="L197" s="345" t="s">
        <v>278</v>
      </c>
      <c r="M197" s="345" t="s">
        <v>983</v>
      </c>
      <c r="N197" s="345" t="s">
        <v>3</v>
      </c>
      <c r="O197" s="350">
        <v>70000</v>
      </c>
      <c r="P197" s="350">
        <v>511000</v>
      </c>
      <c r="Q197" s="350">
        <v>511000</v>
      </c>
      <c r="R197" s="350">
        <f>P197-Q197</f>
        <v>0</v>
      </c>
      <c r="S197" s="350">
        <v>70000</v>
      </c>
      <c r="T197" s="350">
        <f>P197</f>
        <v>511000</v>
      </c>
      <c r="U197" s="348">
        <v>45397</v>
      </c>
      <c r="V197" s="356">
        <v>425509</v>
      </c>
      <c r="W197" s="548" t="s">
        <v>1249</v>
      </c>
      <c r="X197" s="354"/>
      <c r="Y197" s="348">
        <v>45443</v>
      </c>
      <c r="Z197" s="354">
        <v>5</v>
      </c>
      <c r="AA197" s="349"/>
      <c r="AB197" s="281"/>
      <c r="AC197" s="281"/>
      <c r="AD197" s="281"/>
      <c r="AE197" s="359"/>
      <c r="AF197" s="359"/>
      <c r="AG197" s="359"/>
      <c r="AH197" s="288" t="s">
        <v>1256</v>
      </c>
      <c r="AI197" s="345"/>
      <c r="AJ197" s="345"/>
      <c r="AK197" s="354">
        <v>5</v>
      </c>
    </row>
    <row r="198" spans="1:37" s="1101" customFormat="1" ht="13.5">
      <c r="A198" s="848" t="s">
        <v>609</v>
      </c>
      <c r="B198" s="379" t="s">
        <v>766</v>
      </c>
      <c r="C198" s="357" t="s">
        <v>255</v>
      </c>
      <c r="D198" s="848" t="s">
        <v>1611</v>
      </c>
      <c r="E198" s="362">
        <v>45443</v>
      </c>
      <c r="F198" s="358"/>
      <c r="G198" s="358" t="s">
        <v>172</v>
      </c>
      <c r="H198" s="358" t="s">
        <v>309</v>
      </c>
      <c r="I198" s="358" t="s">
        <v>53</v>
      </c>
      <c r="J198" s="374" t="s">
        <v>6</v>
      </c>
      <c r="K198" s="358" t="s">
        <v>53</v>
      </c>
      <c r="L198" s="358" t="s">
        <v>252</v>
      </c>
      <c r="M198" s="358" t="s">
        <v>253</v>
      </c>
      <c r="N198" s="358" t="s">
        <v>3</v>
      </c>
      <c r="O198" s="366"/>
      <c r="P198" s="1063"/>
      <c r="Q198" s="1063"/>
      <c r="R198" s="1063"/>
      <c r="S198" s="1063"/>
      <c r="T198" s="366"/>
      <c r="U198" s="367"/>
      <c r="V198" s="366"/>
      <c r="W198" s="1099"/>
      <c r="X198" s="375"/>
      <c r="Y198" s="362">
        <v>45473</v>
      </c>
      <c r="Z198" s="364">
        <v>6</v>
      </c>
      <c r="AA198" s="571"/>
      <c r="AB198" s="1100"/>
      <c r="AC198" s="1100"/>
      <c r="AD198" s="1100"/>
      <c r="AE198" s="375"/>
      <c r="AF198" s="375"/>
      <c r="AG198" s="375"/>
      <c r="AH198" s="357" t="s">
        <v>770</v>
      </c>
      <c r="AI198" s="848"/>
      <c r="AJ198" s="358"/>
      <c r="AK198" s="364">
        <v>6</v>
      </c>
    </row>
    <row r="199" spans="1:37" ht="13.5">
      <c r="A199" s="345" t="s">
        <v>610</v>
      </c>
      <c r="B199" s="380" t="s">
        <v>966</v>
      </c>
      <c r="C199" s="369" t="s">
        <v>1019</v>
      </c>
      <c r="D199" s="345" t="s">
        <v>968</v>
      </c>
      <c r="E199" s="348">
        <v>45222</v>
      </c>
      <c r="F199" s="345" t="s">
        <v>993</v>
      </c>
      <c r="G199" s="345" t="s">
        <v>1020</v>
      </c>
      <c r="H199" s="345" t="s">
        <v>970</v>
      </c>
      <c r="I199" s="345" t="s">
        <v>1013</v>
      </c>
      <c r="J199" s="359" t="s">
        <v>972</v>
      </c>
      <c r="K199" s="355" t="s">
        <v>53</v>
      </c>
      <c r="L199" s="355" t="s">
        <v>15</v>
      </c>
      <c r="M199" s="345" t="s">
        <v>983</v>
      </c>
      <c r="N199" s="345" t="s">
        <v>3</v>
      </c>
      <c r="O199" s="356">
        <v>47245</v>
      </c>
      <c r="P199" s="356">
        <v>344888.5</v>
      </c>
      <c r="Q199" s="350">
        <v>344888.5</v>
      </c>
      <c r="R199" s="350">
        <f>P199-Q199</f>
        <v>0</v>
      </c>
      <c r="S199" s="356">
        <v>47245</v>
      </c>
      <c r="T199" s="356">
        <v>344888.5</v>
      </c>
      <c r="U199" s="352">
        <v>45382</v>
      </c>
      <c r="V199" s="356">
        <v>298000</v>
      </c>
      <c r="W199" s="353" t="s">
        <v>991</v>
      </c>
      <c r="X199" s="377"/>
      <c r="Y199" s="348">
        <v>45443</v>
      </c>
      <c r="Z199" s="372">
        <v>5</v>
      </c>
      <c r="AA199" s="382"/>
      <c r="AB199" s="281"/>
      <c r="AC199" s="281"/>
      <c r="AD199" s="281"/>
      <c r="AE199" s="372"/>
      <c r="AF199" s="372"/>
      <c r="AG199" s="354"/>
      <c r="AH199" s="347" t="s">
        <v>1021</v>
      </c>
      <c r="AI199" s="345"/>
      <c r="AJ199" s="345"/>
      <c r="AK199" s="372">
        <v>5</v>
      </c>
    </row>
    <row r="200" spans="1:37" s="1101" customFormat="1" ht="13.5">
      <c r="A200" s="848" t="s">
        <v>611</v>
      </c>
      <c r="B200" s="379" t="s">
        <v>766</v>
      </c>
      <c r="C200" s="357" t="s">
        <v>256</v>
      </c>
      <c r="D200" s="848" t="s">
        <v>1611</v>
      </c>
      <c r="E200" s="362">
        <v>45443</v>
      </c>
      <c r="F200" s="358"/>
      <c r="G200" s="358" t="s">
        <v>172</v>
      </c>
      <c r="H200" s="358" t="s">
        <v>309</v>
      </c>
      <c r="I200" s="358" t="s">
        <v>53</v>
      </c>
      <c r="J200" s="374" t="s">
        <v>6</v>
      </c>
      <c r="K200" s="358" t="s">
        <v>53</v>
      </c>
      <c r="L200" s="358" t="s">
        <v>252</v>
      </c>
      <c r="M200" s="358" t="s">
        <v>253</v>
      </c>
      <c r="N200" s="358" t="s">
        <v>3</v>
      </c>
      <c r="O200" s="366"/>
      <c r="P200" s="1102"/>
      <c r="Q200" s="1063"/>
      <c r="R200" s="1063"/>
      <c r="S200" s="1063"/>
      <c r="T200" s="366"/>
      <c r="U200" s="367"/>
      <c r="V200" s="366"/>
      <c r="W200" s="1103"/>
      <c r="X200" s="375"/>
      <c r="Y200" s="367">
        <v>45473</v>
      </c>
      <c r="Z200" s="365">
        <v>6</v>
      </c>
      <c r="AA200" s="571"/>
      <c r="AB200" s="1100"/>
      <c r="AC200" s="1100"/>
      <c r="AD200" s="1100"/>
      <c r="AE200" s="375"/>
      <c r="AF200" s="375"/>
      <c r="AG200" s="375"/>
      <c r="AH200" s="357" t="s">
        <v>770</v>
      </c>
      <c r="AI200" s="848"/>
      <c r="AJ200" s="358"/>
      <c r="AK200" s="364">
        <v>6</v>
      </c>
    </row>
    <row r="201" spans="1:37" ht="13.5">
      <c r="A201" s="345" t="s">
        <v>612</v>
      </c>
      <c r="B201" s="380" t="s">
        <v>966</v>
      </c>
      <c r="C201" s="369" t="s">
        <v>1022</v>
      </c>
      <c r="D201" s="345" t="s">
        <v>968</v>
      </c>
      <c r="E201" s="348">
        <v>45275</v>
      </c>
      <c r="F201" s="345" t="s">
        <v>993</v>
      </c>
      <c r="G201" s="345" t="s">
        <v>994</v>
      </c>
      <c r="H201" s="345" t="s">
        <v>970</v>
      </c>
      <c r="I201" s="345" t="s">
        <v>85</v>
      </c>
      <c r="J201" s="359" t="s">
        <v>972</v>
      </c>
      <c r="K201" s="355" t="s">
        <v>53</v>
      </c>
      <c r="L201" s="355" t="s">
        <v>15</v>
      </c>
      <c r="M201" s="345" t="s">
        <v>1023</v>
      </c>
      <c r="N201" s="345" t="s">
        <v>1</v>
      </c>
      <c r="O201" s="356">
        <v>402665</v>
      </c>
      <c r="P201" s="356">
        <v>402665</v>
      </c>
      <c r="Q201" s="350">
        <v>402665</v>
      </c>
      <c r="R201" s="350">
        <f>P201-Q201</f>
        <v>0</v>
      </c>
      <c r="S201" s="350">
        <v>402665</v>
      </c>
      <c r="T201" s="356">
        <v>402665</v>
      </c>
      <c r="U201" s="352">
        <v>45382</v>
      </c>
      <c r="V201" s="356">
        <v>317540</v>
      </c>
      <c r="W201" s="353" t="s">
        <v>991</v>
      </c>
      <c r="X201" s="246"/>
      <c r="Y201" s="352">
        <v>45443</v>
      </c>
      <c r="Z201" s="353">
        <v>5</v>
      </c>
      <c r="AA201" s="382"/>
      <c r="AB201" s="281"/>
      <c r="AC201" s="281"/>
      <c r="AD201" s="281"/>
      <c r="AE201" s="372"/>
      <c r="AF201" s="372"/>
      <c r="AG201" s="354"/>
      <c r="AH201" s="564" t="s">
        <v>1265</v>
      </c>
      <c r="AI201" s="345"/>
      <c r="AJ201" s="345"/>
      <c r="AK201" s="354">
        <v>5</v>
      </c>
    </row>
    <row r="202" spans="1:37" ht="13.5">
      <c r="A202" s="345" t="s">
        <v>613</v>
      </c>
      <c r="B202" s="380" t="s">
        <v>966</v>
      </c>
      <c r="C202" s="373" t="s">
        <v>155</v>
      </c>
      <c r="D202" s="345" t="s">
        <v>968</v>
      </c>
      <c r="E202" s="378">
        <v>45047</v>
      </c>
      <c r="F202" s="345" t="s">
        <v>993</v>
      </c>
      <c r="G202" s="345" t="s">
        <v>977</v>
      </c>
      <c r="H202" s="345" t="s">
        <v>970</v>
      </c>
      <c r="I202" s="345" t="s">
        <v>1002</v>
      </c>
      <c r="J202" s="359" t="s">
        <v>972</v>
      </c>
      <c r="K202" s="350" t="s">
        <v>53</v>
      </c>
      <c r="L202" s="355" t="s">
        <v>15</v>
      </c>
      <c r="M202" s="345" t="s">
        <v>1003</v>
      </c>
      <c r="N202" s="345" t="s">
        <v>1</v>
      </c>
      <c r="O202" s="356">
        <v>166000</v>
      </c>
      <c r="P202" s="350">
        <v>166000</v>
      </c>
      <c r="Q202" s="350">
        <v>166000</v>
      </c>
      <c r="R202" s="350">
        <f>P202-Q202</f>
        <v>0</v>
      </c>
      <c r="S202" s="350">
        <v>166000</v>
      </c>
      <c r="T202" s="356">
        <v>166000</v>
      </c>
      <c r="U202" s="352">
        <v>45092</v>
      </c>
      <c r="V202" s="356">
        <v>138712</v>
      </c>
      <c r="W202" s="353" t="s">
        <v>991</v>
      </c>
      <c r="X202" s="354"/>
      <c r="Y202" s="348">
        <v>45351</v>
      </c>
      <c r="Z202" s="354">
        <v>2</v>
      </c>
      <c r="AA202" s="353">
        <v>2</v>
      </c>
      <c r="AB202" s="281"/>
      <c r="AC202" s="281"/>
      <c r="AD202" s="281"/>
      <c r="AE202" s="354"/>
      <c r="AF202" s="354"/>
      <c r="AG202" s="354"/>
      <c r="AH202" s="347" t="s">
        <v>1024</v>
      </c>
      <c r="AI202" s="345"/>
      <c r="AJ202" s="345"/>
      <c r="AK202" s="354">
        <v>2</v>
      </c>
    </row>
    <row r="203" spans="1:37" ht="13.5">
      <c r="A203" s="345" t="s">
        <v>1025</v>
      </c>
      <c r="B203" s="380" t="s">
        <v>966</v>
      </c>
      <c r="C203" s="347" t="s">
        <v>1026</v>
      </c>
      <c r="D203" s="345" t="s">
        <v>968</v>
      </c>
      <c r="E203" s="348">
        <v>45412</v>
      </c>
      <c r="F203" s="345"/>
      <c r="G203" s="345" t="s">
        <v>969</v>
      </c>
      <c r="H203" s="345" t="s">
        <v>970</v>
      </c>
      <c r="I203" s="345" t="s">
        <v>978</v>
      </c>
      <c r="J203" s="359" t="s">
        <v>972</v>
      </c>
      <c r="K203" s="355" t="s">
        <v>82</v>
      </c>
      <c r="L203" s="345" t="s">
        <v>14</v>
      </c>
      <c r="M203" s="345" t="s">
        <v>979</v>
      </c>
      <c r="N203" s="345" t="s">
        <v>3</v>
      </c>
      <c r="O203" s="356">
        <v>20000</v>
      </c>
      <c r="P203" s="350">
        <v>146000</v>
      </c>
      <c r="Q203" s="350">
        <v>146000</v>
      </c>
      <c r="R203" s="350">
        <f>P203-Q203</f>
        <v>0</v>
      </c>
      <c r="S203" s="356">
        <v>20000</v>
      </c>
      <c r="T203" s="350">
        <v>146000</v>
      </c>
      <c r="U203" s="352"/>
      <c r="V203" s="356">
        <f>O203*0.75</f>
        <v>15000</v>
      </c>
      <c r="W203" s="550" t="s">
        <v>1250</v>
      </c>
      <c r="X203" s="354"/>
      <c r="Y203" s="348">
        <v>45473</v>
      </c>
      <c r="Z203" s="354">
        <v>6</v>
      </c>
      <c r="AA203" s="353"/>
      <c r="AB203" s="281"/>
      <c r="AC203" s="281"/>
      <c r="AD203" s="281"/>
      <c r="AE203" s="354"/>
      <c r="AF203" s="354"/>
      <c r="AG203" s="354"/>
      <c r="AH203" s="347" t="s">
        <v>1027</v>
      </c>
      <c r="AI203" s="345"/>
      <c r="AJ203" s="345"/>
      <c r="AK203" s="354">
        <v>6</v>
      </c>
    </row>
    <row r="204" spans="1:37" s="1101" customFormat="1" ht="13.5">
      <c r="A204" s="848" t="s">
        <v>614</v>
      </c>
      <c r="B204" s="379" t="s">
        <v>766</v>
      </c>
      <c r="C204" s="357" t="s">
        <v>257</v>
      </c>
      <c r="D204" s="848" t="s">
        <v>1611</v>
      </c>
      <c r="E204" s="362">
        <v>45443</v>
      </c>
      <c r="F204" s="358"/>
      <c r="G204" s="358" t="s">
        <v>172</v>
      </c>
      <c r="H204" s="358" t="s">
        <v>309</v>
      </c>
      <c r="I204" s="358" t="s">
        <v>53</v>
      </c>
      <c r="J204" s="374" t="s">
        <v>6</v>
      </c>
      <c r="K204" s="358" t="s">
        <v>53</v>
      </c>
      <c r="L204" s="358" t="s">
        <v>252</v>
      </c>
      <c r="M204" s="358" t="s">
        <v>253</v>
      </c>
      <c r="N204" s="358" t="s">
        <v>3</v>
      </c>
      <c r="O204" s="366"/>
      <c r="P204" s="1063"/>
      <c r="Q204" s="1063"/>
      <c r="R204" s="1063"/>
      <c r="S204" s="1063"/>
      <c r="T204" s="366"/>
      <c r="U204" s="367"/>
      <c r="V204" s="366"/>
      <c r="W204" s="1099"/>
      <c r="X204" s="375"/>
      <c r="Y204" s="367">
        <v>45473</v>
      </c>
      <c r="Z204" s="365">
        <v>6</v>
      </c>
      <c r="AA204" s="571"/>
      <c r="AB204" s="1100"/>
      <c r="AC204" s="1100"/>
      <c r="AD204" s="1100"/>
      <c r="AE204" s="375"/>
      <c r="AF204" s="375"/>
      <c r="AG204" s="375"/>
      <c r="AH204" s="357" t="s">
        <v>770</v>
      </c>
      <c r="AI204" s="848"/>
      <c r="AJ204" s="358"/>
      <c r="AK204" s="364">
        <v>6</v>
      </c>
    </row>
    <row r="205" spans="1:37" ht="13.5">
      <c r="A205" s="345" t="s">
        <v>615</v>
      </c>
      <c r="B205" s="380" t="s">
        <v>966</v>
      </c>
      <c r="C205" s="373" t="s">
        <v>1028</v>
      </c>
      <c r="D205" s="345" t="s">
        <v>968</v>
      </c>
      <c r="E205" s="378">
        <v>45047</v>
      </c>
      <c r="F205" s="345" t="s">
        <v>993</v>
      </c>
      <c r="G205" s="345" t="s">
        <v>977</v>
      </c>
      <c r="H205" s="345" t="s">
        <v>970</v>
      </c>
      <c r="I205" s="345" t="s">
        <v>1002</v>
      </c>
      <c r="J205" s="359" t="s">
        <v>972</v>
      </c>
      <c r="K205" s="350" t="s">
        <v>53</v>
      </c>
      <c r="L205" s="355" t="s">
        <v>15</v>
      </c>
      <c r="M205" s="345" t="s">
        <v>1003</v>
      </c>
      <c r="N205" s="345" t="s">
        <v>1</v>
      </c>
      <c r="O205" s="356">
        <v>4000</v>
      </c>
      <c r="P205" s="350">
        <v>4000</v>
      </c>
      <c r="Q205" s="350">
        <v>4000</v>
      </c>
      <c r="R205" s="350">
        <f t="shared" ref="R205:R250" si="28">P205-Q205</f>
        <v>0</v>
      </c>
      <c r="S205" s="350">
        <v>4000</v>
      </c>
      <c r="T205" s="356">
        <v>4000</v>
      </c>
      <c r="U205" s="352">
        <v>45092</v>
      </c>
      <c r="V205" s="356">
        <v>3400</v>
      </c>
      <c r="W205" s="353" t="s">
        <v>991</v>
      </c>
      <c r="X205" s="354"/>
      <c r="Y205" s="348">
        <v>45351</v>
      </c>
      <c r="Z205" s="354">
        <v>2</v>
      </c>
      <c r="AA205" s="353">
        <v>2</v>
      </c>
      <c r="AB205" s="281"/>
      <c r="AC205" s="281"/>
      <c r="AD205" s="281"/>
      <c r="AE205" s="354"/>
      <c r="AF205" s="354"/>
      <c r="AG205" s="354"/>
      <c r="AH205" s="347" t="s">
        <v>1024</v>
      </c>
      <c r="AI205" s="345"/>
      <c r="AJ205" s="345"/>
      <c r="AK205" s="354">
        <v>2</v>
      </c>
    </row>
    <row r="206" spans="1:37" ht="13.5">
      <c r="A206" s="345" t="s">
        <v>616</v>
      </c>
      <c r="B206" s="346" t="s">
        <v>966</v>
      </c>
      <c r="C206" s="347" t="s">
        <v>1029</v>
      </c>
      <c r="D206" s="345" t="s">
        <v>968</v>
      </c>
      <c r="E206" s="348">
        <v>45371</v>
      </c>
      <c r="F206" s="345" t="s">
        <v>993</v>
      </c>
      <c r="G206" s="345" t="s">
        <v>969</v>
      </c>
      <c r="H206" s="345" t="s">
        <v>970</v>
      </c>
      <c r="I206" s="345" t="s">
        <v>1002</v>
      </c>
      <c r="J206" s="359" t="s">
        <v>972</v>
      </c>
      <c r="K206" s="350" t="s">
        <v>53</v>
      </c>
      <c r="L206" s="345" t="s">
        <v>103</v>
      </c>
      <c r="M206" s="345" t="s">
        <v>1030</v>
      </c>
      <c r="N206" s="345" t="s">
        <v>1</v>
      </c>
      <c r="O206" s="350">
        <v>34000</v>
      </c>
      <c r="P206" s="350">
        <v>34000</v>
      </c>
      <c r="Q206" s="350">
        <v>34000</v>
      </c>
      <c r="R206" s="350">
        <f t="shared" si="28"/>
        <v>0</v>
      </c>
      <c r="S206" s="350">
        <v>34000</v>
      </c>
      <c r="T206" s="356">
        <v>34000</v>
      </c>
      <c r="U206" s="352">
        <v>45291</v>
      </c>
      <c r="V206" s="356">
        <v>19500</v>
      </c>
      <c r="W206" s="353" t="s">
        <v>1051</v>
      </c>
      <c r="X206" s="246"/>
      <c r="Y206" s="352">
        <v>45412</v>
      </c>
      <c r="Z206" s="353">
        <v>4</v>
      </c>
      <c r="AA206" s="382"/>
      <c r="AB206" s="281"/>
      <c r="AC206" s="281"/>
      <c r="AD206" s="281"/>
      <c r="AE206" s="372"/>
      <c r="AF206" s="372"/>
      <c r="AG206" s="354"/>
      <c r="AH206" s="565" t="s">
        <v>1266</v>
      </c>
      <c r="AI206" s="345"/>
      <c r="AJ206" s="345"/>
      <c r="AK206" s="354">
        <v>4</v>
      </c>
    </row>
    <row r="207" spans="1:37" ht="13.5">
      <c r="A207" s="345" t="s">
        <v>617</v>
      </c>
      <c r="B207" s="346" t="s">
        <v>966</v>
      </c>
      <c r="C207" s="373" t="s">
        <v>1031</v>
      </c>
      <c r="D207" s="345" t="s">
        <v>968</v>
      </c>
      <c r="E207" s="378">
        <v>45231</v>
      </c>
      <c r="F207" s="345" t="s">
        <v>993</v>
      </c>
      <c r="G207" s="345" t="s">
        <v>969</v>
      </c>
      <c r="H207" s="345" t="s">
        <v>970</v>
      </c>
      <c r="I207" s="345" t="s">
        <v>1002</v>
      </c>
      <c r="J207" s="359" t="s">
        <v>972</v>
      </c>
      <c r="K207" s="350" t="s">
        <v>53</v>
      </c>
      <c r="L207" s="355" t="s">
        <v>15</v>
      </c>
      <c r="M207" s="345" t="s">
        <v>1003</v>
      </c>
      <c r="N207" s="345" t="s">
        <v>1</v>
      </c>
      <c r="O207" s="350">
        <v>6900</v>
      </c>
      <c r="P207" s="350">
        <v>6900</v>
      </c>
      <c r="Q207" s="350">
        <v>6900</v>
      </c>
      <c r="R207" s="350">
        <f t="shared" si="28"/>
        <v>0</v>
      </c>
      <c r="S207" s="350">
        <v>6900</v>
      </c>
      <c r="T207" s="356">
        <v>6900</v>
      </c>
      <c r="U207" s="352">
        <v>45316</v>
      </c>
      <c r="V207" s="356">
        <f>2160</f>
        <v>2160</v>
      </c>
      <c r="W207" s="353" t="s">
        <v>991</v>
      </c>
      <c r="X207" s="546"/>
      <c r="Y207" s="352">
        <v>45412</v>
      </c>
      <c r="Z207" s="353">
        <v>4</v>
      </c>
      <c r="AA207" s="353"/>
      <c r="AB207" s="281"/>
      <c r="AC207" s="281"/>
      <c r="AD207" s="281"/>
      <c r="AE207" s="354"/>
      <c r="AF207" s="354"/>
      <c r="AG207" s="354"/>
      <c r="AH207" s="560" t="s">
        <v>1258</v>
      </c>
      <c r="AI207" s="345"/>
      <c r="AJ207" s="345"/>
      <c r="AK207" s="354">
        <v>4</v>
      </c>
    </row>
    <row r="208" spans="1:37" ht="27">
      <c r="A208" s="345" t="s">
        <v>618</v>
      </c>
      <c r="B208" s="346" t="s">
        <v>966</v>
      </c>
      <c r="C208" s="369" t="s">
        <v>1063</v>
      </c>
      <c r="D208" s="345" t="s">
        <v>968</v>
      </c>
      <c r="E208" s="348">
        <v>45412</v>
      </c>
      <c r="F208" s="345"/>
      <c r="G208" s="345" t="s">
        <v>969</v>
      </c>
      <c r="H208" s="345" t="s">
        <v>970</v>
      </c>
      <c r="I208" s="541" t="s">
        <v>1032</v>
      </c>
      <c r="J208" s="349" t="s">
        <v>972</v>
      </c>
      <c r="K208" s="355" t="s">
        <v>82</v>
      </c>
      <c r="L208" s="355"/>
      <c r="M208" s="345" t="s">
        <v>1033</v>
      </c>
      <c r="N208" s="345" t="s">
        <v>3</v>
      </c>
      <c r="O208" s="397">
        <v>3453620</v>
      </c>
      <c r="P208" s="350">
        <f>O208*P2</f>
        <v>24520702</v>
      </c>
      <c r="Q208" s="350">
        <v>25211426</v>
      </c>
      <c r="R208" s="350">
        <f t="shared" si="28"/>
        <v>-690724</v>
      </c>
      <c r="S208" s="397"/>
      <c r="T208" s="350"/>
      <c r="U208" s="352">
        <v>45536</v>
      </c>
      <c r="V208" s="356">
        <f t="shared" ref="V208:V209" si="29">O208*0.75</f>
        <v>2590215</v>
      </c>
      <c r="W208" s="354"/>
      <c r="X208" s="371"/>
      <c r="Y208" s="352">
        <v>45565</v>
      </c>
      <c r="Z208" s="383">
        <v>9</v>
      </c>
      <c r="AA208" s="382"/>
      <c r="AB208" s="281"/>
      <c r="AC208" s="281"/>
      <c r="AD208" s="281"/>
      <c r="AE208" s="372"/>
      <c r="AF208" s="372"/>
      <c r="AG208" s="372"/>
      <c r="AH208" s="369" t="s">
        <v>1035</v>
      </c>
      <c r="AI208" s="345"/>
      <c r="AJ208" s="345" t="s">
        <v>1036</v>
      </c>
      <c r="AK208" s="371">
        <v>9</v>
      </c>
    </row>
    <row r="209" spans="1:37" s="788" customFormat="1" ht="27">
      <c r="A209" s="761" t="s">
        <v>619</v>
      </c>
      <c r="B209" s="791" t="s">
        <v>966</v>
      </c>
      <c r="C209" s="792" t="s">
        <v>1063</v>
      </c>
      <c r="D209" s="761" t="s">
        <v>1037</v>
      </c>
      <c r="E209" s="793">
        <v>45473</v>
      </c>
      <c r="F209" s="345"/>
      <c r="G209" s="345" t="s">
        <v>969</v>
      </c>
      <c r="H209" s="761" t="s">
        <v>970</v>
      </c>
      <c r="I209" s="761" t="s">
        <v>1038</v>
      </c>
      <c r="J209" s="349" t="s">
        <v>972</v>
      </c>
      <c r="K209" s="355" t="s">
        <v>82</v>
      </c>
      <c r="L209" s="355" t="s">
        <v>14</v>
      </c>
      <c r="M209" s="345" t="s">
        <v>1039</v>
      </c>
      <c r="N209" s="761" t="s">
        <v>3</v>
      </c>
      <c r="O209" s="794">
        <v>1383333.3333333333</v>
      </c>
      <c r="P209" s="795">
        <f>O209*$P$2</f>
        <v>9821666.666666666</v>
      </c>
      <c r="Q209" s="795">
        <v>9821666.666666666</v>
      </c>
      <c r="R209" s="795">
        <f t="shared" si="28"/>
        <v>0</v>
      </c>
      <c r="S209" s="397"/>
      <c r="T209" s="350"/>
      <c r="U209" s="352">
        <v>45474</v>
      </c>
      <c r="V209" s="356">
        <f t="shared" si="29"/>
        <v>1037500</v>
      </c>
      <c r="W209" s="354"/>
      <c r="X209" s="549"/>
      <c r="Y209" s="796">
        <v>45575</v>
      </c>
      <c r="Z209" s="797">
        <v>10</v>
      </c>
      <c r="AA209" s="798"/>
      <c r="AB209" s="799"/>
      <c r="AC209" s="799"/>
      <c r="AD209" s="799"/>
      <c r="AE209" s="800"/>
      <c r="AF209" s="800"/>
      <c r="AG209" s="798"/>
      <c r="AH209" s="792" t="s">
        <v>1040</v>
      </c>
      <c r="AI209" s="761"/>
      <c r="AJ209" s="761" t="s">
        <v>1036</v>
      </c>
      <c r="AK209" s="1046">
        <v>10</v>
      </c>
    </row>
    <row r="210" spans="1:37" s="788" customFormat="1" ht="27">
      <c r="A210" s="761" t="s">
        <v>619</v>
      </c>
      <c r="B210" s="791" t="s">
        <v>966</v>
      </c>
      <c r="C210" s="792" t="s">
        <v>1063</v>
      </c>
      <c r="D210" s="761" t="s">
        <v>1037</v>
      </c>
      <c r="E210" s="793">
        <v>45473</v>
      </c>
      <c r="F210" s="345"/>
      <c r="G210" s="345" t="s">
        <v>969</v>
      </c>
      <c r="H210" s="761" t="s">
        <v>970</v>
      </c>
      <c r="I210" s="761" t="s">
        <v>1038</v>
      </c>
      <c r="J210" s="349" t="s">
        <v>972</v>
      </c>
      <c r="K210" s="355" t="s">
        <v>82</v>
      </c>
      <c r="L210" s="355" t="s">
        <v>14</v>
      </c>
      <c r="M210" s="345" t="s">
        <v>1039</v>
      </c>
      <c r="N210" s="761" t="s">
        <v>3</v>
      </c>
      <c r="O210" s="794">
        <v>1383333.3333333333</v>
      </c>
      <c r="P210" s="795">
        <f t="shared" ref="P210:P211" si="30">O210*$P$2</f>
        <v>9821666.666666666</v>
      </c>
      <c r="Q210" s="795">
        <v>9821666.666666666</v>
      </c>
      <c r="R210" s="795">
        <f t="shared" ref="R210:R211" si="31">P210-Q210</f>
        <v>0</v>
      </c>
      <c r="S210" s="397"/>
      <c r="T210" s="350"/>
      <c r="U210" s="352">
        <v>45474</v>
      </c>
      <c r="V210" s="356">
        <f t="shared" ref="V210:V211" si="32">O210*0.75</f>
        <v>1037500</v>
      </c>
      <c r="W210" s="354"/>
      <c r="X210" s="549"/>
      <c r="Y210" s="796">
        <v>45606</v>
      </c>
      <c r="Z210" s="797">
        <v>11</v>
      </c>
      <c r="AA210" s="798"/>
      <c r="AB210" s="799"/>
      <c r="AC210" s="799"/>
      <c r="AD210" s="799"/>
      <c r="AE210" s="800"/>
      <c r="AF210" s="800"/>
      <c r="AG210" s="798"/>
      <c r="AH210" s="792" t="s">
        <v>1040</v>
      </c>
      <c r="AI210" s="761"/>
      <c r="AJ210" s="761" t="s">
        <v>1036</v>
      </c>
      <c r="AK210" s="1046">
        <v>11</v>
      </c>
    </row>
    <row r="211" spans="1:37" s="788" customFormat="1" ht="27">
      <c r="A211" s="761" t="s">
        <v>619</v>
      </c>
      <c r="B211" s="791" t="s">
        <v>966</v>
      </c>
      <c r="C211" s="792" t="s">
        <v>1063</v>
      </c>
      <c r="D211" s="761" t="s">
        <v>1037</v>
      </c>
      <c r="E211" s="793">
        <v>45473</v>
      </c>
      <c r="F211" s="345"/>
      <c r="G211" s="345" t="s">
        <v>969</v>
      </c>
      <c r="H211" s="761" t="s">
        <v>970</v>
      </c>
      <c r="I211" s="761" t="s">
        <v>1038</v>
      </c>
      <c r="J211" s="349" t="s">
        <v>972</v>
      </c>
      <c r="K211" s="355" t="s">
        <v>82</v>
      </c>
      <c r="L211" s="355" t="s">
        <v>14</v>
      </c>
      <c r="M211" s="345" t="s">
        <v>1039</v>
      </c>
      <c r="N211" s="761" t="s">
        <v>3</v>
      </c>
      <c r="O211" s="794">
        <v>1383333.3333333333</v>
      </c>
      <c r="P211" s="795">
        <f t="shared" si="30"/>
        <v>9821666.666666666</v>
      </c>
      <c r="Q211" s="795">
        <v>9821666.666666666</v>
      </c>
      <c r="R211" s="795">
        <f t="shared" si="31"/>
        <v>0</v>
      </c>
      <c r="S211" s="397"/>
      <c r="T211" s="350"/>
      <c r="U211" s="352">
        <v>45474</v>
      </c>
      <c r="V211" s="356">
        <f t="shared" si="32"/>
        <v>1037500</v>
      </c>
      <c r="W211" s="354"/>
      <c r="X211" s="549"/>
      <c r="Y211" s="796">
        <v>45636</v>
      </c>
      <c r="Z211" s="797">
        <v>12</v>
      </c>
      <c r="AA211" s="798"/>
      <c r="AB211" s="799"/>
      <c r="AC211" s="799"/>
      <c r="AD211" s="799"/>
      <c r="AE211" s="800"/>
      <c r="AF211" s="800"/>
      <c r="AG211" s="798"/>
      <c r="AH211" s="792" t="s">
        <v>1040</v>
      </c>
      <c r="AI211" s="761"/>
      <c r="AJ211" s="761" t="s">
        <v>1036</v>
      </c>
      <c r="AK211" s="1046">
        <v>12</v>
      </c>
    </row>
    <row r="212" spans="1:37" ht="13.5">
      <c r="A212" s="345" t="s">
        <v>620</v>
      </c>
      <c r="B212" s="346" t="s">
        <v>966</v>
      </c>
      <c r="C212" s="347" t="s">
        <v>1041</v>
      </c>
      <c r="D212" s="345" t="s">
        <v>968</v>
      </c>
      <c r="E212" s="348">
        <v>44469</v>
      </c>
      <c r="F212" s="345" t="s">
        <v>456</v>
      </c>
      <c r="G212" s="345" t="s">
        <v>977</v>
      </c>
      <c r="H212" s="345" t="s">
        <v>970</v>
      </c>
      <c r="I212" s="345" t="s">
        <v>999</v>
      </c>
      <c r="J212" s="359" t="s">
        <v>972</v>
      </c>
      <c r="K212" s="350" t="s">
        <v>53</v>
      </c>
      <c r="L212" s="345" t="s">
        <v>102</v>
      </c>
      <c r="M212" s="345" t="s">
        <v>1000</v>
      </c>
      <c r="N212" s="345" t="s">
        <v>3</v>
      </c>
      <c r="O212" s="350">
        <v>70000</v>
      </c>
      <c r="P212" s="350">
        <v>511000</v>
      </c>
      <c r="Q212" s="350">
        <v>511000</v>
      </c>
      <c r="R212" s="350">
        <f t="shared" si="28"/>
        <v>0</v>
      </c>
      <c r="S212" s="350">
        <v>70000</v>
      </c>
      <c r="T212" s="350">
        <v>511000</v>
      </c>
      <c r="U212" s="352">
        <v>45412</v>
      </c>
      <c r="V212" s="356">
        <v>316200</v>
      </c>
      <c r="W212" s="548" t="s">
        <v>1249</v>
      </c>
      <c r="X212" s="354"/>
      <c r="Y212" s="352">
        <v>45443</v>
      </c>
      <c r="Z212" s="353">
        <v>5</v>
      </c>
      <c r="AA212" s="353"/>
      <c r="AB212" s="281"/>
      <c r="AC212" s="281"/>
      <c r="AD212" s="281"/>
      <c r="AE212" s="354"/>
      <c r="AF212" s="354"/>
      <c r="AG212" s="353"/>
      <c r="AH212" s="288" t="s">
        <v>1267</v>
      </c>
      <c r="AI212" s="345"/>
      <c r="AJ212" s="345"/>
      <c r="AK212" s="354">
        <v>5</v>
      </c>
    </row>
    <row r="213" spans="1:37" ht="13.5">
      <c r="A213" s="345" t="s">
        <v>621</v>
      </c>
      <c r="B213" s="346" t="s">
        <v>966</v>
      </c>
      <c r="C213" s="347" t="s">
        <v>1043</v>
      </c>
      <c r="D213" s="345" t="s">
        <v>968</v>
      </c>
      <c r="E213" s="348">
        <v>45298</v>
      </c>
      <c r="F213" s="345" t="s">
        <v>993</v>
      </c>
      <c r="G213" s="345" t="s">
        <v>1020</v>
      </c>
      <c r="H213" s="345" t="s">
        <v>970</v>
      </c>
      <c r="I213" s="345" t="s">
        <v>999</v>
      </c>
      <c r="J213" s="359" t="s">
        <v>972</v>
      </c>
      <c r="K213" s="350" t="s">
        <v>53</v>
      </c>
      <c r="L213" s="345" t="s">
        <v>102</v>
      </c>
      <c r="M213" s="345" t="s">
        <v>1000</v>
      </c>
      <c r="N213" s="345" t="s">
        <v>3</v>
      </c>
      <c r="O213" s="350">
        <v>28035</v>
      </c>
      <c r="P213" s="350">
        <v>204655.5</v>
      </c>
      <c r="Q213" s="350">
        <v>204655.5</v>
      </c>
      <c r="R213" s="350">
        <f t="shared" si="28"/>
        <v>0</v>
      </c>
      <c r="S213" s="350">
        <v>28035</v>
      </c>
      <c r="T213" s="350">
        <v>204655.5</v>
      </c>
      <c r="U213" s="352">
        <v>45443</v>
      </c>
      <c r="V213" s="356">
        <f>O213*0.75</f>
        <v>21026.25</v>
      </c>
      <c r="W213" s="548" t="s">
        <v>1249</v>
      </c>
      <c r="X213" s="354"/>
      <c r="Y213" s="348">
        <v>45412</v>
      </c>
      <c r="Z213" s="354">
        <v>5</v>
      </c>
      <c r="AA213" s="353"/>
      <c r="AB213" s="281"/>
      <c r="AC213" s="281"/>
      <c r="AD213" s="281"/>
      <c r="AE213" s="354"/>
      <c r="AF213" s="354"/>
      <c r="AG213" s="353"/>
      <c r="AH213" s="347" t="s">
        <v>1042</v>
      </c>
      <c r="AI213" s="345"/>
      <c r="AJ213" s="345"/>
      <c r="AK213" s="354">
        <v>5</v>
      </c>
    </row>
    <row r="214" spans="1:37" ht="13.5">
      <c r="A214" s="345" t="s">
        <v>622</v>
      </c>
      <c r="B214" s="346" t="s">
        <v>966</v>
      </c>
      <c r="C214" s="347" t="s">
        <v>1044</v>
      </c>
      <c r="D214" s="345" t="s">
        <v>968</v>
      </c>
      <c r="E214" s="348">
        <v>45183</v>
      </c>
      <c r="F214" s="345" t="s">
        <v>993</v>
      </c>
      <c r="G214" s="345" t="s">
        <v>969</v>
      </c>
      <c r="H214" s="345" t="s">
        <v>970</v>
      </c>
      <c r="I214" s="345" t="s">
        <v>1002</v>
      </c>
      <c r="J214" s="349" t="s">
        <v>972</v>
      </c>
      <c r="K214" s="350" t="s">
        <v>53</v>
      </c>
      <c r="L214" s="350" t="s">
        <v>103</v>
      </c>
      <c r="M214" s="345" t="s">
        <v>1030</v>
      </c>
      <c r="N214" s="345" t="s">
        <v>1</v>
      </c>
      <c r="O214" s="350">
        <v>26636</v>
      </c>
      <c r="P214" s="350">
        <v>26636</v>
      </c>
      <c r="Q214" s="350">
        <v>26636</v>
      </c>
      <c r="R214" s="350">
        <f t="shared" si="28"/>
        <v>0</v>
      </c>
      <c r="S214" s="350">
        <v>26636</v>
      </c>
      <c r="T214" s="356">
        <v>26636</v>
      </c>
      <c r="U214" s="352">
        <v>45291</v>
      </c>
      <c r="V214" s="356">
        <f>O214*0.75</f>
        <v>19977</v>
      </c>
      <c r="W214" s="353" t="s">
        <v>991</v>
      </c>
      <c r="X214" s="551"/>
      <c r="Y214" s="352">
        <v>45412</v>
      </c>
      <c r="Z214" s="353">
        <v>4</v>
      </c>
      <c r="AA214" s="382"/>
      <c r="AB214" s="281"/>
      <c r="AC214" s="281"/>
      <c r="AD214" s="281"/>
      <c r="AE214" s="372"/>
      <c r="AF214" s="372"/>
      <c r="AG214" s="354"/>
      <c r="AH214" s="560" t="s">
        <v>1268</v>
      </c>
      <c r="AI214" s="345"/>
      <c r="AJ214" s="345"/>
      <c r="AK214" s="354">
        <v>4</v>
      </c>
    </row>
    <row r="215" spans="1:37" ht="13.5">
      <c r="A215" s="345" t="s">
        <v>623</v>
      </c>
      <c r="B215" s="346" t="s">
        <v>966</v>
      </c>
      <c r="C215" s="373" t="s">
        <v>1045</v>
      </c>
      <c r="D215" s="345" t="s">
        <v>968</v>
      </c>
      <c r="E215" s="378">
        <v>45231</v>
      </c>
      <c r="F215" s="345" t="s">
        <v>993</v>
      </c>
      <c r="G215" s="345" t="s">
        <v>969</v>
      </c>
      <c r="H215" s="345" t="s">
        <v>970</v>
      </c>
      <c r="I215" s="345" t="s">
        <v>1002</v>
      </c>
      <c r="J215" s="349" t="s">
        <v>972</v>
      </c>
      <c r="K215" s="350" t="s">
        <v>53</v>
      </c>
      <c r="L215" s="355" t="s">
        <v>15</v>
      </c>
      <c r="M215" s="345" t="s">
        <v>1003</v>
      </c>
      <c r="N215" s="345" t="s">
        <v>1</v>
      </c>
      <c r="O215" s="350">
        <v>1200</v>
      </c>
      <c r="P215" s="350">
        <v>1200</v>
      </c>
      <c r="Q215" s="350">
        <v>1200</v>
      </c>
      <c r="R215" s="350">
        <f t="shared" si="28"/>
        <v>0</v>
      </c>
      <c r="S215" s="350">
        <v>1200</v>
      </c>
      <c r="T215" s="350">
        <v>1200</v>
      </c>
      <c r="U215" s="352">
        <v>45316</v>
      </c>
      <c r="V215" s="356">
        <f>520</f>
        <v>520</v>
      </c>
      <c r="W215" s="353" t="s">
        <v>991</v>
      </c>
      <c r="X215" s="546"/>
      <c r="Y215" s="352">
        <v>45412</v>
      </c>
      <c r="Z215" s="353">
        <v>4</v>
      </c>
      <c r="AA215" s="353"/>
      <c r="AB215" s="281"/>
      <c r="AC215" s="281"/>
      <c r="AD215" s="281"/>
      <c r="AE215" s="354"/>
      <c r="AF215" s="354"/>
      <c r="AG215" s="354"/>
      <c r="AH215" s="560" t="s">
        <v>1258</v>
      </c>
      <c r="AI215" s="345"/>
      <c r="AJ215" s="345"/>
      <c r="AK215" s="354">
        <v>4</v>
      </c>
    </row>
    <row r="216" spans="1:37" ht="13.5">
      <c r="A216" s="345" t="s">
        <v>624</v>
      </c>
      <c r="B216" s="346" t="s">
        <v>966</v>
      </c>
      <c r="C216" s="347" t="s">
        <v>1046</v>
      </c>
      <c r="D216" s="345" t="s">
        <v>968</v>
      </c>
      <c r="E216" s="345"/>
      <c r="F216" s="345" t="s">
        <v>993</v>
      </c>
      <c r="G216" s="345" t="s">
        <v>969</v>
      </c>
      <c r="H216" s="345" t="s">
        <v>970</v>
      </c>
      <c r="I216" s="345" t="s">
        <v>999</v>
      </c>
      <c r="J216" s="349" t="s">
        <v>972</v>
      </c>
      <c r="K216" s="350" t="s">
        <v>53</v>
      </c>
      <c r="L216" s="345" t="s">
        <v>102</v>
      </c>
      <c r="M216" s="345" t="s">
        <v>1000</v>
      </c>
      <c r="N216" s="345" t="s">
        <v>3</v>
      </c>
      <c r="O216" s="350">
        <v>1250</v>
      </c>
      <c r="P216" s="350">
        <v>9125</v>
      </c>
      <c r="Q216" s="350">
        <v>9125</v>
      </c>
      <c r="R216" s="350">
        <f t="shared" si="28"/>
        <v>0</v>
      </c>
      <c r="S216" s="350">
        <v>1250</v>
      </c>
      <c r="T216" s="350">
        <v>9125</v>
      </c>
      <c r="U216" s="352">
        <v>45306</v>
      </c>
      <c r="V216" s="356">
        <v>6500</v>
      </c>
      <c r="W216" s="353" t="s">
        <v>991</v>
      </c>
      <c r="X216" s="546"/>
      <c r="Y216" s="352">
        <v>45412</v>
      </c>
      <c r="Z216" s="353">
        <v>4</v>
      </c>
      <c r="AA216" s="353"/>
      <c r="AB216" s="281"/>
      <c r="AC216" s="281"/>
      <c r="AD216" s="281"/>
      <c r="AE216" s="354"/>
      <c r="AF216" s="354"/>
      <c r="AG216" s="354"/>
      <c r="AH216" s="560" t="s">
        <v>1260</v>
      </c>
      <c r="AI216" s="345"/>
      <c r="AJ216" s="345"/>
      <c r="AK216" s="354">
        <v>4</v>
      </c>
    </row>
    <row r="217" spans="1:37" ht="13.5">
      <c r="A217" s="345" t="s">
        <v>625</v>
      </c>
      <c r="B217" s="346" t="s">
        <v>966</v>
      </c>
      <c r="C217" s="373" t="s">
        <v>1047</v>
      </c>
      <c r="D217" s="345" t="s">
        <v>968</v>
      </c>
      <c r="E217" s="348">
        <v>45085</v>
      </c>
      <c r="F217" s="345" t="s">
        <v>1048</v>
      </c>
      <c r="G217" s="345" t="s">
        <v>969</v>
      </c>
      <c r="H217" s="345" t="s">
        <v>970</v>
      </c>
      <c r="I217" s="345" t="s">
        <v>1049</v>
      </c>
      <c r="J217" s="349" t="s">
        <v>972</v>
      </c>
      <c r="K217" s="350" t="s">
        <v>1050</v>
      </c>
      <c r="L217" s="345" t="s">
        <v>1050</v>
      </c>
      <c r="M217" s="350" t="s">
        <v>1050</v>
      </c>
      <c r="N217" s="345" t="s">
        <v>1</v>
      </c>
      <c r="O217" s="350">
        <v>126000</v>
      </c>
      <c r="P217" s="350">
        <v>126000</v>
      </c>
      <c r="Q217" s="350">
        <v>126000</v>
      </c>
      <c r="R217" s="350">
        <f t="shared" si="28"/>
        <v>0</v>
      </c>
      <c r="S217" s="350">
        <v>126000</v>
      </c>
      <c r="T217" s="356">
        <v>126000</v>
      </c>
      <c r="U217" s="352">
        <v>45291</v>
      </c>
      <c r="V217" s="356">
        <f>O217*0.75</f>
        <v>94500</v>
      </c>
      <c r="W217" s="353" t="s">
        <v>991</v>
      </c>
      <c r="X217" s="353"/>
      <c r="Y217" s="352">
        <v>45412</v>
      </c>
      <c r="Z217" s="353">
        <v>4</v>
      </c>
      <c r="AA217" s="353"/>
      <c r="AB217" s="281"/>
      <c r="AC217" s="281"/>
      <c r="AD217" s="281"/>
      <c r="AE217" s="354"/>
      <c r="AF217" s="354"/>
      <c r="AG217" s="354"/>
      <c r="AH217" s="564" t="s">
        <v>1269</v>
      </c>
      <c r="AI217" s="345"/>
      <c r="AJ217" s="345"/>
      <c r="AK217" s="354">
        <v>4</v>
      </c>
    </row>
    <row r="218" spans="1:37" ht="13.5">
      <c r="A218" s="345" t="s">
        <v>626</v>
      </c>
      <c r="B218" s="346" t="s">
        <v>966</v>
      </c>
      <c r="C218" s="369" t="s">
        <v>1052</v>
      </c>
      <c r="D218" s="345" t="s">
        <v>968</v>
      </c>
      <c r="E218" s="348">
        <v>45194</v>
      </c>
      <c r="F218" s="345" t="s">
        <v>453</v>
      </c>
      <c r="G218" s="345" t="s">
        <v>969</v>
      </c>
      <c r="H218" s="345" t="s">
        <v>970</v>
      </c>
      <c r="I218" s="345" t="s">
        <v>85</v>
      </c>
      <c r="J218" s="349" t="s">
        <v>972</v>
      </c>
      <c r="K218" s="355" t="s">
        <v>53</v>
      </c>
      <c r="L218" s="355" t="s">
        <v>16</v>
      </c>
      <c r="M218" s="345" t="s">
        <v>1053</v>
      </c>
      <c r="N218" s="370" t="s">
        <v>1</v>
      </c>
      <c r="O218" s="350">
        <v>68000</v>
      </c>
      <c r="P218" s="350">
        <v>68000</v>
      </c>
      <c r="Q218" s="802">
        <v>68000</v>
      </c>
      <c r="R218" s="350">
        <f t="shared" si="28"/>
        <v>0</v>
      </c>
      <c r="S218" s="350">
        <v>68000</v>
      </c>
      <c r="T218" s="356">
        <v>68000</v>
      </c>
      <c r="U218" s="352">
        <v>45260</v>
      </c>
      <c r="V218" s="356">
        <v>35646</v>
      </c>
      <c r="W218" s="353" t="s">
        <v>991</v>
      </c>
      <c r="X218" s="542"/>
      <c r="Y218" s="352">
        <v>45412</v>
      </c>
      <c r="Z218" s="353">
        <v>4</v>
      </c>
      <c r="AA218" s="382"/>
      <c r="AB218" s="281"/>
      <c r="AC218" s="281"/>
      <c r="AD218" s="281"/>
      <c r="AE218" s="382"/>
      <c r="AF218" s="382"/>
      <c r="AG218" s="382"/>
      <c r="AH218" s="561" t="s">
        <v>1261</v>
      </c>
      <c r="AI218" s="345"/>
      <c r="AJ218" s="345"/>
      <c r="AK218" s="354">
        <v>4</v>
      </c>
    </row>
    <row r="219" spans="1:37" ht="13.5">
      <c r="A219" s="345" t="s">
        <v>627</v>
      </c>
      <c r="B219" s="346" t="s">
        <v>966</v>
      </c>
      <c r="C219" s="373" t="s">
        <v>1054</v>
      </c>
      <c r="D219" s="345" t="s">
        <v>968</v>
      </c>
      <c r="E219" s="378">
        <v>45231</v>
      </c>
      <c r="F219" s="345" t="s">
        <v>993</v>
      </c>
      <c r="G219" s="345" t="s">
        <v>969</v>
      </c>
      <c r="H219" s="345" t="s">
        <v>970</v>
      </c>
      <c r="I219" s="345" t="s">
        <v>1002</v>
      </c>
      <c r="J219" s="349" t="s">
        <v>972</v>
      </c>
      <c r="K219" s="350" t="s">
        <v>53</v>
      </c>
      <c r="L219" s="355" t="s">
        <v>15</v>
      </c>
      <c r="M219" s="345" t="s">
        <v>1003</v>
      </c>
      <c r="N219" s="345" t="s">
        <v>1</v>
      </c>
      <c r="O219" s="350">
        <v>720</v>
      </c>
      <c r="P219" s="350">
        <v>720</v>
      </c>
      <c r="Q219" s="350">
        <v>720</v>
      </c>
      <c r="R219" s="350">
        <f t="shared" si="28"/>
        <v>0</v>
      </c>
      <c r="S219" s="350">
        <v>720</v>
      </c>
      <c r="T219" s="356">
        <v>720</v>
      </c>
      <c r="U219" s="352">
        <v>45316</v>
      </c>
      <c r="V219" s="356">
        <f>560</f>
        <v>560</v>
      </c>
      <c r="W219" s="353" t="s">
        <v>991</v>
      </c>
      <c r="X219" s="546"/>
      <c r="Y219" s="352">
        <v>45412</v>
      </c>
      <c r="Z219" s="353">
        <v>4</v>
      </c>
      <c r="AA219" s="353"/>
      <c r="AB219" s="281"/>
      <c r="AC219" s="281"/>
      <c r="AD219" s="281"/>
      <c r="AE219" s="353"/>
      <c r="AF219" s="353"/>
      <c r="AG219" s="353"/>
      <c r="AH219" s="560" t="s">
        <v>1258</v>
      </c>
      <c r="AI219" s="345"/>
      <c r="AJ219" s="345"/>
      <c r="AK219" s="354">
        <v>4</v>
      </c>
    </row>
    <row r="220" spans="1:37" ht="13.5">
      <c r="A220" s="345" t="s">
        <v>628</v>
      </c>
      <c r="B220" s="346" t="s">
        <v>966</v>
      </c>
      <c r="C220" s="373" t="s">
        <v>1055</v>
      </c>
      <c r="D220" s="345" t="s">
        <v>968</v>
      </c>
      <c r="E220" s="378">
        <v>45231</v>
      </c>
      <c r="F220" s="345" t="s">
        <v>993</v>
      </c>
      <c r="G220" s="345" t="s">
        <v>969</v>
      </c>
      <c r="H220" s="345" t="s">
        <v>970</v>
      </c>
      <c r="I220" s="345" t="s">
        <v>1002</v>
      </c>
      <c r="J220" s="349" t="s">
        <v>972</v>
      </c>
      <c r="K220" s="350" t="s">
        <v>53</v>
      </c>
      <c r="L220" s="355" t="s">
        <v>15</v>
      </c>
      <c r="M220" s="345" t="s">
        <v>1003</v>
      </c>
      <c r="N220" s="345" t="s">
        <v>1</v>
      </c>
      <c r="O220" s="350">
        <v>18400</v>
      </c>
      <c r="P220" s="350">
        <v>18400</v>
      </c>
      <c r="Q220" s="350">
        <v>18400</v>
      </c>
      <c r="R220" s="350">
        <f t="shared" si="28"/>
        <v>0</v>
      </c>
      <c r="S220" s="350">
        <v>18400</v>
      </c>
      <c r="T220" s="356">
        <v>18400</v>
      </c>
      <c r="U220" s="352">
        <v>45316</v>
      </c>
      <c r="V220" s="356">
        <f>5520</f>
        <v>5520</v>
      </c>
      <c r="W220" s="353" t="s">
        <v>991</v>
      </c>
      <c r="X220" s="552"/>
      <c r="Y220" s="352">
        <v>45412</v>
      </c>
      <c r="Z220" s="353">
        <v>4</v>
      </c>
      <c r="AA220" s="353"/>
      <c r="AB220" s="281"/>
      <c r="AC220" s="281"/>
      <c r="AD220" s="281"/>
      <c r="AE220" s="353"/>
      <c r="AF220" s="353"/>
      <c r="AG220" s="353"/>
      <c r="AH220" s="560" t="s">
        <v>1258</v>
      </c>
      <c r="AI220" s="345"/>
      <c r="AJ220" s="345"/>
      <c r="AK220" s="354">
        <v>4</v>
      </c>
    </row>
    <row r="221" spans="1:37" ht="13.5">
      <c r="A221" s="345" t="s">
        <v>629</v>
      </c>
      <c r="B221" s="346" t="s">
        <v>966</v>
      </c>
      <c r="C221" s="373" t="s">
        <v>1056</v>
      </c>
      <c r="D221" s="345" t="s">
        <v>968</v>
      </c>
      <c r="E221" s="378">
        <v>45017</v>
      </c>
      <c r="F221" s="345" t="s">
        <v>993</v>
      </c>
      <c r="G221" s="345" t="s">
        <v>977</v>
      </c>
      <c r="H221" s="345" t="s">
        <v>970</v>
      </c>
      <c r="I221" s="345" t="s">
        <v>1002</v>
      </c>
      <c r="J221" s="349" t="s">
        <v>972</v>
      </c>
      <c r="K221" s="350" t="s">
        <v>53</v>
      </c>
      <c r="L221" s="355" t="s">
        <v>15</v>
      </c>
      <c r="M221" s="345" t="s">
        <v>1003</v>
      </c>
      <c r="N221" s="345" t="s">
        <v>1</v>
      </c>
      <c r="O221" s="350">
        <v>1250</v>
      </c>
      <c r="P221" s="350">
        <v>1250</v>
      </c>
      <c r="Q221" s="350">
        <v>1250</v>
      </c>
      <c r="R221" s="350">
        <f t="shared" si="28"/>
        <v>0</v>
      </c>
      <c r="S221" s="350">
        <v>1250</v>
      </c>
      <c r="T221" s="356">
        <v>1250</v>
      </c>
      <c r="U221" s="352">
        <v>45092</v>
      </c>
      <c r="V221" s="356">
        <v>450</v>
      </c>
      <c r="W221" s="353" t="s">
        <v>991</v>
      </c>
      <c r="X221" s="353"/>
      <c r="Y221" s="352">
        <v>45351</v>
      </c>
      <c r="Z221" s="353">
        <v>2</v>
      </c>
      <c r="AA221" s="353">
        <v>2</v>
      </c>
      <c r="AB221" s="281"/>
      <c r="AC221" s="281"/>
      <c r="AD221" s="281"/>
      <c r="AE221" s="353"/>
      <c r="AF221" s="353"/>
      <c r="AG221" s="353"/>
      <c r="AH221" s="347" t="s">
        <v>1024</v>
      </c>
      <c r="AI221" s="345"/>
      <c r="AJ221" s="345"/>
      <c r="AK221" s="354">
        <v>2</v>
      </c>
    </row>
    <row r="222" spans="1:37" ht="13.5">
      <c r="A222" s="345" t="s">
        <v>630</v>
      </c>
      <c r="B222" s="346" t="s">
        <v>966</v>
      </c>
      <c r="C222" s="373" t="s">
        <v>1057</v>
      </c>
      <c r="D222" s="345" t="s">
        <v>968</v>
      </c>
      <c r="E222" s="378">
        <v>45231</v>
      </c>
      <c r="F222" s="345" t="s">
        <v>993</v>
      </c>
      <c r="G222" s="345" t="s">
        <v>969</v>
      </c>
      <c r="H222" s="345" t="s">
        <v>970</v>
      </c>
      <c r="I222" s="345" t="s">
        <v>1002</v>
      </c>
      <c r="J222" s="349" t="s">
        <v>972</v>
      </c>
      <c r="K222" s="350" t="s">
        <v>53</v>
      </c>
      <c r="L222" s="355" t="s">
        <v>15</v>
      </c>
      <c r="M222" s="345" t="s">
        <v>1003</v>
      </c>
      <c r="N222" s="345" t="s">
        <v>1</v>
      </c>
      <c r="O222" s="350">
        <v>3360</v>
      </c>
      <c r="P222" s="350">
        <v>3360</v>
      </c>
      <c r="Q222" s="350">
        <v>3360</v>
      </c>
      <c r="R222" s="350">
        <f t="shared" si="28"/>
        <v>0</v>
      </c>
      <c r="S222" s="350">
        <v>3360</v>
      </c>
      <c r="T222" s="356">
        <v>3360</v>
      </c>
      <c r="U222" s="352">
        <v>45316</v>
      </c>
      <c r="V222" s="356">
        <f>1740</f>
        <v>1740</v>
      </c>
      <c r="W222" s="353" t="s">
        <v>991</v>
      </c>
      <c r="X222" s="552"/>
      <c r="Y222" s="352">
        <v>45412</v>
      </c>
      <c r="Z222" s="353">
        <v>4</v>
      </c>
      <c r="AA222" s="353"/>
      <c r="AB222" s="281"/>
      <c r="AC222" s="281"/>
      <c r="AD222" s="281"/>
      <c r="AE222" s="353"/>
      <c r="AF222" s="353"/>
      <c r="AG222" s="353"/>
      <c r="AH222" s="560" t="s">
        <v>1258</v>
      </c>
      <c r="AI222" s="345"/>
      <c r="AJ222" s="345"/>
      <c r="AK222" s="354">
        <v>4</v>
      </c>
    </row>
    <row r="223" spans="1:37" ht="13.5">
      <c r="A223" s="345" t="s">
        <v>631</v>
      </c>
      <c r="B223" s="346" t="s">
        <v>966</v>
      </c>
      <c r="C223" s="347" t="s">
        <v>1058</v>
      </c>
      <c r="D223" s="345" t="s">
        <v>968</v>
      </c>
      <c r="E223" s="348">
        <v>45261</v>
      </c>
      <c r="F223" s="345" t="s">
        <v>457</v>
      </c>
      <c r="G223" s="345" t="s">
        <v>969</v>
      </c>
      <c r="H223" s="345" t="s">
        <v>970</v>
      </c>
      <c r="I223" s="345" t="s">
        <v>971</v>
      </c>
      <c r="J223" s="349" t="s">
        <v>972</v>
      </c>
      <c r="K223" s="350" t="s">
        <v>53</v>
      </c>
      <c r="L223" s="345" t="s">
        <v>973</v>
      </c>
      <c r="M223" s="345" t="s">
        <v>974</v>
      </c>
      <c r="N223" s="345" t="s">
        <v>1</v>
      </c>
      <c r="O223" s="350">
        <v>203000</v>
      </c>
      <c r="P223" s="350">
        <v>203000</v>
      </c>
      <c r="Q223" s="350">
        <v>203000</v>
      </c>
      <c r="R223" s="350">
        <f t="shared" si="28"/>
        <v>0</v>
      </c>
      <c r="S223" s="350">
        <v>203000</v>
      </c>
      <c r="T223" s="356">
        <f>O223</f>
        <v>203000</v>
      </c>
      <c r="U223" s="352">
        <v>45291</v>
      </c>
      <c r="V223" s="356">
        <v>195000</v>
      </c>
      <c r="W223" s="353" t="s">
        <v>991</v>
      </c>
      <c r="X223" s="547"/>
      <c r="Y223" s="352">
        <v>45382</v>
      </c>
      <c r="Z223" s="353">
        <v>3</v>
      </c>
      <c r="AA223" s="353">
        <v>3</v>
      </c>
      <c r="AB223" s="281"/>
      <c r="AC223" s="281"/>
      <c r="AD223" s="281"/>
      <c r="AE223" s="353"/>
      <c r="AF223" s="353"/>
      <c r="AG223" s="353"/>
      <c r="AH223" s="347" t="s">
        <v>1006</v>
      </c>
      <c r="AI223" s="345"/>
      <c r="AJ223" s="345"/>
      <c r="AK223" s="354">
        <v>3</v>
      </c>
    </row>
    <row r="224" spans="1:37" ht="13.5">
      <c r="A224" s="345" t="s">
        <v>632</v>
      </c>
      <c r="B224" s="346" t="s">
        <v>966</v>
      </c>
      <c r="C224" s="347" t="s">
        <v>1059</v>
      </c>
      <c r="D224" s="345" t="s">
        <v>968</v>
      </c>
      <c r="E224" s="348">
        <v>45044</v>
      </c>
      <c r="F224" s="345" t="s">
        <v>462</v>
      </c>
      <c r="G224" s="345" t="s">
        <v>977</v>
      </c>
      <c r="H224" s="345" t="s">
        <v>970</v>
      </c>
      <c r="I224" s="345" t="s">
        <v>1060</v>
      </c>
      <c r="J224" s="349" t="s">
        <v>972</v>
      </c>
      <c r="K224" s="350" t="s">
        <v>104</v>
      </c>
      <c r="L224" s="345" t="s">
        <v>105</v>
      </c>
      <c r="M224" s="345" t="s">
        <v>1061</v>
      </c>
      <c r="N224" s="345" t="s">
        <v>3</v>
      </c>
      <c r="O224" s="350">
        <v>25000</v>
      </c>
      <c r="P224" s="350">
        <v>182500</v>
      </c>
      <c r="Q224" s="350">
        <v>182500</v>
      </c>
      <c r="R224" s="350">
        <f t="shared" si="28"/>
        <v>0</v>
      </c>
      <c r="S224" s="350">
        <v>25000</v>
      </c>
      <c r="T224" s="350">
        <v>182500</v>
      </c>
      <c r="U224" s="352">
        <v>45443</v>
      </c>
      <c r="V224" s="356">
        <v>140000</v>
      </c>
      <c r="W224" s="285" t="s">
        <v>1251</v>
      </c>
      <c r="X224" s="354"/>
      <c r="Y224" s="352">
        <v>45443</v>
      </c>
      <c r="Z224" s="353">
        <v>5</v>
      </c>
      <c r="AA224" s="353"/>
      <c r="AB224" s="281"/>
      <c r="AC224" s="281"/>
      <c r="AD224" s="281"/>
      <c r="AE224" s="353"/>
      <c r="AF224" s="353"/>
      <c r="AG224" s="353"/>
      <c r="AH224" s="347" t="s">
        <v>1062</v>
      </c>
      <c r="AI224" s="345"/>
      <c r="AJ224" s="345"/>
      <c r="AK224" s="354">
        <v>5</v>
      </c>
    </row>
    <row r="225" spans="1:37" ht="27">
      <c r="A225" s="345" t="s">
        <v>633</v>
      </c>
      <c r="B225" s="346" t="s">
        <v>966</v>
      </c>
      <c r="C225" s="369" t="s">
        <v>1063</v>
      </c>
      <c r="D225" s="345" t="s">
        <v>1037</v>
      </c>
      <c r="E225" s="348">
        <v>45473</v>
      </c>
      <c r="F225" s="345"/>
      <c r="G225" s="345" t="s">
        <v>969</v>
      </c>
      <c r="H225" s="345" t="s">
        <v>970</v>
      </c>
      <c r="I225" s="345" t="s">
        <v>1064</v>
      </c>
      <c r="J225" s="349" t="s">
        <v>972</v>
      </c>
      <c r="K225" s="355" t="s">
        <v>53</v>
      </c>
      <c r="L225" s="355" t="s">
        <v>310</v>
      </c>
      <c r="M225" s="345" t="s">
        <v>1065</v>
      </c>
      <c r="N225" s="345" t="s">
        <v>3</v>
      </c>
      <c r="O225" s="397">
        <v>3865050</v>
      </c>
      <c r="P225" s="350">
        <v>28214865</v>
      </c>
      <c r="Q225" s="356">
        <v>28214865</v>
      </c>
      <c r="R225" s="350">
        <f t="shared" si="28"/>
        <v>0</v>
      </c>
      <c r="S225" s="397"/>
      <c r="T225" s="356"/>
      <c r="U225" s="352">
        <v>45536</v>
      </c>
      <c r="V225" s="356"/>
      <c r="W225" s="354"/>
      <c r="X225" s="371"/>
      <c r="Y225" s="348">
        <v>45536</v>
      </c>
      <c r="Z225" s="371">
        <v>9</v>
      </c>
      <c r="AA225" s="382"/>
      <c r="AB225" s="281"/>
      <c r="AC225" s="281"/>
      <c r="AD225" s="281"/>
      <c r="AE225" s="382"/>
      <c r="AF225" s="382"/>
      <c r="AG225" s="382"/>
      <c r="AH225" s="369" t="s">
        <v>1066</v>
      </c>
      <c r="AI225" s="345"/>
      <c r="AJ225" s="345" t="s">
        <v>1036</v>
      </c>
      <c r="AK225" s="371">
        <v>9</v>
      </c>
    </row>
    <row r="226" spans="1:37" ht="13.5">
      <c r="A226" s="345" t="s">
        <v>634</v>
      </c>
      <c r="B226" s="346" t="s">
        <v>966</v>
      </c>
      <c r="C226" s="373" t="s">
        <v>1067</v>
      </c>
      <c r="D226" s="345" t="s">
        <v>968</v>
      </c>
      <c r="E226" s="378">
        <v>45017</v>
      </c>
      <c r="F226" s="345" t="s">
        <v>993</v>
      </c>
      <c r="G226" s="345" t="s">
        <v>977</v>
      </c>
      <c r="H226" s="345" t="s">
        <v>970</v>
      </c>
      <c r="I226" s="345" t="s">
        <v>1002</v>
      </c>
      <c r="J226" s="349" t="s">
        <v>972</v>
      </c>
      <c r="K226" s="350" t="s">
        <v>53</v>
      </c>
      <c r="L226" s="355" t="s">
        <v>15</v>
      </c>
      <c r="M226" s="345" t="s">
        <v>1003</v>
      </c>
      <c r="N226" s="345" t="s">
        <v>1</v>
      </c>
      <c r="O226" s="350">
        <v>10600</v>
      </c>
      <c r="P226" s="350">
        <v>10600</v>
      </c>
      <c r="Q226" s="350">
        <v>10600</v>
      </c>
      <c r="R226" s="350">
        <f t="shared" si="28"/>
        <v>0</v>
      </c>
      <c r="S226" s="350">
        <v>10600</v>
      </c>
      <c r="T226" s="356">
        <v>10600</v>
      </c>
      <c r="U226" s="352">
        <v>45092</v>
      </c>
      <c r="V226" s="356">
        <v>3200</v>
      </c>
      <c r="W226" s="353" t="s">
        <v>991</v>
      </c>
      <c r="X226" s="354"/>
      <c r="Y226" s="352">
        <v>45351</v>
      </c>
      <c r="Z226" s="353">
        <v>2</v>
      </c>
      <c r="AA226" s="353">
        <v>2</v>
      </c>
      <c r="AB226" s="281"/>
      <c r="AC226" s="281"/>
      <c r="AD226" s="281"/>
      <c r="AE226" s="353"/>
      <c r="AF226" s="353"/>
      <c r="AG226" s="353"/>
      <c r="AH226" s="347" t="s">
        <v>1024</v>
      </c>
      <c r="AI226" s="345"/>
      <c r="AJ226" s="345"/>
      <c r="AK226" s="354">
        <v>2</v>
      </c>
    </row>
    <row r="227" spans="1:37" ht="13.5">
      <c r="A227" s="345" t="s">
        <v>635</v>
      </c>
      <c r="B227" s="346" t="s">
        <v>966</v>
      </c>
      <c r="C227" s="482" t="s">
        <v>1068</v>
      </c>
      <c r="D227" s="345" t="s">
        <v>968</v>
      </c>
      <c r="E227" s="348">
        <v>45350</v>
      </c>
      <c r="F227" s="345" t="s">
        <v>452</v>
      </c>
      <c r="G227" s="345" t="s">
        <v>969</v>
      </c>
      <c r="H227" s="345" t="s">
        <v>970</v>
      </c>
      <c r="I227" s="345" t="s">
        <v>1069</v>
      </c>
      <c r="J227" s="349" t="s">
        <v>972</v>
      </c>
      <c r="K227" s="355" t="s">
        <v>82</v>
      </c>
      <c r="L227" s="355" t="s">
        <v>14</v>
      </c>
      <c r="M227" s="345" t="s">
        <v>1010</v>
      </c>
      <c r="N227" s="345" t="s">
        <v>3</v>
      </c>
      <c r="O227" s="350">
        <v>474764</v>
      </c>
      <c r="P227" s="350">
        <v>3465777.1999999997</v>
      </c>
      <c r="Q227" s="802">
        <v>3465777.1999999997</v>
      </c>
      <c r="R227" s="350">
        <f t="shared" si="28"/>
        <v>0</v>
      </c>
      <c r="S227" s="350">
        <v>474764</v>
      </c>
      <c r="T227" s="350">
        <v>3465777.1999999997</v>
      </c>
      <c r="U227" s="352">
        <v>45382</v>
      </c>
      <c r="V227" s="356">
        <v>2754719</v>
      </c>
      <c r="W227" s="353" t="s">
        <v>991</v>
      </c>
      <c r="X227" s="542"/>
      <c r="Y227" s="352">
        <v>45381</v>
      </c>
      <c r="Z227" s="382">
        <v>4</v>
      </c>
      <c r="AA227" s="382"/>
      <c r="AB227" s="281"/>
      <c r="AC227" s="281"/>
      <c r="AD227" s="281"/>
      <c r="AE227" s="382"/>
      <c r="AF227" s="382"/>
      <c r="AG227" s="382"/>
      <c r="AH227" s="561" t="s">
        <v>1261</v>
      </c>
      <c r="AI227" s="345"/>
      <c r="AJ227" s="345"/>
      <c r="AK227" s="372">
        <v>4</v>
      </c>
    </row>
    <row r="228" spans="1:37" ht="13.5">
      <c r="A228" s="345" t="s">
        <v>636</v>
      </c>
      <c r="B228" s="380" t="s">
        <v>966</v>
      </c>
      <c r="C228" s="373" t="s">
        <v>1070</v>
      </c>
      <c r="D228" s="345" t="s">
        <v>968</v>
      </c>
      <c r="E228" s="378">
        <v>45231</v>
      </c>
      <c r="F228" s="345" t="s">
        <v>993</v>
      </c>
      <c r="G228" s="345" t="s">
        <v>969</v>
      </c>
      <c r="H228" s="345" t="s">
        <v>970</v>
      </c>
      <c r="I228" s="345" t="s">
        <v>1002</v>
      </c>
      <c r="J228" s="359" t="s">
        <v>972</v>
      </c>
      <c r="K228" s="350" t="s">
        <v>53</v>
      </c>
      <c r="L228" s="355" t="s">
        <v>15</v>
      </c>
      <c r="M228" s="345" t="s">
        <v>1003</v>
      </c>
      <c r="N228" s="345" t="s">
        <v>1</v>
      </c>
      <c r="O228" s="350">
        <v>5100</v>
      </c>
      <c r="P228" s="350">
        <v>5100</v>
      </c>
      <c r="Q228" s="350">
        <v>5100</v>
      </c>
      <c r="R228" s="350">
        <f t="shared" si="28"/>
        <v>0</v>
      </c>
      <c r="S228" s="350">
        <v>5100</v>
      </c>
      <c r="T228" s="356">
        <v>5100</v>
      </c>
      <c r="U228" s="352">
        <v>45316</v>
      </c>
      <c r="V228" s="356">
        <f>2200</f>
        <v>2200</v>
      </c>
      <c r="W228" s="353" t="s">
        <v>991</v>
      </c>
      <c r="X228" s="546"/>
      <c r="Y228" s="352">
        <v>45412</v>
      </c>
      <c r="Z228" s="353">
        <v>4</v>
      </c>
      <c r="AA228" s="353"/>
      <c r="AB228" s="281"/>
      <c r="AC228" s="281"/>
      <c r="AD228" s="281"/>
      <c r="AE228" s="353"/>
      <c r="AF228" s="353"/>
      <c r="AG228" s="353"/>
      <c r="AH228" s="560" t="s">
        <v>1258</v>
      </c>
      <c r="AI228" s="345"/>
      <c r="AJ228" s="345"/>
      <c r="AK228" s="354">
        <v>4</v>
      </c>
    </row>
    <row r="229" spans="1:37" ht="13.5">
      <c r="A229" s="345" t="s">
        <v>637</v>
      </c>
      <c r="B229" s="380" t="s">
        <v>966</v>
      </c>
      <c r="C229" s="373" t="s">
        <v>1071</v>
      </c>
      <c r="D229" s="345" t="s">
        <v>968</v>
      </c>
      <c r="E229" s="348">
        <v>45257</v>
      </c>
      <c r="F229" s="345" t="s">
        <v>993</v>
      </c>
      <c r="G229" s="345" t="s">
        <v>969</v>
      </c>
      <c r="H229" s="345" t="s">
        <v>970</v>
      </c>
      <c r="I229" s="345" t="s">
        <v>999</v>
      </c>
      <c r="J229" s="359" t="s">
        <v>972</v>
      </c>
      <c r="K229" s="350" t="s">
        <v>53</v>
      </c>
      <c r="L229" s="345" t="s">
        <v>102</v>
      </c>
      <c r="M229" s="345" t="s">
        <v>1000</v>
      </c>
      <c r="N229" s="345" t="s">
        <v>3</v>
      </c>
      <c r="O229" s="350">
        <v>550</v>
      </c>
      <c r="P229" s="350">
        <v>4015</v>
      </c>
      <c r="Q229" s="802">
        <v>4015</v>
      </c>
      <c r="R229" s="350">
        <f t="shared" si="28"/>
        <v>0</v>
      </c>
      <c r="S229" s="350">
        <v>550</v>
      </c>
      <c r="T229" s="356">
        <v>4015</v>
      </c>
      <c r="U229" s="352">
        <v>45316</v>
      </c>
      <c r="V229" s="356">
        <v>2600</v>
      </c>
      <c r="W229" s="353" t="s">
        <v>991</v>
      </c>
      <c r="X229" s="246"/>
      <c r="Y229" s="352">
        <v>45412</v>
      </c>
      <c r="Z229" s="353">
        <v>4</v>
      </c>
      <c r="AA229" s="283">
        <v>4</v>
      </c>
      <c r="AB229" s="281"/>
      <c r="AC229" s="281"/>
      <c r="AD229" s="281"/>
      <c r="AE229" s="353"/>
      <c r="AF229" s="353"/>
      <c r="AG229" s="353"/>
      <c r="AH229" s="347"/>
      <c r="AI229" s="345"/>
      <c r="AJ229" s="345"/>
      <c r="AK229" s="354">
        <v>4</v>
      </c>
    </row>
    <row r="230" spans="1:37" ht="13.5">
      <c r="A230" s="345" t="s">
        <v>638</v>
      </c>
      <c r="B230" s="380" t="s">
        <v>966</v>
      </c>
      <c r="C230" s="373" t="s">
        <v>1072</v>
      </c>
      <c r="D230" s="345" t="s">
        <v>968</v>
      </c>
      <c r="E230" s="348">
        <v>44989</v>
      </c>
      <c r="F230" s="345" t="s">
        <v>993</v>
      </c>
      <c r="G230" s="345" t="s">
        <v>969</v>
      </c>
      <c r="H230" s="345" t="s">
        <v>970</v>
      </c>
      <c r="I230" s="345" t="s">
        <v>999</v>
      </c>
      <c r="J230" s="359" t="s">
        <v>972</v>
      </c>
      <c r="K230" s="350" t="s">
        <v>53</v>
      </c>
      <c r="L230" s="345" t="s">
        <v>153</v>
      </c>
      <c r="M230" s="345" t="s">
        <v>1073</v>
      </c>
      <c r="N230" s="345" t="s">
        <v>1</v>
      </c>
      <c r="O230" s="350">
        <v>36810</v>
      </c>
      <c r="P230" s="350">
        <v>36810</v>
      </c>
      <c r="Q230" s="350">
        <v>36810</v>
      </c>
      <c r="R230" s="350">
        <f t="shared" si="28"/>
        <v>0</v>
      </c>
      <c r="S230" s="350">
        <v>36810</v>
      </c>
      <c r="T230" s="350">
        <v>36810</v>
      </c>
      <c r="U230" s="352">
        <v>45092</v>
      </c>
      <c r="V230" s="356">
        <v>29800</v>
      </c>
      <c r="W230" s="353" t="s">
        <v>991</v>
      </c>
      <c r="X230" s="246"/>
      <c r="Y230" s="352">
        <v>45422</v>
      </c>
      <c r="Z230" s="354">
        <v>5</v>
      </c>
      <c r="AA230" s="353"/>
      <c r="AB230" s="281"/>
      <c r="AC230" s="281"/>
      <c r="AD230" s="281"/>
      <c r="AE230" s="353"/>
      <c r="AF230" s="353"/>
      <c r="AG230" s="353"/>
      <c r="AH230" s="566" t="s">
        <v>1270</v>
      </c>
      <c r="AI230" s="345"/>
      <c r="AJ230" s="345"/>
      <c r="AK230" s="354">
        <v>5</v>
      </c>
    </row>
    <row r="231" spans="1:37" ht="13.5">
      <c r="A231" s="345" t="s">
        <v>639</v>
      </c>
      <c r="B231" s="380" t="s">
        <v>966</v>
      </c>
      <c r="C231" s="373" t="s">
        <v>1074</v>
      </c>
      <c r="D231" s="345" t="s">
        <v>968</v>
      </c>
      <c r="E231" s="348">
        <v>45085</v>
      </c>
      <c r="F231" s="345" t="s">
        <v>1048</v>
      </c>
      <c r="G231" s="345" t="s">
        <v>969</v>
      </c>
      <c r="H231" s="345" t="s">
        <v>970</v>
      </c>
      <c r="I231" s="345" t="s">
        <v>1049</v>
      </c>
      <c r="J231" s="359" t="s">
        <v>972</v>
      </c>
      <c r="K231" s="350" t="s">
        <v>1050</v>
      </c>
      <c r="L231" s="345" t="s">
        <v>1050</v>
      </c>
      <c r="M231" s="350" t="s">
        <v>1050</v>
      </c>
      <c r="N231" s="345" t="s">
        <v>1</v>
      </c>
      <c r="O231" s="350">
        <v>58000</v>
      </c>
      <c r="P231" s="350">
        <v>58000</v>
      </c>
      <c r="Q231" s="350">
        <v>58000</v>
      </c>
      <c r="R231" s="350">
        <f t="shared" si="28"/>
        <v>0</v>
      </c>
      <c r="S231" s="350">
        <v>58000</v>
      </c>
      <c r="T231" s="350">
        <v>58000</v>
      </c>
      <c r="U231" s="352">
        <v>45291</v>
      </c>
      <c r="V231" s="356">
        <v>52000</v>
      </c>
      <c r="W231" s="353" t="s">
        <v>991</v>
      </c>
      <c r="X231" s="354"/>
      <c r="Y231" s="348">
        <v>45422</v>
      </c>
      <c r="Z231" s="354">
        <v>5</v>
      </c>
      <c r="AA231" s="353"/>
      <c r="AB231" s="281"/>
      <c r="AC231" s="281"/>
      <c r="AD231" s="281"/>
      <c r="AE231" s="354"/>
      <c r="AF231" s="354"/>
      <c r="AG231" s="354"/>
      <c r="AH231" s="347" t="s">
        <v>975</v>
      </c>
      <c r="AI231" s="345"/>
      <c r="AJ231" s="345"/>
      <c r="AK231" s="354">
        <v>5</v>
      </c>
    </row>
    <row r="232" spans="1:37" ht="13.5">
      <c r="A232" s="345" t="s">
        <v>640</v>
      </c>
      <c r="B232" s="380" t="s">
        <v>966</v>
      </c>
      <c r="C232" s="347" t="s">
        <v>1075</v>
      </c>
      <c r="D232" s="345" t="s">
        <v>968</v>
      </c>
      <c r="E232" s="345"/>
      <c r="F232" s="345" t="s">
        <v>993</v>
      </c>
      <c r="G232" s="345" t="s">
        <v>969</v>
      </c>
      <c r="H232" s="345" t="s">
        <v>970</v>
      </c>
      <c r="I232" s="345" t="s">
        <v>1002</v>
      </c>
      <c r="J232" s="359" t="s">
        <v>972</v>
      </c>
      <c r="K232" s="350" t="s">
        <v>53</v>
      </c>
      <c r="L232" s="345" t="s">
        <v>152</v>
      </c>
      <c r="M232" s="345" t="s">
        <v>1076</v>
      </c>
      <c r="N232" s="345" t="s">
        <v>1</v>
      </c>
      <c r="O232" s="350">
        <v>15700</v>
      </c>
      <c r="P232" s="350">
        <v>15700</v>
      </c>
      <c r="Q232" s="350">
        <v>15700</v>
      </c>
      <c r="R232" s="350">
        <f t="shared" si="28"/>
        <v>0</v>
      </c>
      <c r="S232" s="350">
        <v>15700</v>
      </c>
      <c r="T232" s="350">
        <v>15700</v>
      </c>
      <c r="U232" s="352">
        <v>45366</v>
      </c>
      <c r="V232" s="356">
        <v>12080</v>
      </c>
      <c r="W232" s="353" t="s">
        <v>991</v>
      </c>
      <c r="X232" s="546"/>
      <c r="Y232" s="348">
        <v>45412</v>
      </c>
      <c r="Z232" s="354">
        <v>4</v>
      </c>
      <c r="AA232" s="353"/>
      <c r="AB232" s="281"/>
      <c r="AC232" s="281"/>
      <c r="AD232" s="281"/>
      <c r="AE232" s="354"/>
      <c r="AF232" s="354"/>
      <c r="AG232" s="354"/>
      <c r="AH232" s="567" t="s">
        <v>1271</v>
      </c>
      <c r="AI232" s="345"/>
      <c r="AJ232" s="345"/>
      <c r="AK232" s="354">
        <v>4</v>
      </c>
    </row>
    <row r="233" spans="1:37" ht="13.5">
      <c r="A233" s="345" t="s">
        <v>641</v>
      </c>
      <c r="B233" s="380" t="s">
        <v>966</v>
      </c>
      <c r="C233" s="347" t="s">
        <v>1077</v>
      </c>
      <c r="D233" s="345" t="s">
        <v>968</v>
      </c>
      <c r="E233" s="345"/>
      <c r="F233" s="345" t="s">
        <v>570</v>
      </c>
      <c r="G233" s="345" t="s">
        <v>969</v>
      </c>
      <c r="H233" s="345" t="s">
        <v>970</v>
      </c>
      <c r="I233" s="345" t="s">
        <v>1005</v>
      </c>
      <c r="J233" s="359" t="s">
        <v>6</v>
      </c>
      <c r="K233" s="350" t="s">
        <v>53</v>
      </c>
      <c r="L233" s="345" t="s">
        <v>973</v>
      </c>
      <c r="M233" s="345" t="s">
        <v>974</v>
      </c>
      <c r="N233" s="345" t="s">
        <v>1</v>
      </c>
      <c r="O233" s="350">
        <v>145000</v>
      </c>
      <c r="P233" s="350">
        <v>145000</v>
      </c>
      <c r="Q233" s="350">
        <v>145000</v>
      </c>
      <c r="R233" s="350">
        <f t="shared" si="28"/>
        <v>0</v>
      </c>
      <c r="S233" s="350">
        <v>145000</v>
      </c>
      <c r="T233" s="350">
        <v>145000</v>
      </c>
      <c r="U233" s="352">
        <v>45291</v>
      </c>
      <c r="V233" s="356">
        <f t="shared" ref="V233:V238" si="33">O233*0.75</f>
        <v>108750</v>
      </c>
      <c r="W233" s="353" t="s">
        <v>991</v>
      </c>
      <c r="X233" s="354"/>
      <c r="Y233" s="348">
        <v>45382</v>
      </c>
      <c r="Z233" s="372">
        <v>3</v>
      </c>
      <c r="AA233" s="382">
        <v>3</v>
      </c>
      <c r="AB233" s="281"/>
      <c r="AC233" s="281"/>
      <c r="AD233" s="281"/>
      <c r="AE233" s="372"/>
      <c r="AF233" s="372"/>
      <c r="AG233" s="372"/>
      <c r="AH233" s="347"/>
      <c r="AI233" s="345"/>
      <c r="AJ233" s="345"/>
      <c r="AK233" s="372">
        <v>3</v>
      </c>
    </row>
    <row r="234" spans="1:37" ht="13.5">
      <c r="A234" s="345" t="s">
        <v>788</v>
      </c>
      <c r="B234" s="380" t="s">
        <v>966</v>
      </c>
      <c r="C234" s="347" t="s">
        <v>1078</v>
      </c>
      <c r="D234" s="345" t="s">
        <v>968</v>
      </c>
      <c r="E234" s="348">
        <v>45378</v>
      </c>
      <c r="F234" s="345" t="s">
        <v>774</v>
      </c>
      <c r="G234" s="345" t="s">
        <v>969</v>
      </c>
      <c r="H234" s="345" t="s">
        <v>970</v>
      </c>
      <c r="I234" s="385" t="s">
        <v>775</v>
      </c>
      <c r="J234" s="359" t="s">
        <v>6</v>
      </c>
      <c r="K234" s="350" t="s">
        <v>53</v>
      </c>
      <c r="L234" s="345" t="s">
        <v>776</v>
      </c>
      <c r="M234" s="386" t="s">
        <v>777</v>
      </c>
      <c r="N234" s="345" t="s">
        <v>1</v>
      </c>
      <c r="O234" s="350">
        <v>16800</v>
      </c>
      <c r="P234" s="350">
        <v>16800</v>
      </c>
      <c r="Q234" s="350">
        <v>16800</v>
      </c>
      <c r="R234" s="350">
        <f t="shared" si="28"/>
        <v>0</v>
      </c>
      <c r="S234" s="350">
        <v>16800</v>
      </c>
      <c r="T234" s="350">
        <f t="shared" ref="T234:T246" si="34">P234</f>
        <v>16800</v>
      </c>
      <c r="U234" s="352">
        <v>45443</v>
      </c>
      <c r="V234" s="356">
        <f t="shared" si="33"/>
        <v>12600</v>
      </c>
      <c r="W234" s="353" t="s">
        <v>1034</v>
      </c>
      <c r="X234" s="354"/>
      <c r="Y234" s="348">
        <v>45473</v>
      </c>
      <c r="Z234" s="372">
        <v>6</v>
      </c>
      <c r="AA234" s="382"/>
      <c r="AB234" s="281"/>
      <c r="AC234" s="281"/>
      <c r="AD234" s="281"/>
      <c r="AE234" s="372"/>
      <c r="AF234" s="372"/>
      <c r="AG234" s="372"/>
      <c r="AH234" s="347"/>
      <c r="AI234" s="345"/>
      <c r="AJ234" s="345"/>
      <c r="AK234" s="372">
        <v>6</v>
      </c>
    </row>
    <row r="235" spans="1:37" ht="13.5">
      <c r="A235" s="345" t="s">
        <v>789</v>
      </c>
      <c r="B235" s="380" t="s">
        <v>966</v>
      </c>
      <c r="C235" s="347" t="s">
        <v>1079</v>
      </c>
      <c r="D235" s="345" t="s">
        <v>968</v>
      </c>
      <c r="E235" s="348">
        <v>45367</v>
      </c>
      <c r="F235" s="345" t="s">
        <v>993</v>
      </c>
      <c r="G235" s="345" t="s">
        <v>969</v>
      </c>
      <c r="H235" s="345" t="s">
        <v>970</v>
      </c>
      <c r="I235" s="386" t="s">
        <v>779</v>
      </c>
      <c r="J235" s="359" t="s">
        <v>6</v>
      </c>
      <c r="K235" s="350" t="s">
        <v>53</v>
      </c>
      <c r="L235" s="345" t="s">
        <v>780</v>
      </c>
      <c r="M235" s="386" t="s">
        <v>781</v>
      </c>
      <c r="N235" s="345" t="s">
        <v>3</v>
      </c>
      <c r="O235" s="350">
        <v>15100</v>
      </c>
      <c r="P235" s="350">
        <v>110230</v>
      </c>
      <c r="Q235" s="350">
        <v>110230</v>
      </c>
      <c r="R235" s="350">
        <f t="shared" si="28"/>
        <v>0</v>
      </c>
      <c r="S235" s="350">
        <v>15100</v>
      </c>
      <c r="T235" s="350">
        <f t="shared" si="34"/>
        <v>110230</v>
      </c>
      <c r="U235" s="352">
        <v>45443</v>
      </c>
      <c r="V235" s="356">
        <f t="shared" si="33"/>
        <v>11325</v>
      </c>
      <c r="W235" s="553" t="s">
        <v>643</v>
      </c>
      <c r="X235" s="354"/>
      <c r="Y235" s="348">
        <v>45473</v>
      </c>
      <c r="Z235" s="372">
        <v>6</v>
      </c>
      <c r="AA235" s="382"/>
      <c r="AB235" s="281"/>
      <c r="AC235" s="281"/>
      <c r="AD235" s="281"/>
      <c r="AE235" s="372"/>
      <c r="AF235" s="372"/>
      <c r="AG235" s="372"/>
      <c r="AH235" s="347"/>
      <c r="AI235" s="345"/>
      <c r="AJ235" s="345"/>
      <c r="AK235" s="372">
        <v>6</v>
      </c>
    </row>
    <row r="236" spans="1:37" ht="27">
      <c r="A236" s="345" t="s">
        <v>790</v>
      </c>
      <c r="B236" s="380" t="s">
        <v>966</v>
      </c>
      <c r="C236" s="387" t="s">
        <v>782</v>
      </c>
      <c r="D236" s="345" t="s">
        <v>968</v>
      </c>
      <c r="E236" s="348">
        <v>45363</v>
      </c>
      <c r="F236" s="388" t="s">
        <v>783</v>
      </c>
      <c r="G236" s="345" t="s">
        <v>969</v>
      </c>
      <c r="H236" s="345" t="s">
        <v>970</v>
      </c>
      <c r="I236" s="345" t="s">
        <v>1002</v>
      </c>
      <c r="J236" s="359" t="s">
        <v>6</v>
      </c>
      <c r="K236" s="350" t="s">
        <v>53</v>
      </c>
      <c r="L236" s="355" t="s">
        <v>15</v>
      </c>
      <c r="M236" s="345" t="s">
        <v>1003</v>
      </c>
      <c r="N236" s="345" t="s">
        <v>1</v>
      </c>
      <c r="O236" s="356">
        <v>1100</v>
      </c>
      <c r="P236" s="350">
        <v>1100</v>
      </c>
      <c r="Q236" s="350">
        <v>1100</v>
      </c>
      <c r="R236" s="350">
        <f t="shared" si="28"/>
        <v>0</v>
      </c>
      <c r="S236" s="350">
        <v>1100</v>
      </c>
      <c r="T236" s="356">
        <f t="shared" si="34"/>
        <v>1100</v>
      </c>
      <c r="U236" s="352">
        <v>45412</v>
      </c>
      <c r="V236" s="356">
        <f t="shared" si="33"/>
        <v>825</v>
      </c>
      <c r="W236" s="353" t="s">
        <v>991</v>
      </c>
      <c r="X236" s="354"/>
      <c r="Y236" s="348">
        <v>45443</v>
      </c>
      <c r="Z236" s="372">
        <v>5</v>
      </c>
      <c r="AA236" s="382"/>
      <c r="AB236" s="281"/>
      <c r="AC236" s="281"/>
      <c r="AD236" s="281"/>
      <c r="AE236" s="372"/>
      <c r="AF236" s="372"/>
      <c r="AG236" s="372"/>
      <c r="AH236" s="347"/>
      <c r="AI236" s="345"/>
      <c r="AJ236" s="345"/>
      <c r="AK236" s="372">
        <v>5</v>
      </c>
    </row>
    <row r="237" spans="1:37" ht="27">
      <c r="A237" s="345" t="s">
        <v>791</v>
      </c>
      <c r="B237" s="380" t="s">
        <v>966</v>
      </c>
      <c r="C237" s="387" t="s">
        <v>784</v>
      </c>
      <c r="D237" s="345" t="s">
        <v>968</v>
      </c>
      <c r="E237" s="348">
        <v>45363</v>
      </c>
      <c r="F237" s="388" t="s">
        <v>785</v>
      </c>
      <c r="G237" s="345" t="s">
        <v>969</v>
      </c>
      <c r="H237" s="345" t="s">
        <v>970</v>
      </c>
      <c r="I237" s="345" t="s">
        <v>1002</v>
      </c>
      <c r="J237" s="359" t="s">
        <v>6</v>
      </c>
      <c r="K237" s="350" t="s">
        <v>53</v>
      </c>
      <c r="L237" s="355" t="s">
        <v>15</v>
      </c>
      <c r="M237" s="345" t="s">
        <v>1003</v>
      </c>
      <c r="N237" s="345" t="s">
        <v>1</v>
      </c>
      <c r="O237" s="356">
        <v>700</v>
      </c>
      <c r="P237" s="350">
        <v>700</v>
      </c>
      <c r="Q237" s="350">
        <v>700</v>
      </c>
      <c r="R237" s="350">
        <f t="shared" si="28"/>
        <v>0</v>
      </c>
      <c r="S237" s="350">
        <v>700</v>
      </c>
      <c r="T237" s="356">
        <f t="shared" si="34"/>
        <v>700</v>
      </c>
      <c r="U237" s="352">
        <v>45412</v>
      </c>
      <c r="V237" s="356">
        <f t="shared" si="33"/>
        <v>525</v>
      </c>
      <c r="W237" s="353" t="s">
        <v>991</v>
      </c>
      <c r="X237" s="354"/>
      <c r="Y237" s="348">
        <v>45443</v>
      </c>
      <c r="Z237" s="372">
        <v>5</v>
      </c>
      <c r="AA237" s="382"/>
      <c r="AB237" s="281"/>
      <c r="AC237" s="281"/>
      <c r="AD237" s="281"/>
      <c r="AE237" s="372"/>
      <c r="AF237" s="372"/>
      <c r="AG237" s="372"/>
      <c r="AH237" s="347"/>
      <c r="AI237" s="345"/>
      <c r="AJ237" s="345"/>
      <c r="AK237" s="372">
        <v>5</v>
      </c>
    </row>
    <row r="238" spans="1:37" ht="13.5">
      <c r="A238" s="345" t="s">
        <v>792</v>
      </c>
      <c r="B238" s="346" t="s">
        <v>966</v>
      </c>
      <c r="C238" s="387" t="s">
        <v>786</v>
      </c>
      <c r="D238" s="345" t="s">
        <v>968</v>
      </c>
      <c r="E238" s="348">
        <v>45372</v>
      </c>
      <c r="F238" s="389" t="s">
        <v>787</v>
      </c>
      <c r="G238" s="345" t="s">
        <v>969</v>
      </c>
      <c r="H238" s="345" t="s">
        <v>970</v>
      </c>
      <c r="I238" s="345" t="s">
        <v>1002</v>
      </c>
      <c r="J238" s="349" t="s">
        <v>6</v>
      </c>
      <c r="K238" s="350" t="s">
        <v>53</v>
      </c>
      <c r="L238" s="345" t="s">
        <v>103</v>
      </c>
      <c r="M238" s="345" t="s">
        <v>1030</v>
      </c>
      <c r="N238" s="345" t="s">
        <v>1</v>
      </c>
      <c r="O238" s="350">
        <v>10130</v>
      </c>
      <c r="P238" s="350">
        <v>10130</v>
      </c>
      <c r="Q238" s="350">
        <v>10130</v>
      </c>
      <c r="R238" s="350">
        <f t="shared" si="28"/>
        <v>0</v>
      </c>
      <c r="S238" s="350">
        <v>10130</v>
      </c>
      <c r="T238" s="356">
        <f t="shared" si="34"/>
        <v>10130</v>
      </c>
      <c r="U238" s="352">
        <v>45412</v>
      </c>
      <c r="V238" s="356">
        <f t="shared" si="33"/>
        <v>7597.5</v>
      </c>
      <c r="W238" s="554" t="s">
        <v>679</v>
      </c>
      <c r="X238" s="353"/>
      <c r="Y238" s="352">
        <v>45443</v>
      </c>
      <c r="Z238" s="382">
        <v>5</v>
      </c>
      <c r="AA238" s="382"/>
      <c r="AB238" s="281"/>
      <c r="AC238" s="281"/>
      <c r="AD238" s="281"/>
      <c r="AE238" s="372"/>
      <c r="AF238" s="372"/>
      <c r="AG238" s="372"/>
      <c r="AH238" s="347"/>
      <c r="AI238" s="345"/>
      <c r="AJ238" s="345"/>
      <c r="AK238" s="372">
        <v>5</v>
      </c>
    </row>
    <row r="239" spans="1:37" ht="27">
      <c r="A239" s="345" t="s">
        <v>1082</v>
      </c>
      <c r="B239" s="346" t="s">
        <v>966</v>
      </c>
      <c r="C239" s="369" t="s">
        <v>1063</v>
      </c>
      <c r="D239" s="345" t="s">
        <v>968</v>
      </c>
      <c r="E239" s="348">
        <v>45412</v>
      </c>
      <c r="F239" s="345"/>
      <c r="G239" s="345" t="s">
        <v>969</v>
      </c>
      <c r="H239" s="345" t="s">
        <v>970</v>
      </c>
      <c r="I239" s="541" t="s">
        <v>1080</v>
      </c>
      <c r="J239" s="349" t="s">
        <v>972</v>
      </c>
      <c r="K239" s="355" t="s">
        <v>82</v>
      </c>
      <c r="L239" s="355"/>
      <c r="M239" s="345" t="s">
        <v>1033</v>
      </c>
      <c r="N239" s="345" t="s">
        <v>3</v>
      </c>
      <c r="O239" s="397">
        <v>4160920</v>
      </c>
      <c r="P239" s="350">
        <f>O239*P2</f>
        <v>29542532</v>
      </c>
      <c r="Q239" s="350">
        <v>30374716</v>
      </c>
      <c r="R239" s="350">
        <f t="shared" si="28"/>
        <v>-832184</v>
      </c>
      <c r="S239" s="397"/>
      <c r="T239" s="356"/>
      <c r="U239" s="352">
        <v>45505</v>
      </c>
      <c r="V239" s="356"/>
      <c r="W239" s="353"/>
      <c r="X239" s="371"/>
      <c r="Y239" s="352">
        <v>45505</v>
      </c>
      <c r="Z239" s="383">
        <v>8</v>
      </c>
      <c r="AA239" s="383"/>
      <c r="AB239" s="281"/>
      <c r="AC239" s="281"/>
      <c r="AD239" s="281"/>
      <c r="AE239" s="372"/>
      <c r="AF239" s="372"/>
      <c r="AG239" s="372"/>
      <c r="AH239" s="369" t="s">
        <v>1035</v>
      </c>
      <c r="AI239" s="345"/>
      <c r="AJ239" s="345" t="s">
        <v>1036</v>
      </c>
      <c r="AK239" s="371">
        <v>8</v>
      </c>
    </row>
    <row r="240" spans="1:37" ht="27">
      <c r="A240" s="345" t="s">
        <v>1083</v>
      </c>
      <c r="B240" s="346" t="s">
        <v>966</v>
      </c>
      <c r="C240" s="369" t="s">
        <v>1063</v>
      </c>
      <c r="D240" s="345" t="s">
        <v>968</v>
      </c>
      <c r="E240" s="348">
        <v>45412</v>
      </c>
      <c r="F240" s="345"/>
      <c r="G240" s="345" t="s">
        <v>969</v>
      </c>
      <c r="H240" s="345" t="s">
        <v>970</v>
      </c>
      <c r="I240" s="541" t="s">
        <v>1081</v>
      </c>
      <c r="J240" s="349" t="s">
        <v>972</v>
      </c>
      <c r="K240" s="355" t="s">
        <v>82</v>
      </c>
      <c r="L240" s="355"/>
      <c r="M240" s="345" t="s">
        <v>1033</v>
      </c>
      <c r="N240" s="345" t="s">
        <v>3</v>
      </c>
      <c r="O240" s="397">
        <v>11010200</v>
      </c>
      <c r="P240" s="350">
        <f>O240*P2</f>
        <v>78172420</v>
      </c>
      <c r="Q240" s="350">
        <v>80374460</v>
      </c>
      <c r="R240" s="350">
        <f t="shared" si="28"/>
        <v>-2202040</v>
      </c>
      <c r="S240" s="397"/>
      <c r="T240" s="350"/>
      <c r="U240" s="348">
        <v>45505</v>
      </c>
      <c r="V240" s="350"/>
      <c r="W240" s="353"/>
      <c r="X240" s="383"/>
      <c r="Y240" s="352">
        <v>45505</v>
      </c>
      <c r="Z240" s="383">
        <v>8</v>
      </c>
      <c r="AA240" s="383"/>
      <c r="AB240" s="281"/>
      <c r="AC240" s="281"/>
      <c r="AD240" s="281"/>
      <c r="AE240" s="372"/>
      <c r="AF240" s="372"/>
      <c r="AG240" s="372"/>
      <c r="AH240" s="369" t="s">
        <v>1035</v>
      </c>
      <c r="AI240" s="345"/>
      <c r="AJ240" s="345" t="s">
        <v>1036</v>
      </c>
      <c r="AK240" s="371">
        <v>8</v>
      </c>
    </row>
    <row r="241" spans="1:37" ht="13.5">
      <c r="A241" s="345" t="s">
        <v>1149</v>
      </c>
      <c r="B241" s="346" t="s">
        <v>966</v>
      </c>
      <c r="C241" s="280" t="s">
        <v>1150</v>
      </c>
      <c r="D241" s="345" t="s">
        <v>968</v>
      </c>
      <c r="E241" s="348">
        <v>45413</v>
      </c>
      <c r="F241" s="345"/>
      <c r="G241" s="345" t="s">
        <v>969</v>
      </c>
      <c r="H241" s="345" t="s">
        <v>970</v>
      </c>
      <c r="I241" s="345" t="s">
        <v>1069</v>
      </c>
      <c r="J241" s="349" t="s">
        <v>972</v>
      </c>
      <c r="K241" s="355" t="s">
        <v>82</v>
      </c>
      <c r="L241" s="355" t="s">
        <v>14</v>
      </c>
      <c r="M241" s="345" t="s">
        <v>1010</v>
      </c>
      <c r="N241" s="345" t="s">
        <v>3</v>
      </c>
      <c r="O241" s="350">
        <v>906367</v>
      </c>
      <c r="P241" s="350">
        <f>O241*P2</f>
        <v>6435205.6999999993</v>
      </c>
      <c r="Q241" s="350">
        <v>6616479.0999999996</v>
      </c>
      <c r="R241" s="350">
        <f t="shared" si="28"/>
        <v>-181273.40000000037</v>
      </c>
      <c r="S241" s="350">
        <v>906367</v>
      </c>
      <c r="T241" s="356">
        <f t="shared" si="34"/>
        <v>6435205.6999999993</v>
      </c>
      <c r="U241" s="352">
        <v>45473</v>
      </c>
      <c r="V241" s="350">
        <f t="shared" ref="V241" si="35">O241*0.75</f>
        <v>679775.25</v>
      </c>
      <c r="W241" s="555" t="s">
        <v>1252</v>
      </c>
      <c r="X241" s="384"/>
      <c r="Y241" s="352">
        <v>45473</v>
      </c>
      <c r="Z241" s="382">
        <v>6</v>
      </c>
      <c r="AA241" s="382"/>
      <c r="AB241" s="281"/>
      <c r="AC241" s="281"/>
      <c r="AD241" s="281"/>
      <c r="AE241" s="483"/>
      <c r="AF241" s="483"/>
      <c r="AG241" s="483"/>
      <c r="AH241" s="568" t="s">
        <v>1158</v>
      </c>
      <c r="AI241" s="345"/>
      <c r="AJ241" s="345"/>
      <c r="AK241" s="372">
        <v>6</v>
      </c>
    </row>
    <row r="242" spans="1:37" ht="13.5">
      <c r="A242" s="345" t="s">
        <v>571</v>
      </c>
      <c r="B242" s="391" t="s">
        <v>1084</v>
      </c>
      <c r="C242" s="373" t="s">
        <v>1085</v>
      </c>
      <c r="D242" s="345" t="s">
        <v>1037</v>
      </c>
      <c r="E242" s="348">
        <v>45596</v>
      </c>
      <c r="F242" s="345"/>
      <c r="G242" s="345" t="s">
        <v>969</v>
      </c>
      <c r="H242" s="345" t="s">
        <v>970</v>
      </c>
      <c r="I242" s="355" t="s">
        <v>1086</v>
      </c>
      <c r="J242" s="349" t="s">
        <v>1087</v>
      </c>
      <c r="K242" s="355" t="s">
        <v>1088</v>
      </c>
      <c r="L242" s="355" t="s">
        <v>1088</v>
      </c>
      <c r="M242" s="355"/>
      <c r="N242" s="345" t="s">
        <v>3</v>
      </c>
      <c r="O242" s="350">
        <v>500000</v>
      </c>
      <c r="P242" s="350">
        <v>3650000</v>
      </c>
      <c r="Q242" s="350"/>
      <c r="R242" s="350">
        <f t="shared" si="28"/>
        <v>3650000</v>
      </c>
      <c r="S242" s="350"/>
      <c r="T242" s="356"/>
      <c r="U242" s="352"/>
      <c r="V242" s="356"/>
      <c r="W242" s="356"/>
      <c r="X242" s="353"/>
      <c r="Y242" s="352">
        <v>45657</v>
      </c>
      <c r="Z242" s="353">
        <v>12</v>
      </c>
      <c r="AA242" s="353"/>
      <c r="AB242" s="281"/>
      <c r="AC242" s="281"/>
      <c r="AD242" s="281"/>
      <c r="AE242" s="353"/>
      <c r="AF242" s="353"/>
      <c r="AG242" s="353"/>
      <c r="AH242" s="347" t="s">
        <v>1089</v>
      </c>
      <c r="AI242" s="345"/>
      <c r="AJ242" s="345"/>
      <c r="AK242" s="354">
        <v>12</v>
      </c>
    </row>
    <row r="243" spans="1:37" ht="13.5">
      <c r="A243" s="345" t="s">
        <v>572</v>
      </c>
      <c r="B243" s="391" t="s">
        <v>1084</v>
      </c>
      <c r="C243" s="373" t="s">
        <v>1090</v>
      </c>
      <c r="D243" s="345" t="s">
        <v>968</v>
      </c>
      <c r="E243" s="348">
        <v>45392</v>
      </c>
      <c r="F243" s="345"/>
      <c r="G243" s="345" t="s">
        <v>969</v>
      </c>
      <c r="H243" s="345" t="s">
        <v>970</v>
      </c>
      <c r="I243" s="355" t="s">
        <v>1091</v>
      </c>
      <c r="J243" s="349" t="s">
        <v>1087</v>
      </c>
      <c r="K243" s="355" t="s">
        <v>1091</v>
      </c>
      <c r="L243" s="355" t="s">
        <v>1091</v>
      </c>
      <c r="M243" s="345" t="s">
        <v>47</v>
      </c>
      <c r="N243" s="370" t="s">
        <v>1</v>
      </c>
      <c r="O243" s="350">
        <v>623520</v>
      </c>
      <c r="P243" s="350">
        <v>623520</v>
      </c>
      <c r="Q243" s="350">
        <v>623520</v>
      </c>
      <c r="R243" s="350">
        <f t="shared" si="28"/>
        <v>0</v>
      </c>
      <c r="S243" s="350">
        <v>623520</v>
      </c>
      <c r="T243" s="356">
        <f t="shared" si="34"/>
        <v>623520</v>
      </c>
      <c r="U243" s="352">
        <v>45412</v>
      </c>
      <c r="V243" s="356">
        <f>O243*0.75</f>
        <v>467640</v>
      </c>
      <c r="W243" s="556" t="s">
        <v>1253</v>
      </c>
      <c r="X243" s="353"/>
      <c r="Y243" s="352">
        <v>45473</v>
      </c>
      <c r="Z243" s="353">
        <v>6</v>
      </c>
      <c r="AA243" s="353"/>
      <c r="AB243" s="281"/>
      <c r="AC243" s="281"/>
      <c r="AD243" s="281"/>
      <c r="AE243" s="353"/>
      <c r="AF243" s="353"/>
      <c r="AG243" s="353"/>
      <c r="AH243" s="569" t="s">
        <v>1272</v>
      </c>
      <c r="AI243" s="345"/>
      <c r="AJ243" s="345"/>
      <c r="AK243" s="354">
        <v>6</v>
      </c>
    </row>
    <row r="244" spans="1:37" ht="13.5">
      <c r="A244" s="345" t="s">
        <v>573</v>
      </c>
      <c r="B244" s="391" t="s">
        <v>1092</v>
      </c>
      <c r="C244" s="369" t="s">
        <v>305</v>
      </c>
      <c r="D244" s="345" t="s">
        <v>968</v>
      </c>
      <c r="E244" s="348">
        <v>45392</v>
      </c>
      <c r="F244" s="345"/>
      <c r="G244" s="345" t="s">
        <v>969</v>
      </c>
      <c r="H244" s="345" t="s">
        <v>970</v>
      </c>
      <c r="I244" s="355" t="s">
        <v>1091</v>
      </c>
      <c r="J244" s="349" t="s">
        <v>1087</v>
      </c>
      <c r="K244" s="355" t="s">
        <v>1091</v>
      </c>
      <c r="L244" s="355" t="s">
        <v>1091</v>
      </c>
      <c r="M244" s="345" t="s">
        <v>1093</v>
      </c>
      <c r="N244" s="345" t="s">
        <v>1</v>
      </c>
      <c r="O244" s="351">
        <v>155530</v>
      </c>
      <c r="P244" s="351">
        <v>155530</v>
      </c>
      <c r="Q244" s="351">
        <v>155530</v>
      </c>
      <c r="R244" s="350">
        <f t="shared" si="28"/>
        <v>0</v>
      </c>
      <c r="S244" s="351">
        <v>155530</v>
      </c>
      <c r="T244" s="351">
        <f t="shared" si="34"/>
        <v>155530</v>
      </c>
      <c r="U244" s="557">
        <v>45382</v>
      </c>
      <c r="V244" s="351">
        <f t="shared" ref="V244" si="36">O244*0.75</f>
        <v>116647.5</v>
      </c>
      <c r="W244" s="505" t="s">
        <v>1254</v>
      </c>
      <c r="X244" s="547"/>
      <c r="Y244" s="352">
        <v>45473</v>
      </c>
      <c r="Z244" s="353">
        <v>6</v>
      </c>
      <c r="AA244" s="353"/>
      <c r="AB244" s="281"/>
      <c r="AC244" s="281"/>
      <c r="AD244" s="281"/>
      <c r="AE244" s="353"/>
      <c r="AF244" s="353"/>
      <c r="AG244" s="353"/>
      <c r="AH244" s="570" t="s">
        <v>1273</v>
      </c>
      <c r="AI244" s="345"/>
      <c r="AJ244" s="345" t="s">
        <v>1036</v>
      </c>
      <c r="AK244" s="354">
        <v>6</v>
      </c>
    </row>
    <row r="245" spans="1:37" ht="25">
      <c r="A245" s="345" t="s">
        <v>574</v>
      </c>
      <c r="B245" s="391" t="s">
        <v>1092</v>
      </c>
      <c r="C245" s="369" t="s">
        <v>450</v>
      </c>
      <c r="D245" s="345" t="s">
        <v>968</v>
      </c>
      <c r="E245" s="348">
        <v>45294</v>
      </c>
      <c r="F245" s="345">
        <v>20240103005</v>
      </c>
      <c r="G245" s="345" t="s">
        <v>969</v>
      </c>
      <c r="H245" s="345" t="s">
        <v>970</v>
      </c>
      <c r="I245" s="355" t="s">
        <v>1091</v>
      </c>
      <c r="J245" s="349" t="s">
        <v>1087</v>
      </c>
      <c r="K245" s="355" t="s">
        <v>1091</v>
      </c>
      <c r="L245" s="355" t="s">
        <v>1091</v>
      </c>
      <c r="M245" s="345" t="s">
        <v>1094</v>
      </c>
      <c r="N245" s="345" t="s">
        <v>1</v>
      </c>
      <c r="O245" s="350">
        <v>863320</v>
      </c>
      <c r="P245" s="350">
        <v>863320</v>
      </c>
      <c r="Q245" s="350">
        <v>863320</v>
      </c>
      <c r="R245" s="350">
        <f t="shared" si="28"/>
        <v>0</v>
      </c>
      <c r="S245" s="350">
        <v>863320</v>
      </c>
      <c r="T245" s="356">
        <f t="shared" si="34"/>
        <v>863320</v>
      </c>
      <c r="U245" s="352">
        <v>45323</v>
      </c>
      <c r="V245" s="356">
        <v>686500</v>
      </c>
      <c r="W245" s="558" t="s">
        <v>679</v>
      </c>
      <c r="X245" s="353"/>
      <c r="Y245" s="352">
        <v>45473</v>
      </c>
      <c r="Z245" s="353">
        <v>6</v>
      </c>
      <c r="AA245" s="353"/>
      <c r="AB245" s="281"/>
      <c r="AC245" s="281"/>
      <c r="AD245" s="281"/>
      <c r="AE245" s="353"/>
      <c r="AF245" s="353"/>
      <c r="AG245" s="353"/>
      <c r="AH245" s="369" t="s">
        <v>1095</v>
      </c>
      <c r="AI245" s="345"/>
      <c r="AJ245" s="345"/>
      <c r="AK245" s="354">
        <v>6</v>
      </c>
    </row>
    <row r="246" spans="1:37" ht="25">
      <c r="A246" s="345" t="s">
        <v>575</v>
      </c>
      <c r="B246" s="391" t="s">
        <v>1092</v>
      </c>
      <c r="C246" s="369" t="s">
        <v>451</v>
      </c>
      <c r="D246" s="345" t="s">
        <v>968</v>
      </c>
      <c r="E246" s="348">
        <v>45345</v>
      </c>
      <c r="F246" s="345">
        <v>20240223002</v>
      </c>
      <c r="G246" s="345" t="s">
        <v>969</v>
      </c>
      <c r="H246" s="345" t="s">
        <v>970</v>
      </c>
      <c r="I246" s="355" t="s">
        <v>1091</v>
      </c>
      <c r="J246" s="349" t="s">
        <v>1087</v>
      </c>
      <c r="K246" s="355" t="s">
        <v>1091</v>
      </c>
      <c r="L246" s="355" t="s">
        <v>1091</v>
      </c>
      <c r="M246" s="345" t="s">
        <v>1094</v>
      </c>
      <c r="N246" s="345" t="s">
        <v>1</v>
      </c>
      <c r="O246" s="350">
        <v>418018</v>
      </c>
      <c r="P246" s="350">
        <v>418018</v>
      </c>
      <c r="Q246" s="350">
        <v>418018</v>
      </c>
      <c r="R246" s="350">
        <f t="shared" si="28"/>
        <v>0</v>
      </c>
      <c r="S246" s="350">
        <v>418018</v>
      </c>
      <c r="T246" s="356">
        <f t="shared" si="34"/>
        <v>418018</v>
      </c>
      <c r="U246" s="352">
        <v>45350</v>
      </c>
      <c r="V246" s="356">
        <f>1047881700/3300</f>
        <v>317539.90909090912</v>
      </c>
      <c r="W246" s="558" t="s">
        <v>679</v>
      </c>
      <c r="X246" s="353"/>
      <c r="Y246" s="352">
        <v>45473</v>
      </c>
      <c r="Z246" s="353">
        <v>6</v>
      </c>
      <c r="AA246" s="353"/>
      <c r="AB246" s="281"/>
      <c r="AC246" s="281"/>
      <c r="AD246" s="281"/>
      <c r="AE246" s="353"/>
      <c r="AF246" s="353"/>
      <c r="AG246" s="353"/>
      <c r="AH246" s="369" t="s">
        <v>1096</v>
      </c>
      <c r="AI246" s="345"/>
      <c r="AJ246" s="345"/>
      <c r="AK246" s="354">
        <v>6</v>
      </c>
    </row>
    <row r="247" spans="1:37" ht="13.5">
      <c r="A247" s="345" t="s">
        <v>576</v>
      </c>
      <c r="B247" s="391" t="s">
        <v>1092</v>
      </c>
      <c r="C247" s="369" t="s">
        <v>449</v>
      </c>
      <c r="D247" s="345" t="s">
        <v>968</v>
      </c>
      <c r="E247" s="348">
        <v>45251</v>
      </c>
      <c r="F247" s="345">
        <v>20231121001</v>
      </c>
      <c r="G247" s="345" t="s">
        <v>969</v>
      </c>
      <c r="H247" s="345" t="s">
        <v>970</v>
      </c>
      <c r="I247" s="355" t="s">
        <v>1091</v>
      </c>
      <c r="J247" s="349" t="s">
        <v>1087</v>
      </c>
      <c r="K247" s="355" t="s">
        <v>1091</v>
      </c>
      <c r="L247" s="355" t="s">
        <v>1091</v>
      </c>
      <c r="M247" s="345" t="s">
        <v>1093</v>
      </c>
      <c r="N247" s="345" t="s">
        <v>1</v>
      </c>
      <c r="O247" s="350">
        <v>471526</v>
      </c>
      <c r="P247" s="350">
        <v>471526</v>
      </c>
      <c r="Q247" s="350">
        <v>471526</v>
      </c>
      <c r="R247" s="350">
        <f t="shared" si="28"/>
        <v>0</v>
      </c>
      <c r="S247" s="350">
        <v>471526</v>
      </c>
      <c r="T247" s="356">
        <v>471526</v>
      </c>
      <c r="U247" s="352">
        <v>45274</v>
      </c>
      <c r="V247" s="356">
        <v>350840</v>
      </c>
      <c r="W247" s="558" t="s">
        <v>679</v>
      </c>
      <c r="X247" s="353"/>
      <c r="Y247" s="352">
        <v>45473</v>
      </c>
      <c r="Z247" s="353">
        <v>6</v>
      </c>
      <c r="AA247" s="353"/>
      <c r="AB247" s="281"/>
      <c r="AC247" s="281"/>
      <c r="AD247" s="281"/>
      <c r="AE247" s="353"/>
      <c r="AF247" s="353"/>
      <c r="AG247" s="353"/>
      <c r="AH247" s="369" t="s">
        <v>1097</v>
      </c>
      <c r="AI247" s="345"/>
      <c r="AJ247" s="345"/>
      <c r="AK247" s="354">
        <v>6</v>
      </c>
    </row>
    <row r="248" spans="1:37" ht="13.5">
      <c r="A248" s="345" t="s">
        <v>577</v>
      </c>
      <c r="B248" s="391" t="s">
        <v>1092</v>
      </c>
      <c r="C248" s="369" t="s">
        <v>1098</v>
      </c>
      <c r="D248" s="345" t="s">
        <v>968</v>
      </c>
      <c r="E248" s="348">
        <v>45504</v>
      </c>
      <c r="F248" s="345"/>
      <c r="G248" s="345" t="s">
        <v>969</v>
      </c>
      <c r="H248" s="345" t="s">
        <v>970</v>
      </c>
      <c r="I248" s="345" t="s">
        <v>1099</v>
      </c>
      <c r="J248" s="349" t="s">
        <v>1087</v>
      </c>
      <c r="K248" s="345" t="s">
        <v>1099</v>
      </c>
      <c r="L248" s="345" t="s">
        <v>1099</v>
      </c>
      <c r="M248" s="345" t="s">
        <v>48</v>
      </c>
      <c r="N248" s="345" t="s">
        <v>3</v>
      </c>
      <c r="O248" s="350">
        <v>240000</v>
      </c>
      <c r="P248" s="350">
        <v>1752000</v>
      </c>
      <c r="Q248" s="350"/>
      <c r="R248" s="350">
        <f t="shared" si="28"/>
        <v>1752000</v>
      </c>
      <c r="S248" s="356"/>
      <c r="T248" s="356"/>
      <c r="U248" s="352"/>
      <c r="V248" s="356"/>
      <c r="W248" s="356"/>
      <c r="X248" s="353"/>
      <c r="Y248" s="352">
        <v>45657</v>
      </c>
      <c r="Z248" s="353">
        <v>12</v>
      </c>
      <c r="AA248" s="353"/>
      <c r="AB248" s="281"/>
      <c r="AC248" s="281"/>
      <c r="AD248" s="281"/>
      <c r="AE248" s="353"/>
      <c r="AF248" s="353"/>
      <c r="AG248" s="353"/>
      <c r="AH248" s="369" t="s">
        <v>1100</v>
      </c>
      <c r="AI248" s="345"/>
      <c r="AJ248" s="345"/>
      <c r="AK248" s="354">
        <v>12</v>
      </c>
    </row>
    <row r="249" spans="1:37" ht="13.5">
      <c r="A249" s="345" t="s">
        <v>578</v>
      </c>
      <c r="B249" s="391" t="s">
        <v>1084</v>
      </c>
      <c r="C249" s="392" t="s">
        <v>765</v>
      </c>
      <c r="D249" s="345" t="s">
        <v>968</v>
      </c>
      <c r="E249" s="348">
        <v>45392</v>
      </c>
      <c r="F249" s="345"/>
      <c r="G249" s="345" t="s">
        <v>969</v>
      </c>
      <c r="H249" s="345" t="s">
        <v>970</v>
      </c>
      <c r="I249" s="355" t="s">
        <v>1091</v>
      </c>
      <c r="J249" s="359" t="s">
        <v>1087</v>
      </c>
      <c r="K249" s="355" t="s">
        <v>1091</v>
      </c>
      <c r="L249" s="355" t="s">
        <v>1091</v>
      </c>
      <c r="M249" s="345" t="s">
        <v>47</v>
      </c>
      <c r="N249" s="370" t="s">
        <v>1</v>
      </c>
      <c r="O249" s="350">
        <v>241200</v>
      </c>
      <c r="P249" s="350">
        <v>241200</v>
      </c>
      <c r="Q249" s="350">
        <v>241200</v>
      </c>
      <c r="R249" s="350">
        <f t="shared" si="28"/>
        <v>0</v>
      </c>
      <c r="S249" s="350">
        <v>241200</v>
      </c>
      <c r="T249" s="356">
        <f>P249</f>
        <v>241200</v>
      </c>
      <c r="U249" s="352">
        <v>45291</v>
      </c>
      <c r="V249" s="356">
        <f>O249*0.75</f>
        <v>180900</v>
      </c>
      <c r="W249" s="558" t="s">
        <v>679</v>
      </c>
      <c r="X249" s="353"/>
      <c r="Y249" s="352">
        <v>45443</v>
      </c>
      <c r="Z249" s="353">
        <v>5</v>
      </c>
      <c r="AA249" s="353"/>
      <c r="AB249" s="281"/>
      <c r="AC249" s="281"/>
      <c r="AD249" s="281"/>
      <c r="AE249" s="353"/>
      <c r="AF249" s="353"/>
      <c r="AG249" s="353"/>
      <c r="AH249" s="347" t="s">
        <v>1101</v>
      </c>
      <c r="AI249" s="345"/>
      <c r="AJ249" s="345"/>
      <c r="AK249" s="354">
        <v>5</v>
      </c>
    </row>
    <row r="250" spans="1:37" ht="13.5">
      <c r="A250" s="345" t="s">
        <v>579</v>
      </c>
      <c r="B250" s="391" t="s">
        <v>1084</v>
      </c>
      <c r="C250" s="373" t="s">
        <v>1102</v>
      </c>
      <c r="D250" s="345" t="s">
        <v>1037</v>
      </c>
      <c r="E250" s="348">
        <v>45473</v>
      </c>
      <c r="F250" s="345"/>
      <c r="G250" s="345" t="s">
        <v>969</v>
      </c>
      <c r="H250" s="345" t="s">
        <v>970</v>
      </c>
      <c r="I250" s="355" t="s">
        <v>1103</v>
      </c>
      <c r="J250" s="359" t="s">
        <v>1087</v>
      </c>
      <c r="K250" s="355" t="s">
        <v>1104</v>
      </c>
      <c r="L250" s="355" t="s">
        <v>1104</v>
      </c>
      <c r="M250" s="355" t="s">
        <v>1105</v>
      </c>
      <c r="N250" s="345" t="s">
        <v>24</v>
      </c>
      <c r="O250" s="350">
        <v>2000000</v>
      </c>
      <c r="P250" s="350">
        <v>14600000</v>
      </c>
      <c r="Q250" s="350">
        <v>14600000</v>
      </c>
      <c r="R250" s="350">
        <f t="shared" si="28"/>
        <v>0</v>
      </c>
      <c r="S250" s="356"/>
      <c r="T250" s="356"/>
      <c r="U250" s="352"/>
      <c r="V250" s="356"/>
      <c r="W250" s="356"/>
      <c r="X250" s="353"/>
      <c r="Y250" s="352">
        <v>45657</v>
      </c>
      <c r="Z250" s="353">
        <v>12</v>
      </c>
      <c r="AA250" s="353"/>
      <c r="AB250" s="281"/>
      <c r="AC250" s="281"/>
      <c r="AD250" s="281"/>
      <c r="AE250" s="353"/>
      <c r="AF250" s="353"/>
      <c r="AG250" s="353"/>
      <c r="AH250" s="347" t="s">
        <v>1106</v>
      </c>
      <c r="AI250" s="345"/>
      <c r="AJ250" s="345"/>
      <c r="AK250" s="354">
        <v>12</v>
      </c>
    </row>
    <row r="251" spans="1:37" s="492" customFormat="1" ht="13.5">
      <c r="A251" s="323" t="s">
        <v>819</v>
      </c>
      <c r="B251" s="324" t="s">
        <v>1241</v>
      </c>
      <c r="C251" s="333" t="s">
        <v>1242</v>
      </c>
      <c r="D251" s="848" t="s">
        <v>1611</v>
      </c>
      <c r="E251" s="323"/>
      <c r="F251" s="323"/>
      <c r="G251" s="323"/>
      <c r="H251" s="323" t="s">
        <v>1243</v>
      </c>
      <c r="I251" s="327" t="s">
        <v>161</v>
      </c>
      <c r="J251" s="326" t="s">
        <v>46</v>
      </c>
      <c r="K251" s="327" t="s">
        <v>162</v>
      </c>
      <c r="L251" s="327" t="s">
        <v>162</v>
      </c>
      <c r="M251" s="335" t="s">
        <v>122</v>
      </c>
      <c r="N251" s="323"/>
      <c r="O251" s="329"/>
      <c r="P251" s="329"/>
      <c r="Q251" s="510"/>
      <c r="R251" s="329"/>
      <c r="S251" s="330"/>
      <c r="T251" s="330"/>
      <c r="U251" s="330"/>
      <c r="V251" s="330"/>
      <c r="W251" s="331"/>
      <c r="X251" s="535"/>
      <c r="Y251" s="536">
        <v>45657</v>
      </c>
      <c r="Z251" s="535">
        <v>12</v>
      </c>
      <c r="AA251" s="535"/>
      <c r="AB251" s="490"/>
      <c r="AC251" s="490"/>
      <c r="AD251" s="490"/>
      <c r="AE251" s="535"/>
      <c r="AF251" s="535"/>
      <c r="AG251" s="535"/>
      <c r="AH251" s="333"/>
      <c r="AI251" s="358"/>
      <c r="AJ251" s="323"/>
      <c r="AK251" s="490">
        <v>12</v>
      </c>
    </row>
    <row r="252" spans="1:37" ht="13.5">
      <c r="A252" s="247" t="s">
        <v>820</v>
      </c>
      <c r="B252" s="272" t="s">
        <v>400</v>
      </c>
      <c r="C252" s="278" t="s">
        <v>512</v>
      </c>
      <c r="D252" s="247" t="s">
        <v>398</v>
      </c>
      <c r="E252" s="247"/>
      <c r="F252" s="247"/>
      <c r="G252" s="247"/>
      <c r="H252" s="247" t="s">
        <v>509</v>
      </c>
      <c r="I252" s="220" t="s">
        <v>510</v>
      </c>
      <c r="J252" s="275" t="s">
        <v>383</v>
      </c>
      <c r="K252" s="220" t="s">
        <v>511</v>
      </c>
      <c r="L252" s="220" t="s">
        <v>511</v>
      </c>
      <c r="M252" s="247" t="s">
        <v>122</v>
      </c>
      <c r="N252" s="247" t="s">
        <v>1</v>
      </c>
      <c r="O252" s="188">
        <f>500000*34*7</f>
        <v>119000000</v>
      </c>
      <c r="P252" s="188">
        <f>500000*34*7</f>
        <v>119000000</v>
      </c>
      <c r="Q252" s="494">
        <v>50000000</v>
      </c>
      <c r="R252" s="188">
        <f t="shared" ref="R252:R254" si="37">P252-Q252</f>
        <v>69000000</v>
      </c>
      <c r="S252" s="277"/>
      <c r="T252" s="277"/>
      <c r="U252" s="277"/>
      <c r="V252" s="277"/>
      <c r="W252" s="322">
        <f t="shared" ref="W252" si="38">P252*0.75</f>
        <v>89250000</v>
      </c>
      <c r="X252" s="319"/>
      <c r="Y252" s="320">
        <v>45657</v>
      </c>
      <c r="Z252" s="319">
        <v>12</v>
      </c>
      <c r="AA252" s="319"/>
      <c r="AB252" s="286"/>
      <c r="AC252" s="286"/>
      <c r="AD252" s="286"/>
      <c r="AE252" s="319"/>
      <c r="AF252" s="319"/>
      <c r="AG252" s="319"/>
      <c r="AH252" s="278"/>
      <c r="AI252" s="345"/>
      <c r="AJ252" s="247"/>
      <c r="AK252" s="286">
        <v>12</v>
      </c>
    </row>
    <row r="253" spans="1:37" ht="13.5">
      <c r="A253" s="247" t="s">
        <v>580</v>
      </c>
      <c r="B253" s="272" t="s">
        <v>400</v>
      </c>
      <c r="C253" s="273" t="s">
        <v>23</v>
      </c>
      <c r="D253" s="247" t="s">
        <v>401</v>
      </c>
      <c r="E253" s="247"/>
      <c r="F253" s="247"/>
      <c r="G253" s="247"/>
      <c r="H253" s="247" t="s">
        <v>405</v>
      </c>
      <c r="I253" s="220" t="s">
        <v>406</v>
      </c>
      <c r="J253" s="275" t="s">
        <v>383</v>
      </c>
      <c r="K253" s="220" t="s">
        <v>407</v>
      </c>
      <c r="L253" s="220" t="s">
        <v>407</v>
      </c>
      <c r="M253" s="220"/>
      <c r="N253" s="247" t="s">
        <v>3</v>
      </c>
      <c r="O253" s="188"/>
      <c r="P253" s="188"/>
      <c r="Q253" s="494"/>
      <c r="R253" s="188">
        <f t="shared" si="37"/>
        <v>0</v>
      </c>
      <c r="S253" s="277"/>
      <c r="T253" s="277"/>
      <c r="U253" s="277"/>
      <c r="V253" s="277"/>
      <c r="W253" s="322"/>
      <c r="X253" s="275"/>
      <c r="Y253" s="393" t="s">
        <v>1274</v>
      </c>
      <c r="Z253" s="394"/>
      <c r="AA253" s="394"/>
      <c r="AB253" s="281"/>
      <c r="AC253" s="281"/>
      <c r="AD253" s="281"/>
      <c r="AE253" s="275"/>
      <c r="AF253" s="275"/>
      <c r="AG253" s="275"/>
      <c r="AH253" s="278"/>
      <c r="AI253" s="345"/>
      <c r="AJ253" s="247"/>
      <c r="AK253" s="1047"/>
    </row>
    <row r="254" spans="1:37" ht="13.5">
      <c r="A254" s="247" t="s">
        <v>581</v>
      </c>
      <c r="B254" s="272" t="s">
        <v>400</v>
      </c>
      <c r="C254" s="273" t="s">
        <v>23</v>
      </c>
      <c r="D254" s="247" t="s">
        <v>401</v>
      </c>
      <c r="E254" s="247"/>
      <c r="F254" s="247"/>
      <c r="G254" s="247"/>
      <c r="H254" s="247" t="s">
        <v>405</v>
      </c>
      <c r="I254" s="220" t="s">
        <v>406</v>
      </c>
      <c r="J254" s="275" t="s">
        <v>383</v>
      </c>
      <c r="K254" s="220" t="s">
        <v>408</v>
      </c>
      <c r="L254" s="220" t="s">
        <v>408</v>
      </c>
      <c r="M254" s="220"/>
      <c r="N254" s="247" t="s">
        <v>3</v>
      </c>
      <c r="O254" s="188"/>
      <c r="P254" s="188"/>
      <c r="Q254" s="494"/>
      <c r="R254" s="188">
        <f t="shared" si="37"/>
        <v>0</v>
      </c>
      <c r="S254" s="277"/>
      <c r="T254" s="277"/>
      <c r="U254" s="277"/>
      <c r="V254" s="277"/>
      <c r="W254" s="322"/>
      <c r="X254" s="275"/>
      <c r="Y254" s="393" t="s">
        <v>1274</v>
      </c>
      <c r="Z254" s="394"/>
      <c r="AA254" s="394"/>
      <c r="AB254" s="275"/>
      <c r="AC254" s="275"/>
      <c r="AD254" s="275"/>
      <c r="AE254" s="275"/>
      <c r="AF254" s="275"/>
      <c r="AG254" s="275"/>
      <c r="AH254" s="278"/>
      <c r="AI254" s="345"/>
      <c r="AJ254" s="247"/>
      <c r="AK254" s="1047"/>
    </row>
    <row r="255" spans="1:37" ht="13.5">
      <c r="H255" s="228"/>
      <c r="I255" s="229"/>
      <c r="J255" s="230"/>
      <c r="K255" s="231"/>
      <c r="L255" s="232"/>
      <c r="M255" s="228"/>
      <c r="O255" s="233"/>
      <c r="P255" s="403"/>
      <c r="Q255" s="403"/>
      <c r="R255" s="403"/>
      <c r="S255" s="233"/>
      <c r="U255" s="233"/>
      <c r="W255" s="233"/>
      <c r="X255" s="234"/>
      <c r="Y255" s="233"/>
      <c r="Z255" s="235"/>
      <c r="AA255" s="234"/>
      <c r="AB255" s="234"/>
      <c r="AC255" s="234"/>
      <c r="AD255" s="234"/>
      <c r="AE255" s="234"/>
      <c r="AF255" s="234"/>
      <c r="AG255" s="234"/>
      <c r="AH255" s="234"/>
      <c r="AI255" s="234"/>
      <c r="AJ255" s="234"/>
    </row>
    <row r="256" spans="1:37" ht="13.5">
      <c r="H256" s="228"/>
      <c r="I256" s="229"/>
      <c r="J256" s="230"/>
      <c r="K256" s="231"/>
      <c r="L256" s="232"/>
      <c r="M256" s="228"/>
      <c r="O256" s="233"/>
      <c r="P256" s="233">
        <f>SUM(P4:P254)</f>
        <v>1195847193.0445089</v>
      </c>
      <c r="Q256" s="233">
        <f t="shared" ref="Q256:R256" si="39">SUM(Q4:Q254)</f>
        <v>999122629.60181022</v>
      </c>
      <c r="R256" s="233">
        <f t="shared" si="39"/>
        <v>196259563.44269907</v>
      </c>
      <c r="S256" s="233">
        <f t="shared" ref="S256" si="40">SUM(S4:S254)</f>
        <v>73969589.471509442</v>
      </c>
      <c r="T256" s="233">
        <f>SUM(T4:T254)</f>
        <v>20395155.794978715</v>
      </c>
      <c r="U256" s="233">
        <f>SUM(U4:U254)</f>
        <v>3400951</v>
      </c>
      <c r="V256" s="233">
        <f>SUM(V4:V254)</f>
        <v>120385801.43543455</v>
      </c>
      <c r="W256" s="233">
        <f>SUM(W4:W254)</f>
        <v>89250000</v>
      </c>
      <c r="X256" s="234"/>
      <c r="Y256" s="233"/>
      <c r="Z256" s="235"/>
      <c r="AA256" s="234"/>
      <c r="AB256" s="234"/>
      <c r="AC256" s="234"/>
      <c r="AD256" s="234"/>
      <c r="AE256" s="234"/>
      <c r="AF256" s="234"/>
      <c r="AG256" s="234"/>
      <c r="AH256" s="234"/>
    </row>
    <row r="257" spans="8:34" ht="13.5">
      <c r="H257" s="228"/>
      <c r="I257" s="229"/>
      <c r="J257" s="230"/>
      <c r="K257" s="231"/>
      <c r="L257" s="232"/>
      <c r="M257" s="228"/>
      <c r="O257" s="233"/>
      <c r="P257" s="403">
        <f>SUBTOTAL(9,P4:P249)</f>
        <v>1062247193.0445091</v>
      </c>
      <c r="Q257" s="403">
        <f>SUBTOTAL(9,Q4:Q249)</f>
        <v>934522629.60181022</v>
      </c>
      <c r="R257" s="403"/>
      <c r="S257" s="233"/>
      <c r="U257" s="233"/>
      <c r="W257" s="233"/>
      <c r="X257" s="234"/>
      <c r="Y257" s="233"/>
      <c r="Z257" s="235"/>
      <c r="AA257" s="234"/>
      <c r="AB257" s="234"/>
      <c r="AC257" s="234"/>
      <c r="AD257" s="234"/>
      <c r="AE257" s="234"/>
      <c r="AF257" s="234"/>
      <c r="AG257" s="234"/>
      <c r="AH257" s="234"/>
    </row>
  </sheetData>
  <autoFilter ref="A3:AJ256"/>
  <sortState ref="A4:AI226">
    <sortCondition ref="B4:B226"/>
    <sortCondition ref="G4:G226"/>
    <sortCondition ref="J4:J226"/>
    <sortCondition ref="I4:I226"/>
  </sortState>
  <mergeCells count="1">
    <mergeCell ref="B1:AH1"/>
  </mergeCells>
  <phoneticPr fontId="1" type="noConversion"/>
  <conditionalFormatting sqref="J249">
    <cfRule type="iconSet" priority="12">
      <iconSet>
        <cfvo type="percent" val="0"/>
        <cfvo type="num" val="8"/>
        <cfvo type="num" val="15"/>
      </iconSet>
    </cfRule>
    <cfRule type="expression" dxfId="31" priority="13" stopIfTrue="1">
      <formula>"on going"</formula>
    </cfRule>
    <cfRule type="expression" dxfId="30" priority="14" stopIfTrue="1">
      <formula>"closed"</formula>
    </cfRule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  <cfRule type="containsText" dxfId="29" priority="16" operator="containsText" text="closed">
      <formula>NOT(ISERROR(SEARCH("closed",J249)))</formula>
    </cfRule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  <cfRule type="iconSet" priority="18">
      <iconSet iconSet="3Symbols">
        <cfvo type="percent" val="0"/>
        <cfvo type="percent" val="33"/>
        <cfvo type="percent" val="67"/>
      </iconSet>
    </cfRule>
    <cfRule type="dataBar" priority="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{EC6E95C5-3F88-4B3B-BAF5-165ADB98FE58}</x14:id>
        </ext>
      </extLst>
    </cfRule>
  </conditionalFormatting>
  <conditionalFormatting sqref="J249:J250">
    <cfRule type="cellIs" dxfId="28" priority="4" operator="equal">
      <formula>"on going"</formula>
    </cfRule>
  </conditionalFormatting>
  <conditionalFormatting sqref="J250">
    <cfRule type="iconSet" priority="3">
      <iconSet>
        <cfvo type="percent" val="0"/>
        <cfvo type="num" val="8"/>
        <cfvo type="num" val="15"/>
      </iconSet>
    </cfRule>
    <cfRule type="expression" dxfId="27" priority="5" stopIfTrue="1">
      <formula>"on going"</formula>
    </cfRule>
    <cfRule type="expression" dxfId="26" priority="6" stopIfTrue="1">
      <formula>"closed"</formula>
    </cfRule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  <cfRule type="containsText" dxfId="25" priority="8" operator="containsText" text="closed">
      <formula>NOT(ISERROR(SEARCH("closed",J250)))</formula>
    </cfRule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  <cfRule type="iconSet" priority="10">
      <iconSet iconSet="3Symbols">
        <cfvo type="percent" val="0"/>
        <cfvo type="percent" val="33"/>
        <cfvo type="percent" val="67"/>
      </iconSet>
    </cfRule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{41642E70-1FF0-4F14-B3E8-9DBDF27E4CC3}</x14:id>
        </ext>
      </extLst>
    </cfRule>
  </conditionalFormatting>
  <conditionalFormatting sqref="AK4:AK6">
    <cfRule type="duplicateValues" dxfId="24" priority="1"/>
  </conditionalFormatting>
  <dataValidations count="3">
    <dataValidation showDropDown="1" showInputMessage="1" showErrorMessage="1" sqref="AB251:AD252 AA208:AA211 W218:W223 AG171 AE241:AG241 AG209:AG213 Y229:AA229 AJ245:AK252 J3:K3 AE185:AG186 AE218:AG230 AA185 X245:AA252 AH206 AA174 Y173:Z174 W212:W216 Y214:AA224 W199 W177:W178 W197 W189:W194 W183:W186 W180 AA176 X238:AA238 X240 W201:W203 Y239 Z239:AA240 X243:AA243 Y244:Z244 W205:W207 W236:W241 W226:W234 Y206:Z212 AE244:AG252 Y183:Z188 Y195:Z195 Y200:Z201 Y253:Y254 AE176:AG177 AJ243:AK243 Y204:Z204 W217:X217 Y191:Z191 Y226:AA226 X220:X222 Y179:AA180 Y230:Y235 Z227:AA228 W171:W173 Y171:Z171 Y104:AG104 AF105 Y112:AG113 W112:W113 AF115:AF122 AF124:AF125 AA130:AA132 Y143:AE144 W137:W144 AF130:AF142 AD133:AE142 AG133:AG144 Y133:AB142 AA148:AA151 AC137:AC142 AA93 AF145 AA64 Y78 AA153 AF152:AF154 Y157:Y159 Y170:AG170 Z71:AE71 Y160:Z166 Y53:AG53 W160:W166 Y169:Z169 AA146 W133:W135 AI134:AI135 AC133:AC135 AF148:AF150 Y146:Z147 AB146:AG147 W169 W5 AA7 Y9:AE9 AG9 Y12 Y10:AG11 W10:W11 W13:W15 AA12 AI13:AI15 AI18 W18 Y4:Y8 Y13:AG21 AA24:AG24 W24:W27 AA25:AA27 AB25:AG29 Z29:AA29 Y22:Y29 Z24:Z28 W29:W48 Y30:AG48 Y49:Z49 W53 AF57:AG58 Z54:AE58 AF59 W63 Z63:AG63 AF102 W104 AK173:AK174 AK214:AK224 AK238:AK240 AK244 AK206:AK212 AK183:AK188 AK195 AK200:AK201 AK204 AK191 AK226:AK229 AK179:AK180 AK171"/>
    <dataValidation type="list" showInputMessage="1" showErrorMessage="1" sqref="AE185:AG186 AA208:AA211 Y179:AA180 AA185 AG171 AE241:AG241 W218:W223 Z227:AA228 AJ245:AK252 Y173:Z174 AE218:AG230 W180 AE244:AG252 X245:AA252 AB251:AD252 AH206 Y214:AA224 W212:W216 X238:AA238 W199 W177:W178 W197 W189:W194 W183:W186 AA174 AA176 X240 Z239:AA240 W201:W203 Y239 X243:AA243 Y244:Z244 W205:W207 W236:W241 W226:W234 Y206:Z212 Y183:Z188 Y195:Z195 Y200:Z201 Y204:Z204 Y253:Y254 AE176:AG177 AJ243:AK243 W217:X217 Y191:Z191 Y226:AA226 X220:X222 Y230:Y235 AG209:AG213 Y229:AA229 W171:W173 Y171:Z171 Y104:AG104 AF105 Y112:AG113 W112:W113 AF115:AF122 AF124:AF125 AA130:AA132 Y143:AE144 W137:W144 AF130:AF142 AD133:AE142 AG133:AG144 Y133:AB142 AC137:AC142 AA148:AA151 AA93 AF145 AA64 Y78 AA153 AF152:AF154 Y157:Y159 Y170:AG170 Z71:AE71 Y53:AG53 Y160:Z166 W160:W166 Y169:Z169 AA146 W133:W135 AI134:AI135 AC133:AC135 AF148:AF150 Y146:Z147 AB146:AG147 W169 W5 AA7 Y9:AE9 AG9 Y12 Y10:AG11 W10:W11 W13:W15 AA12 AI13:AI15 AI18 W18 Y4:Y8 Y13:AG21 AA24:AG24 W24:W27 AA25:AA27 AB25:AG29 Z29:AA29 Y22:Y29 Z24:Z28 W29:W48 Y30:AG48 Y49:Z49 W53 AF57:AG58 Z54:AE58 AF59 W63 Z63:AG63 AF102 W104 AK179:AK180 AK226:AK229 AK173:AK174 AK214:AK224 AK238:AK240 AK244 AK206:AK212 AK183:AK188 AK195 AK200:AK201 AK204 AK191 AK171">
      <formula1>"費用轉稼,開票, 存貨轉固資"</formula1>
    </dataValidation>
    <dataValidation type="list" showInputMessage="1" showErrorMessage="1" sqref="J4:J257">
      <formula1>"集團關聯外交,G次內交,外部客戶"</formula1>
    </dataValidation>
  </dataValidations>
  <pageMargins left="0.70866141732283472" right="0.70866141732283472" top="0.74803149606299213" bottom="0.74803149606299213" header="0.31496062992125984" footer="0.31496062992125984"/>
  <pageSetup paperSize="9" scale="42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C6E95C5-3F88-4B3B-BAF5-165ADB98FE5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J249</xm:sqref>
        </x14:conditionalFormatting>
        <x14:conditionalFormatting xmlns:xm="http://schemas.microsoft.com/office/excel/2006/main">
          <x14:cfRule type="dataBar" id="{41642E70-1FF0-4F14-B3E8-9DBDF27E4C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J250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EU181"/>
  <sheetViews>
    <sheetView showGridLines="0" topLeftCell="A92" zoomScale="55" zoomScaleNormal="55" workbookViewId="0">
      <selection activeCell="F116" sqref="F116"/>
    </sheetView>
  </sheetViews>
  <sheetFormatPr defaultColWidth="8.90625" defaultRowHeight="13.5"/>
  <cols>
    <col min="1" max="1" width="7" style="25" customWidth="1"/>
    <col min="2" max="2" width="24.08984375" style="25" customWidth="1"/>
    <col min="3" max="3" width="46.81640625" style="25" customWidth="1"/>
    <col min="4" max="4" width="15.81640625" style="25" customWidth="1"/>
    <col min="5" max="5" width="17.36328125" style="25" customWidth="1"/>
    <col min="6" max="6" width="21.453125" style="25" customWidth="1"/>
    <col min="7" max="7" width="16.6328125" style="25" customWidth="1"/>
    <col min="8" max="8" width="14.54296875" style="25" customWidth="1"/>
    <col min="9" max="9" width="15.54296875" style="25" customWidth="1"/>
    <col min="10" max="10" width="13.08984375" style="25" customWidth="1"/>
    <col min="11" max="11" width="11" style="25" customWidth="1"/>
    <col min="12" max="12" width="16.81640625" style="25" customWidth="1"/>
    <col min="13" max="13" width="11.08984375" style="25" customWidth="1"/>
    <col min="14" max="14" width="10.36328125" style="25" customWidth="1"/>
    <col min="15" max="15" width="15.08984375" style="25" bestFit="1" customWidth="1"/>
    <col min="16" max="16" width="13.26953125" style="25" bestFit="1" customWidth="1"/>
    <col min="17" max="17" width="15.90625" style="25" customWidth="1"/>
    <col min="18" max="18" width="19.453125" style="25" bestFit="1" customWidth="1"/>
    <col min="19" max="19" width="12.6328125" style="25" customWidth="1"/>
    <col min="20" max="20" width="9.453125" style="25" bestFit="1" customWidth="1"/>
    <col min="21" max="21" width="12.1796875" style="25" bestFit="1" customWidth="1"/>
    <col min="22" max="22" width="14.81640625" style="25" customWidth="1"/>
    <col min="23" max="23" width="18.90625" style="25" bestFit="1" customWidth="1"/>
    <col min="24" max="24" width="9.453125" style="25" bestFit="1" customWidth="1"/>
    <col min="25" max="25" width="14.81640625" style="25" bestFit="1" customWidth="1"/>
    <col min="26" max="28" width="10.81640625" style="25" bestFit="1" customWidth="1"/>
    <col min="29" max="30" width="8.1796875" style="25" customWidth="1"/>
    <col min="31" max="31" width="12.1796875" style="25" bestFit="1" customWidth="1"/>
    <col min="32" max="32" width="8.1796875" style="25" customWidth="1"/>
    <col min="33" max="33" width="5.6328125" style="25" customWidth="1"/>
    <col min="34" max="34" width="9.453125" style="25" bestFit="1" customWidth="1"/>
    <col min="35" max="36" width="8.1796875" style="25" customWidth="1"/>
    <col min="37" max="37" width="9.453125" style="25" bestFit="1" customWidth="1"/>
    <col min="38" max="39" width="8.1796875" style="25" customWidth="1"/>
    <col min="40" max="40" width="12.1796875" style="25" bestFit="1" customWidth="1"/>
    <col min="41" max="41" width="13.54296875" style="25" bestFit="1" customWidth="1"/>
    <col min="42" max="42" width="10.81640625" style="25" bestFit="1" customWidth="1"/>
    <col min="43" max="43" width="9.453125" style="25" bestFit="1" customWidth="1"/>
    <col min="44" max="44" width="5.6328125" style="25" customWidth="1"/>
    <col min="45" max="45" width="12.1796875" style="25" bestFit="1" customWidth="1"/>
    <col min="46" max="46" width="8.1796875" style="25" customWidth="1"/>
    <col min="47" max="47" width="9.453125" style="25" bestFit="1" customWidth="1"/>
    <col min="48" max="49" width="8.1796875" style="25" customWidth="1"/>
    <col min="50" max="50" width="13.54296875" style="25" bestFit="1" customWidth="1"/>
    <col min="51" max="51" width="8.1796875" style="25" customWidth="1"/>
    <col min="52" max="52" width="9.453125" style="25" bestFit="1" customWidth="1"/>
    <col min="53" max="53" width="12.1796875" style="25" bestFit="1" customWidth="1"/>
    <col min="54" max="54" width="6.90625" style="25" customWidth="1"/>
    <col min="55" max="55" width="8.1796875" style="25" customWidth="1"/>
    <col min="56" max="56" width="5.6328125" style="25" customWidth="1"/>
    <col min="57" max="59" width="13.54296875" style="25" bestFit="1" customWidth="1"/>
    <col min="60" max="60" width="12.1796875" style="25" bestFit="1" customWidth="1"/>
    <col min="61" max="61" width="6.90625" style="25" customWidth="1"/>
    <col min="62" max="63" width="8.1796875" style="25" customWidth="1"/>
    <col min="64" max="64" width="12.1796875" style="25" bestFit="1" customWidth="1"/>
    <col min="65" max="65" width="8.1796875" style="25" customWidth="1"/>
    <col min="66" max="66" width="6.90625" style="25" customWidth="1"/>
    <col min="67" max="67" width="13.54296875" style="25" bestFit="1" customWidth="1"/>
    <col min="68" max="68" width="5.6328125" style="25" customWidth="1"/>
    <col min="69" max="69" width="13.54296875" style="25" bestFit="1" customWidth="1"/>
    <col min="70" max="70" width="8.1796875" style="25" customWidth="1"/>
    <col min="71" max="71" width="13.54296875" style="25" bestFit="1" customWidth="1"/>
    <col min="72" max="72" width="8.1796875" style="25" customWidth="1"/>
    <col min="73" max="73" width="9.453125" style="25" bestFit="1" customWidth="1"/>
    <col min="74" max="74" width="13.54296875" style="25" bestFit="1" customWidth="1"/>
    <col min="75" max="75" width="9.453125" style="25" bestFit="1" customWidth="1"/>
    <col min="76" max="76" width="12.1796875" style="25" bestFit="1" customWidth="1"/>
    <col min="77" max="77" width="13.54296875" style="25" bestFit="1" customWidth="1"/>
    <col min="78" max="78" width="8.1796875" style="25" customWidth="1"/>
    <col min="79" max="79" width="6.90625" style="25" customWidth="1"/>
    <col min="80" max="80" width="9.453125" style="25" bestFit="1" customWidth="1"/>
    <col min="81" max="81" width="5.6328125" style="25" customWidth="1"/>
    <col min="82" max="82" width="9.453125" style="25" bestFit="1" customWidth="1"/>
    <col min="83" max="83" width="6.90625" style="25" customWidth="1"/>
    <col min="84" max="84" width="12.1796875" style="25" bestFit="1" customWidth="1"/>
    <col min="85" max="85" width="6.90625" style="25" customWidth="1"/>
    <col min="86" max="89" width="12.1796875" style="25" bestFit="1" customWidth="1"/>
    <col min="90" max="90" width="13.54296875" style="25" bestFit="1" customWidth="1"/>
    <col min="91" max="91" width="5.6328125" style="25" customWidth="1"/>
    <col min="92" max="92" width="3.08984375" style="25" customWidth="1"/>
    <col min="93" max="93" width="6.90625" style="25" customWidth="1"/>
    <col min="94" max="94" width="10.81640625" style="25" bestFit="1" customWidth="1"/>
    <col min="95" max="95" width="13.54296875" style="25" bestFit="1" customWidth="1"/>
    <col min="96" max="96" width="8.1796875" style="25" customWidth="1"/>
    <col min="97" max="97" width="5.6328125" style="25" customWidth="1"/>
    <col min="98" max="98" width="9.453125" style="25" bestFit="1" customWidth="1"/>
    <col min="99" max="99" width="6.90625" style="25" customWidth="1"/>
    <col min="100" max="100" width="9.453125" style="25" bestFit="1" customWidth="1"/>
    <col min="101" max="103" width="5.6328125" style="25" customWidth="1"/>
    <col min="104" max="104" width="8.1796875" style="25" customWidth="1"/>
    <col min="105" max="105" width="12.1796875" style="25" bestFit="1" customWidth="1"/>
    <col min="106" max="106" width="10.81640625" style="25" bestFit="1" customWidth="1"/>
    <col min="107" max="107" width="5.6328125" style="25" customWidth="1"/>
    <col min="108" max="108" width="10.81640625" style="25" bestFit="1" customWidth="1"/>
    <col min="109" max="109" width="8.1796875" style="25" customWidth="1"/>
    <col min="110" max="110" width="3.08984375" style="25" customWidth="1"/>
    <col min="111" max="112" width="13.54296875" style="25" bestFit="1" customWidth="1"/>
    <col min="113" max="113" width="16.453125" style="25" bestFit="1" customWidth="1"/>
    <col min="114" max="114" width="6.90625" style="25" customWidth="1"/>
    <col min="115" max="117" width="12.1796875" style="25" bestFit="1" customWidth="1"/>
    <col min="118" max="118" width="10.81640625" style="25" bestFit="1" customWidth="1"/>
    <col min="119" max="119" width="5.6328125" style="25" customWidth="1"/>
    <col min="120" max="120" width="8.1796875" style="25" customWidth="1"/>
    <col min="121" max="121" width="9.453125" style="25" bestFit="1" customWidth="1"/>
    <col min="122" max="122" width="12.1796875" style="25" bestFit="1" customWidth="1"/>
    <col min="123" max="123" width="10.81640625" style="25" bestFit="1" customWidth="1"/>
    <col min="124" max="124" width="8.1796875" style="25" customWidth="1"/>
    <col min="125" max="125" width="12.1796875" style="25" bestFit="1" customWidth="1"/>
    <col min="126" max="126" width="13.54296875" style="25" bestFit="1" customWidth="1"/>
    <col min="127" max="127" width="5.6328125" style="25" customWidth="1"/>
    <col min="128" max="128" width="6.90625" style="25" customWidth="1"/>
    <col min="129" max="129" width="12.1796875" style="25" bestFit="1" customWidth="1"/>
    <col min="130" max="130" width="13.54296875" style="25" bestFit="1" customWidth="1"/>
    <col min="131" max="132" width="12.1796875" style="25" bestFit="1" customWidth="1"/>
    <col min="133" max="134" width="6.90625" style="25" customWidth="1"/>
    <col min="135" max="135" width="12.1796875" style="25" bestFit="1" customWidth="1"/>
    <col min="136" max="136" width="9.453125" style="25" bestFit="1" customWidth="1"/>
    <col min="137" max="137" width="8.1796875" style="25" customWidth="1"/>
    <col min="138" max="138" width="5.6328125" style="25" customWidth="1"/>
    <col min="139" max="139" width="10.81640625" style="25" bestFit="1" customWidth="1"/>
    <col min="140" max="140" width="12.1796875" style="25" bestFit="1" customWidth="1"/>
    <col min="141" max="141" width="9.453125" style="25" bestFit="1" customWidth="1"/>
    <col min="142" max="142" width="12.1796875" style="25" bestFit="1" customWidth="1"/>
    <col min="143" max="144" width="10.81640625" style="25" bestFit="1" customWidth="1"/>
    <col min="145" max="146" width="12.1796875" style="25" bestFit="1" customWidth="1"/>
    <col min="147" max="147" width="9.453125" style="25" bestFit="1" customWidth="1"/>
    <col min="148" max="148" width="16.453125" style="25" bestFit="1" customWidth="1"/>
    <col min="149" max="149" width="6.90625" style="25" customWidth="1"/>
    <col min="150" max="151" width="16.453125" style="25" bestFit="1" customWidth="1"/>
    <col min="152" max="152" width="12.1796875" style="25" bestFit="1" customWidth="1"/>
    <col min="153" max="153" width="16.453125" style="25" bestFit="1" customWidth="1"/>
    <col min="154" max="154" width="15" style="25" bestFit="1" customWidth="1"/>
    <col min="155" max="155" width="12.1796875" style="25" bestFit="1" customWidth="1"/>
    <col min="156" max="156" width="13.54296875" style="25" bestFit="1" customWidth="1"/>
    <col min="157" max="157" width="6.90625" style="25" customWidth="1"/>
    <col min="158" max="159" width="13.54296875" style="25" bestFit="1" customWidth="1"/>
    <col min="160" max="160" width="6.90625" style="25" customWidth="1"/>
    <col min="161" max="161" width="13.54296875" style="25" bestFit="1" customWidth="1"/>
    <col min="162" max="162" width="4.453125" style="25" customWidth="1"/>
    <col min="163" max="163" width="13.54296875" style="25" bestFit="1" customWidth="1"/>
    <col min="164" max="164" width="4.453125" style="25" customWidth="1"/>
    <col min="165" max="165" width="13.54296875" style="25" bestFit="1" customWidth="1"/>
    <col min="166" max="166" width="5.6328125" style="25" customWidth="1"/>
    <col min="167" max="167" width="8.1796875" style="25" customWidth="1"/>
    <col min="168" max="168" width="6.6328125" style="25" customWidth="1"/>
    <col min="169" max="16384" width="8.90625" style="25"/>
  </cols>
  <sheetData>
    <row r="1" spans="1:17" ht="34">
      <c r="A1" s="26" t="s">
        <v>66</v>
      </c>
      <c r="B1" s="27" t="s">
        <v>67</v>
      </c>
      <c r="C1" s="27" t="s">
        <v>68</v>
      </c>
      <c r="D1" s="27" t="s">
        <v>0</v>
      </c>
      <c r="E1" s="27" t="s">
        <v>69</v>
      </c>
      <c r="F1" s="27" t="s">
        <v>70</v>
      </c>
      <c r="G1" s="28" t="s">
        <v>81</v>
      </c>
      <c r="H1" s="27" t="s">
        <v>71</v>
      </c>
      <c r="I1" s="27" t="s">
        <v>72</v>
      </c>
      <c r="J1" s="29" t="s">
        <v>73</v>
      </c>
      <c r="K1" s="30" t="s">
        <v>74</v>
      </c>
      <c r="L1" s="31" t="s">
        <v>65</v>
      </c>
      <c r="M1" s="32" t="s">
        <v>75</v>
      </c>
      <c r="N1" s="33" t="s">
        <v>79</v>
      </c>
      <c r="O1" s="33" t="s">
        <v>174</v>
      </c>
    </row>
    <row r="2" spans="1:17" s="82" customFormat="1" ht="90">
      <c r="B2" s="73" t="s">
        <v>183</v>
      </c>
      <c r="C2" s="83" t="s">
        <v>184</v>
      </c>
      <c r="D2" s="74" t="s">
        <v>44</v>
      </c>
      <c r="E2" s="74" t="s">
        <v>185</v>
      </c>
      <c r="F2" s="74" t="s">
        <v>83</v>
      </c>
      <c r="G2" s="84" t="s">
        <v>6</v>
      </c>
      <c r="H2" s="77" t="s">
        <v>53</v>
      </c>
      <c r="I2" s="77" t="s">
        <v>186</v>
      </c>
      <c r="J2" s="74" t="s">
        <v>187</v>
      </c>
      <c r="K2" s="74" t="s">
        <v>1</v>
      </c>
      <c r="L2" s="79">
        <v>10000000</v>
      </c>
      <c r="M2" s="85">
        <v>10</v>
      </c>
      <c r="N2" s="86" t="s">
        <v>94</v>
      </c>
      <c r="O2" s="86">
        <v>5</v>
      </c>
      <c r="P2" s="81" t="s">
        <v>188</v>
      </c>
      <c r="Q2" s="25"/>
    </row>
    <row r="3" spans="1:17" s="82" customFormat="1" ht="45">
      <c r="A3" s="73" t="s">
        <v>163</v>
      </c>
      <c r="B3" s="81" t="s">
        <v>160</v>
      </c>
      <c r="C3" s="74" t="s">
        <v>101</v>
      </c>
      <c r="D3" s="74" t="s">
        <v>164</v>
      </c>
      <c r="E3" s="74" t="s">
        <v>165</v>
      </c>
      <c r="F3" s="75" t="s">
        <v>6</v>
      </c>
      <c r="G3" s="76" t="s">
        <v>82</v>
      </c>
      <c r="H3" s="77" t="s">
        <v>14</v>
      </c>
      <c r="I3" s="77" t="s">
        <v>166</v>
      </c>
      <c r="J3" s="78" t="s">
        <v>3</v>
      </c>
      <c r="K3" s="79"/>
      <c r="L3" s="79">
        <v>0</v>
      </c>
      <c r="M3" s="80" t="s">
        <v>22</v>
      </c>
      <c r="N3" s="80">
        <v>6</v>
      </c>
      <c r="O3" s="81" t="s">
        <v>170</v>
      </c>
      <c r="P3" s="87" t="s">
        <v>173</v>
      </c>
      <c r="Q3" s="25"/>
    </row>
    <row r="4" spans="1:17" s="17" customFormat="1" ht="19.5">
      <c r="A4" s="41"/>
      <c r="B4" s="54"/>
      <c r="C4" s="1"/>
      <c r="D4" s="5"/>
      <c r="E4" s="1"/>
      <c r="F4" s="2"/>
      <c r="G4" s="3"/>
      <c r="H4" s="3"/>
      <c r="I4" s="5"/>
      <c r="J4" s="7"/>
      <c r="K4" s="6"/>
      <c r="L4" s="68"/>
      <c r="M4" s="2"/>
      <c r="N4" s="2"/>
      <c r="O4" s="9"/>
      <c r="P4" s="18"/>
      <c r="Q4" s="25"/>
    </row>
    <row r="5" spans="1:17" ht="6" customHeight="1"/>
    <row r="6" spans="1:17" ht="17">
      <c r="A6" s="56">
        <v>4</v>
      </c>
      <c r="B6" s="56" t="s">
        <v>64</v>
      </c>
      <c r="C6" s="56" t="s">
        <v>220</v>
      </c>
      <c r="D6" s="56" t="s">
        <v>44</v>
      </c>
      <c r="E6" s="56" t="s">
        <v>215</v>
      </c>
      <c r="F6" s="56" t="s">
        <v>221</v>
      </c>
      <c r="G6" s="56" t="s">
        <v>6</v>
      </c>
      <c r="H6" s="56" t="s">
        <v>222</v>
      </c>
      <c r="I6" s="56" t="s">
        <v>223</v>
      </c>
      <c r="J6" s="56" t="s">
        <v>26</v>
      </c>
      <c r="K6" s="56"/>
      <c r="L6" s="56"/>
      <c r="M6" s="56"/>
      <c r="N6" s="90">
        <v>45323</v>
      </c>
      <c r="O6" s="56"/>
      <c r="P6" s="56">
        <v>1</v>
      </c>
    </row>
    <row r="7" spans="1:17" ht="17">
      <c r="A7" s="56">
        <v>5</v>
      </c>
      <c r="B7" s="56" t="s">
        <v>64</v>
      </c>
      <c r="C7" s="56" t="s">
        <v>224</v>
      </c>
      <c r="D7" s="56" t="s">
        <v>44</v>
      </c>
      <c r="E7" s="56" t="s">
        <v>215</v>
      </c>
      <c r="F7" s="56" t="s">
        <v>221</v>
      </c>
      <c r="G7" s="56" t="s">
        <v>6</v>
      </c>
      <c r="H7" s="56" t="s">
        <v>222</v>
      </c>
      <c r="I7" s="56" t="s">
        <v>223</v>
      </c>
      <c r="J7" s="56" t="s">
        <v>26</v>
      </c>
      <c r="K7" s="91">
        <v>12665751</v>
      </c>
      <c r="L7" s="91">
        <v>12665751</v>
      </c>
      <c r="M7" s="56"/>
      <c r="N7" s="90">
        <v>45323</v>
      </c>
      <c r="O7" s="56"/>
      <c r="P7" s="56">
        <v>1</v>
      </c>
    </row>
    <row r="9" spans="1:17" ht="17">
      <c r="A9" s="89" t="s">
        <v>245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1:17" ht="17">
      <c r="A10" t="s">
        <v>195</v>
      </c>
      <c r="B10" t="s">
        <v>196</v>
      </c>
      <c r="C10" t="s">
        <v>197</v>
      </c>
      <c r="D10" t="s">
        <v>198</v>
      </c>
      <c r="E10"/>
      <c r="F10"/>
      <c r="G10"/>
      <c r="H10"/>
      <c r="I10"/>
      <c r="J10"/>
      <c r="K10"/>
      <c r="L10"/>
      <c r="M10"/>
      <c r="N10"/>
      <c r="O10"/>
      <c r="P10"/>
    </row>
    <row r="11" spans="1:17" ht="17">
      <c r="A11" t="s">
        <v>199</v>
      </c>
      <c r="B11" t="s">
        <v>200</v>
      </c>
      <c r="C11" t="s">
        <v>201</v>
      </c>
      <c r="D11" t="s">
        <v>202</v>
      </c>
      <c r="E11" t="s">
        <v>203</v>
      </c>
      <c r="F11" t="s">
        <v>204</v>
      </c>
      <c r="G11" t="s">
        <v>205</v>
      </c>
      <c r="H11" t="s">
        <v>206</v>
      </c>
      <c r="I11" t="s">
        <v>26</v>
      </c>
      <c r="J11" t="s">
        <v>176</v>
      </c>
      <c r="K11" t="s">
        <v>207</v>
      </c>
      <c r="L11" t="s">
        <v>208</v>
      </c>
      <c r="M11" t="s">
        <v>209</v>
      </c>
      <c r="N11"/>
      <c r="O11"/>
      <c r="P11"/>
    </row>
    <row r="12" spans="1:17" ht="17">
      <c r="A12" t="s">
        <v>111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17" ht="17"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 s="49" t="s">
        <v>333</v>
      </c>
    </row>
    <row r="14" spans="1:17" ht="17">
      <c r="A14" s="195">
        <v>1</v>
      </c>
      <c r="B14" s="97" t="s">
        <v>64</v>
      </c>
      <c r="C14" s="195" t="s">
        <v>210</v>
      </c>
      <c r="D14" s="97" t="s">
        <v>101</v>
      </c>
      <c r="E14" s="97" t="s">
        <v>211</v>
      </c>
      <c r="F14" s="97" t="s">
        <v>212</v>
      </c>
      <c r="G14" s="97" t="s">
        <v>6</v>
      </c>
      <c r="H14" s="97" t="s">
        <v>7</v>
      </c>
      <c r="I14" s="97" t="s">
        <v>213</v>
      </c>
      <c r="J14" s="97" t="s">
        <v>24</v>
      </c>
      <c r="K14" s="198">
        <v>195000</v>
      </c>
      <c r="L14" s="198">
        <v>1423500</v>
      </c>
      <c r="M14" s="97">
        <v>1.4</v>
      </c>
      <c r="N14" s="203">
        <v>45323</v>
      </c>
      <c r="O14" s="97"/>
      <c r="P14" s="97">
        <v>7</v>
      </c>
    </row>
    <row r="15" spans="1:17" ht="17">
      <c r="A15" s="195">
        <v>2</v>
      </c>
      <c r="B15" s="97" t="s">
        <v>64</v>
      </c>
      <c r="C15" s="195" t="s">
        <v>214</v>
      </c>
      <c r="D15" s="97" t="s">
        <v>44</v>
      </c>
      <c r="E15" s="97" t="s">
        <v>215</v>
      </c>
      <c r="F15" s="97" t="s">
        <v>216</v>
      </c>
      <c r="G15" s="97" t="s">
        <v>52</v>
      </c>
      <c r="H15" s="97" t="s">
        <v>217</v>
      </c>
      <c r="I15" s="97" t="s">
        <v>218</v>
      </c>
      <c r="J15" s="97" t="s">
        <v>26</v>
      </c>
      <c r="K15" s="198">
        <v>1071000</v>
      </c>
      <c r="L15" s="199">
        <v>1071000</v>
      </c>
      <c r="M15" s="97">
        <v>1.1000000000000001</v>
      </c>
      <c r="N15" s="203">
        <v>45323</v>
      </c>
      <c r="O15" s="97"/>
      <c r="P15" s="97">
        <v>6</v>
      </c>
    </row>
    <row r="16" spans="1:17" ht="17">
      <c r="A16" s="195">
        <v>3</v>
      </c>
      <c r="B16" s="97" t="s">
        <v>64</v>
      </c>
      <c r="C16" s="195" t="s">
        <v>219</v>
      </c>
      <c r="D16" s="97" t="s">
        <v>44</v>
      </c>
      <c r="E16" s="97" t="s">
        <v>215</v>
      </c>
      <c r="F16" s="97" t="s">
        <v>216</v>
      </c>
      <c r="G16" s="97" t="s">
        <v>52</v>
      </c>
      <c r="H16" s="97" t="s">
        <v>217</v>
      </c>
      <c r="I16" s="97" t="s">
        <v>218</v>
      </c>
      <c r="J16" s="97" t="s">
        <v>26</v>
      </c>
      <c r="K16" s="198">
        <v>1998000</v>
      </c>
      <c r="L16" s="198">
        <v>1998000</v>
      </c>
      <c r="M16" s="97">
        <v>2</v>
      </c>
      <c r="N16" s="203">
        <v>45323</v>
      </c>
      <c r="O16" s="97"/>
      <c r="P16" s="97">
        <v>6</v>
      </c>
    </row>
    <row r="17" spans="1:18" ht="17">
      <c r="A17" s="195">
        <v>4</v>
      </c>
      <c r="B17" s="97" t="s">
        <v>64</v>
      </c>
      <c r="C17" s="195" t="s">
        <v>225</v>
      </c>
      <c r="D17" s="97" t="s">
        <v>44</v>
      </c>
      <c r="E17" s="97" t="s">
        <v>215</v>
      </c>
      <c r="F17" s="97" t="s">
        <v>221</v>
      </c>
      <c r="G17" s="97" t="s">
        <v>6</v>
      </c>
      <c r="H17" s="97" t="s">
        <v>222</v>
      </c>
      <c r="I17" s="97" t="s">
        <v>25</v>
      </c>
      <c r="J17" s="97" t="s">
        <v>24</v>
      </c>
      <c r="K17" s="198">
        <v>1926594.2</v>
      </c>
      <c r="L17" s="199">
        <v>14064138</v>
      </c>
      <c r="M17" s="97">
        <v>14.1</v>
      </c>
      <c r="N17" s="203">
        <v>45323</v>
      </c>
      <c r="O17" s="97"/>
      <c r="P17" s="97">
        <v>6</v>
      </c>
    </row>
    <row r="18" spans="1:18" ht="17">
      <c r="A18" s="197"/>
      <c r="B18" s="200"/>
      <c r="C18" s="197"/>
      <c r="D18" s="200"/>
      <c r="E18" s="200"/>
      <c r="F18" s="200"/>
      <c r="G18" s="200"/>
      <c r="H18" s="200"/>
      <c r="I18" s="200"/>
      <c r="J18" s="200"/>
      <c r="K18" s="201"/>
      <c r="L18" s="202"/>
      <c r="M18" s="202"/>
      <c r="N18" s="206"/>
      <c r="O18" s="202"/>
      <c r="P18" s="202"/>
      <c r="Q18" s="202"/>
      <c r="R18" s="202"/>
    </row>
    <row r="19" spans="1:18" ht="17">
      <c r="A19" s="197"/>
      <c r="B19" s="200"/>
      <c r="C19" s="197"/>
      <c r="D19" s="200"/>
      <c r="E19" s="200"/>
      <c r="F19" s="200"/>
      <c r="G19" s="200"/>
      <c r="H19" s="200"/>
      <c r="I19" s="200"/>
      <c r="J19" s="200"/>
      <c r="K19" s="201"/>
      <c r="L19" s="202"/>
      <c r="M19" s="205">
        <f>SUM(M14:M17)</f>
        <v>18.600000000000001</v>
      </c>
      <c r="N19" s="207"/>
      <c r="O19" s="97"/>
      <c r="P19" s="196" t="s">
        <v>334</v>
      </c>
    </row>
    <row r="20" spans="1:18" ht="17">
      <c r="A20" s="195">
        <v>1</v>
      </c>
      <c r="B20" s="97" t="s">
        <v>183</v>
      </c>
      <c r="C20" s="195" t="s">
        <v>184</v>
      </c>
      <c r="D20" s="97" t="s">
        <v>44</v>
      </c>
      <c r="E20" s="97" t="s">
        <v>185</v>
      </c>
      <c r="F20" s="97" t="s">
        <v>83</v>
      </c>
      <c r="G20" s="97" t="s">
        <v>6</v>
      </c>
      <c r="H20" s="97" t="s">
        <v>53</v>
      </c>
      <c r="I20" s="97" t="s">
        <v>186</v>
      </c>
      <c r="J20" s="97" t="s">
        <v>187</v>
      </c>
      <c r="K20" s="198" t="s">
        <v>1</v>
      </c>
      <c r="L20" s="199">
        <v>10000000</v>
      </c>
      <c r="M20" s="315">
        <v>10</v>
      </c>
      <c r="N20" s="203" t="s">
        <v>21</v>
      </c>
      <c r="O20" s="97">
        <v>5</v>
      </c>
      <c r="P20" s="97" t="s">
        <v>229</v>
      </c>
    </row>
    <row r="21" spans="1:18" ht="17">
      <c r="A21" s="195">
        <v>2</v>
      </c>
      <c r="B21" s="97" t="s">
        <v>109</v>
      </c>
      <c r="C21" s="195" t="s">
        <v>226</v>
      </c>
      <c r="D21" s="97" t="s">
        <v>44</v>
      </c>
      <c r="E21" s="97" t="s">
        <v>227</v>
      </c>
      <c r="F21" s="97" t="s">
        <v>228</v>
      </c>
      <c r="G21" s="97" t="s">
        <v>142</v>
      </c>
      <c r="H21" s="97" t="s">
        <v>217</v>
      </c>
      <c r="I21" s="97" t="s">
        <v>218</v>
      </c>
      <c r="J21" s="97" t="s">
        <v>24</v>
      </c>
      <c r="K21" s="198">
        <v>75000</v>
      </c>
      <c r="L21" s="198">
        <v>547500</v>
      </c>
      <c r="M21" s="97">
        <v>0.5</v>
      </c>
      <c r="N21" s="203">
        <v>45323</v>
      </c>
      <c r="O21" s="97">
        <v>2</v>
      </c>
      <c r="P21" s="97" t="s">
        <v>229</v>
      </c>
    </row>
    <row r="22" spans="1:18" ht="17">
      <c r="A22" s="195">
        <v>3</v>
      </c>
      <c r="B22" s="97" t="s">
        <v>64</v>
      </c>
      <c r="C22" s="195" t="s">
        <v>230</v>
      </c>
      <c r="D22" s="97" t="s">
        <v>44</v>
      </c>
      <c r="E22" s="97" t="s">
        <v>231</v>
      </c>
      <c r="F22" s="97" t="s">
        <v>232</v>
      </c>
      <c r="G22" s="97" t="s">
        <v>6</v>
      </c>
      <c r="H22" s="97" t="s">
        <v>222</v>
      </c>
      <c r="I22" s="97" t="s">
        <v>233</v>
      </c>
      <c r="J22" s="97" t="s">
        <v>234</v>
      </c>
      <c r="K22" s="199">
        <v>6900000</v>
      </c>
      <c r="L22" s="199">
        <v>1604651</v>
      </c>
      <c r="M22" s="97">
        <v>1.6</v>
      </c>
      <c r="N22" s="203">
        <v>45323</v>
      </c>
      <c r="O22" s="97">
        <v>2</v>
      </c>
      <c r="P22" s="97" t="s">
        <v>229</v>
      </c>
    </row>
    <row r="23" spans="1:18" ht="17">
      <c r="A23" s="195">
        <v>4</v>
      </c>
      <c r="B23" s="97" t="s">
        <v>235</v>
      </c>
      <c r="C23" s="195" t="s">
        <v>236</v>
      </c>
      <c r="D23" s="97" t="s">
        <v>44</v>
      </c>
      <c r="E23" s="97" t="s">
        <v>227</v>
      </c>
      <c r="F23" s="97" t="s">
        <v>228</v>
      </c>
      <c r="G23" s="97" t="s">
        <v>52</v>
      </c>
      <c r="H23" s="97" t="s">
        <v>237</v>
      </c>
      <c r="I23" s="97" t="s">
        <v>238</v>
      </c>
      <c r="J23" s="97" t="s">
        <v>24</v>
      </c>
      <c r="K23" s="198">
        <v>2947</v>
      </c>
      <c r="L23" s="198">
        <v>18732.900000000001</v>
      </c>
      <c r="M23" s="97">
        <v>0</v>
      </c>
      <c r="N23" s="203">
        <v>45321</v>
      </c>
      <c r="O23" s="97">
        <v>1</v>
      </c>
      <c r="P23" s="97" t="s">
        <v>229</v>
      </c>
    </row>
    <row r="24" spans="1:18" ht="17">
      <c r="A24" s="195">
        <v>5</v>
      </c>
      <c r="B24" s="97" t="s">
        <v>95</v>
      </c>
      <c r="C24" s="195" t="s">
        <v>239</v>
      </c>
      <c r="D24" s="97" t="s">
        <v>44</v>
      </c>
      <c r="E24" s="97" t="s">
        <v>227</v>
      </c>
      <c r="F24" s="97" t="s">
        <v>228</v>
      </c>
      <c r="G24" s="97" t="s">
        <v>52</v>
      </c>
      <c r="H24" s="97" t="s">
        <v>240</v>
      </c>
      <c r="I24" s="97" t="s">
        <v>241</v>
      </c>
      <c r="J24" s="97" t="s">
        <v>24</v>
      </c>
      <c r="K24" s="198">
        <v>40000</v>
      </c>
      <c r="L24" s="198">
        <v>292000</v>
      </c>
      <c r="M24" s="315">
        <v>0.3</v>
      </c>
      <c r="N24" s="203" t="s">
        <v>194</v>
      </c>
      <c r="O24" s="97">
        <v>5</v>
      </c>
      <c r="P24" s="97" t="s">
        <v>229</v>
      </c>
    </row>
    <row r="25" spans="1:18" ht="17">
      <c r="A25" s="195">
        <v>6</v>
      </c>
      <c r="B25" s="97" t="s">
        <v>95</v>
      </c>
      <c r="C25" s="195" t="s">
        <v>242</v>
      </c>
      <c r="D25" s="97" t="s">
        <v>44</v>
      </c>
      <c r="E25" s="97" t="s">
        <v>227</v>
      </c>
      <c r="F25" s="97" t="s">
        <v>228</v>
      </c>
      <c r="G25" s="97" t="s">
        <v>52</v>
      </c>
      <c r="H25" s="97" t="s">
        <v>240</v>
      </c>
      <c r="I25" s="97" t="s">
        <v>241</v>
      </c>
      <c r="J25" s="97" t="s">
        <v>24</v>
      </c>
      <c r="K25" s="198">
        <v>44000</v>
      </c>
      <c r="L25" s="198">
        <v>321200</v>
      </c>
      <c r="M25" s="97">
        <v>0.3</v>
      </c>
      <c r="N25" s="203" t="s">
        <v>193</v>
      </c>
      <c r="O25" s="97">
        <v>3</v>
      </c>
      <c r="P25" s="97" t="s">
        <v>229</v>
      </c>
    </row>
    <row r="26" spans="1:18" ht="17">
      <c r="A26" s="195">
        <v>7</v>
      </c>
      <c r="B26" s="97" t="s">
        <v>109</v>
      </c>
      <c r="C26" s="195" t="s">
        <v>226</v>
      </c>
      <c r="D26" s="97" t="s">
        <v>44</v>
      </c>
      <c r="E26" s="97" t="s">
        <v>227</v>
      </c>
      <c r="F26" s="97" t="s">
        <v>228</v>
      </c>
      <c r="G26" s="97" t="s">
        <v>142</v>
      </c>
      <c r="H26" s="97" t="s">
        <v>217</v>
      </c>
      <c r="I26" s="97" t="s">
        <v>218</v>
      </c>
      <c r="J26" s="97" t="s">
        <v>24</v>
      </c>
      <c r="K26" s="198">
        <v>75000</v>
      </c>
      <c r="L26" s="198">
        <v>547500</v>
      </c>
      <c r="M26" s="315">
        <v>0.5</v>
      </c>
      <c r="N26" s="203" t="s">
        <v>194</v>
      </c>
      <c r="O26" s="97">
        <v>2</v>
      </c>
      <c r="P26" s="97" t="s">
        <v>229</v>
      </c>
    </row>
    <row r="27" spans="1:18" ht="17">
      <c r="A27" s="195">
        <v>8</v>
      </c>
      <c r="B27" s="97" t="s">
        <v>64</v>
      </c>
      <c r="C27" s="195" t="s">
        <v>243</v>
      </c>
      <c r="D27" s="97" t="s">
        <v>101</v>
      </c>
      <c r="E27" s="97" t="s">
        <v>244</v>
      </c>
      <c r="F27" s="97" t="s">
        <v>221</v>
      </c>
      <c r="G27" s="97" t="s">
        <v>6</v>
      </c>
      <c r="H27" s="97" t="s">
        <v>222</v>
      </c>
      <c r="I27" s="97" t="s">
        <v>25</v>
      </c>
      <c r="J27" s="97" t="s">
        <v>26</v>
      </c>
      <c r="K27" s="198">
        <v>9000000</v>
      </c>
      <c r="L27" s="199">
        <v>9000000</v>
      </c>
      <c r="M27" s="97">
        <v>9</v>
      </c>
      <c r="N27" s="203">
        <v>45292</v>
      </c>
      <c r="O27" s="97">
        <v>1</v>
      </c>
      <c r="P27" s="97" t="s">
        <v>229</v>
      </c>
    </row>
    <row r="28" spans="1:18" ht="17">
      <c r="A28" s="195">
        <v>10</v>
      </c>
      <c r="B28" s="1" t="s">
        <v>31</v>
      </c>
      <c r="C28" s="51" t="s">
        <v>246</v>
      </c>
      <c r="D28" s="1" t="s">
        <v>44</v>
      </c>
      <c r="E28" s="1" t="s">
        <v>32</v>
      </c>
      <c r="F28" s="34" t="s">
        <v>247</v>
      </c>
      <c r="G28" s="35" t="s">
        <v>6</v>
      </c>
      <c r="H28" s="3" t="s">
        <v>53</v>
      </c>
      <c r="I28" s="36" t="s">
        <v>92</v>
      </c>
      <c r="J28" s="36" t="s">
        <v>93</v>
      </c>
      <c r="K28" s="1" t="s">
        <v>1</v>
      </c>
      <c r="L28" s="6">
        <v>5500000</v>
      </c>
      <c r="M28" s="316">
        <f>L28/1000000</f>
        <v>5.5</v>
      </c>
      <c r="N28" s="208" t="s">
        <v>94</v>
      </c>
      <c r="O28" s="204">
        <v>5</v>
      </c>
      <c r="P28" s="97" t="s">
        <v>229</v>
      </c>
    </row>
    <row r="29" spans="1:18" ht="17">
      <c r="B29" s="1" t="s">
        <v>31</v>
      </c>
      <c r="C29" s="52" t="s">
        <v>136</v>
      </c>
      <c r="D29" s="1" t="s">
        <v>44</v>
      </c>
      <c r="E29" s="1" t="s">
        <v>33</v>
      </c>
      <c r="F29" s="1" t="s">
        <v>34</v>
      </c>
      <c r="G29" s="24" t="s">
        <v>259</v>
      </c>
      <c r="H29" s="3" t="s">
        <v>82</v>
      </c>
      <c r="I29" s="3" t="s">
        <v>82</v>
      </c>
      <c r="J29" s="1" t="s">
        <v>77</v>
      </c>
      <c r="K29" s="1" t="s">
        <v>3</v>
      </c>
      <c r="L29" s="193">
        <v>1754900</v>
      </c>
      <c r="M29" s="241">
        <v>12.81077</v>
      </c>
      <c r="N29" s="224">
        <v>2</v>
      </c>
    </row>
    <row r="30" spans="1:18" ht="17">
      <c r="M30" s="205">
        <f>SUM(M20:M29)</f>
        <v>40.510770000000001</v>
      </c>
    </row>
    <row r="32" spans="1:18">
      <c r="L32" s="25" t="s">
        <v>818</v>
      </c>
      <c r="M32" s="312">
        <f>M20+M24+M28</f>
        <v>15.8</v>
      </c>
    </row>
    <row r="34" spans="2:14" ht="34">
      <c r="B34" s="26" t="s">
        <v>66</v>
      </c>
      <c r="C34" s="50" t="s">
        <v>135</v>
      </c>
      <c r="D34" s="27" t="s">
        <v>68</v>
      </c>
      <c r="E34" s="27" t="s">
        <v>0</v>
      </c>
      <c r="F34" s="27" t="s">
        <v>69</v>
      </c>
      <c r="G34" s="27" t="s">
        <v>70</v>
      </c>
      <c r="H34" s="28" t="s">
        <v>81</v>
      </c>
      <c r="I34" s="27" t="s">
        <v>71</v>
      </c>
      <c r="J34" s="27" t="s">
        <v>72</v>
      </c>
      <c r="K34" s="29" t="s">
        <v>73</v>
      </c>
      <c r="L34" s="30" t="s">
        <v>74</v>
      </c>
    </row>
    <row r="35" spans="2:14" ht="17">
      <c r="B35" s="1" t="s">
        <v>31</v>
      </c>
      <c r="C35" s="51" t="s">
        <v>246</v>
      </c>
      <c r="D35" s="1" t="s">
        <v>44</v>
      </c>
      <c r="E35" s="1" t="s">
        <v>32</v>
      </c>
      <c r="F35" s="34" t="s">
        <v>247</v>
      </c>
      <c r="G35" s="35" t="s">
        <v>6</v>
      </c>
      <c r="H35" s="3" t="s">
        <v>53</v>
      </c>
      <c r="I35" s="36" t="s">
        <v>92</v>
      </c>
      <c r="J35" s="36" t="s">
        <v>93</v>
      </c>
      <c r="K35" s="1" t="s">
        <v>1</v>
      </c>
      <c r="L35" s="6">
        <v>5500000</v>
      </c>
      <c r="M35" s="25">
        <f>L35/1000000</f>
        <v>5.5</v>
      </c>
    </row>
    <row r="39" spans="2:14" ht="34">
      <c r="B39" s="26" t="s">
        <v>66</v>
      </c>
      <c r="C39" s="50" t="s">
        <v>135</v>
      </c>
      <c r="D39" s="27" t="s">
        <v>68</v>
      </c>
      <c r="E39" s="27" t="s">
        <v>0</v>
      </c>
      <c r="F39" s="27" t="s">
        <v>69</v>
      </c>
      <c r="G39" s="27" t="s">
        <v>70</v>
      </c>
      <c r="H39" s="28" t="s">
        <v>81</v>
      </c>
      <c r="I39" s="27" t="s">
        <v>71</v>
      </c>
      <c r="J39" s="27" t="s">
        <v>72</v>
      </c>
      <c r="K39" s="29" t="s">
        <v>73</v>
      </c>
      <c r="L39" s="30" t="s">
        <v>74</v>
      </c>
    </row>
    <row r="40" spans="2:14" s="175" customFormat="1" ht="17">
      <c r="B40" s="88" t="s">
        <v>307</v>
      </c>
      <c r="C40" s="9" t="s">
        <v>308</v>
      </c>
      <c r="D40" s="34" t="s">
        <v>101</v>
      </c>
      <c r="E40" s="34" t="s">
        <v>309</v>
      </c>
      <c r="F40" s="34" t="s">
        <v>303</v>
      </c>
      <c r="G40" s="65" t="s">
        <v>6</v>
      </c>
      <c r="H40" s="36" t="s">
        <v>82</v>
      </c>
      <c r="I40" s="36"/>
      <c r="J40" s="34"/>
      <c r="K40" s="34" t="s">
        <v>3</v>
      </c>
      <c r="L40" s="174">
        <v>1000000</v>
      </c>
      <c r="M40" s="175">
        <f>L40*7.3/1000000</f>
        <v>7.3</v>
      </c>
    </row>
    <row r="43" spans="2:14" ht="17">
      <c r="B43" s="189" t="s">
        <v>332</v>
      </c>
      <c r="D43"/>
    </row>
    <row r="44" spans="2:14" ht="34">
      <c r="B44" s="26" t="s">
        <v>66</v>
      </c>
      <c r="C44" s="27" t="s">
        <v>67</v>
      </c>
      <c r="D44" s="27" t="s">
        <v>68</v>
      </c>
      <c r="E44" s="27" t="s">
        <v>0</v>
      </c>
      <c r="F44" s="27" t="s">
        <v>69</v>
      </c>
      <c r="G44" s="27" t="s">
        <v>70</v>
      </c>
      <c r="H44" s="28" t="s">
        <v>81</v>
      </c>
      <c r="I44" s="27" t="s">
        <v>71</v>
      </c>
      <c r="J44" s="27" t="s">
        <v>72</v>
      </c>
      <c r="K44" s="29" t="s">
        <v>73</v>
      </c>
      <c r="L44" s="30" t="s">
        <v>74</v>
      </c>
      <c r="M44" s="31" t="s">
        <v>65</v>
      </c>
      <c r="N44" s="194" t="s">
        <v>79</v>
      </c>
    </row>
    <row r="45" spans="2:14" ht="17">
      <c r="B45" s="1" t="s">
        <v>31</v>
      </c>
      <c r="C45" s="54" t="s">
        <v>274</v>
      </c>
      <c r="D45" s="1" t="s">
        <v>101</v>
      </c>
      <c r="E45" s="1" t="s">
        <v>38</v>
      </c>
      <c r="F45" s="1" t="s">
        <v>273</v>
      </c>
      <c r="G45" s="24" t="s">
        <v>6</v>
      </c>
      <c r="H45" s="3" t="s">
        <v>53</v>
      </c>
      <c r="I45" s="3" t="s">
        <v>12</v>
      </c>
      <c r="J45" s="1" t="s">
        <v>39</v>
      </c>
      <c r="K45" s="7" t="s">
        <v>3</v>
      </c>
      <c r="L45" s="13">
        <v>200000</v>
      </c>
      <c r="M45" s="241">
        <v>1.46</v>
      </c>
      <c r="N45" s="222">
        <v>6</v>
      </c>
    </row>
    <row r="46" spans="2:14" ht="17">
      <c r="B46" s="1" t="s">
        <v>31</v>
      </c>
      <c r="C46" s="54" t="s">
        <v>275</v>
      </c>
      <c r="D46" s="1" t="s">
        <v>101</v>
      </c>
      <c r="E46" s="1" t="s">
        <v>38</v>
      </c>
      <c r="F46" s="1" t="s">
        <v>273</v>
      </c>
      <c r="G46" s="24" t="s">
        <v>6</v>
      </c>
      <c r="H46" s="3" t="s">
        <v>53</v>
      </c>
      <c r="I46" s="3" t="s">
        <v>12</v>
      </c>
      <c r="J46" s="1" t="s">
        <v>39</v>
      </c>
      <c r="K46" s="7" t="s">
        <v>3</v>
      </c>
      <c r="L46" s="13">
        <v>513195</v>
      </c>
      <c r="M46" s="241">
        <v>3.7463234999999999</v>
      </c>
      <c r="N46" s="222">
        <v>6</v>
      </c>
    </row>
    <row r="47" spans="2:14" ht="17">
      <c r="B47" s="59" t="s">
        <v>144</v>
      </c>
      <c r="C47" s="190" t="s">
        <v>146</v>
      </c>
      <c r="D47" s="58" t="s">
        <v>145</v>
      </c>
      <c r="E47" s="59" t="s">
        <v>45</v>
      </c>
      <c r="F47" s="191" t="s">
        <v>147</v>
      </c>
      <c r="G47" s="265" t="s">
        <v>485</v>
      </c>
      <c r="H47" s="191" t="s">
        <v>147</v>
      </c>
      <c r="I47" s="191" t="s">
        <v>147</v>
      </c>
      <c r="J47" s="59" t="s">
        <v>4</v>
      </c>
      <c r="K47" s="59" t="s">
        <v>1</v>
      </c>
      <c r="L47" s="192">
        <v>1244000</v>
      </c>
      <c r="M47" s="242">
        <v>1.244</v>
      </c>
      <c r="N47" s="245">
        <v>6</v>
      </c>
    </row>
    <row r="48" spans="2:14" ht="17">
      <c r="B48" s="1" t="s">
        <v>31</v>
      </c>
      <c r="C48" s="19" t="s">
        <v>60</v>
      </c>
      <c r="D48" s="1" t="s">
        <v>101</v>
      </c>
      <c r="E48" s="5" t="s">
        <v>49</v>
      </c>
      <c r="F48" s="14" t="s">
        <v>88</v>
      </c>
      <c r="G48" s="24" t="s">
        <v>46</v>
      </c>
      <c r="H48" s="22" t="s">
        <v>61</v>
      </c>
      <c r="I48" s="22" t="s">
        <v>61</v>
      </c>
      <c r="J48" s="23" t="s">
        <v>62</v>
      </c>
      <c r="K48" s="1" t="s">
        <v>1</v>
      </c>
      <c r="L48" s="13">
        <v>2000000</v>
      </c>
      <c r="M48" s="241">
        <v>2</v>
      </c>
      <c r="N48" s="222">
        <v>4</v>
      </c>
    </row>
    <row r="49" spans="2:14" ht="17">
      <c r="B49" s="1" t="s">
        <v>31</v>
      </c>
      <c r="C49" s="19" t="s">
        <v>56</v>
      </c>
      <c r="D49" s="1" t="s">
        <v>44</v>
      </c>
      <c r="E49" s="5" t="s">
        <v>49</v>
      </c>
      <c r="F49" s="1" t="s">
        <v>86</v>
      </c>
      <c r="G49" s="24" t="s">
        <v>6</v>
      </c>
      <c r="H49" s="3" t="s">
        <v>53</v>
      </c>
      <c r="I49" s="14" t="s">
        <v>53</v>
      </c>
      <c r="J49" s="23" t="s">
        <v>57</v>
      </c>
      <c r="K49" s="1" t="s">
        <v>1</v>
      </c>
      <c r="L49" s="13">
        <v>1000000</v>
      </c>
      <c r="M49" s="241">
        <v>1</v>
      </c>
      <c r="N49" s="222">
        <v>4</v>
      </c>
    </row>
    <row r="50" spans="2:14" ht="17">
      <c r="B50" s="1" t="s">
        <v>31</v>
      </c>
      <c r="C50" s="19" t="s">
        <v>124</v>
      </c>
      <c r="D50" s="1" t="s">
        <v>101</v>
      </c>
      <c r="E50" s="5" t="s">
        <v>49</v>
      </c>
      <c r="F50" s="37" t="s">
        <v>125</v>
      </c>
      <c r="G50" s="24" t="s">
        <v>6</v>
      </c>
      <c r="H50" s="14" t="s">
        <v>126</v>
      </c>
      <c r="I50" s="14" t="s">
        <v>126</v>
      </c>
      <c r="J50" s="23" t="s">
        <v>127</v>
      </c>
      <c r="K50" s="1" t="s">
        <v>1</v>
      </c>
      <c r="L50" s="13">
        <v>670000</v>
      </c>
      <c r="M50" s="241">
        <v>0.67</v>
      </c>
      <c r="N50" s="222">
        <v>6</v>
      </c>
    </row>
    <row r="51" spans="2:14" ht="17">
      <c r="B51" s="1" t="s">
        <v>31</v>
      </c>
      <c r="C51" s="19" t="s">
        <v>128</v>
      </c>
      <c r="D51" s="1" t="s">
        <v>101</v>
      </c>
      <c r="E51" s="5" t="s">
        <v>49</v>
      </c>
      <c r="F51" s="37" t="s">
        <v>125</v>
      </c>
      <c r="G51" s="24" t="s">
        <v>6</v>
      </c>
      <c r="H51" s="14" t="s">
        <v>126</v>
      </c>
      <c r="I51" s="14" t="s">
        <v>126</v>
      </c>
      <c r="J51" s="23" t="s">
        <v>129</v>
      </c>
      <c r="K51" s="1" t="s">
        <v>1</v>
      </c>
      <c r="L51" s="13">
        <v>350000</v>
      </c>
      <c r="M51" s="241">
        <v>0.35</v>
      </c>
      <c r="N51" s="222">
        <v>6</v>
      </c>
    </row>
    <row r="52" spans="2:14" ht="17">
      <c r="B52" s="1" t="s">
        <v>31</v>
      </c>
      <c r="C52" s="19" t="s">
        <v>130</v>
      </c>
      <c r="D52" s="1" t="s">
        <v>101</v>
      </c>
      <c r="E52" s="5" t="s">
        <v>49</v>
      </c>
      <c r="F52" s="37" t="s">
        <v>125</v>
      </c>
      <c r="G52" s="24" t="s">
        <v>6</v>
      </c>
      <c r="H52" s="14" t="s">
        <v>126</v>
      </c>
      <c r="I52" s="14" t="s">
        <v>126</v>
      </c>
      <c r="J52" s="23" t="s">
        <v>127</v>
      </c>
      <c r="K52" s="1" t="s">
        <v>1</v>
      </c>
      <c r="L52" s="13">
        <v>500000</v>
      </c>
      <c r="M52" s="241">
        <v>0.5</v>
      </c>
      <c r="N52" s="222">
        <v>6</v>
      </c>
    </row>
    <row r="53" spans="2:14" ht="17">
      <c r="B53" s="1" t="s">
        <v>31</v>
      </c>
      <c r="C53" s="19" t="s">
        <v>54</v>
      </c>
      <c r="D53" s="1" t="s">
        <v>44</v>
      </c>
      <c r="E53" s="5" t="s">
        <v>49</v>
      </c>
      <c r="F53" s="1" t="s">
        <v>86</v>
      </c>
      <c r="G53" s="24" t="s">
        <v>6</v>
      </c>
      <c r="H53" s="3" t="s">
        <v>53</v>
      </c>
      <c r="I53" s="14" t="s">
        <v>53</v>
      </c>
      <c r="J53" s="23" t="s">
        <v>55</v>
      </c>
      <c r="K53" s="1" t="s">
        <v>1</v>
      </c>
      <c r="L53" s="13">
        <v>200000</v>
      </c>
      <c r="M53" s="241">
        <v>0.2</v>
      </c>
      <c r="N53" s="222">
        <v>4</v>
      </c>
    </row>
    <row r="54" spans="2:14" ht="17">
      <c r="B54" s="1" t="s">
        <v>31</v>
      </c>
      <c r="C54" s="19" t="s">
        <v>58</v>
      </c>
      <c r="D54" s="1" t="s">
        <v>44</v>
      </c>
      <c r="E54" s="5" t="s">
        <v>49</v>
      </c>
      <c r="F54" s="1" t="s">
        <v>86</v>
      </c>
      <c r="G54" s="24" t="s">
        <v>6</v>
      </c>
      <c r="H54" s="3" t="s">
        <v>53</v>
      </c>
      <c r="I54" s="14" t="s">
        <v>53</v>
      </c>
      <c r="J54" s="23" t="s">
        <v>59</v>
      </c>
      <c r="K54" s="1" t="s">
        <v>1</v>
      </c>
      <c r="L54" s="13">
        <v>1800000</v>
      </c>
      <c r="M54" s="241">
        <v>1.8</v>
      </c>
      <c r="N54" s="222">
        <v>4</v>
      </c>
    </row>
    <row r="55" spans="2:14" ht="17">
      <c r="B55" s="34" t="s">
        <v>307</v>
      </c>
      <c r="C55" s="9" t="s">
        <v>308</v>
      </c>
      <c r="D55" s="34" t="s">
        <v>101</v>
      </c>
      <c r="E55" s="34" t="s">
        <v>309</v>
      </c>
      <c r="F55" s="34" t="s">
        <v>303</v>
      </c>
      <c r="G55" s="266" t="s">
        <v>6</v>
      </c>
      <c r="H55" s="36" t="s">
        <v>82</v>
      </c>
      <c r="I55" s="36"/>
      <c r="J55" s="34"/>
      <c r="K55" s="34" t="s">
        <v>3</v>
      </c>
      <c r="L55" s="174">
        <v>1000000</v>
      </c>
      <c r="M55" s="243">
        <f>L55*7.3/1000000</f>
        <v>7.3</v>
      </c>
      <c r="N55" s="222">
        <v>6</v>
      </c>
    </row>
    <row r="56" spans="2:14" ht="17">
      <c r="B56" s="209" t="s">
        <v>307</v>
      </c>
      <c r="C56" s="9" t="s">
        <v>335</v>
      </c>
      <c r="D56" s="34" t="s">
        <v>101</v>
      </c>
      <c r="E56" s="209" t="s">
        <v>309</v>
      </c>
      <c r="F56" s="209" t="s">
        <v>336</v>
      </c>
      <c r="G56" s="266" t="s">
        <v>46</v>
      </c>
      <c r="H56" s="209" t="s">
        <v>336</v>
      </c>
      <c r="I56" s="209" t="s">
        <v>336</v>
      </c>
      <c r="J56" s="209" t="s">
        <v>337</v>
      </c>
      <c r="K56" s="209" t="s">
        <v>3</v>
      </c>
      <c r="L56" s="210">
        <v>24900</v>
      </c>
      <c r="M56" s="244">
        <v>0.18177000000000001</v>
      </c>
      <c r="N56" s="246">
        <v>6</v>
      </c>
    </row>
    <row r="57" spans="2:14" ht="17">
      <c r="B57" s="209" t="s">
        <v>307</v>
      </c>
      <c r="C57" s="9" t="s">
        <v>338</v>
      </c>
      <c r="D57" s="34" t="s">
        <v>101</v>
      </c>
      <c r="E57" s="209" t="s">
        <v>309</v>
      </c>
      <c r="F57" s="209" t="s">
        <v>336</v>
      </c>
      <c r="G57" s="266" t="s">
        <v>46</v>
      </c>
      <c r="H57" s="209" t="s">
        <v>336</v>
      </c>
      <c r="I57" s="209" t="s">
        <v>336</v>
      </c>
      <c r="J57" s="209" t="s">
        <v>337</v>
      </c>
      <c r="K57" s="209" t="s">
        <v>3</v>
      </c>
      <c r="L57" s="210">
        <v>33280</v>
      </c>
      <c r="M57" s="244">
        <v>0.24294399999999999</v>
      </c>
      <c r="N57" s="246">
        <v>6</v>
      </c>
    </row>
    <row r="58" spans="2:14">
      <c r="B58" s="247" t="s">
        <v>366</v>
      </c>
      <c r="C58" s="225" t="s">
        <v>156</v>
      </c>
      <c r="D58" s="247" t="s">
        <v>101</v>
      </c>
      <c r="E58" s="247" t="s">
        <v>378</v>
      </c>
      <c r="F58" s="247" t="s">
        <v>157</v>
      </c>
      <c r="G58" s="267" t="s">
        <v>143</v>
      </c>
      <c r="H58" s="221" t="s">
        <v>157</v>
      </c>
      <c r="I58" s="221" t="s">
        <v>157</v>
      </c>
      <c r="J58" s="223" t="s">
        <v>157</v>
      </c>
      <c r="K58" s="264" t="s">
        <v>3</v>
      </c>
      <c r="L58" s="188">
        <v>40000</v>
      </c>
      <c r="M58" s="188">
        <v>0.29199999999999998</v>
      </c>
      <c r="N58" s="268">
        <v>7</v>
      </c>
    </row>
    <row r="59" spans="2:14">
      <c r="B59" s="247" t="s">
        <v>366</v>
      </c>
      <c r="C59" s="225" t="s">
        <v>158</v>
      </c>
      <c r="D59" s="247" t="s">
        <v>101</v>
      </c>
      <c r="E59" s="226" t="s">
        <v>96</v>
      </c>
      <c r="F59" s="247" t="s">
        <v>377</v>
      </c>
      <c r="G59" s="222" t="s">
        <v>6</v>
      </c>
      <c r="H59" s="220" t="s">
        <v>53</v>
      </c>
      <c r="I59" s="220" t="s">
        <v>11</v>
      </c>
      <c r="J59" s="226" t="s">
        <v>159</v>
      </c>
      <c r="K59" s="264" t="s">
        <v>3</v>
      </c>
      <c r="L59" s="188">
        <v>28000</v>
      </c>
      <c r="M59" s="188">
        <v>0.2044</v>
      </c>
      <c r="N59" s="268">
        <v>4</v>
      </c>
    </row>
    <row r="60" spans="2:14">
      <c r="B60" s="247" t="s">
        <v>366</v>
      </c>
      <c r="C60" s="225" t="s">
        <v>97</v>
      </c>
      <c r="D60" s="247" t="s">
        <v>101</v>
      </c>
      <c r="E60" s="226" t="s">
        <v>96</v>
      </c>
      <c r="F60" s="247" t="s">
        <v>377</v>
      </c>
      <c r="G60" s="222" t="s">
        <v>6</v>
      </c>
      <c r="H60" s="220" t="s">
        <v>53</v>
      </c>
      <c r="I60" s="220" t="s">
        <v>28</v>
      </c>
      <c r="J60" s="226" t="s">
        <v>98</v>
      </c>
      <c r="K60" s="264" t="s">
        <v>3</v>
      </c>
      <c r="L60" s="188">
        <v>78000</v>
      </c>
      <c r="M60" s="188">
        <v>0.56940000000000002</v>
      </c>
      <c r="N60" s="268">
        <v>6</v>
      </c>
    </row>
    <row r="61" spans="2:14" ht="17">
      <c r="B61" s="269"/>
      <c r="C61" s="270"/>
      <c r="D61" s="269"/>
      <c r="E61" s="270"/>
      <c r="F61" s="270"/>
      <c r="G61" s="270"/>
      <c r="H61" s="270"/>
      <c r="I61" s="270"/>
      <c r="J61" s="270"/>
      <c r="K61" s="270"/>
      <c r="L61" s="270"/>
      <c r="M61" s="314">
        <f>SUM(M45:M60)</f>
        <v>21.760837500000004</v>
      </c>
      <c r="N61" s="270"/>
    </row>
    <row r="62" spans="2:14" ht="17">
      <c r="B62" t="s">
        <v>423</v>
      </c>
      <c r="D62"/>
    </row>
    <row r="63" spans="2:14">
      <c r="B63" s="248" t="s">
        <v>366</v>
      </c>
      <c r="C63" s="249" t="s">
        <v>156</v>
      </c>
      <c r="D63" s="250" t="s">
        <v>101</v>
      </c>
      <c r="E63" s="250" t="s">
        <v>378</v>
      </c>
      <c r="F63" s="250" t="s">
        <v>157</v>
      </c>
      <c r="G63" s="252" t="s">
        <v>143</v>
      </c>
      <c r="H63" s="253" t="s">
        <v>157</v>
      </c>
      <c r="I63" s="253" t="s">
        <v>157</v>
      </c>
      <c r="J63" s="254" t="s">
        <v>157</v>
      </c>
      <c r="K63" s="255" t="s">
        <v>3</v>
      </c>
      <c r="L63" s="256">
        <v>40000</v>
      </c>
      <c r="M63" s="256">
        <v>0.29199999999999998</v>
      </c>
      <c r="N63" s="257">
        <v>7</v>
      </c>
    </row>
    <row r="64" spans="2:14">
      <c r="B64" s="248" t="s">
        <v>366</v>
      </c>
      <c r="C64" s="249" t="s">
        <v>158</v>
      </c>
      <c r="D64" s="250" t="s">
        <v>101</v>
      </c>
      <c r="E64" s="258" t="s">
        <v>96</v>
      </c>
      <c r="F64" s="250" t="s">
        <v>377</v>
      </c>
      <c r="G64" s="259" t="s">
        <v>6</v>
      </c>
      <c r="H64" s="260" t="s">
        <v>53</v>
      </c>
      <c r="I64" s="260" t="s">
        <v>11</v>
      </c>
      <c r="J64" s="258" t="s">
        <v>159</v>
      </c>
      <c r="K64" s="255" t="s">
        <v>3</v>
      </c>
      <c r="L64" s="256">
        <v>28000</v>
      </c>
      <c r="M64" s="256">
        <v>0.2044</v>
      </c>
      <c r="N64" s="257">
        <v>4</v>
      </c>
    </row>
    <row r="65" spans="2:30">
      <c r="B65" s="248" t="s">
        <v>366</v>
      </c>
      <c r="C65" s="249" t="s">
        <v>97</v>
      </c>
      <c r="D65" s="250" t="s">
        <v>101</v>
      </c>
      <c r="E65" s="258" t="s">
        <v>96</v>
      </c>
      <c r="F65" s="250" t="s">
        <v>377</v>
      </c>
      <c r="G65" s="259" t="s">
        <v>6</v>
      </c>
      <c r="H65" s="260" t="s">
        <v>53</v>
      </c>
      <c r="I65" s="260" t="s">
        <v>28</v>
      </c>
      <c r="J65" s="258" t="s">
        <v>98</v>
      </c>
      <c r="K65" s="255" t="s">
        <v>3</v>
      </c>
      <c r="L65" s="256">
        <v>78000</v>
      </c>
      <c r="M65" s="256">
        <v>0.56940000000000002</v>
      </c>
      <c r="N65" s="257">
        <v>6</v>
      </c>
    </row>
    <row r="66" spans="2:30" ht="17">
      <c r="B66"/>
      <c r="D66"/>
      <c r="M66" s="313">
        <f>SUM(M63:M65)</f>
        <v>1.0657999999999999</v>
      </c>
    </row>
    <row r="67" spans="2:30" ht="17">
      <c r="B67"/>
      <c r="D67"/>
    </row>
    <row r="68" spans="2:30" ht="17">
      <c r="B68" s="263">
        <v>45390</v>
      </c>
      <c r="D68"/>
    </row>
    <row r="69" spans="2:30" ht="27">
      <c r="B69" s="211" t="s">
        <v>340</v>
      </c>
      <c r="C69" s="212" t="s">
        <v>341</v>
      </c>
      <c r="D69" s="212" t="s">
        <v>342</v>
      </c>
      <c r="E69" s="240" t="s">
        <v>422</v>
      </c>
      <c r="F69" s="240" t="s">
        <v>503</v>
      </c>
      <c r="G69" s="212" t="s">
        <v>0</v>
      </c>
      <c r="H69" s="212" t="s">
        <v>343</v>
      </c>
      <c r="I69" s="212" t="s">
        <v>344</v>
      </c>
      <c r="J69" s="212" t="s">
        <v>345</v>
      </c>
      <c r="K69" s="212" t="s">
        <v>346</v>
      </c>
      <c r="L69" s="212" t="s">
        <v>347</v>
      </c>
      <c r="M69" s="213" t="s">
        <v>348</v>
      </c>
      <c r="N69" s="214" t="s">
        <v>349</v>
      </c>
      <c r="O69" s="214" t="s">
        <v>350</v>
      </c>
      <c r="P69" s="239" t="s">
        <v>351</v>
      </c>
      <c r="Q69" s="214" t="s">
        <v>352</v>
      </c>
    </row>
    <row r="70" spans="2:30" s="299" customFormat="1">
      <c r="B70" s="295" t="s">
        <v>766</v>
      </c>
      <c r="C70" s="296" t="s">
        <v>276</v>
      </c>
      <c r="D70" s="223" t="s">
        <v>101</v>
      </c>
      <c r="E70" s="223">
        <v>45443</v>
      </c>
      <c r="F70" s="223" t="s">
        <v>172</v>
      </c>
      <c r="G70" s="223" t="s">
        <v>309</v>
      </c>
      <c r="H70" s="223" t="s">
        <v>53</v>
      </c>
      <c r="I70" s="297" t="s">
        <v>6</v>
      </c>
      <c r="J70" s="223" t="s">
        <v>53</v>
      </c>
      <c r="K70" s="223" t="s">
        <v>252</v>
      </c>
      <c r="L70" s="223" t="s">
        <v>277</v>
      </c>
      <c r="M70" s="223" t="s">
        <v>3</v>
      </c>
      <c r="N70" s="223">
        <v>18000</v>
      </c>
      <c r="O70" s="223">
        <v>131400</v>
      </c>
      <c r="P70" s="298">
        <v>131400</v>
      </c>
      <c r="Q70" s="223">
        <v>0.13139999999999999</v>
      </c>
    </row>
    <row r="71" spans="2:30" s="299" customFormat="1">
      <c r="B71" s="300" t="s">
        <v>766</v>
      </c>
      <c r="C71" s="271" t="s">
        <v>119</v>
      </c>
      <c r="D71" s="223" t="s">
        <v>101</v>
      </c>
      <c r="E71" s="301">
        <v>45412</v>
      </c>
      <c r="F71" s="223" t="s">
        <v>172</v>
      </c>
      <c r="G71" s="223" t="s">
        <v>309</v>
      </c>
      <c r="H71" s="223" t="s">
        <v>768</v>
      </c>
      <c r="I71" s="302" t="s">
        <v>6</v>
      </c>
      <c r="J71" s="223" t="s">
        <v>120</v>
      </c>
      <c r="K71" s="223" t="s">
        <v>120</v>
      </c>
      <c r="L71" s="223" t="s">
        <v>120</v>
      </c>
      <c r="M71" s="223" t="s">
        <v>3</v>
      </c>
      <c r="N71" s="303">
        <v>3000000</v>
      </c>
      <c r="O71" s="303">
        <v>21900000</v>
      </c>
      <c r="P71" s="303">
        <v>21900000</v>
      </c>
      <c r="Q71" s="244">
        <v>21.9</v>
      </c>
    </row>
    <row r="72" spans="2:30" s="299" customFormat="1">
      <c r="B72" s="300" t="s">
        <v>766</v>
      </c>
      <c r="C72" s="296" t="s">
        <v>251</v>
      </c>
      <c r="D72" s="223" t="s">
        <v>101</v>
      </c>
      <c r="E72" s="301">
        <v>45443</v>
      </c>
      <c r="F72" s="223" t="s">
        <v>172</v>
      </c>
      <c r="G72" s="223" t="s">
        <v>309</v>
      </c>
      <c r="H72" s="223" t="s">
        <v>53</v>
      </c>
      <c r="I72" s="304" t="s">
        <v>6</v>
      </c>
      <c r="J72" s="223" t="s">
        <v>53</v>
      </c>
      <c r="K72" s="223" t="s">
        <v>252</v>
      </c>
      <c r="L72" s="223" t="s">
        <v>253</v>
      </c>
      <c r="M72" s="223" t="s">
        <v>3</v>
      </c>
      <c r="N72" s="267">
        <v>105850</v>
      </c>
      <c r="O72" s="267">
        <v>772705</v>
      </c>
      <c r="P72" s="267">
        <v>772705</v>
      </c>
      <c r="Q72" s="244">
        <v>0.77270500000000009</v>
      </c>
    </row>
    <row r="73" spans="2:30" s="299" customFormat="1">
      <c r="B73" s="300" t="s">
        <v>766</v>
      </c>
      <c r="C73" s="296" t="s">
        <v>280</v>
      </c>
      <c r="D73" s="223" t="s">
        <v>101</v>
      </c>
      <c r="E73" s="301">
        <v>45443</v>
      </c>
      <c r="F73" s="223" t="s">
        <v>172</v>
      </c>
      <c r="G73" s="223" t="s">
        <v>309</v>
      </c>
      <c r="H73" s="223" t="s">
        <v>53</v>
      </c>
      <c r="I73" s="302" t="s">
        <v>6</v>
      </c>
      <c r="J73" s="223" t="s">
        <v>53</v>
      </c>
      <c r="K73" s="223" t="s">
        <v>252</v>
      </c>
      <c r="L73" s="223" t="s">
        <v>277</v>
      </c>
      <c r="M73" s="223" t="s">
        <v>3</v>
      </c>
      <c r="N73" s="267">
        <v>70000</v>
      </c>
      <c r="O73" s="267">
        <v>511000</v>
      </c>
      <c r="P73" s="267">
        <v>511000</v>
      </c>
      <c r="Q73" s="244">
        <v>0.51100000000000001</v>
      </c>
    </row>
    <row r="74" spans="2:30" s="299" customFormat="1">
      <c r="B74" s="300" t="s">
        <v>766</v>
      </c>
      <c r="C74" s="296" t="s">
        <v>255</v>
      </c>
      <c r="D74" s="223" t="s">
        <v>101</v>
      </c>
      <c r="E74" s="301">
        <v>45443</v>
      </c>
      <c r="F74" s="223" t="s">
        <v>172</v>
      </c>
      <c r="G74" s="223" t="s">
        <v>309</v>
      </c>
      <c r="H74" s="223" t="s">
        <v>53</v>
      </c>
      <c r="I74" s="304" t="s">
        <v>6</v>
      </c>
      <c r="J74" s="223" t="s">
        <v>53</v>
      </c>
      <c r="K74" s="223" t="s">
        <v>252</v>
      </c>
      <c r="L74" s="223" t="s">
        <v>253</v>
      </c>
      <c r="M74" s="223" t="s">
        <v>3</v>
      </c>
      <c r="N74" s="267">
        <v>78850</v>
      </c>
      <c r="O74" s="267">
        <v>575605</v>
      </c>
      <c r="P74" s="267">
        <v>575605</v>
      </c>
      <c r="Q74" s="244">
        <v>0.57560500000000003</v>
      </c>
    </row>
    <row r="75" spans="2:30" s="299" customFormat="1">
      <c r="B75" s="300" t="s">
        <v>766</v>
      </c>
      <c r="C75" s="296" t="s">
        <v>256</v>
      </c>
      <c r="D75" s="223" t="s">
        <v>101</v>
      </c>
      <c r="E75" s="301">
        <v>45443</v>
      </c>
      <c r="F75" s="223" t="s">
        <v>172</v>
      </c>
      <c r="G75" s="223" t="s">
        <v>309</v>
      </c>
      <c r="H75" s="223" t="s">
        <v>53</v>
      </c>
      <c r="I75" s="302" t="s">
        <v>6</v>
      </c>
      <c r="J75" s="223" t="s">
        <v>53</v>
      </c>
      <c r="K75" s="223" t="s">
        <v>252</v>
      </c>
      <c r="L75" s="223" t="s">
        <v>253</v>
      </c>
      <c r="M75" s="223" t="s">
        <v>3</v>
      </c>
      <c r="N75" s="267">
        <v>104550</v>
      </c>
      <c r="O75" s="267">
        <v>763215</v>
      </c>
      <c r="P75" s="267">
        <v>763215</v>
      </c>
      <c r="Q75" s="244">
        <v>0.76321499999999998</v>
      </c>
    </row>
    <row r="76" spans="2:30" s="299" customFormat="1">
      <c r="B76" s="305" t="s">
        <v>766</v>
      </c>
      <c r="C76" s="296" t="s">
        <v>257</v>
      </c>
      <c r="D76" s="223" t="s">
        <v>101</v>
      </c>
      <c r="E76" s="301">
        <v>45443</v>
      </c>
      <c r="F76" s="223" t="s">
        <v>172</v>
      </c>
      <c r="G76" s="223" t="s">
        <v>309</v>
      </c>
      <c r="H76" s="223" t="s">
        <v>53</v>
      </c>
      <c r="I76" s="304" t="s">
        <v>6</v>
      </c>
      <c r="J76" s="223" t="s">
        <v>53</v>
      </c>
      <c r="K76" s="223" t="s">
        <v>252</v>
      </c>
      <c r="L76" s="223" t="s">
        <v>253</v>
      </c>
      <c r="M76" s="223" t="s">
        <v>3</v>
      </c>
      <c r="N76" s="306">
        <v>109850</v>
      </c>
      <c r="O76" s="306">
        <v>801905</v>
      </c>
      <c r="P76" s="306">
        <v>801905</v>
      </c>
      <c r="Q76" s="244">
        <v>0.80190499999999998</v>
      </c>
    </row>
    <row r="77" spans="2:30">
      <c r="B77" s="308" t="s">
        <v>183</v>
      </c>
      <c r="C77" s="271" t="s">
        <v>742</v>
      </c>
      <c r="D77" s="223" t="s">
        <v>101</v>
      </c>
      <c r="E77" s="223"/>
      <c r="F77" s="223"/>
      <c r="G77" s="223" t="s">
        <v>96</v>
      </c>
      <c r="H77" s="223" t="s">
        <v>743</v>
      </c>
      <c r="I77" s="302" t="s">
        <v>6</v>
      </c>
      <c r="J77" s="221" t="s">
        <v>53</v>
      </c>
      <c r="K77" s="221" t="s">
        <v>11</v>
      </c>
      <c r="L77" s="223" t="s">
        <v>744</v>
      </c>
      <c r="M77" s="309" t="s">
        <v>3</v>
      </c>
      <c r="N77" s="310">
        <v>200000</v>
      </c>
      <c r="O77" s="227">
        <f>N77*7.3</f>
        <v>1460000</v>
      </c>
      <c r="P77" s="311"/>
      <c r="Q77" s="341">
        <v>1.46</v>
      </c>
      <c r="R77" s="340" t="s">
        <v>746</v>
      </c>
      <c r="S77" s="299"/>
      <c r="T77" s="299"/>
      <c r="U77" s="299"/>
      <c r="V77" s="299"/>
      <c r="W77" s="299"/>
      <c r="X77" s="299"/>
      <c r="Y77" s="299"/>
      <c r="Z77" s="299"/>
      <c r="AA77" s="299"/>
      <c r="AB77" s="299"/>
      <c r="AC77" s="299"/>
      <c r="AD77" s="299"/>
    </row>
    <row r="78" spans="2:30" ht="17">
      <c r="B78"/>
      <c r="D78"/>
      <c r="O78" s="25">
        <f>SUM(O70:O77)</f>
        <v>26915830</v>
      </c>
      <c r="Q78" s="312">
        <f t="shared" ref="Q78" si="0">SUM(Q70:Q77)</f>
        <v>26.915829999999996</v>
      </c>
    </row>
    <row r="79" spans="2:30" ht="17">
      <c r="B79"/>
      <c r="D79"/>
    </row>
    <row r="80" spans="2:30" ht="17">
      <c r="B80"/>
      <c r="D80"/>
    </row>
    <row r="81" spans="1:36">
      <c r="B81" s="324" t="s">
        <v>183</v>
      </c>
      <c r="C81" s="325" t="s">
        <v>742</v>
      </c>
      <c r="D81" s="323" t="s">
        <v>101</v>
      </c>
      <c r="E81" s="323" t="s">
        <v>96</v>
      </c>
      <c r="F81" s="323" t="s">
        <v>743</v>
      </c>
      <c r="G81" s="326" t="s">
        <v>6</v>
      </c>
      <c r="H81" s="327" t="s">
        <v>53</v>
      </c>
      <c r="I81" s="327" t="s">
        <v>11</v>
      </c>
      <c r="J81" s="323" t="s">
        <v>744</v>
      </c>
      <c r="K81" s="328" t="s">
        <v>3</v>
      </c>
      <c r="L81" s="329">
        <v>200000</v>
      </c>
      <c r="M81" s="329">
        <f>L81*7.3</f>
        <v>1460000</v>
      </c>
      <c r="N81" s="330">
        <f>M81/1000000</f>
        <v>1.46</v>
      </c>
      <c r="O81" s="331">
        <v>1.5</v>
      </c>
      <c r="P81" s="332"/>
      <c r="Q81" s="342" t="s">
        <v>745</v>
      </c>
    </row>
    <row r="82" spans="1:36">
      <c r="B82" s="336" t="s">
        <v>944</v>
      </c>
      <c r="C82" s="337" t="s">
        <v>945</v>
      </c>
      <c r="D82" s="335" t="s">
        <v>946</v>
      </c>
      <c r="E82" s="338" t="s">
        <v>947</v>
      </c>
      <c r="F82" s="335" t="s">
        <v>948</v>
      </c>
      <c r="G82" s="275" t="s">
        <v>370</v>
      </c>
      <c r="H82" s="220" t="s">
        <v>82</v>
      </c>
      <c r="I82" s="220" t="s">
        <v>14</v>
      </c>
      <c r="J82" s="247" t="s">
        <v>412</v>
      </c>
      <c r="K82" s="247" t="s">
        <v>1</v>
      </c>
      <c r="L82" s="188">
        <v>2211198</v>
      </c>
      <c r="M82" s="227">
        <v>2211198</v>
      </c>
      <c r="N82" s="330">
        <f t="shared" ref="N82:N83" si="1">M82/1000000</f>
        <v>2.211198</v>
      </c>
      <c r="O82" s="339">
        <v>2.211198</v>
      </c>
      <c r="P82" s="276"/>
      <c r="Q82" s="343" t="s">
        <v>22</v>
      </c>
    </row>
    <row r="83" spans="1:36">
      <c r="B83" s="336" t="s">
        <v>944</v>
      </c>
      <c r="C83" s="337" t="s">
        <v>949</v>
      </c>
      <c r="D83" s="335" t="s">
        <v>946</v>
      </c>
      <c r="E83" s="338" t="s">
        <v>947</v>
      </c>
      <c r="F83" s="335" t="s">
        <v>948</v>
      </c>
      <c r="G83" s="275" t="s">
        <v>370</v>
      </c>
      <c r="H83" s="220" t="s">
        <v>82</v>
      </c>
      <c r="I83" s="220" t="s">
        <v>14</v>
      </c>
      <c r="J83" s="247" t="s">
        <v>412</v>
      </c>
      <c r="K83" s="247" t="s">
        <v>1</v>
      </c>
      <c r="L83" s="188">
        <v>6937650</v>
      </c>
      <c r="M83" s="227">
        <v>6937650</v>
      </c>
      <c r="N83" s="330">
        <f t="shared" si="1"/>
        <v>6.9376499999999997</v>
      </c>
      <c r="O83" s="339">
        <v>6.9376499999999997</v>
      </c>
      <c r="P83" s="276"/>
      <c r="Q83" s="343" t="s">
        <v>22</v>
      </c>
    </row>
    <row r="84" spans="1:36" ht="17">
      <c r="B84"/>
      <c r="D84"/>
      <c r="N84" s="404">
        <f>SUM(N81:N83)</f>
        <v>10.608848</v>
      </c>
    </row>
    <row r="85" spans="1:36" s="217" customFormat="1" ht="93">
      <c r="A85" s="211" t="s">
        <v>339</v>
      </c>
      <c r="B85" s="211" t="s">
        <v>340</v>
      </c>
      <c r="C85" s="212" t="s">
        <v>341</v>
      </c>
      <c r="D85" s="212" t="s">
        <v>342</v>
      </c>
      <c r="E85" s="240" t="s">
        <v>422</v>
      </c>
      <c r="F85" s="240" t="s">
        <v>502</v>
      </c>
      <c r="G85" s="240" t="s">
        <v>503</v>
      </c>
      <c r="H85" s="212" t="s">
        <v>0</v>
      </c>
      <c r="I85" s="212" t="s">
        <v>343</v>
      </c>
      <c r="J85" s="212" t="s">
        <v>344</v>
      </c>
      <c r="K85" s="212" t="s">
        <v>345</v>
      </c>
      <c r="L85" s="212" t="s">
        <v>346</v>
      </c>
      <c r="M85" s="212" t="s">
        <v>347</v>
      </c>
      <c r="N85" s="213" t="s">
        <v>348</v>
      </c>
      <c r="O85" s="214" t="s">
        <v>349</v>
      </c>
      <c r="P85" s="214" t="s">
        <v>350</v>
      </c>
      <c r="Q85" s="401" t="s">
        <v>1108</v>
      </c>
      <c r="R85" s="344" t="s">
        <v>178</v>
      </c>
      <c r="S85" s="239" t="s">
        <v>351</v>
      </c>
      <c r="T85" s="396" t="s">
        <v>352</v>
      </c>
      <c r="U85" s="239" t="s">
        <v>353</v>
      </c>
      <c r="V85" s="239" t="s">
        <v>504</v>
      </c>
      <c r="W85" s="238" t="s">
        <v>354</v>
      </c>
      <c r="X85" s="239" t="s">
        <v>355</v>
      </c>
      <c r="Y85" s="216" t="s">
        <v>356</v>
      </c>
      <c r="Z85" s="215" t="s">
        <v>357</v>
      </c>
      <c r="AA85" s="238" t="s">
        <v>358</v>
      </c>
      <c r="AB85" s="238" t="s">
        <v>505</v>
      </c>
      <c r="AC85" s="238" t="s">
        <v>359</v>
      </c>
      <c r="AD85" s="238" t="s">
        <v>360</v>
      </c>
      <c r="AE85" s="238" t="s">
        <v>361</v>
      </c>
      <c r="AF85" s="238" t="s">
        <v>362</v>
      </c>
      <c r="AG85" s="238" t="s">
        <v>506</v>
      </c>
      <c r="AH85" s="212" t="s">
        <v>363</v>
      </c>
      <c r="AI85" s="237" t="s">
        <v>364</v>
      </c>
      <c r="AJ85" s="237" t="s">
        <v>965</v>
      </c>
    </row>
    <row r="86" spans="1:36" s="492" customFormat="1" ht="94.5">
      <c r="A86" s="323" t="s">
        <v>868</v>
      </c>
      <c r="B86" s="324" t="s">
        <v>183</v>
      </c>
      <c r="C86" s="488" t="s">
        <v>1162</v>
      </c>
      <c r="D86" s="323" t="s">
        <v>101</v>
      </c>
      <c r="E86" s="323"/>
      <c r="F86" s="325"/>
      <c r="G86" s="323"/>
      <c r="H86" s="327" t="s">
        <v>1163</v>
      </c>
      <c r="I86" s="323" t="s">
        <v>1164</v>
      </c>
      <c r="J86" s="342" t="s">
        <v>6</v>
      </c>
      <c r="K86" s="327" t="s">
        <v>82</v>
      </c>
      <c r="L86" s="327" t="s">
        <v>14</v>
      </c>
      <c r="M86" s="323" t="s">
        <v>1165</v>
      </c>
      <c r="N86" s="489" t="s">
        <v>17</v>
      </c>
      <c r="O86" s="329">
        <v>9691582</v>
      </c>
      <c r="P86" s="329">
        <v>2163975.7960076807</v>
      </c>
      <c r="Q86" s="402"/>
      <c r="R86" s="329"/>
      <c r="S86" s="330"/>
      <c r="T86" s="330">
        <v>2.1639757960076809</v>
      </c>
      <c r="U86" s="330"/>
      <c r="V86" s="330">
        <f t="shared" ref="V86" si="2">P86*0.7</f>
        <v>1514783.0572053764</v>
      </c>
      <c r="W86" s="490"/>
      <c r="X86" s="332"/>
      <c r="Y86" s="490" t="s">
        <v>22</v>
      </c>
      <c r="Z86" s="490">
        <v>6</v>
      </c>
      <c r="AA86" s="490"/>
      <c r="AB86" s="490"/>
      <c r="AC86" s="490"/>
      <c r="AD86" s="490"/>
      <c r="AE86" s="490"/>
      <c r="AF86" s="490"/>
      <c r="AG86" s="490"/>
      <c r="AH86" s="491" t="s">
        <v>1166</v>
      </c>
      <c r="AI86" s="333"/>
      <c r="AJ86" s="324" t="s">
        <v>958</v>
      </c>
    </row>
    <row r="87" spans="1:36" s="217" customFormat="1" ht="65">
      <c r="A87" s="335" t="s">
        <v>916</v>
      </c>
      <c r="B87" s="511" t="s">
        <v>183</v>
      </c>
      <c r="C87" s="512" t="s">
        <v>961</v>
      </c>
      <c r="D87" s="513" t="s">
        <v>334</v>
      </c>
      <c r="E87" s="513"/>
      <c r="F87" s="513"/>
      <c r="G87" s="513"/>
      <c r="H87" s="512" t="s">
        <v>657</v>
      </c>
      <c r="I87" s="513" t="s">
        <v>962</v>
      </c>
      <c r="J87" s="519" t="s">
        <v>6</v>
      </c>
      <c r="K87" s="512" t="s">
        <v>82</v>
      </c>
      <c r="L87" s="512" t="s">
        <v>14</v>
      </c>
      <c r="M87" s="513" t="s">
        <v>963</v>
      </c>
      <c r="N87" s="513" t="s">
        <v>1</v>
      </c>
      <c r="O87" s="514">
        <v>2211198</v>
      </c>
      <c r="P87" s="515">
        <v>2211198</v>
      </c>
      <c r="Q87" s="516"/>
      <c r="R87" s="494">
        <f t="shared" ref="R87:R91" si="3">P87-Q87</f>
        <v>2211198</v>
      </c>
      <c r="S87" s="516"/>
      <c r="T87" s="517">
        <v>2.211198</v>
      </c>
      <c r="U87" s="517"/>
      <c r="V87" s="517"/>
      <c r="W87" s="520"/>
      <c r="X87" s="518"/>
      <c r="Y87" s="521" t="s">
        <v>22</v>
      </c>
      <c r="Z87" s="520" t="s">
        <v>1200</v>
      </c>
      <c r="AA87" s="520"/>
      <c r="AB87" s="520"/>
      <c r="AC87" s="520"/>
      <c r="AD87" s="520"/>
      <c r="AE87" s="520"/>
      <c r="AF87" s="520"/>
      <c r="AG87" s="520"/>
      <c r="AH87" s="522" t="s">
        <v>917</v>
      </c>
      <c r="AI87" s="513"/>
      <c r="AJ87" s="511" t="s">
        <v>958</v>
      </c>
    </row>
    <row r="88" spans="1:36" s="217" customFormat="1" ht="65">
      <c r="A88" s="335" t="s">
        <v>918</v>
      </c>
      <c r="B88" s="511" t="s">
        <v>183</v>
      </c>
      <c r="C88" s="512" t="s">
        <v>964</v>
      </c>
      <c r="D88" s="513" t="s">
        <v>334</v>
      </c>
      <c r="E88" s="513"/>
      <c r="F88" s="513"/>
      <c r="G88" s="513"/>
      <c r="H88" s="512" t="s">
        <v>657</v>
      </c>
      <c r="I88" s="513" t="s">
        <v>962</v>
      </c>
      <c r="J88" s="519" t="s">
        <v>6</v>
      </c>
      <c r="K88" s="512" t="s">
        <v>82</v>
      </c>
      <c r="L88" s="512" t="s">
        <v>14</v>
      </c>
      <c r="M88" s="513" t="s">
        <v>963</v>
      </c>
      <c r="N88" s="513" t="s">
        <v>1</v>
      </c>
      <c r="O88" s="514">
        <v>6937650</v>
      </c>
      <c r="P88" s="515">
        <v>6937650</v>
      </c>
      <c r="Q88" s="516"/>
      <c r="R88" s="494">
        <f t="shared" si="3"/>
        <v>6937650</v>
      </c>
      <c r="S88" s="516"/>
      <c r="T88" s="517">
        <v>6.9376499999999997</v>
      </c>
      <c r="U88" s="517"/>
      <c r="V88" s="517"/>
      <c r="W88" s="520"/>
      <c r="X88" s="518"/>
      <c r="Y88" s="521" t="s">
        <v>22</v>
      </c>
      <c r="Z88" s="520" t="s">
        <v>1200</v>
      </c>
      <c r="AA88" s="520"/>
      <c r="AB88" s="520"/>
      <c r="AC88" s="520"/>
      <c r="AD88" s="520"/>
      <c r="AE88" s="520"/>
      <c r="AF88" s="520"/>
      <c r="AG88" s="520"/>
      <c r="AH88" s="522" t="s">
        <v>917</v>
      </c>
      <c r="AI88" s="513"/>
      <c r="AJ88" s="511" t="s">
        <v>958</v>
      </c>
    </row>
    <row r="89" spans="1:36" s="217" customFormat="1" ht="121.5">
      <c r="A89" s="247" t="s">
        <v>881</v>
      </c>
      <c r="B89" s="499" t="s">
        <v>366</v>
      </c>
      <c r="C89" s="273" t="s">
        <v>681</v>
      </c>
      <c r="D89" s="318" t="s">
        <v>1224</v>
      </c>
      <c r="E89" s="273"/>
      <c r="F89" s="273" t="s">
        <v>682</v>
      </c>
      <c r="G89" s="318" t="s">
        <v>172</v>
      </c>
      <c r="H89" s="273" t="s">
        <v>414</v>
      </c>
      <c r="I89" s="273" t="s">
        <v>375</v>
      </c>
      <c r="J89" s="498" t="s">
        <v>370</v>
      </c>
      <c r="K89" s="317" t="s">
        <v>82</v>
      </c>
      <c r="L89" s="317" t="s">
        <v>14</v>
      </c>
      <c r="M89" s="494" t="s">
        <v>25</v>
      </c>
      <c r="N89" s="273" t="s">
        <v>3</v>
      </c>
      <c r="O89" s="494">
        <f>P89/7.3</f>
        <v>1926594.2465753425</v>
      </c>
      <c r="P89" s="500">
        <f>1980000*7.1031</f>
        <v>14064138</v>
      </c>
      <c r="Q89" s="500">
        <f t="shared" ref="Q89" si="4">T89*1000000</f>
        <v>14064138.000000002</v>
      </c>
      <c r="R89" s="494">
        <f t="shared" si="3"/>
        <v>0</v>
      </c>
      <c r="S89" s="495"/>
      <c r="T89" s="496">
        <v>14.064138000000002</v>
      </c>
      <c r="U89" s="496"/>
      <c r="V89" s="496"/>
      <c r="W89" s="503" t="s">
        <v>683</v>
      </c>
      <c r="X89" s="497"/>
      <c r="Y89" s="334" t="s">
        <v>747</v>
      </c>
      <c r="Z89" s="502">
        <v>8</v>
      </c>
      <c r="AA89" s="502"/>
      <c r="AB89" s="502"/>
      <c r="AC89" s="502"/>
      <c r="AD89" s="502"/>
      <c r="AE89" s="502"/>
      <c r="AF89" s="504" t="s">
        <v>654</v>
      </c>
      <c r="AG89" s="503"/>
      <c r="AH89" s="317" t="s">
        <v>421</v>
      </c>
      <c r="AI89" s="273"/>
      <c r="AJ89" s="499" t="s">
        <v>958</v>
      </c>
    </row>
    <row r="90" spans="1:36" s="217" customFormat="1" ht="27">
      <c r="A90" s="247" t="s">
        <v>932</v>
      </c>
      <c r="B90" s="273" t="s">
        <v>366</v>
      </c>
      <c r="C90" s="317" t="s">
        <v>413</v>
      </c>
      <c r="D90" s="318" t="s">
        <v>1224</v>
      </c>
      <c r="E90" s="273"/>
      <c r="F90" s="273"/>
      <c r="G90" s="273"/>
      <c r="H90" s="317" t="s">
        <v>414</v>
      </c>
      <c r="I90" s="273" t="s">
        <v>375</v>
      </c>
      <c r="J90" s="493" t="s">
        <v>370</v>
      </c>
      <c r="K90" s="317" t="s">
        <v>82</v>
      </c>
      <c r="L90" s="317" t="s">
        <v>14</v>
      </c>
      <c r="M90" s="273" t="s">
        <v>415</v>
      </c>
      <c r="N90" s="273" t="s">
        <v>26</v>
      </c>
      <c r="O90" s="500">
        <f>(70983500+20649753)</f>
        <v>91633253</v>
      </c>
      <c r="P90" s="500">
        <f>O90</f>
        <v>91633253</v>
      </c>
      <c r="Q90" s="500"/>
      <c r="R90" s="494">
        <f t="shared" si="3"/>
        <v>91633253</v>
      </c>
      <c r="S90" s="500"/>
      <c r="T90" s="494">
        <v>91.633252999999996</v>
      </c>
      <c r="U90" s="494"/>
      <c r="V90" s="494"/>
      <c r="W90" s="502"/>
      <c r="X90" s="501"/>
      <c r="Y90" s="334" t="s">
        <v>94</v>
      </c>
      <c r="Z90" s="502">
        <v>7</v>
      </c>
      <c r="AA90" s="502"/>
      <c r="AB90" s="502"/>
      <c r="AC90" s="502"/>
      <c r="AD90" s="502"/>
      <c r="AE90" s="502"/>
      <c r="AF90" s="502"/>
      <c r="AG90" s="502"/>
      <c r="AH90" s="317" t="s">
        <v>416</v>
      </c>
      <c r="AI90" s="273"/>
      <c r="AJ90" s="499" t="s">
        <v>958</v>
      </c>
    </row>
    <row r="91" spans="1:36">
      <c r="A91" s="323" t="s">
        <v>819</v>
      </c>
      <c r="B91" s="324" t="s">
        <v>1241</v>
      </c>
      <c r="C91" s="333" t="s">
        <v>1242</v>
      </c>
      <c r="D91" s="325" t="s">
        <v>1240</v>
      </c>
      <c r="E91" s="323"/>
      <c r="F91" s="323"/>
      <c r="G91" s="323"/>
      <c r="H91" s="323" t="s">
        <v>1243</v>
      </c>
      <c r="I91" s="327" t="s">
        <v>161</v>
      </c>
      <c r="J91" s="326" t="s">
        <v>46</v>
      </c>
      <c r="K91" s="327" t="s">
        <v>162</v>
      </c>
      <c r="L91" s="327" t="s">
        <v>162</v>
      </c>
      <c r="M91" s="323" t="s">
        <v>122</v>
      </c>
      <c r="N91" s="323" t="s">
        <v>1</v>
      </c>
      <c r="O91" s="329">
        <f>500000*10*7</f>
        <v>35000000</v>
      </c>
      <c r="P91" s="329">
        <f t="shared" ref="P91" si="5">O91</f>
        <v>35000000</v>
      </c>
      <c r="Q91" s="510"/>
      <c r="R91" s="510">
        <f t="shared" si="3"/>
        <v>35000000</v>
      </c>
      <c r="S91" s="330"/>
      <c r="T91" s="330"/>
      <c r="U91" s="330"/>
      <c r="V91" s="330"/>
      <c r="W91" s="331"/>
      <c r="X91" s="535"/>
      <c r="Y91" s="536">
        <v>45657</v>
      </c>
      <c r="Z91" s="537">
        <v>12</v>
      </c>
    </row>
    <row r="92" spans="1:36">
      <c r="A92" s="247" t="s">
        <v>820</v>
      </c>
      <c r="B92" s="272" t="s">
        <v>400</v>
      </c>
      <c r="C92" s="278" t="s">
        <v>512</v>
      </c>
      <c r="D92" s="273" t="s">
        <v>398</v>
      </c>
      <c r="E92" s="247"/>
      <c r="F92" s="247"/>
      <c r="G92" s="247"/>
      <c r="H92" s="247" t="s">
        <v>509</v>
      </c>
      <c r="I92" s="220" t="s">
        <v>510</v>
      </c>
      <c r="J92" s="275" t="s">
        <v>383</v>
      </c>
      <c r="K92" s="220" t="s">
        <v>511</v>
      </c>
      <c r="L92" s="220" t="s">
        <v>511</v>
      </c>
      <c r="M92" s="247" t="s">
        <v>122</v>
      </c>
      <c r="N92" s="247" t="s">
        <v>1</v>
      </c>
      <c r="O92" s="188">
        <v>69000000</v>
      </c>
      <c r="P92" s="188">
        <v>69000000</v>
      </c>
      <c r="Q92" s="494">
        <v>69000000</v>
      </c>
      <c r="R92" s="494">
        <v>69000000</v>
      </c>
      <c r="S92" s="277"/>
      <c r="T92" s="277"/>
      <c r="U92" s="277"/>
      <c r="V92" s="277"/>
      <c r="W92" s="322"/>
      <c r="X92" s="319"/>
      <c r="Y92" s="320">
        <v>45657</v>
      </c>
      <c r="Z92" s="525">
        <v>12</v>
      </c>
    </row>
    <row r="93" spans="1:36" ht="17">
      <c r="B93"/>
    </row>
    <row r="94" spans="1:36" ht="17">
      <c r="B94"/>
    </row>
    <row r="95" spans="1:36">
      <c r="A95" s="25" t="s">
        <v>1275</v>
      </c>
      <c r="I95" s="404">
        <f>O92-P92</f>
        <v>0</v>
      </c>
    </row>
    <row r="96" spans="1:36">
      <c r="A96" s="247" t="s">
        <v>580</v>
      </c>
      <c r="B96" s="272" t="s">
        <v>400</v>
      </c>
      <c r="C96" s="273" t="s">
        <v>23</v>
      </c>
      <c r="D96" s="273" t="s">
        <v>401</v>
      </c>
      <c r="E96" s="247"/>
      <c r="F96" s="247"/>
      <c r="G96" s="247"/>
      <c r="H96" s="247" t="s">
        <v>405</v>
      </c>
      <c r="I96" s="220" t="s">
        <v>406</v>
      </c>
      <c r="J96" s="275" t="s">
        <v>383</v>
      </c>
      <c r="K96" s="220" t="s">
        <v>407</v>
      </c>
      <c r="L96" s="220" t="s">
        <v>407</v>
      </c>
      <c r="M96" s="220"/>
      <c r="N96" s="247" t="s">
        <v>3</v>
      </c>
      <c r="O96" s="188">
        <v>500000</v>
      </c>
      <c r="P96" s="188">
        <v>3650000</v>
      </c>
      <c r="Q96" s="494"/>
    </row>
    <row r="97" spans="1:16375">
      <c r="A97" s="247" t="s">
        <v>581</v>
      </c>
      <c r="B97" s="272" t="s">
        <v>400</v>
      </c>
      <c r="C97" s="273" t="s">
        <v>23</v>
      </c>
      <c r="D97" s="273" t="s">
        <v>401</v>
      </c>
      <c r="E97" s="247"/>
      <c r="F97" s="247"/>
      <c r="G97" s="247"/>
      <c r="H97" s="247" t="s">
        <v>405</v>
      </c>
      <c r="I97" s="220" t="s">
        <v>406</v>
      </c>
      <c r="J97" s="275" t="s">
        <v>383</v>
      </c>
      <c r="K97" s="220" t="s">
        <v>408</v>
      </c>
      <c r="L97" s="220" t="s">
        <v>408</v>
      </c>
      <c r="M97" s="220"/>
      <c r="N97" s="247" t="s">
        <v>3</v>
      </c>
      <c r="O97" s="188">
        <v>500000</v>
      </c>
      <c r="P97" s="188">
        <v>3650000</v>
      </c>
      <c r="Q97" s="494"/>
    </row>
    <row r="98" spans="1:16375">
      <c r="A98" s="609" t="s">
        <v>793</v>
      </c>
      <c r="B98" s="610" t="s">
        <v>1286</v>
      </c>
      <c r="C98" s="597" t="s">
        <v>1287</v>
      </c>
      <c r="D98" s="611" t="s">
        <v>1288</v>
      </c>
      <c r="E98" s="587"/>
      <c r="F98" s="587"/>
      <c r="G98" s="587"/>
      <c r="H98" s="587" t="s">
        <v>1289</v>
      </c>
      <c r="I98" s="587" t="s">
        <v>1290</v>
      </c>
      <c r="J98" s="587" t="s">
        <v>3</v>
      </c>
      <c r="K98" s="613">
        <v>2000000</v>
      </c>
      <c r="L98" s="614">
        <v>14600000</v>
      </c>
      <c r="M98" s="615"/>
      <c r="N98" s="618"/>
      <c r="O98" s="619"/>
      <c r="P98" s="619">
        <v>45505</v>
      </c>
      <c r="Q98" s="620">
        <v>9</v>
      </c>
      <c r="R98" s="618"/>
      <c r="S98" s="618"/>
      <c r="T98" s="618"/>
      <c r="U98" s="618"/>
      <c r="V98" s="618"/>
      <c r="W98" s="621"/>
      <c r="X98" s="618"/>
      <c r="Y98" s="597"/>
      <c r="Z98" s="587"/>
      <c r="AA98" s="610" t="s">
        <v>958</v>
      </c>
      <c r="AB98" s="622"/>
      <c r="AC98" s="622"/>
      <c r="AD98" s="622"/>
      <c r="AE98" s="622"/>
      <c r="AF98" s="622"/>
      <c r="AG98" s="622"/>
      <c r="AH98" s="622"/>
      <c r="AI98" s="622"/>
      <c r="AJ98" s="622"/>
      <c r="AK98" s="622"/>
      <c r="AL98" s="622"/>
      <c r="AM98" s="622"/>
      <c r="AN98" s="622"/>
      <c r="AO98" s="622"/>
      <c r="AP98" s="622"/>
      <c r="AQ98" s="622"/>
      <c r="AR98" s="622"/>
      <c r="AS98" s="622"/>
      <c r="AT98" s="622"/>
      <c r="AU98" s="622"/>
      <c r="AV98" s="622"/>
      <c r="AW98" s="622"/>
      <c r="AX98" s="622"/>
      <c r="AY98" s="622"/>
      <c r="AZ98" s="622"/>
      <c r="BA98" s="622"/>
      <c r="BB98" s="622"/>
      <c r="BC98" s="622"/>
      <c r="BD98" s="622"/>
      <c r="BE98" s="622"/>
      <c r="BF98" s="622"/>
      <c r="BG98" s="622"/>
      <c r="BH98" s="622"/>
      <c r="BI98" s="622"/>
      <c r="BJ98" s="622"/>
      <c r="BK98" s="622"/>
      <c r="BL98" s="622"/>
      <c r="BM98" s="622"/>
      <c r="BN98" s="622"/>
      <c r="BO98" s="622"/>
      <c r="BP98" s="622"/>
      <c r="BQ98" s="622"/>
      <c r="BR98" s="622"/>
      <c r="BS98" s="622"/>
      <c r="BT98" s="622"/>
      <c r="BU98" s="622"/>
      <c r="BV98" s="622"/>
      <c r="BW98" s="622"/>
      <c r="BX98" s="622"/>
      <c r="BY98" s="622"/>
      <c r="BZ98" s="622"/>
      <c r="CA98" s="622"/>
      <c r="CB98" s="622"/>
      <c r="CC98" s="622"/>
      <c r="CD98" s="622"/>
      <c r="CE98" s="622"/>
      <c r="CF98" s="622"/>
      <c r="CG98" s="622"/>
      <c r="CH98" s="622"/>
      <c r="CI98" s="622"/>
      <c r="CJ98" s="622"/>
      <c r="CK98" s="622"/>
      <c r="CL98" s="622"/>
      <c r="CM98" s="622"/>
      <c r="CN98" s="622"/>
      <c r="CO98" s="622"/>
      <c r="CP98" s="622"/>
      <c r="CQ98" s="622"/>
      <c r="CR98" s="622"/>
      <c r="CS98" s="622"/>
      <c r="CT98" s="622"/>
      <c r="CU98" s="622"/>
      <c r="CV98" s="622"/>
      <c r="CW98" s="622"/>
      <c r="CX98" s="622"/>
      <c r="CY98" s="622"/>
      <c r="CZ98" s="622"/>
      <c r="DA98" s="622"/>
      <c r="DB98" s="622"/>
      <c r="DC98" s="622"/>
      <c r="DD98" s="622"/>
      <c r="DE98" s="622"/>
      <c r="DF98" s="622"/>
      <c r="DG98" s="622"/>
      <c r="DH98" s="622"/>
      <c r="DI98" s="622"/>
      <c r="DJ98" s="622"/>
      <c r="DK98" s="622"/>
      <c r="DL98" s="622"/>
      <c r="DM98" s="622"/>
      <c r="DN98" s="622"/>
      <c r="DO98" s="622"/>
      <c r="DP98" s="622"/>
      <c r="DQ98" s="622"/>
      <c r="DR98" s="622"/>
      <c r="DS98" s="622"/>
      <c r="DT98" s="622"/>
      <c r="DU98" s="622"/>
      <c r="DV98" s="622"/>
      <c r="DW98" s="622"/>
      <c r="DX98" s="622"/>
      <c r="DY98" s="622"/>
      <c r="DZ98" s="622"/>
      <c r="EA98" s="622"/>
      <c r="EB98" s="622"/>
      <c r="EC98" s="622"/>
      <c r="ED98" s="622"/>
      <c r="EE98" s="622"/>
      <c r="EF98" s="622"/>
      <c r="EG98" s="622"/>
      <c r="EH98" s="622"/>
      <c r="EI98" s="622"/>
      <c r="EJ98" s="622"/>
      <c r="EK98" s="622"/>
      <c r="EL98" s="622"/>
      <c r="EM98" s="622"/>
      <c r="EN98" s="622"/>
      <c r="EO98" s="622"/>
      <c r="EP98" s="622"/>
      <c r="EQ98" s="622"/>
      <c r="ER98" s="622"/>
      <c r="ES98" s="622"/>
      <c r="ET98" s="622"/>
      <c r="EU98" s="622"/>
      <c r="EV98" s="622"/>
      <c r="EW98" s="622"/>
      <c r="EX98" s="622"/>
      <c r="EY98" s="622"/>
      <c r="EZ98" s="622"/>
      <c r="FA98" s="622"/>
      <c r="FB98" s="622"/>
      <c r="FC98" s="622"/>
      <c r="FD98" s="622"/>
      <c r="FE98" s="622"/>
      <c r="FF98" s="622"/>
      <c r="FG98" s="622"/>
      <c r="FH98" s="622"/>
      <c r="FI98" s="622"/>
      <c r="FJ98" s="622"/>
      <c r="FK98" s="622"/>
      <c r="FL98" s="622"/>
      <c r="FM98" s="622"/>
      <c r="FN98" s="622"/>
      <c r="FO98" s="622"/>
      <c r="FP98" s="622"/>
      <c r="FQ98" s="622"/>
      <c r="FR98" s="622"/>
      <c r="FS98" s="622"/>
      <c r="FT98" s="622"/>
      <c r="FU98" s="622"/>
      <c r="FV98" s="622"/>
      <c r="FW98" s="622"/>
      <c r="FX98" s="622"/>
      <c r="FY98" s="622"/>
      <c r="FZ98" s="622"/>
      <c r="GA98" s="622"/>
      <c r="GB98" s="622"/>
      <c r="GC98" s="622"/>
      <c r="GD98" s="622"/>
      <c r="GE98" s="622"/>
      <c r="GF98" s="622"/>
      <c r="GG98" s="622"/>
      <c r="GH98" s="622"/>
      <c r="GI98" s="622"/>
      <c r="GJ98" s="622"/>
      <c r="GK98" s="622"/>
      <c r="GL98" s="622"/>
      <c r="GM98" s="622"/>
      <c r="GN98" s="622"/>
      <c r="GO98" s="622"/>
      <c r="GP98" s="622"/>
      <c r="GQ98" s="622"/>
      <c r="GR98" s="622"/>
      <c r="GS98" s="622"/>
      <c r="GT98" s="622"/>
      <c r="GU98" s="622"/>
      <c r="GV98" s="622"/>
      <c r="GW98" s="622"/>
      <c r="GX98" s="622"/>
      <c r="GY98" s="622"/>
      <c r="GZ98" s="622"/>
      <c r="HA98" s="622"/>
      <c r="HB98" s="622"/>
      <c r="HC98" s="622"/>
      <c r="HD98" s="622"/>
      <c r="HE98" s="622"/>
      <c r="HF98" s="622"/>
      <c r="HG98" s="622"/>
      <c r="HH98" s="622"/>
      <c r="HI98" s="622"/>
      <c r="HJ98" s="622"/>
      <c r="HK98" s="622"/>
      <c r="HL98" s="622"/>
      <c r="HM98" s="622"/>
      <c r="HN98" s="622"/>
      <c r="HO98" s="622"/>
      <c r="HP98" s="622"/>
      <c r="HQ98" s="622"/>
      <c r="HR98" s="622"/>
      <c r="HS98" s="622"/>
      <c r="HT98" s="622"/>
      <c r="HU98" s="622"/>
      <c r="HV98" s="622"/>
      <c r="HW98" s="622"/>
      <c r="HX98" s="622"/>
      <c r="HY98" s="622"/>
      <c r="HZ98" s="622"/>
      <c r="IA98" s="622"/>
      <c r="IB98" s="622"/>
      <c r="IC98" s="622"/>
      <c r="ID98" s="622"/>
      <c r="IE98" s="622"/>
      <c r="IF98" s="622"/>
      <c r="IG98" s="622"/>
      <c r="IH98" s="622"/>
      <c r="II98" s="622"/>
      <c r="IJ98" s="622"/>
      <c r="IK98" s="622"/>
      <c r="IL98" s="622"/>
      <c r="IM98" s="622"/>
      <c r="IN98" s="622"/>
      <c r="IO98" s="622"/>
      <c r="IP98" s="622"/>
      <c r="IQ98" s="622"/>
      <c r="IR98" s="622"/>
      <c r="IS98" s="622"/>
      <c r="IT98" s="622"/>
      <c r="IU98" s="622"/>
      <c r="IV98" s="622"/>
      <c r="IW98" s="622"/>
      <c r="IX98" s="622"/>
      <c r="IY98" s="622"/>
      <c r="IZ98" s="622"/>
      <c r="JA98" s="622"/>
      <c r="JB98" s="622"/>
      <c r="JC98" s="622"/>
      <c r="JD98" s="622"/>
      <c r="JE98" s="622"/>
      <c r="JF98" s="622"/>
      <c r="JG98" s="622"/>
      <c r="JH98" s="622"/>
      <c r="JI98" s="622"/>
      <c r="JJ98" s="622"/>
      <c r="JK98" s="622"/>
      <c r="JL98" s="622"/>
      <c r="JM98" s="622"/>
      <c r="JN98" s="622"/>
      <c r="JO98" s="622"/>
      <c r="JP98" s="622"/>
      <c r="JQ98" s="622"/>
      <c r="JR98" s="622"/>
      <c r="JS98" s="622"/>
      <c r="JT98" s="622"/>
      <c r="JU98" s="622"/>
      <c r="JV98" s="622"/>
      <c r="JW98" s="622"/>
      <c r="JX98" s="622"/>
      <c r="JY98" s="622"/>
      <c r="JZ98" s="622"/>
      <c r="KA98" s="622"/>
      <c r="KB98" s="622"/>
      <c r="KC98" s="622"/>
      <c r="KD98" s="622"/>
      <c r="KE98" s="622"/>
      <c r="KF98" s="622"/>
      <c r="KG98" s="622"/>
      <c r="KH98" s="622"/>
      <c r="KI98" s="622"/>
      <c r="KJ98" s="622"/>
      <c r="KK98" s="622"/>
      <c r="KL98" s="622"/>
      <c r="KM98" s="622"/>
      <c r="KN98" s="622"/>
      <c r="KO98" s="622"/>
      <c r="KP98" s="622"/>
      <c r="KQ98" s="622"/>
      <c r="KR98" s="622"/>
      <c r="KS98" s="622"/>
      <c r="KT98" s="622"/>
      <c r="KU98" s="622"/>
      <c r="KV98" s="622"/>
      <c r="KW98" s="622"/>
      <c r="KX98" s="622"/>
      <c r="KY98" s="622"/>
      <c r="KZ98" s="622"/>
      <c r="LA98" s="622"/>
      <c r="LB98" s="622"/>
      <c r="LC98" s="622"/>
      <c r="LD98" s="622"/>
      <c r="LE98" s="622"/>
      <c r="LF98" s="622"/>
      <c r="LG98" s="622"/>
      <c r="LH98" s="622"/>
      <c r="LI98" s="622"/>
      <c r="LJ98" s="622"/>
      <c r="LK98" s="622"/>
      <c r="LL98" s="622"/>
      <c r="LM98" s="622"/>
      <c r="LN98" s="622"/>
      <c r="LO98" s="622"/>
      <c r="LP98" s="622"/>
      <c r="LQ98" s="622"/>
      <c r="LR98" s="622"/>
      <c r="LS98" s="622"/>
      <c r="LT98" s="622"/>
      <c r="LU98" s="622"/>
      <c r="LV98" s="622"/>
      <c r="LW98" s="622"/>
      <c r="LX98" s="622"/>
      <c r="LY98" s="622"/>
      <c r="LZ98" s="622"/>
      <c r="MA98" s="622"/>
      <c r="MB98" s="622"/>
      <c r="MC98" s="622"/>
      <c r="MD98" s="622"/>
      <c r="ME98" s="622"/>
      <c r="MF98" s="622"/>
      <c r="MG98" s="622"/>
      <c r="MH98" s="622"/>
      <c r="MI98" s="622"/>
      <c r="MJ98" s="622"/>
      <c r="MK98" s="622"/>
      <c r="ML98" s="622"/>
      <c r="MM98" s="622"/>
      <c r="MN98" s="622"/>
      <c r="MO98" s="622"/>
      <c r="MP98" s="622"/>
      <c r="MQ98" s="622"/>
      <c r="MR98" s="622"/>
      <c r="MS98" s="622"/>
      <c r="MT98" s="622"/>
      <c r="MU98" s="622"/>
      <c r="MV98" s="622"/>
      <c r="MW98" s="622"/>
      <c r="MX98" s="622"/>
      <c r="MY98" s="622"/>
      <c r="MZ98" s="622"/>
      <c r="NA98" s="622"/>
      <c r="NB98" s="622"/>
      <c r="NC98" s="622"/>
      <c r="ND98" s="622"/>
      <c r="NE98" s="622"/>
      <c r="NF98" s="622"/>
      <c r="NG98" s="622"/>
      <c r="NH98" s="622"/>
      <c r="NI98" s="622"/>
      <c r="NJ98" s="622"/>
      <c r="NK98" s="622"/>
      <c r="NL98" s="622"/>
      <c r="NM98" s="622"/>
      <c r="NN98" s="622"/>
      <c r="NO98" s="622"/>
      <c r="NP98" s="622"/>
      <c r="NQ98" s="622"/>
      <c r="NR98" s="622"/>
      <c r="NS98" s="622"/>
      <c r="NT98" s="622"/>
      <c r="NU98" s="622"/>
      <c r="NV98" s="622"/>
      <c r="NW98" s="622"/>
      <c r="NX98" s="622"/>
      <c r="NY98" s="622"/>
      <c r="NZ98" s="622"/>
      <c r="OA98" s="622"/>
      <c r="OB98" s="622"/>
      <c r="OC98" s="622"/>
      <c r="OD98" s="622"/>
      <c r="OE98" s="622"/>
      <c r="OF98" s="622"/>
      <c r="OG98" s="622"/>
      <c r="OH98" s="622"/>
      <c r="OI98" s="622"/>
      <c r="OJ98" s="622"/>
      <c r="OK98" s="622"/>
      <c r="OL98" s="622"/>
      <c r="OM98" s="622"/>
      <c r="ON98" s="622"/>
      <c r="OO98" s="622"/>
      <c r="OP98" s="622"/>
      <c r="OQ98" s="622"/>
      <c r="OR98" s="622"/>
      <c r="OS98" s="622"/>
      <c r="OT98" s="622"/>
      <c r="OU98" s="622"/>
      <c r="OV98" s="622"/>
      <c r="OW98" s="622"/>
      <c r="OX98" s="622"/>
      <c r="OY98" s="622"/>
      <c r="OZ98" s="622"/>
      <c r="PA98" s="622"/>
      <c r="PB98" s="622"/>
      <c r="PC98" s="622"/>
      <c r="PD98" s="622"/>
      <c r="PE98" s="622"/>
      <c r="PF98" s="622"/>
      <c r="PG98" s="622"/>
      <c r="PH98" s="622"/>
      <c r="PI98" s="622"/>
      <c r="PJ98" s="622"/>
      <c r="PK98" s="622"/>
      <c r="PL98" s="622"/>
      <c r="PM98" s="622"/>
      <c r="PN98" s="622"/>
      <c r="PO98" s="622"/>
      <c r="PP98" s="622"/>
      <c r="PQ98" s="622"/>
      <c r="PR98" s="622"/>
      <c r="PS98" s="622"/>
      <c r="PT98" s="622"/>
      <c r="PU98" s="622"/>
      <c r="PV98" s="622"/>
      <c r="PW98" s="622"/>
      <c r="PX98" s="622"/>
      <c r="PY98" s="622"/>
      <c r="PZ98" s="622"/>
      <c r="QA98" s="622"/>
      <c r="QB98" s="622"/>
      <c r="QC98" s="622"/>
      <c r="QD98" s="622"/>
      <c r="QE98" s="622"/>
      <c r="QF98" s="622"/>
      <c r="QG98" s="622"/>
      <c r="QH98" s="622"/>
      <c r="QI98" s="622"/>
      <c r="QJ98" s="622"/>
      <c r="QK98" s="622"/>
      <c r="QL98" s="622"/>
      <c r="QM98" s="622"/>
      <c r="QN98" s="622"/>
      <c r="QO98" s="622"/>
      <c r="QP98" s="622"/>
      <c r="QQ98" s="622"/>
      <c r="QR98" s="622"/>
      <c r="QS98" s="622"/>
      <c r="QT98" s="622"/>
      <c r="QU98" s="622"/>
      <c r="QV98" s="622"/>
      <c r="QW98" s="622"/>
      <c r="QX98" s="622"/>
      <c r="QY98" s="622"/>
      <c r="QZ98" s="622"/>
      <c r="RA98" s="622"/>
      <c r="RB98" s="622"/>
      <c r="RC98" s="622"/>
      <c r="RD98" s="622"/>
      <c r="RE98" s="622"/>
      <c r="RF98" s="622"/>
      <c r="RG98" s="622"/>
      <c r="RH98" s="622"/>
      <c r="RI98" s="622"/>
      <c r="RJ98" s="622"/>
      <c r="RK98" s="622"/>
      <c r="RL98" s="622"/>
      <c r="RM98" s="622"/>
      <c r="RN98" s="622"/>
      <c r="RO98" s="622"/>
      <c r="RP98" s="622"/>
      <c r="RQ98" s="622"/>
      <c r="RR98" s="622"/>
      <c r="RS98" s="622"/>
      <c r="RT98" s="622"/>
      <c r="RU98" s="622"/>
      <c r="RV98" s="622"/>
      <c r="RW98" s="622"/>
      <c r="RX98" s="622"/>
      <c r="RY98" s="622"/>
      <c r="RZ98" s="622"/>
      <c r="SA98" s="622"/>
      <c r="SB98" s="622"/>
      <c r="SC98" s="622"/>
      <c r="SD98" s="622"/>
      <c r="SE98" s="622"/>
      <c r="SF98" s="622"/>
      <c r="SG98" s="622"/>
      <c r="SH98" s="622"/>
      <c r="SI98" s="622"/>
      <c r="SJ98" s="622"/>
      <c r="SK98" s="622"/>
      <c r="SL98" s="622"/>
      <c r="SM98" s="622"/>
      <c r="SN98" s="622"/>
      <c r="SO98" s="622"/>
      <c r="SP98" s="622"/>
      <c r="SQ98" s="622"/>
      <c r="SR98" s="622"/>
      <c r="SS98" s="622"/>
      <c r="ST98" s="622"/>
      <c r="SU98" s="622"/>
      <c r="SV98" s="622"/>
      <c r="SW98" s="622"/>
      <c r="SX98" s="622"/>
      <c r="SY98" s="622"/>
      <c r="SZ98" s="622"/>
      <c r="TA98" s="622"/>
      <c r="TB98" s="622"/>
      <c r="TC98" s="622"/>
      <c r="TD98" s="622"/>
      <c r="TE98" s="622"/>
      <c r="TF98" s="622"/>
      <c r="TG98" s="622"/>
      <c r="TH98" s="622"/>
      <c r="TI98" s="622"/>
      <c r="TJ98" s="622"/>
      <c r="TK98" s="622"/>
      <c r="TL98" s="622"/>
      <c r="TM98" s="622"/>
      <c r="TN98" s="622"/>
      <c r="TO98" s="622"/>
      <c r="TP98" s="622"/>
      <c r="TQ98" s="622"/>
      <c r="TR98" s="622"/>
      <c r="TS98" s="622"/>
      <c r="TT98" s="622"/>
      <c r="TU98" s="622"/>
      <c r="TV98" s="622"/>
      <c r="TW98" s="622"/>
      <c r="TX98" s="622"/>
      <c r="TY98" s="622"/>
      <c r="TZ98" s="622"/>
      <c r="UA98" s="622"/>
      <c r="UB98" s="622"/>
      <c r="UC98" s="622"/>
      <c r="UD98" s="622"/>
      <c r="UE98" s="622"/>
      <c r="UF98" s="622"/>
      <c r="UG98" s="622"/>
      <c r="UH98" s="622"/>
      <c r="UI98" s="622"/>
      <c r="UJ98" s="622"/>
      <c r="UK98" s="622"/>
      <c r="UL98" s="622"/>
      <c r="UM98" s="622"/>
      <c r="UN98" s="622"/>
      <c r="UO98" s="622"/>
      <c r="UP98" s="622"/>
      <c r="UQ98" s="622"/>
      <c r="UR98" s="622"/>
      <c r="US98" s="622"/>
      <c r="UT98" s="622"/>
      <c r="UU98" s="622"/>
      <c r="UV98" s="622"/>
      <c r="UW98" s="622"/>
      <c r="UX98" s="622"/>
      <c r="UY98" s="622"/>
      <c r="UZ98" s="622"/>
      <c r="VA98" s="622"/>
      <c r="VB98" s="622"/>
      <c r="VC98" s="622"/>
      <c r="VD98" s="622"/>
      <c r="VE98" s="622"/>
      <c r="VF98" s="622"/>
      <c r="VG98" s="622"/>
      <c r="VH98" s="622"/>
      <c r="VI98" s="622"/>
      <c r="VJ98" s="622"/>
      <c r="VK98" s="622"/>
      <c r="VL98" s="622"/>
      <c r="VM98" s="622"/>
      <c r="VN98" s="622"/>
      <c r="VO98" s="622"/>
      <c r="VP98" s="622"/>
      <c r="VQ98" s="622"/>
      <c r="VR98" s="622"/>
      <c r="VS98" s="622"/>
      <c r="VT98" s="622"/>
      <c r="VU98" s="622"/>
      <c r="VV98" s="622"/>
      <c r="VW98" s="622"/>
      <c r="VX98" s="622"/>
      <c r="VY98" s="622"/>
      <c r="VZ98" s="622"/>
      <c r="WA98" s="622"/>
      <c r="WB98" s="622"/>
      <c r="WC98" s="622"/>
      <c r="WD98" s="622"/>
      <c r="WE98" s="622"/>
      <c r="WF98" s="622"/>
      <c r="WG98" s="622"/>
      <c r="WH98" s="622"/>
      <c r="WI98" s="622"/>
      <c r="WJ98" s="622"/>
      <c r="WK98" s="622"/>
      <c r="WL98" s="622"/>
      <c r="WM98" s="622"/>
      <c r="WN98" s="622"/>
      <c r="WO98" s="622"/>
      <c r="WP98" s="622"/>
      <c r="WQ98" s="622"/>
      <c r="WR98" s="622"/>
      <c r="WS98" s="622"/>
      <c r="WT98" s="622"/>
      <c r="WU98" s="622"/>
      <c r="WV98" s="622"/>
      <c r="WW98" s="622"/>
      <c r="WX98" s="622"/>
      <c r="WY98" s="622"/>
      <c r="WZ98" s="622"/>
      <c r="XA98" s="622"/>
      <c r="XB98" s="622"/>
      <c r="XC98" s="622"/>
      <c r="XD98" s="622"/>
      <c r="XE98" s="622"/>
      <c r="XF98" s="622"/>
      <c r="XG98" s="622"/>
      <c r="XH98" s="622"/>
      <c r="XI98" s="622"/>
      <c r="XJ98" s="622"/>
      <c r="XK98" s="622"/>
      <c r="XL98" s="622"/>
      <c r="XM98" s="622"/>
      <c r="XN98" s="622"/>
      <c r="XO98" s="622"/>
      <c r="XP98" s="622"/>
      <c r="XQ98" s="622"/>
      <c r="XR98" s="622"/>
      <c r="XS98" s="622"/>
      <c r="XT98" s="622"/>
      <c r="XU98" s="622"/>
      <c r="XV98" s="622"/>
      <c r="XW98" s="622"/>
      <c r="XX98" s="622"/>
      <c r="XY98" s="622"/>
      <c r="XZ98" s="622"/>
      <c r="YA98" s="622"/>
      <c r="YB98" s="622"/>
      <c r="YC98" s="622"/>
      <c r="YD98" s="622"/>
      <c r="YE98" s="622"/>
      <c r="YF98" s="622"/>
      <c r="YG98" s="622"/>
      <c r="YH98" s="622"/>
      <c r="YI98" s="622"/>
      <c r="YJ98" s="622"/>
      <c r="YK98" s="622"/>
      <c r="YL98" s="622"/>
      <c r="YM98" s="622"/>
      <c r="YN98" s="622"/>
      <c r="YO98" s="622"/>
      <c r="YP98" s="622"/>
      <c r="YQ98" s="622"/>
      <c r="YR98" s="622"/>
      <c r="YS98" s="622"/>
      <c r="YT98" s="622"/>
      <c r="YU98" s="622"/>
      <c r="YV98" s="622"/>
      <c r="YW98" s="622"/>
      <c r="YX98" s="622"/>
      <c r="YY98" s="622"/>
      <c r="YZ98" s="622"/>
      <c r="ZA98" s="622"/>
      <c r="ZB98" s="622"/>
      <c r="ZC98" s="622"/>
      <c r="ZD98" s="622"/>
      <c r="ZE98" s="622"/>
      <c r="ZF98" s="622"/>
      <c r="ZG98" s="622"/>
      <c r="ZH98" s="622"/>
      <c r="ZI98" s="622"/>
      <c r="ZJ98" s="622"/>
      <c r="ZK98" s="622"/>
      <c r="ZL98" s="622"/>
      <c r="ZM98" s="622"/>
      <c r="ZN98" s="622"/>
      <c r="ZO98" s="622"/>
      <c r="ZP98" s="622"/>
      <c r="ZQ98" s="622"/>
      <c r="ZR98" s="622"/>
      <c r="ZS98" s="622"/>
      <c r="ZT98" s="622"/>
      <c r="ZU98" s="622"/>
      <c r="ZV98" s="622"/>
      <c r="ZW98" s="622"/>
      <c r="ZX98" s="622"/>
      <c r="ZY98" s="622"/>
      <c r="ZZ98" s="622"/>
      <c r="AAA98" s="622"/>
      <c r="AAB98" s="622"/>
      <c r="AAC98" s="622"/>
      <c r="AAD98" s="622"/>
      <c r="AAE98" s="622"/>
      <c r="AAF98" s="622"/>
      <c r="AAG98" s="622"/>
      <c r="AAH98" s="622"/>
      <c r="AAI98" s="622"/>
      <c r="AAJ98" s="622"/>
      <c r="AAK98" s="622"/>
      <c r="AAL98" s="622"/>
      <c r="AAM98" s="622"/>
      <c r="AAN98" s="622"/>
      <c r="AAO98" s="622"/>
      <c r="AAP98" s="622"/>
      <c r="AAQ98" s="622"/>
      <c r="AAR98" s="622"/>
      <c r="AAS98" s="622"/>
      <c r="AAT98" s="622"/>
      <c r="AAU98" s="622"/>
      <c r="AAV98" s="622"/>
      <c r="AAW98" s="622"/>
      <c r="AAX98" s="622"/>
      <c r="AAY98" s="622"/>
      <c r="AAZ98" s="622"/>
      <c r="ABA98" s="622"/>
      <c r="ABB98" s="622"/>
      <c r="ABC98" s="622"/>
      <c r="ABD98" s="622"/>
      <c r="ABE98" s="622"/>
      <c r="ABF98" s="622"/>
      <c r="ABG98" s="622"/>
      <c r="ABH98" s="622"/>
      <c r="ABI98" s="622"/>
      <c r="ABJ98" s="622"/>
      <c r="ABK98" s="622"/>
      <c r="ABL98" s="622"/>
      <c r="ABM98" s="622"/>
      <c r="ABN98" s="622"/>
      <c r="ABO98" s="622"/>
      <c r="ABP98" s="622"/>
      <c r="ABQ98" s="622"/>
      <c r="ABR98" s="622"/>
      <c r="ABS98" s="622"/>
      <c r="ABT98" s="622"/>
      <c r="ABU98" s="622"/>
      <c r="ABV98" s="622"/>
      <c r="ABW98" s="622"/>
      <c r="ABX98" s="622"/>
      <c r="ABY98" s="622"/>
      <c r="ABZ98" s="622"/>
      <c r="ACA98" s="622"/>
      <c r="ACB98" s="622"/>
      <c r="ACC98" s="622"/>
      <c r="ACD98" s="622"/>
      <c r="ACE98" s="622"/>
      <c r="ACF98" s="622"/>
      <c r="ACG98" s="622"/>
      <c r="ACH98" s="622"/>
      <c r="ACI98" s="622"/>
      <c r="ACJ98" s="622"/>
      <c r="ACK98" s="622"/>
      <c r="ACL98" s="622"/>
      <c r="ACM98" s="622"/>
      <c r="ACN98" s="622"/>
      <c r="ACO98" s="622"/>
      <c r="ACP98" s="622"/>
      <c r="ACQ98" s="622"/>
      <c r="ACR98" s="622"/>
      <c r="ACS98" s="622"/>
      <c r="ACT98" s="622"/>
      <c r="ACU98" s="622"/>
      <c r="ACV98" s="622"/>
      <c r="ACW98" s="622"/>
      <c r="ACX98" s="622"/>
      <c r="ACY98" s="622"/>
      <c r="ACZ98" s="622"/>
      <c r="ADA98" s="622"/>
      <c r="ADB98" s="622"/>
      <c r="ADC98" s="622"/>
      <c r="ADD98" s="622"/>
      <c r="ADE98" s="622"/>
      <c r="ADF98" s="622"/>
      <c r="ADG98" s="622"/>
      <c r="ADH98" s="622"/>
      <c r="ADI98" s="622"/>
      <c r="ADJ98" s="622"/>
      <c r="ADK98" s="622"/>
      <c r="ADL98" s="622"/>
      <c r="ADM98" s="622"/>
      <c r="ADN98" s="622"/>
      <c r="ADO98" s="622"/>
      <c r="ADP98" s="622"/>
      <c r="ADQ98" s="622"/>
      <c r="ADR98" s="622"/>
      <c r="ADS98" s="622"/>
      <c r="ADT98" s="622"/>
      <c r="ADU98" s="622"/>
      <c r="ADV98" s="622"/>
      <c r="ADW98" s="622"/>
      <c r="ADX98" s="622"/>
      <c r="ADY98" s="622"/>
      <c r="ADZ98" s="622"/>
      <c r="AEA98" s="622"/>
      <c r="AEB98" s="622"/>
      <c r="AEC98" s="622"/>
      <c r="AED98" s="622"/>
      <c r="AEE98" s="622"/>
      <c r="AEF98" s="622"/>
      <c r="AEG98" s="622"/>
      <c r="AEH98" s="622"/>
      <c r="AEI98" s="622"/>
      <c r="AEJ98" s="622"/>
      <c r="AEK98" s="622"/>
      <c r="AEL98" s="622"/>
      <c r="AEM98" s="622"/>
      <c r="AEN98" s="622"/>
      <c r="AEO98" s="622"/>
      <c r="AEP98" s="622"/>
      <c r="AEQ98" s="622"/>
      <c r="AER98" s="622"/>
      <c r="AES98" s="622"/>
      <c r="AET98" s="622"/>
      <c r="AEU98" s="622"/>
      <c r="AEV98" s="622"/>
      <c r="AEW98" s="622"/>
      <c r="AEX98" s="622"/>
      <c r="AEY98" s="622"/>
      <c r="AEZ98" s="622"/>
      <c r="AFA98" s="622"/>
      <c r="AFB98" s="622"/>
      <c r="AFC98" s="622"/>
      <c r="AFD98" s="622"/>
      <c r="AFE98" s="622"/>
      <c r="AFF98" s="622"/>
      <c r="AFG98" s="622"/>
      <c r="AFH98" s="622"/>
      <c r="AFI98" s="622"/>
      <c r="AFJ98" s="622"/>
      <c r="AFK98" s="622"/>
      <c r="AFL98" s="622"/>
      <c r="AFM98" s="622"/>
      <c r="AFN98" s="622"/>
      <c r="AFO98" s="622"/>
      <c r="AFP98" s="622"/>
      <c r="AFQ98" s="622"/>
      <c r="AFR98" s="622"/>
      <c r="AFS98" s="622"/>
      <c r="AFT98" s="622"/>
      <c r="AFU98" s="622"/>
      <c r="AFV98" s="622"/>
      <c r="AFW98" s="622"/>
      <c r="AFX98" s="622"/>
      <c r="AFY98" s="622"/>
      <c r="AFZ98" s="622"/>
      <c r="AGA98" s="622"/>
      <c r="AGB98" s="622"/>
      <c r="AGC98" s="622"/>
      <c r="AGD98" s="622"/>
      <c r="AGE98" s="622"/>
      <c r="AGF98" s="622"/>
      <c r="AGG98" s="622"/>
      <c r="AGH98" s="622"/>
      <c r="AGI98" s="622"/>
      <c r="AGJ98" s="622"/>
      <c r="AGK98" s="622"/>
      <c r="AGL98" s="622"/>
      <c r="AGM98" s="622"/>
      <c r="AGN98" s="622"/>
      <c r="AGO98" s="622"/>
      <c r="AGP98" s="622"/>
      <c r="AGQ98" s="622"/>
      <c r="AGR98" s="622"/>
      <c r="AGS98" s="622"/>
      <c r="AGT98" s="622"/>
      <c r="AGU98" s="622"/>
      <c r="AGV98" s="622"/>
      <c r="AGW98" s="622"/>
      <c r="AGX98" s="622"/>
      <c r="AGY98" s="622"/>
      <c r="AGZ98" s="622"/>
      <c r="AHA98" s="622"/>
      <c r="AHB98" s="622"/>
      <c r="AHC98" s="622"/>
      <c r="AHD98" s="622"/>
      <c r="AHE98" s="622"/>
      <c r="AHF98" s="622"/>
      <c r="AHG98" s="622"/>
      <c r="AHH98" s="622"/>
      <c r="AHI98" s="622"/>
      <c r="AHJ98" s="622"/>
      <c r="AHK98" s="622"/>
      <c r="AHL98" s="622"/>
      <c r="AHM98" s="622"/>
      <c r="AHN98" s="622"/>
      <c r="AHO98" s="622"/>
      <c r="AHP98" s="622"/>
      <c r="AHQ98" s="622"/>
      <c r="AHR98" s="622"/>
      <c r="AHS98" s="622"/>
      <c r="AHT98" s="622"/>
      <c r="AHU98" s="622"/>
      <c r="AHV98" s="622"/>
      <c r="AHW98" s="622"/>
      <c r="AHX98" s="622"/>
      <c r="AHY98" s="622"/>
      <c r="AHZ98" s="622"/>
      <c r="AIA98" s="622"/>
      <c r="AIB98" s="622"/>
      <c r="AIC98" s="622"/>
      <c r="AID98" s="622"/>
      <c r="AIE98" s="622"/>
      <c r="AIF98" s="622"/>
      <c r="AIG98" s="622"/>
      <c r="AIH98" s="622"/>
      <c r="AII98" s="622"/>
      <c r="AIJ98" s="622"/>
      <c r="AIK98" s="622"/>
      <c r="AIL98" s="622"/>
      <c r="AIM98" s="622"/>
      <c r="AIN98" s="622"/>
      <c r="AIO98" s="622"/>
      <c r="AIP98" s="622"/>
      <c r="AIQ98" s="622"/>
      <c r="AIR98" s="622"/>
      <c r="AIS98" s="622"/>
      <c r="AIT98" s="622"/>
      <c r="AIU98" s="622"/>
      <c r="AIV98" s="622"/>
      <c r="AIW98" s="622"/>
      <c r="AIX98" s="622"/>
      <c r="AIY98" s="622"/>
      <c r="AIZ98" s="622"/>
      <c r="AJA98" s="622"/>
      <c r="AJB98" s="622"/>
      <c r="AJC98" s="622"/>
      <c r="AJD98" s="622"/>
      <c r="AJE98" s="622"/>
      <c r="AJF98" s="622"/>
      <c r="AJG98" s="622"/>
      <c r="AJH98" s="622"/>
      <c r="AJI98" s="622"/>
      <c r="AJJ98" s="622"/>
      <c r="AJK98" s="622"/>
      <c r="AJL98" s="622"/>
      <c r="AJM98" s="622"/>
      <c r="AJN98" s="622"/>
      <c r="AJO98" s="622"/>
      <c r="AJP98" s="622"/>
      <c r="AJQ98" s="622"/>
      <c r="AJR98" s="622"/>
      <c r="AJS98" s="622"/>
      <c r="AJT98" s="622"/>
      <c r="AJU98" s="622"/>
      <c r="AJV98" s="622"/>
      <c r="AJW98" s="622"/>
      <c r="AJX98" s="622"/>
      <c r="AJY98" s="622"/>
      <c r="AJZ98" s="622"/>
      <c r="AKA98" s="622"/>
      <c r="AKB98" s="622"/>
      <c r="AKC98" s="622"/>
      <c r="AKD98" s="622"/>
      <c r="AKE98" s="622"/>
      <c r="AKF98" s="622"/>
      <c r="AKG98" s="622"/>
      <c r="AKH98" s="622"/>
      <c r="AKI98" s="622"/>
      <c r="AKJ98" s="622"/>
      <c r="AKK98" s="622"/>
      <c r="AKL98" s="622"/>
      <c r="AKM98" s="622"/>
      <c r="AKN98" s="622"/>
      <c r="AKO98" s="622"/>
      <c r="AKP98" s="622"/>
      <c r="AKQ98" s="622"/>
      <c r="AKR98" s="622"/>
      <c r="AKS98" s="622"/>
      <c r="AKT98" s="622"/>
      <c r="AKU98" s="622"/>
      <c r="AKV98" s="622"/>
      <c r="AKW98" s="622"/>
      <c r="AKX98" s="622"/>
      <c r="AKY98" s="622"/>
      <c r="AKZ98" s="622"/>
      <c r="ALA98" s="622"/>
      <c r="ALB98" s="622"/>
      <c r="ALC98" s="622"/>
      <c r="ALD98" s="622"/>
      <c r="ALE98" s="622"/>
      <c r="ALF98" s="622"/>
      <c r="ALG98" s="622"/>
      <c r="ALH98" s="622"/>
      <c r="ALI98" s="622"/>
      <c r="ALJ98" s="622"/>
      <c r="ALK98" s="622"/>
      <c r="ALL98" s="622"/>
      <c r="ALM98" s="622"/>
      <c r="ALN98" s="622"/>
      <c r="ALO98" s="622"/>
      <c r="ALP98" s="622"/>
      <c r="ALQ98" s="622"/>
      <c r="ALR98" s="622"/>
      <c r="ALS98" s="622"/>
      <c r="ALT98" s="622"/>
      <c r="ALU98" s="622"/>
      <c r="ALV98" s="622"/>
      <c r="ALW98" s="622"/>
      <c r="ALX98" s="622"/>
      <c r="ALY98" s="622"/>
      <c r="ALZ98" s="622"/>
      <c r="AMA98" s="622"/>
      <c r="AMB98" s="622"/>
      <c r="AMC98" s="622"/>
      <c r="AMD98" s="622"/>
      <c r="AME98" s="622"/>
      <c r="AMF98" s="622"/>
      <c r="AMG98" s="622"/>
      <c r="AMH98" s="622"/>
      <c r="AMI98" s="622"/>
      <c r="AMJ98" s="622"/>
      <c r="AMK98" s="622"/>
      <c r="AML98" s="622"/>
      <c r="AMM98" s="622"/>
      <c r="AMN98" s="622"/>
      <c r="AMO98" s="622"/>
      <c r="AMP98" s="622"/>
      <c r="AMQ98" s="622"/>
      <c r="AMR98" s="622"/>
      <c r="AMS98" s="622"/>
      <c r="AMT98" s="622"/>
      <c r="AMU98" s="622"/>
      <c r="AMV98" s="622"/>
      <c r="AMW98" s="622"/>
      <c r="AMX98" s="622"/>
      <c r="AMY98" s="622"/>
      <c r="AMZ98" s="622"/>
      <c r="ANA98" s="622"/>
      <c r="ANB98" s="622"/>
      <c r="ANC98" s="622"/>
      <c r="AND98" s="622"/>
      <c r="ANE98" s="622"/>
      <c r="ANF98" s="622"/>
      <c r="ANG98" s="622"/>
      <c r="ANH98" s="622"/>
      <c r="ANI98" s="622"/>
      <c r="ANJ98" s="622"/>
      <c r="ANK98" s="622"/>
      <c r="ANL98" s="622"/>
      <c r="ANM98" s="622"/>
      <c r="ANN98" s="622"/>
      <c r="ANO98" s="622"/>
      <c r="ANP98" s="622"/>
      <c r="ANQ98" s="622"/>
      <c r="ANR98" s="622"/>
      <c r="ANS98" s="622"/>
      <c r="ANT98" s="622"/>
      <c r="ANU98" s="622"/>
      <c r="ANV98" s="622"/>
      <c r="ANW98" s="622"/>
      <c r="ANX98" s="622"/>
      <c r="ANY98" s="622"/>
      <c r="ANZ98" s="622"/>
      <c r="AOA98" s="622"/>
      <c r="AOB98" s="622"/>
      <c r="AOC98" s="622"/>
      <c r="AOD98" s="622"/>
      <c r="AOE98" s="622"/>
      <c r="AOF98" s="622"/>
      <c r="AOG98" s="622"/>
      <c r="AOH98" s="622"/>
      <c r="AOI98" s="622"/>
      <c r="AOJ98" s="622"/>
      <c r="AOK98" s="622"/>
      <c r="AOL98" s="622"/>
      <c r="AOM98" s="622"/>
      <c r="AON98" s="622"/>
      <c r="AOO98" s="622"/>
      <c r="AOP98" s="622"/>
      <c r="AOQ98" s="622"/>
      <c r="AOR98" s="622"/>
      <c r="AOS98" s="622"/>
      <c r="AOT98" s="622"/>
      <c r="AOU98" s="622"/>
      <c r="AOV98" s="622"/>
      <c r="AOW98" s="622"/>
      <c r="AOX98" s="622"/>
      <c r="AOY98" s="622"/>
      <c r="AOZ98" s="622"/>
      <c r="APA98" s="622"/>
      <c r="APB98" s="622"/>
      <c r="APC98" s="622"/>
      <c r="APD98" s="622"/>
      <c r="APE98" s="622"/>
      <c r="APF98" s="622"/>
      <c r="APG98" s="622"/>
      <c r="APH98" s="622"/>
      <c r="API98" s="622"/>
      <c r="APJ98" s="622"/>
      <c r="APK98" s="622"/>
      <c r="APL98" s="622"/>
      <c r="APM98" s="622"/>
      <c r="APN98" s="622"/>
      <c r="APO98" s="622"/>
      <c r="APP98" s="622"/>
      <c r="APQ98" s="622"/>
      <c r="APR98" s="622"/>
      <c r="APS98" s="622"/>
      <c r="APT98" s="622"/>
      <c r="APU98" s="622"/>
      <c r="APV98" s="622"/>
      <c r="APW98" s="622"/>
      <c r="APX98" s="622"/>
      <c r="APY98" s="622"/>
      <c r="APZ98" s="622"/>
      <c r="AQA98" s="622"/>
      <c r="AQB98" s="622"/>
      <c r="AQC98" s="622"/>
      <c r="AQD98" s="622"/>
      <c r="AQE98" s="622"/>
      <c r="AQF98" s="622"/>
      <c r="AQG98" s="622"/>
      <c r="AQH98" s="622"/>
      <c r="AQI98" s="622"/>
      <c r="AQJ98" s="622"/>
      <c r="AQK98" s="622"/>
      <c r="AQL98" s="622"/>
      <c r="AQM98" s="622"/>
      <c r="AQN98" s="622"/>
      <c r="AQO98" s="622"/>
      <c r="AQP98" s="622"/>
      <c r="AQQ98" s="622"/>
      <c r="AQR98" s="622"/>
      <c r="AQS98" s="622"/>
      <c r="AQT98" s="622"/>
      <c r="AQU98" s="622"/>
      <c r="AQV98" s="622"/>
      <c r="AQW98" s="622"/>
      <c r="AQX98" s="622"/>
      <c r="AQY98" s="622"/>
      <c r="AQZ98" s="622"/>
      <c r="ARA98" s="622"/>
      <c r="ARB98" s="622"/>
      <c r="ARC98" s="622"/>
      <c r="ARD98" s="622"/>
      <c r="ARE98" s="622"/>
      <c r="ARF98" s="622"/>
      <c r="ARG98" s="622"/>
      <c r="ARH98" s="622"/>
      <c r="ARI98" s="622"/>
      <c r="ARJ98" s="622"/>
      <c r="ARK98" s="622"/>
      <c r="ARL98" s="622"/>
      <c r="ARM98" s="622"/>
      <c r="ARN98" s="622"/>
      <c r="ARO98" s="622"/>
      <c r="ARP98" s="622"/>
      <c r="ARQ98" s="622"/>
      <c r="ARR98" s="622"/>
      <c r="ARS98" s="622"/>
      <c r="ART98" s="622"/>
      <c r="ARU98" s="622"/>
      <c r="ARV98" s="622"/>
      <c r="ARW98" s="622"/>
      <c r="ARX98" s="622"/>
      <c r="ARY98" s="622"/>
      <c r="ARZ98" s="622"/>
      <c r="ASA98" s="622"/>
      <c r="ASB98" s="622"/>
      <c r="ASC98" s="622"/>
      <c r="ASD98" s="622"/>
      <c r="ASE98" s="622"/>
      <c r="ASF98" s="622"/>
      <c r="ASG98" s="622"/>
      <c r="ASH98" s="622"/>
      <c r="ASI98" s="622"/>
      <c r="ASJ98" s="622"/>
      <c r="ASK98" s="622"/>
      <c r="ASL98" s="622"/>
      <c r="ASM98" s="622"/>
      <c r="ASN98" s="622"/>
      <c r="ASO98" s="622"/>
      <c r="ASP98" s="622"/>
      <c r="ASQ98" s="622"/>
      <c r="ASR98" s="622"/>
      <c r="ASS98" s="622"/>
      <c r="AST98" s="622"/>
      <c r="ASU98" s="622"/>
      <c r="ASV98" s="622"/>
      <c r="ASW98" s="622"/>
      <c r="ASX98" s="622"/>
      <c r="ASY98" s="622"/>
      <c r="ASZ98" s="622"/>
      <c r="ATA98" s="622"/>
      <c r="ATB98" s="622"/>
      <c r="ATC98" s="622"/>
      <c r="ATD98" s="622"/>
      <c r="ATE98" s="622"/>
      <c r="ATF98" s="622"/>
      <c r="ATG98" s="622"/>
      <c r="ATH98" s="622"/>
      <c r="ATI98" s="622"/>
      <c r="ATJ98" s="622"/>
      <c r="ATK98" s="622"/>
      <c r="ATL98" s="622"/>
      <c r="ATM98" s="622"/>
      <c r="ATN98" s="622"/>
      <c r="ATO98" s="622"/>
      <c r="ATP98" s="622"/>
      <c r="ATQ98" s="622"/>
      <c r="ATR98" s="622"/>
      <c r="ATS98" s="622"/>
      <c r="ATT98" s="622"/>
      <c r="ATU98" s="622"/>
      <c r="ATV98" s="622"/>
      <c r="ATW98" s="622"/>
      <c r="ATX98" s="622"/>
      <c r="ATY98" s="622"/>
      <c r="ATZ98" s="622"/>
      <c r="AUA98" s="622"/>
      <c r="AUB98" s="622"/>
      <c r="AUC98" s="622"/>
      <c r="AUD98" s="622"/>
      <c r="AUE98" s="622"/>
      <c r="AUF98" s="622"/>
      <c r="AUG98" s="622"/>
      <c r="AUH98" s="622"/>
      <c r="AUI98" s="622"/>
      <c r="AUJ98" s="622"/>
      <c r="AUK98" s="622"/>
      <c r="AUL98" s="622"/>
      <c r="AUM98" s="622"/>
      <c r="AUN98" s="622"/>
      <c r="AUO98" s="622"/>
      <c r="AUP98" s="622"/>
      <c r="AUQ98" s="622"/>
      <c r="AUR98" s="622"/>
      <c r="AUS98" s="622"/>
      <c r="AUT98" s="622"/>
      <c r="AUU98" s="622"/>
      <c r="AUV98" s="622"/>
      <c r="AUW98" s="622"/>
      <c r="AUX98" s="622"/>
      <c r="AUY98" s="622"/>
      <c r="AUZ98" s="622"/>
      <c r="AVA98" s="622"/>
      <c r="AVB98" s="622"/>
      <c r="AVC98" s="622"/>
      <c r="AVD98" s="622"/>
      <c r="AVE98" s="622"/>
      <c r="AVF98" s="622"/>
      <c r="AVG98" s="622"/>
      <c r="AVH98" s="622"/>
      <c r="AVI98" s="622"/>
      <c r="AVJ98" s="622"/>
      <c r="AVK98" s="622"/>
      <c r="AVL98" s="622"/>
      <c r="AVM98" s="622"/>
      <c r="AVN98" s="622"/>
      <c r="AVO98" s="622"/>
      <c r="AVP98" s="622"/>
      <c r="AVQ98" s="622"/>
      <c r="AVR98" s="622"/>
      <c r="AVS98" s="622"/>
      <c r="AVT98" s="622"/>
      <c r="AVU98" s="622"/>
      <c r="AVV98" s="622"/>
      <c r="AVW98" s="622"/>
      <c r="AVX98" s="622"/>
      <c r="AVY98" s="622"/>
      <c r="AVZ98" s="622"/>
      <c r="AWA98" s="622"/>
      <c r="AWB98" s="622"/>
      <c r="AWC98" s="622"/>
      <c r="AWD98" s="622"/>
      <c r="AWE98" s="622"/>
      <c r="AWF98" s="622"/>
      <c r="AWG98" s="622"/>
      <c r="AWH98" s="622"/>
      <c r="AWI98" s="622"/>
      <c r="AWJ98" s="622"/>
      <c r="AWK98" s="622"/>
      <c r="AWL98" s="622"/>
      <c r="AWM98" s="622"/>
      <c r="AWN98" s="622"/>
      <c r="AWO98" s="622"/>
      <c r="AWP98" s="622"/>
      <c r="AWQ98" s="622"/>
      <c r="AWR98" s="622"/>
      <c r="AWS98" s="622"/>
      <c r="AWT98" s="622"/>
      <c r="AWU98" s="622"/>
      <c r="AWV98" s="622"/>
      <c r="AWW98" s="622"/>
      <c r="AWX98" s="622"/>
      <c r="AWY98" s="622"/>
      <c r="AWZ98" s="622"/>
      <c r="AXA98" s="622"/>
      <c r="AXB98" s="622"/>
      <c r="AXC98" s="622"/>
      <c r="AXD98" s="622"/>
      <c r="AXE98" s="622"/>
      <c r="AXF98" s="622"/>
      <c r="AXG98" s="622"/>
      <c r="AXH98" s="622"/>
      <c r="AXI98" s="622"/>
      <c r="AXJ98" s="622"/>
      <c r="AXK98" s="622"/>
      <c r="AXL98" s="622"/>
      <c r="AXM98" s="622"/>
      <c r="AXN98" s="622"/>
      <c r="AXO98" s="622"/>
      <c r="AXP98" s="622"/>
      <c r="AXQ98" s="622"/>
      <c r="AXR98" s="622"/>
      <c r="AXS98" s="622"/>
      <c r="AXT98" s="622"/>
      <c r="AXU98" s="622"/>
      <c r="AXV98" s="622"/>
      <c r="AXW98" s="622"/>
      <c r="AXX98" s="622"/>
      <c r="AXY98" s="622"/>
      <c r="AXZ98" s="622"/>
      <c r="AYA98" s="622"/>
      <c r="AYB98" s="622"/>
      <c r="AYC98" s="622"/>
      <c r="AYD98" s="622"/>
      <c r="AYE98" s="622"/>
      <c r="AYF98" s="622"/>
      <c r="AYG98" s="622"/>
      <c r="AYH98" s="622"/>
      <c r="AYI98" s="622"/>
      <c r="AYJ98" s="622"/>
      <c r="AYK98" s="622"/>
      <c r="AYL98" s="622"/>
      <c r="AYM98" s="622"/>
      <c r="AYN98" s="622"/>
      <c r="AYO98" s="622"/>
      <c r="AYP98" s="622"/>
      <c r="AYQ98" s="622"/>
      <c r="AYR98" s="622"/>
      <c r="AYS98" s="622"/>
      <c r="AYT98" s="622"/>
      <c r="AYU98" s="622"/>
      <c r="AYV98" s="622"/>
      <c r="AYW98" s="622"/>
      <c r="AYX98" s="622"/>
      <c r="AYY98" s="622"/>
      <c r="AYZ98" s="622"/>
      <c r="AZA98" s="622"/>
      <c r="AZB98" s="622"/>
      <c r="AZC98" s="622"/>
      <c r="AZD98" s="622"/>
      <c r="AZE98" s="622"/>
      <c r="AZF98" s="622"/>
      <c r="AZG98" s="622"/>
      <c r="AZH98" s="622"/>
      <c r="AZI98" s="622"/>
      <c r="AZJ98" s="622"/>
      <c r="AZK98" s="622"/>
      <c r="AZL98" s="622"/>
      <c r="AZM98" s="622"/>
      <c r="AZN98" s="622"/>
      <c r="AZO98" s="622"/>
      <c r="AZP98" s="622"/>
      <c r="AZQ98" s="622"/>
      <c r="AZR98" s="622"/>
      <c r="AZS98" s="622"/>
      <c r="AZT98" s="622"/>
      <c r="AZU98" s="622"/>
      <c r="AZV98" s="622"/>
      <c r="AZW98" s="622"/>
      <c r="AZX98" s="622"/>
      <c r="AZY98" s="622"/>
      <c r="AZZ98" s="622"/>
      <c r="BAA98" s="622"/>
      <c r="BAB98" s="622"/>
      <c r="BAC98" s="622"/>
      <c r="BAD98" s="622"/>
      <c r="BAE98" s="622"/>
      <c r="BAF98" s="622"/>
      <c r="BAG98" s="622"/>
      <c r="BAH98" s="622"/>
      <c r="BAI98" s="622"/>
      <c r="BAJ98" s="622"/>
      <c r="BAK98" s="622"/>
      <c r="BAL98" s="622"/>
      <c r="BAM98" s="622"/>
      <c r="BAN98" s="622"/>
      <c r="BAO98" s="622"/>
      <c r="BAP98" s="622"/>
      <c r="BAQ98" s="622"/>
      <c r="BAR98" s="622"/>
      <c r="BAS98" s="622"/>
      <c r="BAT98" s="622"/>
      <c r="BAU98" s="622"/>
      <c r="BAV98" s="622"/>
      <c r="BAW98" s="622"/>
      <c r="BAX98" s="622"/>
      <c r="BAY98" s="622"/>
      <c r="BAZ98" s="622"/>
      <c r="BBA98" s="622"/>
      <c r="BBB98" s="622"/>
      <c r="BBC98" s="622"/>
      <c r="BBD98" s="622"/>
      <c r="BBE98" s="622"/>
      <c r="BBF98" s="622"/>
      <c r="BBG98" s="622"/>
      <c r="BBH98" s="622"/>
      <c r="BBI98" s="622"/>
      <c r="BBJ98" s="622"/>
      <c r="BBK98" s="622"/>
      <c r="BBL98" s="622"/>
      <c r="BBM98" s="622"/>
      <c r="BBN98" s="622"/>
      <c r="BBO98" s="622"/>
      <c r="BBP98" s="622"/>
      <c r="BBQ98" s="622"/>
      <c r="BBR98" s="622"/>
      <c r="BBS98" s="622"/>
      <c r="BBT98" s="622"/>
      <c r="BBU98" s="622"/>
      <c r="BBV98" s="622"/>
      <c r="BBW98" s="622"/>
      <c r="BBX98" s="622"/>
      <c r="BBY98" s="622"/>
      <c r="BBZ98" s="622"/>
      <c r="BCA98" s="622"/>
      <c r="BCB98" s="622"/>
      <c r="BCC98" s="622"/>
      <c r="BCD98" s="622"/>
      <c r="BCE98" s="622"/>
      <c r="BCF98" s="622"/>
      <c r="BCG98" s="622"/>
      <c r="BCH98" s="622"/>
      <c r="BCI98" s="622"/>
      <c r="BCJ98" s="622"/>
      <c r="BCK98" s="622"/>
      <c r="BCL98" s="622"/>
      <c r="BCM98" s="622"/>
      <c r="BCN98" s="622"/>
      <c r="BCO98" s="622"/>
      <c r="BCP98" s="622"/>
      <c r="BCQ98" s="622"/>
      <c r="BCR98" s="622"/>
      <c r="BCS98" s="622"/>
      <c r="BCT98" s="622"/>
      <c r="BCU98" s="622"/>
      <c r="BCV98" s="622"/>
      <c r="BCW98" s="622"/>
      <c r="BCX98" s="622"/>
      <c r="BCY98" s="622"/>
      <c r="BCZ98" s="622"/>
      <c r="BDA98" s="622"/>
      <c r="BDB98" s="622"/>
      <c r="BDC98" s="622"/>
      <c r="BDD98" s="622"/>
      <c r="BDE98" s="622"/>
      <c r="BDF98" s="622"/>
      <c r="BDG98" s="622"/>
      <c r="BDH98" s="622"/>
      <c r="BDI98" s="622"/>
      <c r="BDJ98" s="622"/>
      <c r="BDK98" s="622"/>
      <c r="BDL98" s="622"/>
      <c r="BDM98" s="622"/>
      <c r="BDN98" s="622"/>
      <c r="BDO98" s="622"/>
      <c r="BDP98" s="622"/>
      <c r="BDQ98" s="622"/>
      <c r="BDR98" s="622"/>
      <c r="BDS98" s="622"/>
      <c r="BDT98" s="622"/>
      <c r="BDU98" s="622"/>
      <c r="BDV98" s="622"/>
      <c r="BDW98" s="622"/>
      <c r="BDX98" s="622"/>
      <c r="BDY98" s="622"/>
      <c r="BDZ98" s="622"/>
      <c r="BEA98" s="622"/>
      <c r="BEB98" s="622"/>
      <c r="BEC98" s="622"/>
      <c r="BED98" s="622"/>
      <c r="BEE98" s="622"/>
      <c r="BEF98" s="622"/>
      <c r="BEG98" s="622"/>
      <c r="BEH98" s="622"/>
      <c r="BEI98" s="622"/>
      <c r="BEJ98" s="622"/>
      <c r="BEK98" s="622"/>
      <c r="BEL98" s="622"/>
      <c r="BEM98" s="622"/>
      <c r="BEN98" s="622"/>
      <c r="BEO98" s="622"/>
      <c r="BEP98" s="622"/>
      <c r="BEQ98" s="622"/>
      <c r="BER98" s="622"/>
      <c r="BES98" s="622"/>
      <c r="BET98" s="622"/>
      <c r="BEU98" s="622"/>
      <c r="BEV98" s="622"/>
      <c r="BEW98" s="622"/>
      <c r="BEX98" s="622"/>
      <c r="BEY98" s="622"/>
      <c r="BEZ98" s="622"/>
      <c r="BFA98" s="622"/>
      <c r="BFB98" s="622"/>
      <c r="BFC98" s="622"/>
      <c r="BFD98" s="622"/>
      <c r="BFE98" s="622"/>
      <c r="BFF98" s="622"/>
      <c r="BFG98" s="622"/>
      <c r="BFH98" s="622"/>
      <c r="BFI98" s="622"/>
      <c r="BFJ98" s="622"/>
      <c r="BFK98" s="622"/>
      <c r="BFL98" s="622"/>
      <c r="BFM98" s="622"/>
      <c r="BFN98" s="622"/>
      <c r="BFO98" s="622"/>
      <c r="BFP98" s="622"/>
      <c r="BFQ98" s="622"/>
      <c r="BFR98" s="622"/>
      <c r="BFS98" s="622"/>
      <c r="BFT98" s="622"/>
      <c r="BFU98" s="622"/>
      <c r="BFV98" s="622"/>
      <c r="BFW98" s="622"/>
      <c r="BFX98" s="622"/>
      <c r="BFY98" s="622"/>
      <c r="BFZ98" s="622"/>
      <c r="BGA98" s="622"/>
      <c r="BGB98" s="622"/>
      <c r="BGC98" s="622"/>
      <c r="BGD98" s="622"/>
      <c r="BGE98" s="622"/>
      <c r="BGF98" s="622"/>
      <c r="BGG98" s="622"/>
      <c r="BGH98" s="622"/>
      <c r="BGI98" s="622"/>
      <c r="BGJ98" s="622"/>
      <c r="BGK98" s="622"/>
      <c r="BGL98" s="622"/>
      <c r="BGM98" s="622"/>
      <c r="BGN98" s="622"/>
      <c r="BGO98" s="622"/>
      <c r="BGP98" s="622"/>
      <c r="BGQ98" s="622"/>
      <c r="BGR98" s="622"/>
      <c r="BGS98" s="622"/>
      <c r="BGT98" s="622"/>
      <c r="BGU98" s="622"/>
      <c r="BGV98" s="622"/>
      <c r="BGW98" s="622"/>
      <c r="BGX98" s="622"/>
      <c r="BGY98" s="622"/>
      <c r="BGZ98" s="622"/>
      <c r="BHA98" s="622"/>
      <c r="BHB98" s="622"/>
      <c r="BHC98" s="622"/>
      <c r="BHD98" s="622"/>
      <c r="BHE98" s="622"/>
      <c r="BHF98" s="622"/>
      <c r="BHG98" s="622"/>
      <c r="BHH98" s="622"/>
      <c r="BHI98" s="622"/>
      <c r="BHJ98" s="622"/>
      <c r="BHK98" s="622"/>
      <c r="BHL98" s="622"/>
      <c r="BHM98" s="622"/>
      <c r="BHN98" s="622"/>
      <c r="BHO98" s="622"/>
      <c r="BHP98" s="622"/>
      <c r="BHQ98" s="622"/>
      <c r="BHR98" s="622"/>
      <c r="BHS98" s="622"/>
      <c r="BHT98" s="622"/>
      <c r="BHU98" s="622"/>
      <c r="BHV98" s="622"/>
      <c r="BHW98" s="622"/>
      <c r="BHX98" s="622"/>
      <c r="BHY98" s="622"/>
      <c r="BHZ98" s="622"/>
      <c r="BIA98" s="622"/>
      <c r="BIB98" s="622"/>
      <c r="BIC98" s="622"/>
      <c r="BID98" s="622"/>
      <c r="BIE98" s="622"/>
      <c r="BIF98" s="622"/>
      <c r="BIG98" s="622"/>
      <c r="BIH98" s="622"/>
      <c r="BII98" s="622"/>
      <c r="BIJ98" s="622"/>
      <c r="BIK98" s="622"/>
      <c r="BIL98" s="622"/>
      <c r="BIM98" s="622"/>
      <c r="BIN98" s="622"/>
      <c r="BIO98" s="622"/>
      <c r="BIP98" s="622"/>
      <c r="BIQ98" s="622"/>
      <c r="BIR98" s="622"/>
      <c r="BIS98" s="622"/>
      <c r="BIT98" s="622"/>
      <c r="BIU98" s="622"/>
      <c r="BIV98" s="622"/>
      <c r="BIW98" s="622"/>
      <c r="BIX98" s="622"/>
      <c r="BIY98" s="622"/>
      <c r="BIZ98" s="622"/>
      <c r="BJA98" s="622"/>
      <c r="BJB98" s="622"/>
      <c r="BJC98" s="622"/>
      <c r="BJD98" s="622"/>
      <c r="BJE98" s="622"/>
      <c r="BJF98" s="622"/>
      <c r="BJG98" s="622"/>
      <c r="BJH98" s="622"/>
      <c r="BJI98" s="622"/>
      <c r="BJJ98" s="622"/>
      <c r="BJK98" s="622"/>
      <c r="BJL98" s="622"/>
      <c r="BJM98" s="622"/>
      <c r="BJN98" s="622"/>
      <c r="BJO98" s="622"/>
      <c r="BJP98" s="622"/>
      <c r="BJQ98" s="622"/>
      <c r="BJR98" s="622"/>
      <c r="BJS98" s="622"/>
      <c r="BJT98" s="622"/>
      <c r="BJU98" s="622"/>
      <c r="BJV98" s="622"/>
      <c r="BJW98" s="622"/>
      <c r="BJX98" s="622"/>
      <c r="BJY98" s="622"/>
      <c r="BJZ98" s="622"/>
      <c r="BKA98" s="622"/>
      <c r="BKB98" s="622"/>
      <c r="BKC98" s="622"/>
      <c r="BKD98" s="622"/>
      <c r="BKE98" s="622"/>
      <c r="BKF98" s="622"/>
      <c r="BKG98" s="622"/>
      <c r="BKH98" s="622"/>
      <c r="BKI98" s="622"/>
      <c r="BKJ98" s="622"/>
      <c r="BKK98" s="622"/>
      <c r="BKL98" s="622"/>
      <c r="BKM98" s="622"/>
      <c r="BKN98" s="622"/>
      <c r="BKO98" s="622"/>
      <c r="BKP98" s="622"/>
      <c r="BKQ98" s="622"/>
      <c r="BKR98" s="622"/>
      <c r="BKS98" s="622"/>
      <c r="BKT98" s="622"/>
      <c r="BKU98" s="622"/>
      <c r="BKV98" s="622"/>
      <c r="BKW98" s="622"/>
      <c r="BKX98" s="622"/>
      <c r="BKY98" s="622"/>
      <c r="BKZ98" s="622"/>
      <c r="BLA98" s="622"/>
      <c r="BLB98" s="622"/>
      <c r="BLC98" s="622"/>
      <c r="BLD98" s="622"/>
      <c r="BLE98" s="622"/>
      <c r="BLF98" s="622"/>
      <c r="BLG98" s="622"/>
      <c r="BLH98" s="622"/>
      <c r="BLI98" s="622"/>
      <c r="BLJ98" s="622"/>
      <c r="BLK98" s="622"/>
      <c r="BLL98" s="622"/>
      <c r="BLM98" s="622"/>
      <c r="BLN98" s="622"/>
      <c r="BLO98" s="622"/>
      <c r="BLP98" s="622"/>
      <c r="BLQ98" s="622"/>
      <c r="BLR98" s="622"/>
      <c r="BLS98" s="622"/>
      <c r="BLT98" s="622"/>
      <c r="BLU98" s="622"/>
      <c r="BLV98" s="622"/>
      <c r="BLW98" s="622"/>
      <c r="BLX98" s="622"/>
      <c r="BLY98" s="622"/>
      <c r="BLZ98" s="622"/>
      <c r="BMA98" s="622"/>
      <c r="BMB98" s="622"/>
      <c r="BMC98" s="622"/>
      <c r="BMD98" s="622"/>
      <c r="BME98" s="622"/>
      <c r="BMF98" s="622"/>
      <c r="BMG98" s="622"/>
      <c r="BMH98" s="622"/>
      <c r="BMI98" s="622"/>
      <c r="BMJ98" s="622"/>
      <c r="BMK98" s="622"/>
      <c r="BML98" s="622"/>
      <c r="BMM98" s="622"/>
      <c r="BMN98" s="622"/>
      <c r="BMO98" s="622"/>
      <c r="BMP98" s="622"/>
      <c r="BMQ98" s="622"/>
      <c r="BMR98" s="622"/>
      <c r="BMS98" s="622"/>
      <c r="BMT98" s="622"/>
      <c r="BMU98" s="622"/>
      <c r="BMV98" s="622"/>
      <c r="BMW98" s="622"/>
      <c r="BMX98" s="622"/>
      <c r="BMY98" s="622"/>
      <c r="BMZ98" s="622"/>
      <c r="BNA98" s="622"/>
      <c r="BNB98" s="622"/>
      <c r="BNC98" s="622"/>
      <c r="BND98" s="622"/>
      <c r="BNE98" s="622"/>
      <c r="BNF98" s="622"/>
      <c r="BNG98" s="622"/>
      <c r="BNH98" s="622"/>
      <c r="BNI98" s="622"/>
      <c r="BNJ98" s="622"/>
      <c r="BNK98" s="622"/>
      <c r="BNL98" s="622"/>
      <c r="BNM98" s="622"/>
      <c r="BNN98" s="622"/>
      <c r="BNO98" s="622"/>
      <c r="BNP98" s="622"/>
      <c r="BNQ98" s="622"/>
      <c r="BNR98" s="622"/>
      <c r="BNS98" s="622"/>
      <c r="BNT98" s="622"/>
      <c r="BNU98" s="622"/>
      <c r="BNV98" s="622"/>
      <c r="BNW98" s="622"/>
      <c r="BNX98" s="622"/>
      <c r="BNY98" s="622"/>
      <c r="BNZ98" s="622"/>
      <c r="BOA98" s="622"/>
      <c r="BOB98" s="622"/>
      <c r="BOC98" s="622"/>
      <c r="BOD98" s="622"/>
      <c r="BOE98" s="622"/>
      <c r="BOF98" s="622"/>
      <c r="BOG98" s="622"/>
      <c r="BOH98" s="622"/>
      <c r="BOI98" s="622"/>
      <c r="BOJ98" s="622"/>
      <c r="BOK98" s="622"/>
      <c r="BOL98" s="622"/>
      <c r="BOM98" s="622"/>
      <c r="BON98" s="622"/>
      <c r="BOO98" s="622"/>
      <c r="BOP98" s="622"/>
      <c r="BOQ98" s="622"/>
      <c r="BOR98" s="622"/>
      <c r="BOS98" s="622"/>
      <c r="BOT98" s="622"/>
      <c r="BOU98" s="622"/>
      <c r="BOV98" s="622"/>
      <c r="BOW98" s="622"/>
      <c r="BOX98" s="622"/>
      <c r="BOY98" s="622"/>
      <c r="BOZ98" s="622"/>
      <c r="BPA98" s="622"/>
      <c r="BPB98" s="622"/>
      <c r="BPC98" s="622"/>
      <c r="BPD98" s="622"/>
      <c r="BPE98" s="622"/>
      <c r="BPF98" s="622"/>
      <c r="BPG98" s="622"/>
      <c r="BPH98" s="622"/>
      <c r="BPI98" s="622"/>
      <c r="BPJ98" s="622"/>
      <c r="BPK98" s="622"/>
      <c r="BPL98" s="622"/>
      <c r="BPM98" s="622"/>
      <c r="BPN98" s="622"/>
      <c r="BPO98" s="622"/>
      <c r="BPP98" s="622"/>
      <c r="BPQ98" s="622"/>
      <c r="BPR98" s="622"/>
      <c r="BPS98" s="622"/>
      <c r="BPT98" s="622"/>
      <c r="BPU98" s="622"/>
      <c r="BPV98" s="622"/>
      <c r="BPW98" s="622"/>
      <c r="BPX98" s="622"/>
      <c r="BPY98" s="622"/>
      <c r="BPZ98" s="622"/>
      <c r="BQA98" s="622"/>
      <c r="BQB98" s="622"/>
      <c r="BQC98" s="622"/>
      <c r="BQD98" s="622"/>
      <c r="BQE98" s="622"/>
      <c r="BQF98" s="622"/>
      <c r="BQG98" s="622"/>
      <c r="BQH98" s="622"/>
      <c r="BQI98" s="622"/>
      <c r="BQJ98" s="622"/>
      <c r="BQK98" s="622"/>
      <c r="BQL98" s="622"/>
      <c r="BQM98" s="622"/>
      <c r="BQN98" s="622"/>
      <c r="BQO98" s="622"/>
      <c r="BQP98" s="622"/>
      <c r="BQQ98" s="622"/>
      <c r="BQR98" s="622"/>
      <c r="BQS98" s="622"/>
      <c r="BQT98" s="622"/>
      <c r="BQU98" s="622"/>
      <c r="BQV98" s="622"/>
      <c r="BQW98" s="622"/>
      <c r="BQX98" s="622"/>
      <c r="BQY98" s="622"/>
      <c r="BQZ98" s="622"/>
      <c r="BRA98" s="622"/>
      <c r="BRB98" s="622"/>
      <c r="BRC98" s="622"/>
      <c r="BRD98" s="622"/>
      <c r="BRE98" s="622"/>
      <c r="BRF98" s="622"/>
      <c r="BRG98" s="622"/>
      <c r="BRH98" s="622"/>
      <c r="BRI98" s="622"/>
      <c r="BRJ98" s="622"/>
      <c r="BRK98" s="622"/>
      <c r="BRL98" s="622"/>
      <c r="BRM98" s="622"/>
      <c r="BRN98" s="622"/>
      <c r="BRO98" s="622"/>
      <c r="BRP98" s="622"/>
      <c r="BRQ98" s="622"/>
      <c r="BRR98" s="622"/>
      <c r="BRS98" s="622"/>
      <c r="BRT98" s="622"/>
      <c r="BRU98" s="622"/>
      <c r="BRV98" s="622"/>
      <c r="BRW98" s="622"/>
      <c r="BRX98" s="622"/>
      <c r="BRY98" s="622"/>
      <c r="BRZ98" s="622"/>
      <c r="BSA98" s="622"/>
      <c r="BSB98" s="622"/>
      <c r="BSC98" s="622"/>
      <c r="BSD98" s="622"/>
      <c r="BSE98" s="622"/>
      <c r="BSF98" s="622"/>
      <c r="BSG98" s="622"/>
      <c r="BSH98" s="622"/>
      <c r="BSI98" s="622"/>
      <c r="BSJ98" s="622"/>
      <c r="BSK98" s="622"/>
      <c r="BSL98" s="622"/>
      <c r="BSM98" s="622"/>
      <c r="BSN98" s="622"/>
      <c r="BSO98" s="622"/>
      <c r="BSP98" s="622"/>
      <c r="BSQ98" s="622"/>
      <c r="BSR98" s="622"/>
      <c r="BSS98" s="622"/>
      <c r="BST98" s="622"/>
      <c r="BSU98" s="622"/>
      <c r="BSV98" s="622"/>
      <c r="BSW98" s="622"/>
      <c r="BSX98" s="622"/>
      <c r="BSY98" s="622"/>
      <c r="BSZ98" s="622"/>
      <c r="BTA98" s="622"/>
      <c r="BTB98" s="622"/>
      <c r="BTC98" s="622"/>
      <c r="BTD98" s="622"/>
      <c r="BTE98" s="622"/>
      <c r="BTF98" s="622"/>
      <c r="BTG98" s="622"/>
      <c r="BTH98" s="622"/>
      <c r="BTI98" s="622"/>
      <c r="BTJ98" s="622"/>
      <c r="BTK98" s="622"/>
      <c r="BTL98" s="622"/>
      <c r="BTM98" s="622"/>
      <c r="BTN98" s="622"/>
      <c r="BTO98" s="622"/>
      <c r="BTP98" s="622"/>
      <c r="BTQ98" s="622"/>
      <c r="BTR98" s="622"/>
      <c r="BTS98" s="622"/>
      <c r="BTT98" s="622"/>
      <c r="BTU98" s="622"/>
      <c r="BTV98" s="622"/>
      <c r="BTW98" s="622"/>
      <c r="BTX98" s="622"/>
      <c r="BTY98" s="622"/>
      <c r="BTZ98" s="622"/>
      <c r="BUA98" s="622"/>
      <c r="BUB98" s="622"/>
      <c r="BUC98" s="622"/>
      <c r="BUD98" s="622"/>
      <c r="BUE98" s="622"/>
      <c r="BUF98" s="622"/>
      <c r="BUG98" s="622"/>
      <c r="BUH98" s="622"/>
      <c r="BUI98" s="622"/>
      <c r="BUJ98" s="622"/>
      <c r="BUK98" s="622"/>
      <c r="BUL98" s="622"/>
      <c r="BUM98" s="622"/>
      <c r="BUN98" s="622"/>
      <c r="BUO98" s="622"/>
      <c r="BUP98" s="622"/>
      <c r="BUQ98" s="622"/>
      <c r="BUR98" s="622"/>
      <c r="BUS98" s="622"/>
      <c r="BUT98" s="622"/>
      <c r="BUU98" s="622"/>
      <c r="BUV98" s="622"/>
      <c r="BUW98" s="622"/>
      <c r="BUX98" s="622"/>
      <c r="BUY98" s="622"/>
      <c r="BUZ98" s="622"/>
      <c r="BVA98" s="622"/>
      <c r="BVB98" s="622"/>
      <c r="BVC98" s="622"/>
      <c r="BVD98" s="622"/>
      <c r="BVE98" s="622"/>
      <c r="BVF98" s="622"/>
      <c r="BVG98" s="622"/>
      <c r="BVH98" s="622"/>
      <c r="BVI98" s="622"/>
      <c r="BVJ98" s="622"/>
      <c r="BVK98" s="622"/>
      <c r="BVL98" s="622"/>
      <c r="BVM98" s="622"/>
      <c r="BVN98" s="622"/>
      <c r="BVO98" s="622"/>
      <c r="BVP98" s="622"/>
      <c r="BVQ98" s="622"/>
      <c r="BVR98" s="622"/>
      <c r="BVS98" s="622"/>
      <c r="BVT98" s="622"/>
      <c r="BVU98" s="622"/>
      <c r="BVV98" s="622"/>
      <c r="BVW98" s="622"/>
      <c r="BVX98" s="622"/>
      <c r="BVY98" s="622"/>
      <c r="BVZ98" s="622"/>
      <c r="BWA98" s="622"/>
      <c r="BWB98" s="622"/>
      <c r="BWC98" s="622"/>
      <c r="BWD98" s="622"/>
      <c r="BWE98" s="622"/>
      <c r="BWF98" s="622"/>
      <c r="BWG98" s="622"/>
      <c r="BWH98" s="622"/>
      <c r="BWI98" s="622"/>
      <c r="BWJ98" s="622"/>
      <c r="BWK98" s="622"/>
      <c r="BWL98" s="622"/>
      <c r="BWM98" s="622"/>
      <c r="BWN98" s="622"/>
      <c r="BWO98" s="622"/>
      <c r="BWP98" s="622"/>
      <c r="BWQ98" s="622"/>
      <c r="BWR98" s="622"/>
      <c r="BWS98" s="622"/>
      <c r="BWT98" s="622"/>
      <c r="BWU98" s="622"/>
      <c r="BWV98" s="622"/>
      <c r="BWW98" s="622"/>
      <c r="BWX98" s="622"/>
      <c r="BWY98" s="622"/>
      <c r="BWZ98" s="622"/>
      <c r="BXA98" s="622"/>
      <c r="BXB98" s="622"/>
      <c r="BXC98" s="622"/>
      <c r="BXD98" s="622"/>
      <c r="BXE98" s="622"/>
      <c r="BXF98" s="622"/>
      <c r="BXG98" s="622"/>
      <c r="BXH98" s="622"/>
      <c r="BXI98" s="622"/>
      <c r="BXJ98" s="622"/>
      <c r="BXK98" s="622"/>
      <c r="BXL98" s="622"/>
      <c r="BXM98" s="622"/>
      <c r="BXN98" s="622"/>
      <c r="BXO98" s="622"/>
      <c r="BXP98" s="622"/>
      <c r="BXQ98" s="622"/>
      <c r="BXR98" s="622"/>
      <c r="BXS98" s="622"/>
      <c r="BXT98" s="622"/>
      <c r="BXU98" s="622"/>
      <c r="BXV98" s="622"/>
      <c r="BXW98" s="622"/>
      <c r="BXX98" s="622"/>
      <c r="BXY98" s="622"/>
      <c r="BXZ98" s="622"/>
      <c r="BYA98" s="622"/>
      <c r="BYB98" s="622"/>
      <c r="BYC98" s="622"/>
      <c r="BYD98" s="622"/>
      <c r="BYE98" s="622"/>
      <c r="BYF98" s="622"/>
      <c r="BYG98" s="622"/>
      <c r="BYH98" s="622"/>
      <c r="BYI98" s="622"/>
      <c r="BYJ98" s="622"/>
      <c r="BYK98" s="622"/>
      <c r="BYL98" s="622"/>
      <c r="BYM98" s="622"/>
      <c r="BYN98" s="622"/>
      <c r="BYO98" s="622"/>
      <c r="BYP98" s="622"/>
      <c r="BYQ98" s="622"/>
      <c r="BYR98" s="622"/>
      <c r="BYS98" s="622"/>
      <c r="BYT98" s="622"/>
      <c r="BYU98" s="622"/>
      <c r="BYV98" s="622"/>
      <c r="BYW98" s="622"/>
      <c r="BYX98" s="622"/>
      <c r="BYY98" s="622"/>
      <c r="BYZ98" s="622"/>
      <c r="BZA98" s="622"/>
      <c r="BZB98" s="622"/>
      <c r="BZC98" s="622"/>
      <c r="BZD98" s="622"/>
      <c r="BZE98" s="622"/>
      <c r="BZF98" s="622"/>
      <c r="BZG98" s="622"/>
      <c r="BZH98" s="622"/>
      <c r="BZI98" s="622"/>
      <c r="BZJ98" s="622"/>
      <c r="BZK98" s="622"/>
      <c r="BZL98" s="622"/>
      <c r="BZM98" s="622"/>
      <c r="BZN98" s="622"/>
      <c r="BZO98" s="622"/>
      <c r="BZP98" s="622"/>
      <c r="BZQ98" s="622"/>
      <c r="BZR98" s="622"/>
      <c r="BZS98" s="622"/>
      <c r="BZT98" s="622"/>
      <c r="BZU98" s="622"/>
      <c r="BZV98" s="622"/>
      <c r="BZW98" s="622"/>
      <c r="BZX98" s="622"/>
      <c r="BZY98" s="622"/>
      <c r="BZZ98" s="622"/>
      <c r="CAA98" s="622"/>
      <c r="CAB98" s="622"/>
      <c r="CAC98" s="622"/>
      <c r="CAD98" s="622"/>
      <c r="CAE98" s="622"/>
      <c r="CAF98" s="622"/>
      <c r="CAG98" s="622"/>
      <c r="CAH98" s="622"/>
      <c r="CAI98" s="622"/>
      <c r="CAJ98" s="622"/>
      <c r="CAK98" s="622"/>
      <c r="CAL98" s="622"/>
      <c r="CAM98" s="622"/>
      <c r="CAN98" s="622"/>
      <c r="CAO98" s="622"/>
      <c r="CAP98" s="622"/>
      <c r="CAQ98" s="622"/>
      <c r="CAR98" s="622"/>
      <c r="CAS98" s="622"/>
      <c r="CAT98" s="622"/>
      <c r="CAU98" s="622"/>
      <c r="CAV98" s="622"/>
      <c r="CAW98" s="622"/>
      <c r="CAX98" s="622"/>
      <c r="CAY98" s="622"/>
      <c r="CAZ98" s="622"/>
      <c r="CBA98" s="622"/>
      <c r="CBB98" s="622"/>
      <c r="CBC98" s="622"/>
      <c r="CBD98" s="622"/>
      <c r="CBE98" s="622"/>
      <c r="CBF98" s="622"/>
      <c r="CBG98" s="622"/>
      <c r="CBH98" s="622"/>
      <c r="CBI98" s="622"/>
      <c r="CBJ98" s="622"/>
      <c r="CBK98" s="622"/>
      <c r="CBL98" s="622"/>
      <c r="CBM98" s="622"/>
      <c r="CBN98" s="622"/>
      <c r="CBO98" s="622"/>
      <c r="CBP98" s="622"/>
      <c r="CBQ98" s="622"/>
      <c r="CBR98" s="622"/>
      <c r="CBS98" s="622"/>
      <c r="CBT98" s="622"/>
      <c r="CBU98" s="622"/>
      <c r="CBV98" s="622"/>
      <c r="CBW98" s="622"/>
      <c r="CBX98" s="622"/>
      <c r="CBY98" s="622"/>
      <c r="CBZ98" s="622"/>
      <c r="CCA98" s="622"/>
      <c r="CCB98" s="622"/>
      <c r="CCC98" s="622"/>
      <c r="CCD98" s="622"/>
      <c r="CCE98" s="622"/>
      <c r="CCF98" s="622"/>
      <c r="CCG98" s="622"/>
      <c r="CCH98" s="622"/>
      <c r="CCI98" s="622"/>
      <c r="CCJ98" s="622"/>
      <c r="CCK98" s="622"/>
      <c r="CCL98" s="622"/>
      <c r="CCM98" s="622"/>
      <c r="CCN98" s="622"/>
      <c r="CCO98" s="622"/>
      <c r="CCP98" s="622"/>
      <c r="CCQ98" s="622"/>
      <c r="CCR98" s="622"/>
      <c r="CCS98" s="622"/>
      <c r="CCT98" s="622"/>
      <c r="CCU98" s="622"/>
      <c r="CCV98" s="622"/>
      <c r="CCW98" s="622"/>
      <c r="CCX98" s="622"/>
      <c r="CCY98" s="622"/>
      <c r="CCZ98" s="622"/>
      <c r="CDA98" s="622"/>
      <c r="CDB98" s="622"/>
      <c r="CDC98" s="622"/>
      <c r="CDD98" s="622"/>
      <c r="CDE98" s="622"/>
      <c r="CDF98" s="622"/>
      <c r="CDG98" s="622"/>
      <c r="CDH98" s="622"/>
      <c r="CDI98" s="622"/>
      <c r="CDJ98" s="622"/>
      <c r="CDK98" s="622"/>
      <c r="CDL98" s="622"/>
      <c r="CDM98" s="622"/>
      <c r="CDN98" s="622"/>
      <c r="CDO98" s="622"/>
      <c r="CDP98" s="622"/>
      <c r="CDQ98" s="622"/>
      <c r="CDR98" s="622"/>
      <c r="CDS98" s="622"/>
      <c r="CDT98" s="622"/>
      <c r="CDU98" s="622"/>
      <c r="CDV98" s="622"/>
      <c r="CDW98" s="622"/>
      <c r="CDX98" s="622"/>
      <c r="CDY98" s="622"/>
      <c r="CDZ98" s="622"/>
      <c r="CEA98" s="622"/>
      <c r="CEB98" s="622"/>
      <c r="CEC98" s="622"/>
      <c r="CED98" s="622"/>
      <c r="CEE98" s="622"/>
      <c r="CEF98" s="622"/>
      <c r="CEG98" s="622"/>
      <c r="CEH98" s="622"/>
      <c r="CEI98" s="622"/>
      <c r="CEJ98" s="622"/>
      <c r="CEK98" s="622"/>
      <c r="CEL98" s="622"/>
      <c r="CEM98" s="622"/>
      <c r="CEN98" s="622"/>
      <c r="CEO98" s="622"/>
      <c r="CEP98" s="622"/>
      <c r="CEQ98" s="622"/>
      <c r="CER98" s="622"/>
      <c r="CES98" s="622"/>
      <c r="CET98" s="622"/>
      <c r="CEU98" s="622"/>
      <c r="CEV98" s="622"/>
      <c r="CEW98" s="622"/>
      <c r="CEX98" s="622"/>
      <c r="CEY98" s="622"/>
      <c r="CEZ98" s="622"/>
      <c r="CFA98" s="622"/>
      <c r="CFB98" s="622"/>
      <c r="CFC98" s="622"/>
      <c r="CFD98" s="622"/>
      <c r="CFE98" s="622"/>
      <c r="CFF98" s="622"/>
      <c r="CFG98" s="622"/>
      <c r="CFH98" s="622"/>
      <c r="CFI98" s="622"/>
      <c r="CFJ98" s="622"/>
      <c r="CFK98" s="622"/>
      <c r="CFL98" s="622"/>
      <c r="CFM98" s="622"/>
      <c r="CFN98" s="622"/>
      <c r="CFO98" s="622"/>
      <c r="CFP98" s="622"/>
      <c r="CFQ98" s="622"/>
      <c r="CFR98" s="622"/>
      <c r="CFS98" s="622"/>
      <c r="CFT98" s="622"/>
      <c r="CFU98" s="622"/>
      <c r="CFV98" s="622"/>
      <c r="CFW98" s="622"/>
      <c r="CFX98" s="622"/>
      <c r="CFY98" s="622"/>
      <c r="CFZ98" s="622"/>
      <c r="CGA98" s="622"/>
      <c r="CGB98" s="622"/>
      <c r="CGC98" s="622"/>
      <c r="CGD98" s="622"/>
      <c r="CGE98" s="622"/>
      <c r="CGF98" s="622"/>
      <c r="CGG98" s="622"/>
      <c r="CGH98" s="622"/>
      <c r="CGI98" s="622"/>
      <c r="CGJ98" s="622"/>
      <c r="CGK98" s="622"/>
      <c r="CGL98" s="622"/>
      <c r="CGM98" s="622"/>
      <c r="CGN98" s="622"/>
      <c r="CGO98" s="622"/>
      <c r="CGP98" s="622"/>
      <c r="CGQ98" s="622"/>
      <c r="CGR98" s="622"/>
      <c r="CGS98" s="622"/>
      <c r="CGT98" s="622"/>
      <c r="CGU98" s="622"/>
      <c r="CGV98" s="622"/>
      <c r="CGW98" s="622"/>
      <c r="CGX98" s="622"/>
      <c r="CGY98" s="622"/>
      <c r="CGZ98" s="622"/>
      <c r="CHA98" s="622"/>
      <c r="CHB98" s="622"/>
      <c r="CHC98" s="622"/>
      <c r="CHD98" s="622"/>
      <c r="CHE98" s="622"/>
      <c r="CHF98" s="622"/>
      <c r="CHG98" s="622"/>
      <c r="CHH98" s="622"/>
      <c r="CHI98" s="622"/>
      <c r="CHJ98" s="622"/>
      <c r="CHK98" s="622"/>
      <c r="CHL98" s="622"/>
      <c r="CHM98" s="622"/>
      <c r="CHN98" s="622"/>
      <c r="CHO98" s="622"/>
      <c r="CHP98" s="622"/>
      <c r="CHQ98" s="622"/>
      <c r="CHR98" s="622"/>
      <c r="CHS98" s="622"/>
      <c r="CHT98" s="622"/>
      <c r="CHU98" s="622"/>
      <c r="CHV98" s="622"/>
      <c r="CHW98" s="622"/>
      <c r="CHX98" s="622"/>
      <c r="CHY98" s="622"/>
      <c r="CHZ98" s="622"/>
      <c r="CIA98" s="622"/>
      <c r="CIB98" s="622"/>
      <c r="CIC98" s="622"/>
      <c r="CID98" s="622"/>
      <c r="CIE98" s="622"/>
      <c r="CIF98" s="622"/>
      <c r="CIG98" s="622"/>
      <c r="CIH98" s="622"/>
      <c r="CII98" s="622"/>
      <c r="CIJ98" s="622"/>
      <c r="CIK98" s="622"/>
      <c r="CIL98" s="622"/>
      <c r="CIM98" s="622"/>
      <c r="CIN98" s="622"/>
      <c r="CIO98" s="622"/>
      <c r="CIP98" s="622"/>
      <c r="CIQ98" s="622"/>
      <c r="CIR98" s="622"/>
      <c r="CIS98" s="622"/>
      <c r="CIT98" s="622"/>
      <c r="CIU98" s="622"/>
      <c r="CIV98" s="622"/>
      <c r="CIW98" s="622"/>
      <c r="CIX98" s="622"/>
      <c r="CIY98" s="622"/>
      <c r="CIZ98" s="622"/>
      <c r="CJA98" s="622"/>
      <c r="CJB98" s="622"/>
      <c r="CJC98" s="622"/>
      <c r="CJD98" s="622"/>
      <c r="CJE98" s="622"/>
      <c r="CJF98" s="622"/>
      <c r="CJG98" s="622"/>
      <c r="CJH98" s="622"/>
      <c r="CJI98" s="622"/>
      <c r="CJJ98" s="622"/>
      <c r="CJK98" s="622"/>
      <c r="CJL98" s="622"/>
      <c r="CJM98" s="622"/>
      <c r="CJN98" s="622"/>
      <c r="CJO98" s="622"/>
      <c r="CJP98" s="622"/>
      <c r="CJQ98" s="622"/>
      <c r="CJR98" s="622"/>
      <c r="CJS98" s="622"/>
      <c r="CJT98" s="622"/>
      <c r="CJU98" s="622"/>
      <c r="CJV98" s="622"/>
      <c r="CJW98" s="622"/>
      <c r="CJX98" s="622"/>
      <c r="CJY98" s="622"/>
      <c r="CJZ98" s="622"/>
      <c r="CKA98" s="622"/>
      <c r="CKB98" s="622"/>
      <c r="CKC98" s="622"/>
      <c r="CKD98" s="622"/>
      <c r="CKE98" s="622"/>
      <c r="CKF98" s="622"/>
      <c r="CKG98" s="622"/>
      <c r="CKH98" s="622"/>
      <c r="CKI98" s="622"/>
      <c r="CKJ98" s="622"/>
      <c r="CKK98" s="622"/>
      <c r="CKL98" s="622"/>
      <c r="CKM98" s="622"/>
      <c r="CKN98" s="622"/>
      <c r="CKO98" s="622"/>
      <c r="CKP98" s="622"/>
      <c r="CKQ98" s="622"/>
      <c r="CKR98" s="622"/>
      <c r="CKS98" s="622"/>
      <c r="CKT98" s="622"/>
      <c r="CKU98" s="622"/>
      <c r="CKV98" s="622"/>
      <c r="CKW98" s="622"/>
      <c r="CKX98" s="622"/>
      <c r="CKY98" s="622"/>
      <c r="CKZ98" s="622"/>
      <c r="CLA98" s="622"/>
      <c r="CLB98" s="622"/>
      <c r="CLC98" s="622"/>
      <c r="CLD98" s="622"/>
      <c r="CLE98" s="622"/>
      <c r="CLF98" s="622"/>
      <c r="CLG98" s="622"/>
      <c r="CLH98" s="622"/>
      <c r="CLI98" s="622"/>
      <c r="CLJ98" s="622"/>
      <c r="CLK98" s="622"/>
      <c r="CLL98" s="622"/>
      <c r="CLM98" s="622"/>
      <c r="CLN98" s="622"/>
      <c r="CLO98" s="622"/>
      <c r="CLP98" s="622"/>
      <c r="CLQ98" s="622"/>
      <c r="CLR98" s="622"/>
      <c r="CLS98" s="622"/>
      <c r="CLT98" s="622"/>
      <c r="CLU98" s="622"/>
      <c r="CLV98" s="622"/>
      <c r="CLW98" s="622"/>
      <c r="CLX98" s="622"/>
      <c r="CLY98" s="622"/>
      <c r="CLZ98" s="622"/>
      <c r="CMA98" s="622"/>
      <c r="CMB98" s="622"/>
      <c r="CMC98" s="622"/>
      <c r="CMD98" s="622"/>
      <c r="CME98" s="622"/>
      <c r="CMF98" s="622"/>
      <c r="CMG98" s="622"/>
      <c r="CMH98" s="622"/>
      <c r="CMI98" s="622"/>
      <c r="CMJ98" s="622"/>
      <c r="CMK98" s="622"/>
      <c r="CML98" s="622"/>
      <c r="CMM98" s="622"/>
      <c r="CMN98" s="622"/>
      <c r="CMO98" s="622"/>
      <c r="CMP98" s="622"/>
      <c r="CMQ98" s="622"/>
      <c r="CMR98" s="622"/>
      <c r="CMS98" s="622"/>
      <c r="CMT98" s="622"/>
      <c r="CMU98" s="622"/>
      <c r="CMV98" s="622"/>
      <c r="CMW98" s="622"/>
      <c r="CMX98" s="622"/>
      <c r="CMY98" s="622"/>
      <c r="CMZ98" s="622"/>
      <c r="CNA98" s="622"/>
      <c r="CNB98" s="622"/>
      <c r="CNC98" s="622"/>
      <c r="CND98" s="622"/>
      <c r="CNE98" s="622"/>
      <c r="CNF98" s="622"/>
      <c r="CNG98" s="622"/>
      <c r="CNH98" s="622"/>
      <c r="CNI98" s="622"/>
      <c r="CNJ98" s="622"/>
      <c r="CNK98" s="622"/>
      <c r="CNL98" s="622"/>
      <c r="CNM98" s="622"/>
      <c r="CNN98" s="622"/>
      <c r="CNO98" s="622"/>
      <c r="CNP98" s="622"/>
      <c r="CNQ98" s="622"/>
      <c r="CNR98" s="622"/>
      <c r="CNS98" s="622"/>
      <c r="CNT98" s="622"/>
      <c r="CNU98" s="622"/>
      <c r="CNV98" s="622"/>
      <c r="CNW98" s="622"/>
      <c r="CNX98" s="622"/>
      <c r="CNY98" s="622"/>
      <c r="CNZ98" s="622"/>
      <c r="COA98" s="622"/>
      <c r="COB98" s="622"/>
      <c r="COC98" s="622"/>
      <c r="COD98" s="622"/>
      <c r="COE98" s="622"/>
      <c r="COF98" s="622"/>
      <c r="COG98" s="622"/>
      <c r="COH98" s="622"/>
      <c r="COI98" s="622"/>
      <c r="COJ98" s="622"/>
      <c r="COK98" s="622"/>
      <c r="COL98" s="622"/>
      <c r="COM98" s="622"/>
      <c r="CON98" s="622"/>
      <c r="COO98" s="622"/>
      <c r="COP98" s="622"/>
      <c r="COQ98" s="622"/>
      <c r="COR98" s="622"/>
      <c r="COS98" s="622"/>
      <c r="COT98" s="622"/>
      <c r="COU98" s="622"/>
      <c r="COV98" s="622"/>
      <c r="COW98" s="622"/>
      <c r="COX98" s="622"/>
      <c r="COY98" s="622"/>
      <c r="COZ98" s="622"/>
      <c r="CPA98" s="622"/>
      <c r="CPB98" s="622"/>
      <c r="CPC98" s="622"/>
      <c r="CPD98" s="622"/>
      <c r="CPE98" s="622"/>
      <c r="CPF98" s="622"/>
      <c r="CPG98" s="622"/>
      <c r="CPH98" s="622"/>
      <c r="CPI98" s="622"/>
      <c r="CPJ98" s="622"/>
      <c r="CPK98" s="622"/>
      <c r="CPL98" s="622"/>
      <c r="CPM98" s="622"/>
      <c r="CPN98" s="622"/>
      <c r="CPO98" s="622"/>
      <c r="CPP98" s="622"/>
      <c r="CPQ98" s="622"/>
      <c r="CPR98" s="622"/>
      <c r="CPS98" s="622"/>
      <c r="CPT98" s="622"/>
      <c r="CPU98" s="622"/>
      <c r="CPV98" s="622"/>
      <c r="CPW98" s="622"/>
      <c r="CPX98" s="622"/>
      <c r="CPY98" s="622"/>
      <c r="CPZ98" s="622"/>
      <c r="CQA98" s="622"/>
      <c r="CQB98" s="622"/>
      <c r="CQC98" s="622"/>
      <c r="CQD98" s="622"/>
      <c r="CQE98" s="622"/>
      <c r="CQF98" s="622"/>
      <c r="CQG98" s="622"/>
      <c r="CQH98" s="622"/>
      <c r="CQI98" s="622"/>
      <c r="CQJ98" s="622"/>
      <c r="CQK98" s="622"/>
      <c r="CQL98" s="622"/>
      <c r="CQM98" s="622"/>
      <c r="CQN98" s="622"/>
      <c r="CQO98" s="622"/>
      <c r="CQP98" s="622"/>
      <c r="CQQ98" s="622"/>
      <c r="CQR98" s="622"/>
      <c r="CQS98" s="622"/>
      <c r="CQT98" s="622"/>
      <c r="CQU98" s="622"/>
      <c r="CQV98" s="622"/>
      <c r="CQW98" s="622"/>
      <c r="CQX98" s="622"/>
      <c r="CQY98" s="622"/>
      <c r="CQZ98" s="622"/>
      <c r="CRA98" s="622"/>
      <c r="CRB98" s="622"/>
      <c r="CRC98" s="622"/>
      <c r="CRD98" s="622"/>
      <c r="CRE98" s="622"/>
      <c r="CRF98" s="622"/>
      <c r="CRG98" s="622"/>
      <c r="CRH98" s="622"/>
      <c r="CRI98" s="622"/>
      <c r="CRJ98" s="622"/>
      <c r="CRK98" s="622"/>
      <c r="CRL98" s="622"/>
      <c r="CRM98" s="622"/>
      <c r="CRN98" s="622"/>
      <c r="CRO98" s="622"/>
      <c r="CRP98" s="622"/>
      <c r="CRQ98" s="622"/>
      <c r="CRR98" s="622"/>
      <c r="CRS98" s="622"/>
      <c r="CRT98" s="622"/>
      <c r="CRU98" s="622"/>
      <c r="CRV98" s="622"/>
      <c r="CRW98" s="622"/>
      <c r="CRX98" s="622"/>
      <c r="CRY98" s="622"/>
      <c r="CRZ98" s="622"/>
      <c r="CSA98" s="622"/>
      <c r="CSB98" s="622"/>
      <c r="CSC98" s="622"/>
      <c r="CSD98" s="622"/>
      <c r="CSE98" s="622"/>
      <c r="CSF98" s="622"/>
      <c r="CSG98" s="622"/>
      <c r="CSH98" s="622"/>
      <c r="CSI98" s="622"/>
      <c r="CSJ98" s="622"/>
      <c r="CSK98" s="622"/>
      <c r="CSL98" s="622"/>
      <c r="CSM98" s="622"/>
      <c r="CSN98" s="622"/>
      <c r="CSO98" s="622"/>
      <c r="CSP98" s="622"/>
      <c r="CSQ98" s="622"/>
      <c r="CSR98" s="622"/>
      <c r="CSS98" s="622"/>
      <c r="CST98" s="622"/>
      <c r="CSU98" s="622"/>
      <c r="CSV98" s="622"/>
      <c r="CSW98" s="622"/>
      <c r="CSX98" s="622"/>
      <c r="CSY98" s="622"/>
      <c r="CSZ98" s="622"/>
      <c r="CTA98" s="622"/>
      <c r="CTB98" s="622"/>
      <c r="CTC98" s="622"/>
      <c r="CTD98" s="622"/>
      <c r="CTE98" s="622"/>
      <c r="CTF98" s="622"/>
      <c r="CTG98" s="622"/>
      <c r="CTH98" s="622"/>
      <c r="CTI98" s="622"/>
      <c r="CTJ98" s="622"/>
      <c r="CTK98" s="622"/>
      <c r="CTL98" s="622"/>
      <c r="CTM98" s="622"/>
      <c r="CTN98" s="622"/>
      <c r="CTO98" s="622"/>
      <c r="CTP98" s="622"/>
      <c r="CTQ98" s="622"/>
      <c r="CTR98" s="622"/>
      <c r="CTS98" s="622"/>
      <c r="CTT98" s="622"/>
      <c r="CTU98" s="622"/>
      <c r="CTV98" s="622"/>
      <c r="CTW98" s="622"/>
      <c r="CTX98" s="622"/>
      <c r="CTY98" s="622"/>
      <c r="CTZ98" s="622"/>
      <c r="CUA98" s="622"/>
      <c r="CUB98" s="622"/>
      <c r="CUC98" s="622"/>
      <c r="CUD98" s="622"/>
      <c r="CUE98" s="622"/>
      <c r="CUF98" s="622"/>
      <c r="CUG98" s="622"/>
      <c r="CUH98" s="622"/>
      <c r="CUI98" s="622"/>
      <c r="CUJ98" s="622"/>
      <c r="CUK98" s="622"/>
      <c r="CUL98" s="622"/>
      <c r="CUM98" s="622"/>
      <c r="CUN98" s="622"/>
      <c r="CUO98" s="622"/>
      <c r="CUP98" s="622"/>
      <c r="CUQ98" s="622"/>
      <c r="CUR98" s="622"/>
      <c r="CUS98" s="622"/>
      <c r="CUT98" s="622"/>
      <c r="CUU98" s="622"/>
      <c r="CUV98" s="622"/>
      <c r="CUW98" s="622"/>
      <c r="CUX98" s="622"/>
      <c r="CUY98" s="622"/>
      <c r="CUZ98" s="622"/>
      <c r="CVA98" s="622"/>
      <c r="CVB98" s="622"/>
      <c r="CVC98" s="622"/>
      <c r="CVD98" s="622"/>
      <c r="CVE98" s="622"/>
      <c r="CVF98" s="622"/>
      <c r="CVG98" s="622"/>
      <c r="CVH98" s="622"/>
      <c r="CVI98" s="622"/>
      <c r="CVJ98" s="622"/>
      <c r="CVK98" s="622"/>
      <c r="CVL98" s="622"/>
      <c r="CVM98" s="622"/>
      <c r="CVN98" s="622"/>
      <c r="CVO98" s="622"/>
      <c r="CVP98" s="622"/>
      <c r="CVQ98" s="622"/>
      <c r="CVR98" s="622"/>
      <c r="CVS98" s="622"/>
      <c r="CVT98" s="622"/>
      <c r="CVU98" s="622"/>
      <c r="CVV98" s="622"/>
      <c r="CVW98" s="622"/>
      <c r="CVX98" s="622"/>
      <c r="CVY98" s="622"/>
      <c r="CVZ98" s="622"/>
      <c r="CWA98" s="622"/>
      <c r="CWB98" s="622"/>
      <c r="CWC98" s="622"/>
      <c r="CWD98" s="622"/>
      <c r="CWE98" s="622"/>
      <c r="CWF98" s="622"/>
      <c r="CWG98" s="622"/>
      <c r="CWH98" s="622"/>
      <c r="CWI98" s="622"/>
      <c r="CWJ98" s="622"/>
      <c r="CWK98" s="622"/>
      <c r="CWL98" s="622"/>
      <c r="CWM98" s="622"/>
      <c r="CWN98" s="622"/>
      <c r="CWO98" s="622"/>
      <c r="CWP98" s="622"/>
      <c r="CWQ98" s="622"/>
      <c r="CWR98" s="622"/>
      <c r="CWS98" s="622"/>
      <c r="CWT98" s="622"/>
      <c r="CWU98" s="622"/>
      <c r="CWV98" s="622"/>
      <c r="CWW98" s="622"/>
      <c r="CWX98" s="622"/>
      <c r="CWY98" s="622"/>
      <c r="CWZ98" s="622"/>
      <c r="CXA98" s="622"/>
      <c r="CXB98" s="622"/>
      <c r="CXC98" s="622"/>
      <c r="CXD98" s="622"/>
      <c r="CXE98" s="622"/>
      <c r="CXF98" s="622"/>
      <c r="CXG98" s="622"/>
      <c r="CXH98" s="622"/>
      <c r="CXI98" s="622"/>
      <c r="CXJ98" s="622"/>
      <c r="CXK98" s="622"/>
      <c r="CXL98" s="622"/>
      <c r="CXM98" s="622"/>
      <c r="CXN98" s="622"/>
      <c r="CXO98" s="622"/>
      <c r="CXP98" s="622"/>
      <c r="CXQ98" s="622"/>
      <c r="CXR98" s="622"/>
      <c r="CXS98" s="622"/>
      <c r="CXT98" s="622"/>
      <c r="CXU98" s="622"/>
      <c r="CXV98" s="622"/>
      <c r="CXW98" s="622"/>
      <c r="CXX98" s="622"/>
      <c r="CXY98" s="622"/>
      <c r="CXZ98" s="622"/>
      <c r="CYA98" s="622"/>
      <c r="CYB98" s="622"/>
      <c r="CYC98" s="622"/>
      <c r="CYD98" s="622"/>
      <c r="CYE98" s="622"/>
      <c r="CYF98" s="622"/>
      <c r="CYG98" s="622"/>
      <c r="CYH98" s="622"/>
      <c r="CYI98" s="622"/>
      <c r="CYJ98" s="622"/>
      <c r="CYK98" s="622"/>
      <c r="CYL98" s="622"/>
      <c r="CYM98" s="622"/>
      <c r="CYN98" s="622"/>
      <c r="CYO98" s="622"/>
      <c r="CYP98" s="622"/>
      <c r="CYQ98" s="622"/>
      <c r="CYR98" s="622"/>
      <c r="CYS98" s="622"/>
      <c r="CYT98" s="622"/>
      <c r="CYU98" s="622"/>
      <c r="CYV98" s="622"/>
      <c r="CYW98" s="622"/>
      <c r="CYX98" s="622"/>
      <c r="CYY98" s="622"/>
      <c r="CYZ98" s="622"/>
      <c r="CZA98" s="622"/>
      <c r="CZB98" s="622"/>
      <c r="CZC98" s="622"/>
      <c r="CZD98" s="622"/>
      <c r="CZE98" s="622"/>
      <c r="CZF98" s="622"/>
      <c r="CZG98" s="622"/>
      <c r="CZH98" s="622"/>
      <c r="CZI98" s="622"/>
      <c r="CZJ98" s="622"/>
      <c r="CZK98" s="622"/>
      <c r="CZL98" s="622"/>
      <c r="CZM98" s="622"/>
      <c r="CZN98" s="622"/>
      <c r="CZO98" s="622"/>
      <c r="CZP98" s="622"/>
      <c r="CZQ98" s="622"/>
      <c r="CZR98" s="622"/>
      <c r="CZS98" s="622"/>
      <c r="CZT98" s="622"/>
      <c r="CZU98" s="622"/>
      <c r="CZV98" s="622"/>
      <c r="CZW98" s="622"/>
      <c r="CZX98" s="622"/>
      <c r="CZY98" s="622"/>
      <c r="CZZ98" s="622"/>
      <c r="DAA98" s="622"/>
      <c r="DAB98" s="622"/>
      <c r="DAC98" s="622"/>
      <c r="DAD98" s="622"/>
      <c r="DAE98" s="622"/>
      <c r="DAF98" s="622"/>
      <c r="DAG98" s="622"/>
      <c r="DAH98" s="622"/>
      <c r="DAI98" s="622"/>
      <c r="DAJ98" s="622"/>
      <c r="DAK98" s="622"/>
      <c r="DAL98" s="622"/>
      <c r="DAM98" s="622"/>
      <c r="DAN98" s="622"/>
      <c r="DAO98" s="622"/>
      <c r="DAP98" s="622"/>
      <c r="DAQ98" s="622"/>
      <c r="DAR98" s="622"/>
      <c r="DAS98" s="622"/>
      <c r="DAT98" s="622"/>
      <c r="DAU98" s="622"/>
      <c r="DAV98" s="622"/>
      <c r="DAW98" s="622"/>
      <c r="DAX98" s="622"/>
      <c r="DAY98" s="622"/>
      <c r="DAZ98" s="622"/>
      <c r="DBA98" s="622"/>
      <c r="DBB98" s="622"/>
      <c r="DBC98" s="622"/>
      <c r="DBD98" s="622"/>
      <c r="DBE98" s="622"/>
      <c r="DBF98" s="622"/>
      <c r="DBG98" s="622"/>
      <c r="DBH98" s="622"/>
      <c r="DBI98" s="622"/>
      <c r="DBJ98" s="622"/>
      <c r="DBK98" s="622"/>
      <c r="DBL98" s="622"/>
      <c r="DBM98" s="622"/>
      <c r="DBN98" s="622"/>
      <c r="DBO98" s="622"/>
      <c r="DBP98" s="622"/>
      <c r="DBQ98" s="622"/>
      <c r="DBR98" s="622"/>
      <c r="DBS98" s="622"/>
      <c r="DBT98" s="622"/>
      <c r="DBU98" s="622"/>
      <c r="DBV98" s="622"/>
      <c r="DBW98" s="622"/>
      <c r="DBX98" s="622"/>
      <c r="DBY98" s="622"/>
      <c r="DBZ98" s="622"/>
      <c r="DCA98" s="622"/>
      <c r="DCB98" s="622"/>
      <c r="DCC98" s="622"/>
      <c r="DCD98" s="622"/>
      <c r="DCE98" s="622"/>
      <c r="DCF98" s="622"/>
      <c r="DCG98" s="622"/>
      <c r="DCH98" s="622"/>
      <c r="DCI98" s="622"/>
      <c r="DCJ98" s="622"/>
      <c r="DCK98" s="622"/>
      <c r="DCL98" s="622"/>
      <c r="DCM98" s="622"/>
      <c r="DCN98" s="622"/>
      <c r="DCO98" s="622"/>
      <c r="DCP98" s="622"/>
      <c r="DCQ98" s="622"/>
      <c r="DCR98" s="622"/>
      <c r="DCS98" s="622"/>
      <c r="DCT98" s="622"/>
      <c r="DCU98" s="622"/>
      <c r="DCV98" s="622"/>
      <c r="DCW98" s="622"/>
      <c r="DCX98" s="622"/>
      <c r="DCY98" s="622"/>
      <c r="DCZ98" s="622"/>
      <c r="DDA98" s="622"/>
      <c r="DDB98" s="622"/>
      <c r="DDC98" s="622"/>
      <c r="DDD98" s="622"/>
      <c r="DDE98" s="622"/>
      <c r="DDF98" s="622"/>
      <c r="DDG98" s="622"/>
      <c r="DDH98" s="622"/>
      <c r="DDI98" s="622"/>
      <c r="DDJ98" s="622"/>
      <c r="DDK98" s="622"/>
      <c r="DDL98" s="622"/>
      <c r="DDM98" s="622"/>
      <c r="DDN98" s="622"/>
      <c r="DDO98" s="622"/>
      <c r="DDP98" s="622"/>
      <c r="DDQ98" s="622"/>
      <c r="DDR98" s="622"/>
      <c r="DDS98" s="622"/>
      <c r="DDT98" s="622"/>
      <c r="DDU98" s="622"/>
      <c r="DDV98" s="622"/>
      <c r="DDW98" s="622"/>
      <c r="DDX98" s="622"/>
      <c r="DDY98" s="622"/>
      <c r="DDZ98" s="622"/>
      <c r="DEA98" s="622"/>
      <c r="DEB98" s="622"/>
      <c r="DEC98" s="622"/>
      <c r="DED98" s="622"/>
      <c r="DEE98" s="622"/>
      <c r="DEF98" s="622"/>
      <c r="DEG98" s="622"/>
      <c r="DEH98" s="622"/>
      <c r="DEI98" s="622"/>
      <c r="DEJ98" s="622"/>
      <c r="DEK98" s="622"/>
      <c r="DEL98" s="622"/>
      <c r="DEM98" s="622"/>
      <c r="DEN98" s="622"/>
      <c r="DEO98" s="622"/>
      <c r="DEP98" s="622"/>
      <c r="DEQ98" s="622"/>
      <c r="DER98" s="622"/>
      <c r="DES98" s="622"/>
      <c r="DET98" s="622"/>
      <c r="DEU98" s="622"/>
      <c r="DEV98" s="622"/>
      <c r="DEW98" s="622"/>
      <c r="DEX98" s="622"/>
      <c r="DEY98" s="622"/>
      <c r="DEZ98" s="622"/>
      <c r="DFA98" s="622"/>
      <c r="DFB98" s="622"/>
      <c r="DFC98" s="622"/>
      <c r="DFD98" s="622"/>
      <c r="DFE98" s="622"/>
      <c r="DFF98" s="622"/>
      <c r="DFG98" s="622"/>
      <c r="DFH98" s="622"/>
      <c r="DFI98" s="622"/>
      <c r="DFJ98" s="622"/>
      <c r="DFK98" s="622"/>
      <c r="DFL98" s="622"/>
      <c r="DFM98" s="622"/>
      <c r="DFN98" s="622"/>
      <c r="DFO98" s="622"/>
      <c r="DFP98" s="622"/>
      <c r="DFQ98" s="622"/>
      <c r="DFR98" s="622"/>
      <c r="DFS98" s="622"/>
      <c r="DFT98" s="622"/>
      <c r="DFU98" s="622"/>
      <c r="DFV98" s="622"/>
      <c r="DFW98" s="622"/>
      <c r="DFX98" s="622"/>
      <c r="DFY98" s="622"/>
      <c r="DFZ98" s="622"/>
      <c r="DGA98" s="622"/>
      <c r="DGB98" s="622"/>
      <c r="DGC98" s="622"/>
      <c r="DGD98" s="622"/>
      <c r="DGE98" s="622"/>
      <c r="DGF98" s="622"/>
      <c r="DGG98" s="622"/>
      <c r="DGH98" s="622"/>
      <c r="DGI98" s="622"/>
      <c r="DGJ98" s="622"/>
      <c r="DGK98" s="622"/>
      <c r="DGL98" s="622"/>
      <c r="DGM98" s="622"/>
      <c r="DGN98" s="622"/>
      <c r="DGO98" s="622"/>
      <c r="DGP98" s="622"/>
      <c r="DGQ98" s="622"/>
      <c r="DGR98" s="622"/>
      <c r="DGS98" s="622"/>
      <c r="DGT98" s="622"/>
      <c r="DGU98" s="622"/>
      <c r="DGV98" s="622"/>
      <c r="DGW98" s="622"/>
      <c r="DGX98" s="622"/>
      <c r="DGY98" s="622"/>
      <c r="DGZ98" s="622"/>
      <c r="DHA98" s="622"/>
      <c r="DHB98" s="622"/>
      <c r="DHC98" s="622"/>
      <c r="DHD98" s="622"/>
      <c r="DHE98" s="622"/>
      <c r="DHF98" s="622"/>
      <c r="DHG98" s="622"/>
      <c r="DHH98" s="622"/>
      <c r="DHI98" s="622"/>
      <c r="DHJ98" s="622"/>
      <c r="DHK98" s="622"/>
      <c r="DHL98" s="622"/>
      <c r="DHM98" s="622"/>
      <c r="DHN98" s="622"/>
      <c r="DHO98" s="622"/>
      <c r="DHP98" s="622"/>
      <c r="DHQ98" s="622"/>
      <c r="DHR98" s="622"/>
      <c r="DHS98" s="622"/>
      <c r="DHT98" s="622"/>
      <c r="DHU98" s="622"/>
      <c r="DHV98" s="622"/>
      <c r="DHW98" s="622"/>
      <c r="DHX98" s="622"/>
      <c r="DHY98" s="622"/>
      <c r="DHZ98" s="622"/>
      <c r="DIA98" s="622"/>
      <c r="DIB98" s="622"/>
      <c r="DIC98" s="622"/>
      <c r="DID98" s="622"/>
      <c r="DIE98" s="622"/>
      <c r="DIF98" s="622"/>
      <c r="DIG98" s="622"/>
      <c r="DIH98" s="622"/>
      <c r="DII98" s="622"/>
      <c r="DIJ98" s="622"/>
      <c r="DIK98" s="622"/>
      <c r="DIL98" s="622"/>
      <c r="DIM98" s="622"/>
      <c r="DIN98" s="622"/>
      <c r="DIO98" s="622"/>
      <c r="DIP98" s="622"/>
      <c r="DIQ98" s="622"/>
      <c r="DIR98" s="622"/>
      <c r="DIS98" s="622"/>
      <c r="DIT98" s="622"/>
      <c r="DIU98" s="622"/>
      <c r="DIV98" s="622"/>
      <c r="DIW98" s="622"/>
      <c r="DIX98" s="622"/>
      <c r="DIY98" s="622"/>
      <c r="DIZ98" s="622"/>
      <c r="DJA98" s="622"/>
      <c r="DJB98" s="622"/>
      <c r="DJC98" s="622"/>
      <c r="DJD98" s="622"/>
      <c r="DJE98" s="622"/>
      <c r="DJF98" s="622"/>
      <c r="DJG98" s="622"/>
      <c r="DJH98" s="622"/>
      <c r="DJI98" s="622"/>
      <c r="DJJ98" s="622"/>
      <c r="DJK98" s="622"/>
      <c r="DJL98" s="622"/>
      <c r="DJM98" s="622"/>
      <c r="DJN98" s="622"/>
      <c r="DJO98" s="622"/>
      <c r="DJP98" s="622"/>
      <c r="DJQ98" s="622"/>
      <c r="DJR98" s="622"/>
      <c r="DJS98" s="622"/>
      <c r="DJT98" s="622"/>
      <c r="DJU98" s="622"/>
      <c r="DJV98" s="622"/>
      <c r="DJW98" s="622"/>
      <c r="DJX98" s="622"/>
      <c r="DJY98" s="622"/>
      <c r="DJZ98" s="622"/>
      <c r="DKA98" s="622"/>
      <c r="DKB98" s="622"/>
      <c r="DKC98" s="622"/>
      <c r="DKD98" s="622"/>
      <c r="DKE98" s="622"/>
      <c r="DKF98" s="622"/>
      <c r="DKG98" s="622"/>
      <c r="DKH98" s="622"/>
      <c r="DKI98" s="622"/>
      <c r="DKJ98" s="622"/>
      <c r="DKK98" s="622"/>
      <c r="DKL98" s="622"/>
      <c r="DKM98" s="622"/>
      <c r="DKN98" s="622"/>
      <c r="DKO98" s="622"/>
      <c r="DKP98" s="622"/>
      <c r="DKQ98" s="622"/>
      <c r="DKR98" s="622"/>
      <c r="DKS98" s="622"/>
      <c r="DKT98" s="622"/>
      <c r="DKU98" s="622"/>
      <c r="DKV98" s="622"/>
      <c r="DKW98" s="622"/>
      <c r="DKX98" s="622"/>
      <c r="DKY98" s="622"/>
      <c r="DKZ98" s="622"/>
      <c r="DLA98" s="622"/>
      <c r="DLB98" s="622"/>
      <c r="DLC98" s="622"/>
      <c r="DLD98" s="622"/>
      <c r="DLE98" s="622"/>
      <c r="DLF98" s="622"/>
      <c r="DLG98" s="622"/>
      <c r="DLH98" s="622"/>
      <c r="DLI98" s="622"/>
      <c r="DLJ98" s="622"/>
      <c r="DLK98" s="622"/>
      <c r="DLL98" s="622"/>
      <c r="DLM98" s="622"/>
      <c r="DLN98" s="622"/>
      <c r="DLO98" s="622"/>
      <c r="DLP98" s="622"/>
      <c r="DLQ98" s="622"/>
      <c r="DLR98" s="622"/>
      <c r="DLS98" s="622"/>
      <c r="DLT98" s="622"/>
      <c r="DLU98" s="622"/>
      <c r="DLV98" s="622"/>
      <c r="DLW98" s="622"/>
      <c r="DLX98" s="622"/>
      <c r="DLY98" s="622"/>
      <c r="DLZ98" s="622"/>
      <c r="DMA98" s="622"/>
      <c r="DMB98" s="622"/>
      <c r="DMC98" s="622"/>
      <c r="DMD98" s="622"/>
      <c r="DME98" s="622"/>
      <c r="DMF98" s="622"/>
      <c r="DMG98" s="622"/>
      <c r="DMH98" s="622"/>
      <c r="DMI98" s="622"/>
      <c r="DMJ98" s="622"/>
      <c r="DMK98" s="622"/>
      <c r="DML98" s="622"/>
      <c r="DMM98" s="622"/>
      <c r="DMN98" s="622"/>
      <c r="DMO98" s="622"/>
      <c r="DMP98" s="622"/>
      <c r="DMQ98" s="622"/>
      <c r="DMR98" s="622"/>
      <c r="DMS98" s="622"/>
      <c r="DMT98" s="622"/>
      <c r="DMU98" s="622"/>
      <c r="DMV98" s="622"/>
      <c r="DMW98" s="622"/>
      <c r="DMX98" s="622"/>
      <c r="DMY98" s="622"/>
      <c r="DMZ98" s="622"/>
      <c r="DNA98" s="622"/>
      <c r="DNB98" s="622"/>
      <c r="DNC98" s="622"/>
      <c r="DND98" s="622"/>
      <c r="DNE98" s="622"/>
      <c r="DNF98" s="622"/>
      <c r="DNG98" s="622"/>
      <c r="DNH98" s="622"/>
      <c r="DNI98" s="622"/>
      <c r="DNJ98" s="622"/>
      <c r="DNK98" s="622"/>
      <c r="DNL98" s="622"/>
      <c r="DNM98" s="622"/>
      <c r="DNN98" s="622"/>
      <c r="DNO98" s="622"/>
      <c r="DNP98" s="622"/>
      <c r="DNQ98" s="622"/>
      <c r="DNR98" s="622"/>
      <c r="DNS98" s="622"/>
      <c r="DNT98" s="622"/>
      <c r="DNU98" s="622"/>
      <c r="DNV98" s="622"/>
      <c r="DNW98" s="622"/>
      <c r="DNX98" s="622"/>
      <c r="DNY98" s="622"/>
      <c r="DNZ98" s="622"/>
      <c r="DOA98" s="622"/>
      <c r="DOB98" s="622"/>
      <c r="DOC98" s="622"/>
      <c r="DOD98" s="622"/>
      <c r="DOE98" s="622"/>
      <c r="DOF98" s="622"/>
      <c r="DOG98" s="622"/>
      <c r="DOH98" s="622"/>
      <c r="DOI98" s="622"/>
      <c r="DOJ98" s="622"/>
      <c r="DOK98" s="622"/>
      <c r="DOL98" s="622"/>
      <c r="DOM98" s="622"/>
      <c r="DON98" s="622"/>
      <c r="DOO98" s="622"/>
      <c r="DOP98" s="622"/>
      <c r="DOQ98" s="622"/>
      <c r="DOR98" s="622"/>
      <c r="DOS98" s="622"/>
      <c r="DOT98" s="622"/>
      <c r="DOU98" s="622"/>
      <c r="DOV98" s="622"/>
      <c r="DOW98" s="622"/>
      <c r="DOX98" s="622"/>
      <c r="DOY98" s="622"/>
      <c r="DOZ98" s="622"/>
      <c r="DPA98" s="622"/>
      <c r="DPB98" s="622"/>
      <c r="DPC98" s="622"/>
      <c r="DPD98" s="622"/>
      <c r="DPE98" s="622"/>
      <c r="DPF98" s="622"/>
      <c r="DPG98" s="622"/>
      <c r="DPH98" s="622"/>
      <c r="DPI98" s="622"/>
      <c r="DPJ98" s="622"/>
      <c r="DPK98" s="622"/>
      <c r="DPL98" s="622"/>
      <c r="DPM98" s="622"/>
      <c r="DPN98" s="622"/>
      <c r="DPO98" s="622"/>
      <c r="DPP98" s="622"/>
      <c r="DPQ98" s="622"/>
      <c r="DPR98" s="622"/>
      <c r="DPS98" s="622"/>
      <c r="DPT98" s="622"/>
      <c r="DPU98" s="622"/>
      <c r="DPV98" s="622"/>
      <c r="DPW98" s="622"/>
      <c r="DPX98" s="622"/>
      <c r="DPY98" s="622"/>
      <c r="DPZ98" s="622"/>
      <c r="DQA98" s="622"/>
      <c r="DQB98" s="622"/>
      <c r="DQC98" s="622"/>
      <c r="DQD98" s="622"/>
      <c r="DQE98" s="622"/>
      <c r="DQF98" s="622"/>
      <c r="DQG98" s="622"/>
      <c r="DQH98" s="622"/>
      <c r="DQI98" s="622"/>
      <c r="DQJ98" s="622"/>
      <c r="DQK98" s="622"/>
      <c r="DQL98" s="622"/>
      <c r="DQM98" s="622"/>
      <c r="DQN98" s="622"/>
      <c r="DQO98" s="622"/>
      <c r="DQP98" s="622"/>
      <c r="DQQ98" s="622"/>
      <c r="DQR98" s="622"/>
      <c r="DQS98" s="622"/>
      <c r="DQT98" s="622"/>
      <c r="DQU98" s="622"/>
      <c r="DQV98" s="622"/>
      <c r="DQW98" s="622"/>
      <c r="DQX98" s="622"/>
      <c r="DQY98" s="622"/>
      <c r="DQZ98" s="622"/>
      <c r="DRA98" s="622"/>
      <c r="DRB98" s="622"/>
      <c r="DRC98" s="622"/>
      <c r="DRD98" s="622"/>
      <c r="DRE98" s="622"/>
      <c r="DRF98" s="622"/>
      <c r="DRG98" s="622"/>
      <c r="DRH98" s="622"/>
      <c r="DRI98" s="622"/>
      <c r="DRJ98" s="622"/>
      <c r="DRK98" s="622"/>
      <c r="DRL98" s="622"/>
      <c r="DRM98" s="622"/>
      <c r="DRN98" s="622"/>
      <c r="DRO98" s="622"/>
      <c r="DRP98" s="622"/>
      <c r="DRQ98" s="622"/>
      <c r="DRR98" s="622"/>
      <c r="DRS98" s="622"/>
      <c r="DRT98" s="622"/>
      <c r="DRU98" s="622"/>
      <c r="DRV98" s="622"/>
      <c r="DRW98" s="622"/>
      <c r="DRX98" s="622"/>
      <c r="DRY98" s="622"/>
      <c r="DRZ98" s="622"/>
      <c r="DSA98" s="622"/>
      <c r="DSB98" s="622"/>
      <c r="DSC98" s="622"/>
      <c r="DSD98" s="622"/>
      <c r="DSE98" s="622"/>
      <c r="DSF98" s="622"/>
      <c r="DSG98" s="622"/>
      <c r="DSH98" s="622"/>
      <c r="DSI98" s="622"/>
      <c r="DSJ98" s="622"/>
      <c r="DSK98" s="622"/>
      <c r="DSL98" s="622"/>
      <c r="DSM98" s="622"/>
      <c r="DSN98" s="622"/>
      <c r="DSO98" s="622"/>
      <c r="DSP98" s="622"/>
      <c r="DSQ98" s="622"/>
      <c r="DSR98" s="622"/>
      <c r="DSS98" s="622"/>
      <c r="DST98" s="622"/>
      <c r="DSU98" s="622"/>
      <c r="DSV98" s="622"/>
      <c r="DSW98" s="622"/>
      <c r="DSX98" s="622"/>
      <c r="DSY98" s="622"/>
      <c r="DSZ98" s="622"/>
      <c r="DTA98" s="622"/>
      <c r="DTB98" s="622"/>
      <c r="DTC98" s="622"/>
      <c r="DTD98" s="622"/>
      <c r="DTE98" s="622"/>
      <c r="DTF98" s="622"/>
      <c r="DTG98" s="622"/>
      <c r="DTH98" s="622"/>
      <c r="DTI98" s="622"/>
      <c r="DTJ98" s="622"/>
      <c r="DTK98" s="622"/>
      <c r="DTL98" s="622"/>
      <c r="DTM98" s="622"/>
      <c r="DTN98" s="622"/>
      <c r="DTO98" s="622"/>
      <c r="DTP98" s="622"/>
      <c r="DTQ98" s="622"/>
      <c r="DTR98" s="622"/>
      <c r="DTS98" s="622"/>
      <c r="DTT98" s="622"/>
      <c r="DTU98" s="622"/>
      <c r="DTV98" s="622"/>
      <c r="DTW98" s="622"/>
      <c r="DTX98" s="622"/>
      <c r="DTY98" s="622"/>
      <c r="DTZ98" s="622"/>
      <c r="DUA98" s="622"/>
      <c r="DUB98" s="622"/>
      <c r="DUC98" s="622"/>
      <c r="DUD98" s="622"/>
      <c r="DUE98" s="622"/>
      <c r="DUF98" s="622"/>
      <c r="DUG98" s="622"/>
      <c r="DUH98" s="622"/>
      <c r="DUI98" s="622"/>
      <c r="DUJ98" s="622"/>
      <c r="DUK98" s="622"/>
      <c r="DUL98" s="622"/>
      <c r="DUM98" s="622"/>
      <c r="DUN98" s="622"/>
      <c r="DUO98" s="622"/>
      <c r="DUP98" s="622"/>
      <c r="DUQ98" s="622"/>
      <c r="DUR98" s="622"/>
      <c r="DUS98" s="622"/>
      <c r="DUT98" s="622"/>
      <c r="DUU98" s="622"/>
      <c r="DUV98" s="622"/>
      <c r="DUW98" s="622"/>
      <c r="DUX98" s="622"/>
      <c r="DUY98" s="622"/>
      <c r="DUZ98" s="622"/>
      <c r="DVA98" s="622"/>
      <c r="DVB98" s="622"/>
      <c r="DVC98" s="622"/>
      <c r="DVD98" s="622"/>
      <c r="DVE98" s="622"/>
      <c r="DVF98" s="622"/>
      <c r="DVG98" s="622"/>
      <c r="DVH98" s="622"/>
      <c r="DVI98" s="622"/>
      <c r="DVJ98" s="622"/>
      <c r="DVK98" s="622"/>
      <c r="DVL98" s="622"/>
      <c r="DVM98" s="622"/>
      <c r="DVN98" s="622"/>
      <c r="DVO98" s="622"/>
      <c r="DVP98" s="622"/>
      <c r="DVQ98" s="622"/>
      <c r="DVR98" s="622"/>
      <c r="DVS98" s="622"/>
      <c r="DVT98" s="622"/>
      <c r="DVU98" s="622"/>
      <c r="DVV98" s="622"/>
      <c r="DVW98" s="622"/>
      <c r="DVX98" s="622"/>
      <c r="DVY98" s="622"/>
      <c r="DVZ98" s="622"/>
      <c r="DWA98" s="622"/>
      <c r="DWB98" s="622"/>
      <c r="DWC98" s="622"/>
      <c r="DWD98" s="622"/>
      <c r="DWE98" s="622"/>
      <c r="DWF98" s="622"/>
      <c r="DWG98" s="622"/>
      <c r="DWH98" s="622"/>
      <c r="DWI98" s="622"/>
      <c r="DWJ98" s="622"/>
      <c r="DWK98" s="622"/>
      <c r="DWL98" s="622"/>
      <c r="DWM98" s="622"/>
      <c r="DWN98" s="622"/>
      <c r="DWO98" s="622"/>
      <c r="DWP98" s="622"/>
      <c r="DWQ98" s="622"/>
      <c r="DWR98" s="622"/>
      <c r="DWS98" s="622"/>
      <c r="DWT98" s="622"/>
      <c r="DWU98" s="622"/>
      <c r="DWV98" s="622"/>
      <c r="DWW98" s="622"/>
      <c r="DWX98" s="622"/>
      <c r="DWY98" s="622"/>
      <c r="DWZ98" s="622"/>
      <c r="DXA98" s="622"/>
      <c r="DXB98" s="622"/>
      <c r="DXC98" s="622"/>
      <c r="DXD98" s="622"/>
      <c r="DXE98" s="622"/>
      <c r="DXF98" s="622"/>
      <c r="DXG98" s="622"/>
      <c r="DXH98" s="622"/>
      <c r="DXI98" s="622"/>
      <c r="DXJ98" s="622"/>
      <c r="DXK98" s="622"/>
      <c r="DXL98" s="622"/>
      <c r="DXM98" s="622"/>
      <c r="DXN98" s="622"/>
      <c r="DXO98" s="622"/>
      <c r="DXP98" s="622"/>
      <c r="DXQ98" s="622"/>
      <c r="DXR98" s="622"/>
      <c r="DXS98" s="622"/>
      <c r="DXT98" s="622"/>
      <c r="DXU98" s="622"/>
      <c r="DXV98" s="622"/>
      <c r="DXW98" s="622"/>
      <c r="DXX98" s="622"/>
      <c r="DXY98" s="622"/>
      <c r="DXZ98" s="622"/>
      <c r="DYA98" s="622"/>
      <c r="DYB98" s="622"/>
      <c r="DYC98" s="622"/>
      <c r="DYD98" s="622"/>
      <c r="DYE98" s="622"/>
      <c r="DYF98" s="622"/>
      <c r="DYG98" s="622"/>
      <c r="DYH98" s="622"/>
      <c r="DYI98" s="622"/>
      <c r="DYJ98" s="622"/>
      <c r="DYK98" s="622"/>
      <c r="DYL98" s="622"/>
      <c r="DYM98" s="622"/>
      <c r="DYN98" s="622"/>
      <c r="DYO98" s="622"/>
      <c r="DYP98" s="622"/>
      <c r="DYQ98" s="622"/>
      <c r="DYR98" s="622"/>
      <c r="DYS98" s="622"/>
      <c r="DYT98" s="622"/>
      <c r="DYU98" s="622"/>
      <c r="DYV98" s="622"/>
      <c r="DYW98" s="622"/>
      <c r="DYX98" s="622"/>
      <c r="DYY98" s="622"/>
      <c r="DYZ98" s="622"/>
      <c r="DZA98" s="622"/>
      <c r="DZB98" s="622"/>
      <c r="DZC98" s="622"/>
      <c r="DZD98" s="622"/>
      <c r="DZE98" s="622"/>
      <c r="DZF98" s="622"/>
      <c r="DZG98" s="622"/>
      <c r="DZH98" s="622"/>
      <c r="DZI98" s="622"/>
      <c r="DZJ98" s="622"/>
      <c r="DZK98" s="622"/>
      <c r="DZL98" s="622"/>
      <c r="DZM98" s="622"/>
      <c r="DZN98" s="622"/>
      <c r="DZO98" s="622"/>
      <c r="DZP98" s="622"/>
      <c r="DZQ98" s="622"/>
      <c r="DZR98" s="622"/>
      <c r="DZS98" s="622"/>
      <c r="DZT98" s="622"/>
      <c r="DZU98" s="622"/>
      <c r="DZV98" s="622"/>
      <c r="DZW98" s="622"/>
      <c r="DZX98" s="622"/>
      <c r="DZY98" s="622"/>
      <c r="DZZ98" s="622"/>
      <c r="EAA98" s="622"/>
      <c r="EAB98" s="622"/>
      <c r="EAC98" s="622"/>
      <c r="EAD98" s="622"/>
      <c r="EAE98" s="622"/>
      <c r="EAF98" s="622"/>
      <c r="EAG98" s="622"/>
      <c r="EAH98" s="622"/>
      <c r="EAI98" s="622"/>
      <c r="EAJ98" s="622"/>
      <c r="EAK98" s="622"/>
      <c r="EAL98" s="622"/>
      <c r="EAM98" s="622"/>
      <c r="EAN98" s="622"/>
      <c r="EAO98" s="622"/>
      <c r="EAP98" s="622"/>
      <c r="EAQ98" s="622"/>
      <c r="EAR98" s="622"/>
      <c r="EAS98" s="622"/>
      <c r="EAT98" s="622"/>
      <c r="EAU98" s="622"/>
      <c r="EAV98" s="622"/>
      <c r="EAW98" s="622"/>
      <c r="EAX98" s="622"/>
      <c r="EAY98" s="622"/>
      <c r="EAZ98" s="622"/>
      <c r="EBA98" s="622"/>
      <c r="EBB98" s="622"/>
      <c r="EBC98" s="622"/>
      <c r="EBD98" s="622"/>
      <c r="EBE98" s="622"/>
      <c r="EBF98" s="622"/>
      <c r="EBG98" s="622"/>
      <c r="EBH98" s="622"/>
      <c r="EBI98" s="622"/>
      <c r="EBJ98" s="622"/>
      <c r="EBK98" s="622"/>
      <c r="EBL98" s="622"/>
      <c r="EBM98" s="622"/>
      <c r="EBN98" s="622"/>
      <c r="EBO98" s="622"/>
      <c r="EBP98" s="622"/>
      <c r="EBQ98" s="622"/>
      <c r="EBR98" s="622"/>
      <c r="EBS98" s="622"/>
      <c r="EBT98" s="622"/>
      <c r="EBU98" s="622"/>
      <c r="EBV98" s="622"/>
      <c r="EBW98" s="622"/>
      <c r="EBX98" s="622"/>
      <c r="EBY98" s="622"/>
      <c r="EBZ98" s="622"/>
      <c r="ECA98" s="622"/>
      <c r="ECB98" s="622"/>
      <c r="ECC98" s="622"/>
      <c r="ECD98" s="622"/>
      <c r="ECE98" s="622"/>
      <c r="ECF98" s="622"/>
      <c r="ECG98" s="622"/>
      <c r="ECH98" s="622"/>
      <c r="ECI98" s="622"/>
      <c r="ECJ98" s="622"/>
      <c r="ECK98" s="622"/>
      <c r="ECL98" s="622"/>
      <c r="ECM98" s="622"/>
      <c r="ECN98" s="622"/>
      <c r="ECO98" s="622"/>
      <c r="ECP98" s="622"/>
      <c r="ECQ98" s="622"/>
      <c r="ECR98" s="622"/>
      <c r="ECS98" s="622"/>
      <c r="ECT98" s="622"/>
      <c r="ECU98" s="622"/>
      <c r="ECV98" s="622"/>
      <c r="ECW98" s="622"/>
      <c r="ECX98" s="622"/>
      <c r="ECY98" s="622"/>
      <c r="ECZ98" s="622"/>
      <c r="EDA98" s="622"/>
      <c r="EDB98" s="622"/>
      <c r="EDC98" s="622"/>
      <c r="EDD98" s="622"/>
      <c r="EDE98" s="622"/>
      <c r="EDF98" s="622"/>
      <c r="EDG98" s="622"/>
      <c r="EDH98" s="622"/>
      <c r="EDI98" s="622"/>
      <c r="EDJ98" s="622"/>
      <c r="EDK98" s="622"/>
      <c r="EDL98" s="622"/>
      <c r="EDM98" s="622"/>
      <c r="EDN98" s="622"/>
      <c r="EDO98" s="622"/>
      <c r="EDP98" s="622"/>
      <c r="EDQ98" s="622"/>
      <c r="EDR98" s="622"/>
      <c r="EDS98" s="622"/>
      <c r="EDT98" s="622"/>
      <c r="EDU98" s="622"/>
      <c r="EDV98" s="622"/>
      <c r="EDW98" s="622"/>
      <c r="EDX98" s="622"/>
      <c r="EDY98" s="622"/>
      <c r="EDZ98" s="622"/>
      <c r="EEA98" s="622"/>
      <c r="EEB98" s="622"/>
      <c r="EEC98" s="622"/>
      <c r="EED98" s="622"/>
      <c r="EEE98" s="622"/>
      <c r="EEF98" s="622"/>
      <c r="EEG98" s="622"/>
      <c r="EEH98" s="622"/>
      <c r="EEI98" s="622"/>
      <c r="EEJ98" s="622"/>
      <c r="EEK98" s="622"/>
      <c r="EEL98" s="622"/>
      <c r="EEM98" s="622"/>
      <c r="EEN98" s="622"/>
      <c r="EEO98" s="622"/>
      <c r="EEP98" s="622"/>
      <c r="EEQ98" s="622"/>
      <c r="EER98" s="622"/>
      <c r="EES98" s="622"/>
      <c r="EET98" s="622"/>
      <c r="EEU98" s="622"/>
      <c r="EEV98" s="622"/>
      <c r="EEW98" s="622"/>
      <c r="EEX98" s="622"/>
      <c r="EEY98" s="622"/>
      <c r="EEZ98" s="622"/>
      <c r="EFA98" s="622"/>
      <c r="EFB98" s="622"/>
      <c r="EFC98" s="622"/>
      <c r="EFD98" s="622"/>
      <c r="EFE98" s="622"/>
      <c r="EFF98" s="622"/>
      <c r="EFG98" s="622"/>
      <c r="EFH98" s="622"/>
      <c r="EFI98" s="622"/>
      <c r="EFJ98" s="622"/>
      <c r="EFK98" s="622"/>
      <c r="EFL98" s="622"/>
      <c r="EFM98" s="622"/>
      <c r="EFN98" s="622"/>
      <c r="EFO98" s="622"/>
      <c r="EFP98" s="622"/>
      <c r="EFQ98" s="622"/>
      <c r="EFR98" s="622"/>
      <c r="EFS98" s="622"/>
      <c r="EFT98" s="622"/>
      <c r="EFU98" s="622"/>
      <c r="EFV98" s="622"/>
      <c r="EFW98" s="622"/>
      <c r="EFX98" s="622"/>
      <c r="EFY98" s="622"/>
      <c r="EFZ98" s="622"/>
      <c r="EGA98" s="622"/>
      <c r="EGB98" s="622"/>
      <c r="EGC98" s="622"/>
      <c r="EGD98" s="622"/>
      <c r="EGE98" s="622"/>
      <c r="EGF98" s="622"/>
      <c r="EGG98" s="622"/>
      <c r="EGH98" s="622"/>
      <c r="EGI98" s="622"/>
      <c r="EGJ98" s="622"/>
      <c r="EGK98" s="622"/>
      <c r="EGL98" s="622"/>
      <c r="EGM98" s="622"/>
      <c r="EGN98" s="622"/>
      <c r="EGO98" s="622"/>
      <c r="EGP98" s="622"/>
      <c r="EGQ98" s="622"/>
      <c r="EGR98" s="622"/>
      <c r="EGS98" s="622"/>
      <c r="EGT98" s="622"/>
      <c r="EGU98" s="622"/>
      <c r="EGV98" s="622"/>
      <c r="EGW98" s="622"/>
      <c r="EGX98" s="622"/>
      <c r="EGY98" s="622"/>
      <c r="EGZ98" s="622"/>
      <c r="EHA98" s="622"/>
      <c r="EHB98" s="622"/>
      <c r="EHC98" s="622"/>
      <c r="EHD98" s="622"/>
      <c r="EHE98" s="622"/>
      <c r="EHF98" s="622"/>
      <c r="EHG98" s="622"/>
      <c r="EHH98" s="622"/>
      <c r="EHI98" s="622"/>
      <c r="EHJ98" s="622"/>
      <c r="EHK98" s="622"/>
      <c r="EHL98" s="622"/>
      <c r="EHM98" s="622"/>
      <c r="EHN98" s="622"/>
      <c r="EHO98" s="622"/>
      <c r="EHP98" s="622"/>
      <c r="EHQ98" s="622"/>
      <c r="EHR98" s="622"/>
      <c r="EHS98" s="622"/>
      <c r="EHT98" s="622"/>
      <c r="EHU98" s="622"/>
      <c r="EHV98" s="622"/>
      <c r="EHW98" s="622"/>
      <c r="EHX98" s="622"/>
      <c r="EHY98" s="622"/>
      <c r="EHZ98" s="622"/>
      <c r="EIA98" s="622"/>
      <c r="EIB98" s="622"/>
      <c r="EIC98" s="622"/>
      <c r="EID98" s="622"/>
      <c r="EIE98" s="622"/>
      <c r="EIF98" s="622"/>
      <c r="EIG98" s="622"/>
      <c r="EIH98" s="622"/>
      <c r="EII98" s="622"/>
      <c r="EIJ98" s="622"/>
      <c r="EIK98" s="622"/>
      <c r="EIL98" s="622"/>
      <c r="EIM98" s="622"/>
      <c r="EIN98" s="622"/>
      <c r="EIO98" s="622"/>
      <c r="EIP98" s="622"/>
      <c r="EIQ98" s="622"/>
      <c r="EIR98" s="622"/>
      <c r="EIS98" s="622"/>
      <c r="EIT98" s="622"/>
      <c r="EIU98" s="622"/>
      <c r="EIV98" s="622"/>
      <c r="EIW98" s="622"/>
      <c r="EIX98" s="622"/>
      <c r="EIY98" s="622"/>
      <c r="EIZ98" s="622"/>
      <c r="EJA98" s="622"/>
      <c r="EJB98" s="622"/>
      <c r="EJC98" s="622"/>
      <c r="EJD98" s="622"/>
      <c r="EJE98" s="622"/>
      <c r="EJF98" s="622"/>
      <c r="EJG98" s="622"/>
      <c r="EJH98" s="622"/>
      <c r="EJI98" s="622"/>
      <c r="EJJ98" s="622"/>
      <c r="EJK98" s="622"/>
      <c r="EJL98" s="622"/>
      <c r="EJM98" s="622"/>
      <c r="EJN98" s="622"/>
      <c r="EJO98" s="622"/>
      <c r="EJP98" s="622"/>
      <c r="EJQ98" s="622"/>
      <c r="EJR98" s="622"/>
      <c r="EJS98" s="622"/>
      <c r="EJT98" s="622"/>
      <c r="EJU98" s="622"/>
      <c r="EJV98" s="622"/>
      <c r="EJW98" s="622"/>
      <c r="EJX98" s="622"/>
      <c r="EJY98" s="622"/>
      <c r="EJZ98" s="622"/>
      <c r="EKA98" s="622"/>
      <c r="EKB98" s="622"/>
      <c r="EKC98" s="622"/>
      <c r="EKD98" s="622"/>
      <c r="EKE98" s="622"/>
      <c r="EKF98" s="622"/>
      <c r="EKG98" s="622"/>
      <c r="EKH98" s="622"/>
      <c r="EKI98" s="622"/>
      <c r="EKJ98" s="622"/>
      <c r="EKK98" s="622"/>
      <c r="EKL98" s="622"/>
      <c r="EKM98" s="622"/>
      <c r="EKN98" s="622"/>
      <c r="EKO98" s="622"/>
      <c r="EKP98" s="622"/>
      <c r="EKQ98" s="622"/>
      <c r="EKR98" s="622"/>
      <c r="EKS98" s="622"/>
      <c r="EKT98" s="622"/>
      <c r="EKU98" s="622"/>
      <c r="EKV98" s="622"/>
      <c r="EKW98" s="622"/>
      <c r="EKX98" s="622"/>
      <c r="EKY98" s="622"/>
      <c r="EKZ98" s="622"/>
      <c r="ELA98" s="622"/>
      <c r="ELB98" s="622"/>
      <c r="ELC98" s="622"/>
      <c r="ELD98" s="622"/>
      <c r="ELE98" s="622"/>
      <c r="ELF98" s="622"/>
      <c r="ELG98" s="622"/>
      <c r="ELH98" s="622"/>
      <c r="ELI98" s="622"/>
      <c r="ELJ98" s="622"/>
      <c r="ELK98" s="622"/>
      <c r="ELL98" s="622"/>
      <c r="ELM98" s="622"/>
      <c r="ELN98" s="622"/>
      <c r="ELO98" s="622"/>
      <c r="ELP98" s="622"/>
      <c r="ELQ98" s="622"/>
      <c r="ELR98" s="622"/>
      <c r="ELS98" s="622"/>
      <c r="ELT98" s="622"/>
      <c r="ELU98" s="622"/>
      <c r="ELV98" s="622"/>
      <c r="ELW98" s="622"/>
      <c r="ELX98" s="622"/>
      <c r="ELY98" s="622"/>
      <c r="ELZ98" s="622"/>
      <c r="EMA98" s="622"/>
      <c r="EMB98" s="622"/>
      <c r="EMC98" s="622"/>
      <c r="EMD98" s="622"/>
      <c r="EME98" s="622"/>
      <c r="EMF98" s="622"/>
      <c r="EMG98" s="622"/>
      <c r="EMH98" s="622"/>
      <c r="EMI98" s="622"/>
      <c r="EMJ98" s="622"/>
      <c r="EMK98" s="622"/>
      <c r="EML98" s="622"/>
      <c r="EMM98" s="622"/>
      <c r="EMN98" s="622"/>
      <c r="EMO98" s="622"/>
      <c r="EMP98" s="622"/>
      <c r="EMQ98" s="622"/>
      <c r="EMR98" s="622"/>
      <c r="EMS98" s="622"/>
      <c r="EMT98" s="622"/>
      <c r="EMU98" s="622"/>
      <c r="EMV98" s="622"/>
      <c r="EMW98" s="622"/>
      <c r="EMX98" s="622"/>
      <c r="EMY98" s="622"/>
      <c r="EMZ98" s="622"/>
      <c r="ENA98" s="622"/>
      <c r="ENB98" s="622"/>
      <c r="ENC98" s="622"/>
      <c r="END98" s="622"/>
      <c r="ENE98" s="622"/>
      <c r="ENF98" s="622"/>
      <c r="ENG98" s="622"/>
      <c r="ENH98" s="622"/>
      <c r="ENI98" s="622"/>
      <c r="ENJ98" s="622"/>
      <c r="ENK98" s="622"/>
      <c r="ENL98" s="622"/>
      <c r="ENM98" s="622"/>
      <c r="ENN98" s="622"/>
      <c r="ENO98" s="622"/>
      <c r="ENP98" s="622"/>
      <c r="ENQ98" s="622"/>
      <c r="ENR98" s="622"/>
      <c r="ENS98" s="622"/>
      <c r="ENT98" s="622"/>
      <c r="ENU98" s="622"/>
      <c r="ENV98" s="622"/>
      <c r="ENW98" s="622"/>
      <c r="ENX98" s="622"/>
      <c r="ENY98" s="622"/>
      <c r="ENZ98" s="622"/>
      <c r="EOA98" s="622"/>
      <c r="EOB98" s="622"/>
      <c r="EOC98" s="622"/>
      <c r="EOD98" s="622"/>
      <c r="EOE98" s="622"/>
      <c r="EOF98" s="622"/>
      <c r="EOG98" s="622"/>
      <c r="EOH98" s="622"/>
      <c r="EOI98" s="622"/>
      <c r="EOJ98" s="622"/>
      <c r="EOK98" s="622"/>
      <c r="EOL98" s="622"/>
      <c r="EOM98" s="622"/>
      <c r="EON98" s="622"/>
      <c r="EOO98" s="622"/>
      <c r="EOP98" s="622"/>
      <c r="EOQ98" s="622"/>
      <c r="EOR98" s="622"/>
      <c r="EOS98" s="622"/>
      <c r="EOT98" s="622"/>
      <c r="EOU98" s="622"/>
      <c r="EOV98" s="622"/>
      <c r="EOW98" s="622"/>
      <c r="EOX98" s="622"/>
      <c r="EOY98" s="622"/>
      <c r="EOZ98" s="622"/>
      <c r="EPA98" s="622"/>
      <c r="EPB98" s="622"/>
      <c r="EPC98" s="622"/>
      <c r="EPD98" s="622"/>
      <c r="EPE98" s="622"/>
      <c r="EPF98" s="622"/>
      <c r="EPG98" s="622"/>
      <c r="EPH98" s="622"/>
      <c r="EPI98" s="622"/>
      <c r="EPJ98" s="622"/>
      <c r="EPK98" s="622"/>
      <c r="EPL98" s="622"/>
      <c r="EPM98" s="622"/>
      <c r="EPN98" s="622"/>
      <c r="EPO98" s="622"/>
      <c r="EPP98" s="622"/>
      <c r="EPQ98" s="622"/>
      <c r="EPR98" s="622"/>
      <c r="EPS98" s="622"/>
      <c r="EPT98" s="622"/>
      <c r="EPU98" s="622"/>
      <c r="EPV98" s="622"/>
      <c r="EPW98" s="622"/>
      <c r="EPX98" s="622"/>
      <c r="EPY98" s="622"/>
      <c r="EPZ98" s="622"/>
      <c r="EQA98" s="622"/>
      <c r="EQB98" s="622"/>
      <c r="EQC98" s="622"/>
      <c r="EQD98" s="622"/>
      <c r="EQE98" s="622"/>
      <c r="EQF98" s="622"/>
      <c r="EQG98" s="622"/>
      <c r="EQH98" s="622"/>
      <c r="EQI98" s="622"/>
      <c r="EQJ98" s="622"/>
      <c r="EQK98" s="622"/>
      <c r="EQL98" s="622"/>
      <c r="EQM98" s="622"/>
      <c r="EQN98" s="622"/>
      <c r="EQO98" s="622"/>
      <c r="EQP98" s="622"/>
      <c r="EQQ98" s="622"/>
      <c r="EQR98" s="622"/>
      <c r="EQS98" s="622"/>
      <c r="EQT98" s="622"/>
      <c r="EQU98" s="622"/>
      <c r="EQV98" s="622"/>
      <c r="EQW98" s="622"/>
      <c r="EQX98" s="622"/>
      <c r="EQY98" s="622"/>
      <c r="EQZ98" s="622"/>
      <c r="ERA98" s="622"/>
      <c r="ERB98" s="622"/>
      <c r="ERC98" s="622"/>
      <c r="ERD98" s="622"/>
      <c r="ERE98" s="622"/>
      <c r="ERF98" s="622"/>
      <c r="ERG98" s="622"/>
      <c r="ERH98" s="622"/>
      <c r="ERI98" s="622"/>
      <c r="ERJ98" s="622"/>
      <c r="ERK98" s="622"/>
      <c r="ERL98" s="622"/>
      <c r="ERM98" s="622"/>
      <c r="ERN98" s="622"/>
      <c r="ERO98" s="622"/>
      <c r="ERP98" s="622"/>
      <c r="ERQ98" s="622"/>
      <c r="ERR98" s="622"/>
      <c r="ERS98" s="622"/>
      <c r="ERT98" s="622"/>
      <c r="ERU98" s="622"/>
      <c r="ERV98" s="622"/>
      <c r="ERW98" s="622"/>
      <c r="ERX98" s="622"/>
      <c r="ERY98" s="622"/>
      <c r="ERZ98" s="622"/>
      <c r="ESA98" s="622"/>
      <c r="ESB98" s="622"/>
      <c r="ESC98" s="622"/>
      <c r="ESD98" s="622"/>
      <c r="ESE98" s="622"/>
      <c r="ESF98" s="622"/>
      <c r="ESG98" s="622"/>
      <c r="ESH98" s="622"/>
      <c r="ESI98" s="622"/>
      <c r="ESJ98" s="622"/>
      <c r="ESK98" s="622"/>
      <c r="ESL98" s="622"/>
      <c r="ESM98" s="622"/>
      <c r="ESN98" s="622"/>
      <c r="ESO98" s="622"/>
      <c r="ESP98" s="622"/>
      <c r="ESQ98" s="622"/>
      <c r="ESR98" s="622"/>
      <c r="ESS98" s="622"/>
      <c r="EST98" s="622"/>
      <c r="ESU98" s="622"/>
      <c r="ESV98" s="622"/>
      <c r="ESW98" s="622"/>
      <c r="ESX98" s="622"/>
      <c r="ESY98" s="622"/>
      <c r="ESZ98" s="622"/>
      <c r="ETA98" s="622"/>
      <c r="ETB98" s="622"/>
      <c r="ETC98" s="622"/>
      <c r="ETD98" s="622"/>
      <c r="ETE98" s="622"/>
      <c r="ETF98" s="622"/>
      <c r="ETG98" s="622"/>
      <c r="ETH98" s="622"/>
      <c r="ETI98" s="622"/>
      <c r="ETJ98" s="622"/>
      <c r="ETK98" s="622"/>
      <c r="ETL98" s="622"/>
      <c r="ETM98" s="622"/>
      <c r="ETN98" s="622"/>
      <c r="ETO98" s="622"/>
      <c r="ETP98" s="622"/>
      <c r="ETQ98" s="622"/>
      <c r="ETR98" s="622"/>
      <c r="ETS98" s="622"/>
      <c r="ETT98" s="622"/>
      <c r="ETU98" s="622"/>
      <c r="ETV98" s="622"/>
      <c r="ETW98" s="622"/>
      <c r="ETX98" s="622"/>
      <c r="ETY98" s="622"/>
      <c r="ETZ98" s="622"/>
      <c r="EUA98" s="622"/>
      <c r="EUB98" s="622"/>
      <c r="EUC98" s="622"/>
      <c r="EUD98" s="622"/>
      <c r="EUE98" s="622"/>
      <c r="EUF98" s="622"/>
      <c r="EUG98" s="622"/>
      <c r="EUH98" s="622"/>
      <c r="EUI98" s="622"/>
      <c r="EUJ98" s="622"/>
      <c r="EUK98" s="622"/>
      <c r="EUL98" s="622"/>
      <c r="EUM98" s="622"/>
      <c r="EUN98" s="622"/>
      <c r="EUO98" s="622"/>
      <c r="EUP98" s="622"/>
      <c r="EUQ98" s="622"/>
      <c r="EUR98" s="622"/>
      <c r="EUS98" s="622"/>
      <c r="EUT98" s="622"/>
      <c r="EUU98" s="622"/>
      <c r="EUV98" s="622"/>
      <c r="EUW98" s="622"/>
      <c r="EUX98" s="622"/>
      <c r="EUY98" s="622"/>
      <c r="EUZ98" s="622"/>
      <c r="EVA98" s="622"/>
      <c r="EVB98" s="622"/>
      <c r="EVC98" s="622"/>
      <c r="EVD98" s="622"/>
      <c r="EVE98" s="622"/>
      <c r="EVF98" s="622"/>
      <c r="EVG98" s="622"/>
      <c r="EVH98" s="622"/>
      <c r="EVI98" s="622"/>
      <c r="EVJ98" s="622"/>
      <c r="EVK98" s="622"/>
      <c r="EVL98" s="622"/>
      <c r="EVM98" s="622"/>
      <c r="EVN98" s="622"/>
      <c r="EVO98" s="622"/>
      <c r="EVP98" s="622"/>
      <c r="EVQ98" s="622"/>
      <c r="EVR98" s="622"/>
      <c r="EVS98" s="622"/>
      <c r="EVT98" s="622"/>
      <c r="EVU98" s="622"/>
      <c r="EVV98" s="622"/>
      <c r="EVW98" s="622"/>
      <c r="EVX98" s="622"/>
      <c r="EVY98" s="622"/>
      <c r="EVZ98" s="622"/>
      <c r="EWA98" s="622"/>
      <c r="EWB98" s="622"/>
      <c r="EWC98" s="622"/>
      <c r="EWD98" s="622"/>
      <c r="EWE98" s="622"/>
      <c r="EWF98" s="622"/>
      <c r="EWG98" s="622"/>
      <c r="EWH98" s="622"/>
      <c r="EWI98" s="622"/>
      <c r="EWJ98" s="622"/>
      <c r="EWK98" s="622"/>
      <c r="EWL98" s="622"/>
      <c r="EWM98" s="622"/>
      <c r="EWN98" s="622"/>
      <c r="EWO98" s="622"/>
      <c r="EWP98" s="622"/>
      <c r="EWQ98" s="622"/>
      <c r="EWR98" s="622"/>
      <c r="EWS98" s="622"/>
      <c r="EWT98" s="622"/>
      <c r="EWU98" s="622"/>
      <c r="EWV98" s="622"/>
      <c r="EWW98" s="622"/>
      <c r="EWX98" s="622"/>
      <c r="EWY98" s="622"/>
      <c r="EWZ98" s="622"/>
      <c r="EXA98" s="622"/>
      <c r="EXB98" s="622"/>
      <c r="EXC98" s="622"/>
      <c r="EXD98" s="622"/>
      <c r="EXE98" s="622"/>
      <c r="EXF98" s="622"/>
      <c r="EXG98" s="622"/>
      <c r="EXH98" s="622"/>
      <c r="EXI98" s="622"/>
      <c r="EXJ98" s="622"/>
      <c r="EXK98" s="622"/>
      <c r="EXL98" s="622"/>
      <c r="EXM98" s="622"/>
      <c r="EXN98" s="622"/>
      <c r="EXO98" s="622"/>
      <c r="EXP98" s="622"/>
      <c r="EXQ98" s="622"/>
      <c r="EXR98" s="622"/>
      <c r="EXS98" s="622"/>
      <c r="EXT98" s="622"/>
      <c r="EXU98" s="622"/>
      <c r="EXV98" s="622"/>
      <c r="EXW98" s="622"/>
      <c r="EXX98" s="622"/>
      <c r="EXY98" s="622"/>
      <c r="EXZ98" s="622"/>
      <c r="EYA98" s="622"/>
      <c r="EYB98" s="622"/>
      <c r="EYC98" s="622"/>
      <c r="EYD98" s="622"/>
      <c r="EYE98" s="622"/>
      <c r="EYF98" s="622"/>
      <c r="EYG98" s="622"/>
      <c r="EYH98" s="622"/>
      <c r="EYI98" s="622"/>
      <c r="EYJ98" s="622"/>
      <c r="EYK98" s="622"/>
      <c r="EYL98" s="622"/>
      <c r="EYM98" s="622"/>
      <c r="EYN98" s="622"/>
      <c r="EYO98" s="622"/>
      <c r="EYP98" s="622"/>
      <c r="EYQ98" s="622"/>
      <c r="EYR98" s="622"/>
      <c r="EYS98" s="622"/>
      <c r="EYT98" s="622"/>
      <c r="EYU98" s="622"/>
      <c r="EYV98" s="622"/>
      <c r="EYW98" s="622"/>
      <c r="EYX98" s="622"/>
      <c r="EYY98" s="622"/>
      <c r="EYZ98" s="622"/>
      <c r="EZA98" s="622"/>
      <c r="EZB98" s="622"/>
      <c r="EZC98" s="622"/>
      <c r="EZD98" s="622"/>
      <c r="EZE98" s="622"/>
      <c r="EZF98" s="622"/>
      <c r="EZG98" s="622"/>
      <c r="EZH98" s="622"/>
      <c r="EZI98" s="622"/>
      <c r="EZJ98" s="622"/>
      <c r="EZK98" s="622"/>
      <c r="EZL98" s="622"/>
      <c r="EZM98" s="622"/>
      <c r="EZN98" s="622"/>
      <c r="EZO98" s="622"/>
      <c r="EZP98" s="622"/>
      <c r="EZQ98" s="622"/>
      <c r="EZR98" s="622"/>
      <c r="EZS98" s="622"/>
      <c r="EZT98" s="622"/>
      <c r="EZU98" s="622"/>
      <c r="EZV98" s="622"/>
      <c r="EZW98" s="622"/>
      <c r="EZX98" s="622"/>
      <c r="EZY98" s="622"/>
      <c r="EZZ98" s="622"/>
      <c r="FAA98" s="622"/>
      <c r="FAB98" s="622"/>
      <c r="FAC98" s="622"/>
      <c r="FAD98" s="622"/>
      <c r="FAE98" s="622"/>
      <c r="FAF98" s="622"/>
      <c r="FAG98" s="622"/>
      <c r="FAH98" s="622"/>
      <c r="FAI98" s="622"/>
      <c r="FAJ98" s="622"/>
      <c r="FAK98" s="622"/>
      <c r="FAL98" s="622"/>
      <c r="FAM98" s="622"/>
      <c r="FAN98" s="622"/>
      <c r="FAO98" s="622"/>
      <c r="FAP98" s="622"/>
      <c r="FAQ98" s="622"/>
      <c r="FAR98" s="622"/>
      <c r="FAS98" s="622"/>
      <c r="FAT98" s="622"/>
      <c r="FAU98" s="622"/>
      <c r="FAV98" s="622"/>
      <c r="FAW98" s="622"/>
      <c r="FAX98" s="622"/>
      <c r="FAY98" s="622"/>
      <c r="FAZ98" s="622"/>
      <c r="FBA98" s="622"/>
      <c r="FBB98" s="622"/>
      <c r="FBC98" s="622"/>
      <c r="FBD98" s="622"/>
      <c r="FBE98" s="622"/>
      <c r="FBF98" s="622"/>
      <c r="FBG98" s="622"/>
      <c r="FBH98" s="622"/>
      <c r="FBI98" s="622"/>
      <c r="FBJ98" s="622"/>
      <c r="FBK98" s="622"/>
      <c r="FBL98" s="622"/>
      <c r="FBM98" s="622"/>
      <c r="FBN98" s="622"/>
      <c r="FBO98" s="622"/>
      <c r="FBP98" s="622"/>
      <c r="FBQ98" s="622"/>
      <c r="FBR98" s="622"/>
      <c r="FBS98" s="622"/>
      <c r="FBT98" s="622"/>
      <c r="FBU98" s="622"/>
      <c r="FBV98" s="622"/>
      <c r="FBW98" s="622"/>
      <c r="FBX98" s="622"/>
      <c r="FBY98" s="622"/>
      <c r="FBZ98" s="622"/>
      <c r="FCA98" s="622"/>
      <c r="FCB98" s="622"/>
      <c r="FCC98" s="622"/>
      <c r="FCD98" s="622"/>
      <c r="FCE98" s="622"/>
      <c r="FCF98" s="622"/>
      <c r="FCG98" s="622"/>
      <c r="FCH98" s="622"/>
      <c r="FCI98" s="622"/>
      <c r="FCJ98" s="622"/>
      <c r="FCK98" s="622"/>
      <c r="FCL98" s="622"/>
      <c r="FCM98" s="622"/>
      <c r="FCN98" s="622"/>
      <c r="FCO98" s="622"/>
      <c r="FCP98" s="622"/>
      <c r="FCQ98" s="622"/>
      <c r="FCR98" s="622"/>
      <c r="FCS98" s="622"/>
      <c r="FCT98" s="622"/>
      <c r="FCU98" s="622"/>
      <c r="FCV98" s="622"/>
      <c r="FCW98" s="622"/>
      <c r="FCX98" s="622"/>
      <c r="FCY98" s="622"/>
      <c r="FCZ98" s="622"/>
      <c r="FDA98" s="622"/>
      <c r="FDB98" s="622"/>
      <c r="FDC98" s="622"/>
      <c r="FDD98" s="622"/>
      <c r="FDE98" s="622"/>
      <c r="FDF98" s="622"/>
      <c r="FDG98" s="622"/>
      <c r="FDH98" s="622"/>
      <c r="FDI98" s="622"/>
      <c r="FDJ98" s="622"/>
      <c r="FDK98" s="622"/>
      <c r="FDL98" s="622"/>
      <c r="FDM98" s="622"/>
      <c r="FDN98" s="622"/>
      <c r="FDO98" s="622"/>
      <c r="FDP98" s="622"/>
      <c r="FDQ98" s="622"/>
      <c r="FDR98" s="622"/>
      <c r="FDS98" s="622"/>
      <c r="FDT98" s="622"/>
      <c r="FDU98" s="622"/>
      <c r="FDV98" s="622"/>
      <c r="FDW98" s="622"/>
      <c r="FDX98" s="622"/>
      <c r="FDY98" s="622"/>
      <c r="FDZ98" s="622"/>
      <c r="FEA98" s="622"/>
      <c r="FEB98" s="622"/>
      <c r="FEC98" s="622"/>
      <c r="FED98" s="622"/>
      <c r="FEE98" s="622"/>
      <c r="FEF98" s="622"/>
      <c r="FEG98" s="622"/>
      <c r="FEH98" s="622"/>
      <c r="FEI98" s="622"/>
      <c r="FEJ98" s="622"/>
      <c r="FEK98" s="622"/>
      <c r="FEL98" s="622"/>
      <c r="FEM98" s="622"/>
      <c r="FEN98" s="622"/>
      <c r="FEO98" s="622"/>
      <c r="FEP98" s="622"/>
      <c r="FEQ98" s="622"/>
      <c r="FER98" s="622"/>
      <c r="FES98" s="622"/>
      <c r="FET98" s="622"/>
      <c r="FEU98" s="622"/>
      <c r="FEV98" s="622"/>
      <c r="FEW98" s="622"/>
      <c r="FEX98" s="622"/>
      <c r="FEY98" s="622"/>
      <c r="FEZ98" s="622"/>
      <c r="FFA98" s="622"/>
      <c r="FFB98" s="622"/>
      <c r="FFC98" s="622"/>
      <c r="FFD98" s="622"/>
      <c r="FFE98" s="622"/>
      <c r="FFF98" s="622"/>
      <c r="FFG98" s="622"/>
      <c r="FFH98" s="622"/>
      <c r="FFI98" s="622"/>
      <c r="FFJ98" s="622"/>
      <c r="FFK98" s="622"/>
      <c r="FFL98" s="622"/>
      <c r="FFM98" s="622"/>
      <c r="FFN98" s="622"/>
      <c r="FFO98" s="622"/>
      <c r="FFP98" s="622"/>
      <c r="FFQ98" s="622"/>
      <c r="FFR98" s="622"/>
      <c r="FFS98" s="622"/>
      <c r="FFT98" s="622"/>
      <c r="FFU98" s="622"/>
      <c r="FFV98" s="622"/>
      <c r="FFW98" s="622"/>
      <c r="FFX98" s="622"/>
      <c r="FFY98" s="622"/>
      <c r="FFZ98" s="622"/>
      <c r="FGA98" s="622"/>
      <c r="FGB98" s="622"/>
      <c r="FGC98" s="622"/>
      <c r="FGD98" s="622"/>
      <c r="FGE98" s="622"/>
      <c r="FGF98" s="622"/>
      <c r="FGG98" s="622"/>
      <c r="FGH98" s="622"/>
      <c r="FGI98" s="622"/>
      <c r="FGJ98" s="622"/>
      <c r="FGK98" s="622"/>
      <c r="FGL98" s="622"/>
      <c r="FGM98" s="622"/>
      <c r="FGN98" s="622"/>
      <c r="FGO98" s="622"/>
      <c r="FGP98" s="622"/>
      <c r="FGQ98" s="622"/>
      <c r="FGR98" s="622"/>
      <c r="FGS98" s="622"/>
      <c r="FGT98" s="622"/>
      <c r="FGU98" s="622"/>
      <c r="FGV98" s="622"/>
      <c r="FGW98" s="622"/>
      <c r="FGX98" s="622"/>
      <c r="FGY98" s="622"/>
      <c r="FGZ98" s="622"/>
      <c r="FHA98" s="622"/>
      <c r="FHB98" s="622"/>
      <c r="FHC98" s="622"/>
      <c r="FHD98" s="622"/>
      <c r="FHE98" s="622"/>
      <c r="FHF98" s="622"/>
      <c r="FHG98" s="622"/>
      <c r="FHH98" s="622"/>
      <c r="FHI98" s="622"/>
      <c r="FHJ98" s="622"/>
      <c r="FHK98" s="622"/>
      <c r="FHL98" s="622"/>
      <c r="FHM98" s="622"/>
      <c r="FHN98" s="622"/>
      <c r="FHO98" s="622"/>
      <c r="FHP98" s="622"/>
      <c r="FHQ98" s="622"/>
      <c r="FHR98" s="622"/>
      <c r="FHS98" s="622"/>
      <c r="FHT98" s="622"/>
      <c r="FHU98" s="622"/>
      <c r="FHV98" s="622"/>
      <c r="FHW98" s="622"/>
      <c r="FHX98" s="622"/>
      <c r="FHY98" s="622"/>
      <c r="FHZ98" s="622"/>
      <c r="FIA98" s="622"/>
      <c r="FIB98" s="622"/>
      <c r="FIC98" s="622"/>
      <c r="FID98" s="622"/>
      <c r="FIE98" s="622"/>
      <c r="FIF98" s="622"/>
      <c r="FIG98" s="622"/>
      <c r="FIH98" s="622"/>
      <c r="FII98" s="622"/>
      <c r="FIJ98" s="622"/>
      <c r="FIK98" s="622"/>
      <c r="FIL98" s="622"/>
      <c r="FIM98" s="622"/>
      <c r="FIN98" s="622"/>
      <c r="FIO98" s="622"/>
      <c r="FIP98" s="622"/>
      <c r="FIQ98" s="622"/>
      <c r="FIR98" s="622"/>
      <c r="FIS98" s="622"/>
      <c r="FIT98" s="622"/>
      <c r="FIU98" s="622"/>
      <c r="FIV98" s="622"/>
      <c r="FIW98" s="622"/>
      <c r="FIX98" s="622"/>
      <c r="FIY98" s="622"/>
      <c r="FIZ98" s="622"/>
      <c r="FJA98" s="622"/>
      <c r="FJB98" s="622"/>
      <c r="FJC98" s="622"/>
      <c r="FJD98" s="622"/>
      <c r="FJE98" s="622"/>
      <c r="FJF98" s="622"/>
      <c r="FJG98" s="622"/>
      <c r="FJH98" s="622"/>
      <c r="FJI98" s="622"/>
      <c r="FJJ98" s="622"/>
      <c r="FJK98" s="622"/>
      <c r="FJL98" s="622"/>
      <c r="FJM98" s="622"/>
      <c r="FJN98" s="622"/>
      <c r="FJO98" s="622"/>
      <c r="FJP98" s="622"/>
      <c r="FJQ98" s="622"/>
      <c r="FJR98" s="622"/>
      <c r="FJS98" s="622"/>
      <c r="FJT98" s="622"/>
      <c r="FJU98" s="622"/>
      <c r="FJV98" s="622"/>
      <c r="FJW98" s="622"/>
      <c r="FJX98" s="622"/>
      <c r="FJY98" s="622"/>
      <c r="FJZ98" s="622"/>
      <c r="FKA98" s="622"/>
      <c r="FKB98" s="622"/>
      <c r="FKC98" s="622"/>
      <c r="FKD98" s="622"/>
      <c r="FKE98" s="622"/>
      <c r="FKF98" s="622"/>
      <c r="FKG98" s="622"/>
      <c r="FKH98" s="622"/>
      <c r="FKI98" s="622"/>
      <c r="FKJ98" s="622"/>
      <c r="FKK98" s="622"/>
      <c r="FKL98" s="622"/>
      <c r="FKM98" s="622"/>
      <c r="FKN98" s="622"/>
      <c r="FKO98" s="622"/>
      <c r="FKP98" s="622"/>
      <c r="FKQ98" s="622"/>
      <c r="FKR98" s="622"/>
      <c r="FKS98" s="622"/>
      <c r="FKT98" s="622"/>
      <c r="FKU98" s="622"/>
      <c r="FKV98" s="622"/>
      <c r="FKW98" s="622"/>
      <c r="FKX98" s="622"/>
      <c r="FKY98" s="622"/>
      <c r="FKZ98" s="622"/>
      <c r="FLA98" s="622"/>
      <c r="FLB98" s="622"/>
      <c r="FLC98" s="622"/>
      <c r="FLD98" s="622"/>
      <c r="FLE98" s="622"/>
      <c r="FLF98" s="622"/>
      <c r="FLG98" s="622"/>
      <c r="FLH98" s="622"/>
      <c r="FLI98" s="622"/>
      <c r="FLJ98" s="622"/>
      <c r="FLK98" s="622"/>
      <c r="FLL98" s="622"/>
      <c r="FLM98" s="622"/>
      <c r="FLN98" s="622"/>
      <c r="FLO98" s="622"/>
      <c r="FLP98" s="622"/>
      <c r="FLQ98" s="622"/>
      <c r="FLR98" s="622"/>
      <c r="FLS98" s="622"/>
      <c r="FLT98" s="622"/>
      <c r="FLU98" s="622"/>
      <c r="FLV98" s="622"/>
      <c r="FLW98" s="622"/>
      <c r="FLX98" s="622"/>
      <c r="FLY98" s="622"/>
      <c r="FLZ98" s="622"/>
      <c r="FMA98" s="622"/>
      <c r="FMB98" s="622"/>
      <c r="FMC98" s="622"/>
      <c r="FMD98" s="622"/>
      <c r="FME98" s="622"/>
      <c r="FMF98" s="622"/>
      <c r="FMG98" s="622"/>
      <c r="FMH98" s="622"/>
      <c r="FMI98" s="622"/>
      <c r="FMJ98" s="622"/>
      <c r="FMK98" s="622"/>
      <c r="FML98" s="622"/>
      <c r="FMM98" s="622"/>
      <c r="FMN98" s="622"/>
      <c r="FMO98" s="622"/>
      <c r="FMP98" s="622"/>
      <c r="FMQ98" s="622"/>
      <c r="FMR98" s="622"/>
      <c r="FMS98" s="622"/>
      <c r="FMT98" s="622"/>
      <c r="FMU98" s="622"/>
      <c r="FMV98" s="622"/>
      <c r="FMW98" s="622"/>
      <c r="FMX98" s="622"/>
      <c r="FMY98" s="622"/>
      <c r="FMZ98" s="622"/>
      <c r="FNA98" s="622"/>
      <c r="FNB98" s="622"/>
      <c r="FNC98" s="622"/>
      <c r="FND98" s="622"/>
      <c r="FNE98" s="622"/>
      <c r="FNF98" s="622"/>
      <c r="FNG98" s="622"/>
      <c r="FNH98" s="622"/>
      <c r="FNI98" s="622"/>
      <c r="FNJ98" s="622"/>
      <c r="FNK98" s="622"/>
      <c r="FNL98" s="622"/>
      <c r="FNM98" s="622"/>
      <c r="FNN98" s="622"/>
      <c r="FNO98" s="622"/>
      <c r="FNP98" s="622"/>
      <c r="FNQ98" s="622"/>
      <c r="FNR98" s="622"/>
      <c r="FNS98" s="622"/>
      <c r="FNT98" s="622"/>
      <c r="FNU98" s="622"/>
      <c r="FNV98" s="622"/>
      <c r="FNW98" s="622"/>
      <c r="FNX98" s="622"/>
      <c r="FNY98" s="622"/>
      <c r="FNZ98" s="622"/>
      <c r="FOA98" s="622"/>
      <c r="FOB98" s="622"/>
      <c r="FOC98" s="622"/>
      <c r="FOD98" s="622"/>
      <c r="FOE98" s="622"/>
      <c r="FOF98" s="622"/>
      <c r="FOG98" s="622"/>
      <c r="FOH98" s="622"/>
      <c r="FOI98" s="622"/>
      <c r="FOJ98" s="622"/>
      <c r="FOK98" s="622"/>
      <c r="FOL98" s="622"/>
      <c r="FOM98" s="622"/>
      <c r="FON98" s="622"/>
      <c r="FOO98" s="622"/>
      <c r="FOP98" s="622"/>
      <c r="FOQ98" s="622"/>
      <c r="FOR98" s="622"/>
      <c r="FOS98" s="622"/>
      <c r="FOT98" s="622"/>
      <c r="FOU98" s="622"/>
      <c r="FOV98" s="622"/>
      <c r="FOW98" s="622"/>
      <c r="FOX98" s="622"/>
      <c r="FOY98" s="622"/>
      <c r="FOZ98" s="622"/>
      <c r="FPA98" s="622"/>
      <c r="FPB98" s="622"/>
      <c r="FPC98" s="622"/>
      <c r="FPD98" s="622"/>
      <c r="FPE98" s="622"/>
      <c r="FPF98" s="622"/>
      <c r="FPG98" s="622"/>
      <c r="FPH98" s="622"/>
      <c r="FPI98" s="622"/>
      <c r="FPJ98" s="622"/>
      <c r="FPK98" s="622"/>
      <c r="FPL98" s="622"/>
      <c r="FPM98" s="622"/>
      <c r="FPN98" s="622"/>
      <c r="FPO98" s="622"/>
      <c r="FPP98" s="622"/>
      <c r="FPQ98" s="622"/>
      <c r="FPR98" s="622"/>
      <c r="FPS98" s="622"/>
      <c r="FPT98" s="622"/>
      <c r="FPU98" s="622"/>
      <c r="FPV98" s="622"/>
      <c r="FPW98" s="622"/>
      <c r="FPX98" s="622"/>
      <c r="FPY98" s="622"/>
      <c r="FPZ98" s="622"/>
      <c r="FQA98" s="622"/>
      <c r="FQB98" s="622"/>
      <c r="FQC98" s="622"/>
      <c r="FQD98" s="622"/>
      <c r="FQE98" s="622"/>
      <c r="FQF98" s="622"/>
      <c r="FQG98" s="622"/>
      <c r="FQH98" s="622"/>
      <c r="FQI98" s="622"/>
      <c r="FQJ98" s="622"/>
      <c r="FQK98" s="622"/>
      <c r="FQL98" s="622"/>
      <c r="FQM98" s="622"/>
      <c r="FQN98" s="622"/>
      <c r="FQO98" s="622"/>
      <c r="FQP98" s="622"/>
      <c r="FQQ98" s="622"/>
      <c r="FQR98" s="622"/>
      <c r="FQS98" s="622"/>
      <c r="FQT98" s="622"/>
      <c r="FQU98" s="622"/>
      <c r="FQV98" s="622"/>
      <c r="FQW98" s="622"/>
      <c r="FQX98" s="622"/>
      <c r="FQY98" s="622"/>
      <c r="FQZ98" s="622"/>
      <c r="FRA98" s="622"/>
      <c r="FRB98" s="622"/>
      <c r="FRC98" s="622"/>
      <c r="FRD98" s="622"/>
      <c r="FRE98" s="622"/>
      <c r="FRF98" s="622"/>
      <c r="FRG98" s="622"/>
      <c r="FRH98" s="622"/>
      <c r="FRI98" s="622"/>
      <c r="FRJ98" s="622"/>
      <c r="FRK98" s="622"/>
      <c r="FRL98" s="622"/>
      <c r="FRM98" s="622"/>
      <c r="FRN98" s="622"/>
      <c r="FRO98" s="622"/>
      <c r="FRP98" s="622"/>
      <c r="FRQ98" s="622"/>
      <c r="FRR98" s="622"/>
      <c r="FRS98" s="622"/>
      <c r="FRT98" s="622"/>
      <c r="FRU98" s="622"/>
      <c r="FRV98" s="622"/>
      <c r="FRW98" s="622"/>
      <c r="FRX98" s="622"/>
      <c r="FRY98" s="622"/>
      <c r="FRZ98" s="622"/>
      <c r="FSA98" s="622"/>
      <c r="FSB98" s="622"/>
      <c r="FSC98" s="622"/>
      <c r="FSD98" s="622"/>
      <c r="FSE98" s="622"/>
      <c r="FSF98" s="622"/>
      <c r="FSG98" s="622"/>
      <c r="FSH98" s="622"/>
      <c r="FSI98" s="622"/>
      <c r="FSJ98" s="622"/>
      <c r="FSK98" s="622"/>
      <c r="FSL98" s="622"/>
      <c r="FSM98" s="622"/>
      <c r="FSN98" s="622"/>
      <c r="FSO98" s="622"/>
      <c r="FSP98" s="622"/>
      <c r="FSQ98" s="622"/>
      <c r="FSR98" s="622"/>
      <c r="FSS98" s="622"/>
      <c r="FST98" s="622"/>
      <c r="FSU98" s="622"/>
      <c r="FSV98" s="622"/>
      <c r="FSW98" s="622"/>
      <c r="FSX98" s="622"/>
      <c r="FSY98" s="622"/>
      <c r="FSZ98" s="622"/>
      <c r="FTA98" s="622"/>
      <c r="FTB98" s="622"/>
      <c r="FTC98" s="622"/>
      <c r="FTD98" s="622"/>
      <c r="FTE98" s="622"/>
      <c r="FTF98" s="622"/>
      <c r="FTG98" s="622"/>
      <c r="FTH98" s="622"/>
      <c r="FTI98" s="622"/>
      <c r="FTJ98" s="622"/>
      <c r="FTK98" s="622"/>
      <c r="FTL98" s="622"/>
      <c r="FTM98" s="622"/>
      <c r="FTN98" s="622"/>
      <c r="FTO98" s="622"/>
      <c r="FTP98" s="622"/>
      <c r="FTQ98" s="622"/>
      <c r="FTR98" s="622"/>
      <c r="FTS98" s="622"/>
      <c r="FTT98" s="622"/>
      <c r="FTU98" s="622"/>
      <c r="FTV98" s="622"/>
      <c r="FTW98" s="622"/>
      <c r="FTX98" s="622"/>
      <c r="FTY98" s="622"/>
      <c r="FTZ98" s="622"/>
      <c r="FUA98" s="622"/>
      <c r="FUB98" s="622"/>
      <c r="FUC98" s="622"/>
      <c r="FUD98" s="622"/>
      <c r="FUE98" s="622"/>
      <c r="FUF98" s="622"/>
      <c r="FUG98" s="622"/>
      <c r="FUH98" s="622"/>
      <c r="FUI98" s="622"/>
      <c r="FUJ98" s="622"/>
      <c r="FUK98" s="622"/>
      <c r="FUL98" s="622"/>
      <c r="FUM98" s="622"/>
      <c r="FUN98" s="622"/>
      <c r="FUO98" s="622"/>
      <c r="FUP98" s="622"/>
      <c r="FUQ98" s="622"/>
      <c r="FUR98" s="622"/>
      <c r="FUS98" s="622"/>
      <c r="FUT98" s="622"/>
      <c r="FUU98" s="622"/>
      <c r="FUV98" s="622"/>
      <c r="FUW98" s="622"/>
      <c r="FUX98" s="622"/>
      <c r="FUY98" s="622"/>
      <c r="FUZ98" s="622"/>
      <c r="FVA98" s="622"/>
      <c r="FVB98" s="622"/>
      <c r="FVC98" s="622"/>
      <c r="FVD98" s="622"/>
      <c r="FVE98" s="622"/>
      <c r="FVF98" s="622"/>
      <c r="FVG98" s="622"/>
      <c r="FVH98" s="622"/>
      <c r="FVI98" s="622"/>
      <c r="FVJ98" s="622"/>
      <c r="FVK98" s="622"/>
      <c r="FVL98" s="622"/>
      <c r="FVM98" s="622"/>
      <c r="FVN98" s="622"/>
      <c r="FVO98" s="622"/>
      <c r="FVP98" s="622"/>
      <c r="FVQ98" s="622"/>
      <c r="FVR98" s="622"/>
      <c r="FVS98" s="622"/>
      <c r="FVT98" s="622"/>
      <c r="FVU98" s="622"/>
      <c r="FVV98" s="622"/>
      <c r="FVW98" s="622"/>
      <c r="FVX98" s="622"/>
      <c r="FVY98" s="622"/>
      <c r="FVZ98" s="622"/>
      <c r="FWA98" s="622"/>
      <c r="FWB98" s="622"/>
      <c r="FWC98" s="622"/>
      <c r="FWD98" s="622"/>
      <c r="FWE98" s="622"/>
      <c r="FWF98" s="622"/>
      <c r="FWG98" s="622"/>
      <c r="FWH98" s="622"/>
      <c r="FWI98" s="622"/>
      <c r="FWJ98" s="622"/>
      <c r="FWK98" s="622"/>
      <c r="FWL98" s="622"/>
      <c r="FWM98" s="622"/>
      <c r="FWN98" s="622"/>
      <c r="FWO98" s="622"/>
      <c r="FWP98" s="622"/>
      <c r="FWQ98" s="622"/>
      <c r="FWR98" s="622"/>
      <c r="FWS98" s="622"/>
      <c r="FWT98" s="622"/>
      <c r="FWU98" s="622"/>
      <c r="FWV98" s="622"/>
      <c r="FWW98" s="622"/>
      <c r="FWX98" s="622"/>
      <c r="FWY98" s="622"/>
      <c r="FWZ98" s="622"/>
      <c r="FXA98" s="622"/>
      <c r="FXB98" s="622"/>
      <c r="FXC98" s="622"/>
      <c r="FXD98" s="622"/>
      <c r="FXE98" s="622"/>
      <c r="FXF98" s="622"/>
      <c r="FXG98" s="622"/>
      <c r="FXH98" s="622"/>
      <c r="FXI98" s="622"/>
      <c r="FXJ98" s="622"/>
      <c r="FXK98" s="622"/>
      <c r="FXL98" s="622"/>
      <c r="FXM98" s="622"/>
      <c r="FXN98" s="622"/>
      <c r="FXO98" s="622"/>
      <c r="FXP98" s="622"/>
      <c r="FXQ98" s="622"/>
      <c r="FXR98" s="622"/>
      <c r="FXS98" s="622"/>
      <c r="FXT98" s="622"/>
      <c r="FXU98" s="622"/>
      <c r="FXV98" s="622"/>
      <c r="FXW98" s="622"/>
      <c r="FXX98" s="622"/>
      <c r="FXY98" s="622"/>
      <c r="FXZ98" s="622"/>
      <c r="FYA98" s="622"/>
      <c r="FYB98" s="622"/>
      <c r="FYC98" s="622"/>
      <c r="FYD98" s="622"/>
      <c r="FYE98" s="622"/>
      <c r="FYF98" s="622"/>
      <c r="FYG98" s="622"/>
      <c r="FYH98" s="622"/>
      <c r="FYI98" s="622"/>
      <c r="FYJ98" s="622"/>
      <c r="FYK98" s="622"/>
      <c r="FYL98" s="622"/>
      <c r="FYM98" s="622"/>
      <c r="FYN98" s="622"/>
      <c r="FYO98" s="622"/>
      <c r="FYP98" s="622"/>
      <c r="FYQ98" s="622"/>
      <c r="FYR98" s="622"/>
      <c r="FYS98" s="622"/>
      <c r="FYT98" s="622"/>
      <c r="FYU98" s="622"/>
      <c r="FYV98" s="622"/>
      <c r="FYW98" s="622"/>
      <c r="FYX98" s="622"/>
      <c r="FYY98" s="622"/>
      <c r="FYZ98" s="622"/>
      <c r="FZA98" s="622"/>
      <c r="FZB98" s="622"/>
      <c r="FZC98" s="622"/>
      <c r="FZD98" s="622"/>
      <c r="FZE98" s="622"/>
      <c r="FZF98" s="622"/>
      <c r="FZG98" s="622"/>
      <c r="FZH98" s="622"/>
      <c r="FZI98" s="622"/>
      <c r="FZJ98" s="622"/>
      <c r="FZK98" s="622"/>
      <c r="FZL98" s="622"/>
      <c r="FZM98" s="622"/>
      <c r="FZN98" s="622"/>
      <c r="FZO98" s="622"/>
      <c r="FZP98" s="622"/>
      <c r="FZQ98" s="622"/>
      <c r="FZR98" s="622"/>
      <c r="FZS98" s="622"/>
      <c r="FZT98" s="622"/>
      <c r="FZU98" s="622"/>
      <c r="FZV98" s="622"/>
      <c r="FZW98" s="622"/>
      <c r="FZX98" s="622"/>
      <c r="FZY98" s="622"/>
      <c r="FZZ98" s="622"/>
      <c r="GAA98" s="622"/>
      <c r="GAB98" s="622"/>
      <c r="GAC98" s="622"/>
      <c r="GAD98" s="622"/>
      <c r="GAE98" s="622"/>
      <c r="GAF98" s="622"/>
      <c r="GAG98" s="622"/>
      <c r="GAH98" s="622"/>
      <c r="GAI98" s="622"/>
      <c r="GAJ98" s="622"/>
      <c r="GAK98" s="622"/>
      <c r="GAL98" s="622"/>
      <c r="GAM98" s="622"/>
      <c r="GAN98" s="622"/>
      <c r="GAO98" s="622"/>
      <c r="GAP98" s="622"/>
      <c r="GAQ98" s="622"/>
      <c r="GAR98" s="622"/>
      <c r="GAS98" s="622"/>
      <c r="GAT98" s="622"/>
      <c r="GAU98" s="622"/>
      <c r="GAV98" s="622"/>
      <c r="GAW98" s="622"/>
      <c r="GAX98" s="622"/>
      <c r="GAY98" s="622"/>
      <c r="GAZ98" s="622"/>
      <c r="GBA98" s="622"/>
      <c r="GBB98" s="622"/>
      <c r="GBC98" s="622"/>
      <c r="GBD98" s="622"/>
      <c r="GBE98" s="622"/>
      <c r="GBF98" s="622"/>
      <c r="GBG98" s="622"/>
      <c r="GBH98" s="622"/>
      <c r="GBI98" s="622"/>
      <c r="GBJ98" s="622"/>
      <c r="GBK98" s="622"/>
      <c r="GBL98" s="622"/>
      <c r="GBM98" s="622"/>
      <c r="GBN98" s="622"/>
      <c r="GBO98" s="622"/>
      <c r="GBP98" s="622"/>
      <c r="GBQ98" s="622"/>
      <c r="GBR98" s="622"/>
      <c r="GBS98" s="622"/>
      <c r="GBT98" s="622"/>
      <c r="GBU98" s="622"/>
      <c r="GBV98" s="622"/>
      <c r="GBW98" s="622"/>
      <c r="GBX98" s="622"/>
      <c r="GBY98" s="622"/>
      <c r="GBZ98" s="622"/>
      <c r="GCA98" s="622"/>
      <c r="GCB98" s="622"/>
      <c r="GCC98" s="622"/>
      <c r="GCD98" s="622"/>
      <c r="GCE98" s="622"/>
      <c r="GCF98" s="622"/>
      <c r="GCG98" s="622"/>
      <c r="GCH98" s="622"/>
      <c r="GCI98" s="622"/>
      <c r="GCJ98" s="622"/>
      <c r="GCK98" s="622"/>
      <c r="GCL98" s="622"/>
      <c r="GCM98" s="622"/>
      <c r="GCN98" s="622"/>
      <c r="GCO98" s="622"/>
      <c r="GCP98" s="622"/>
      <c r="GCQ98" s="622"/>
      <c r="GCR98" s="622"/>
      <c r="GCS98" s="622"/>
      <c r="GCT98" s="622"/>
      <c r="GCU98" s="622"/>
      <c r="GCV98" s="622"/>
      <c r="GCW98" s="622"/>
      <c r="GCX98" s="622"/>
      <c r="GCY98" s="622"/>
      <c r="GCZ98" s="622"/>
      <c r="GDA98" s="622"/>
      <c r="GDB98" s="622"/>
      <c r="GDC98" s="622"/>
      <c r="GDD98" s="622"/>
      <c r="GDE98" s="622"/>
      <c r="GDF98" s="622"/>
      <c r="GDG98" s="622"/>
      <c r="GDH98" s="622"/>
      <c r="GDI98" s="622"/>
      <c r="GDJ98" s="622"/>
      <c r="GDK98" s="622"/>
      <c r="GDL98" s="622"/>
      <c r="GDM98" s="622"/>
      <c r="GDN98" s="622"/>
      <c r="GDO98" s="622"/>
      <c r="GDP98" s="622"/>
      <c r="GDQ98" s="622"/>
      <c r="GDR98" s="622"/>
      <c r="GDS98" s="622"/>
      <c r="GDT98" s="622"/>
      <c r="GDU98" s="622"/>
      <c r="GDV98" s="622"/>
      <c r="GDW98" s="622"/>
      <c r="GDX98" s="622"/>
      <c r="GDY98" s="622"/>
      <c r="GDZ98" s="622"/>
      <c r="GEA98" s="622"/>
      <c r="GEB98" s="622"/>
      <c r="GEC98" s="622"/>
      <c r="GED98" s="622"/>
      <c r="GEE98" s="622"/>
      <c r="GEF98" s="622"/>
      <c r="GEG98" s="622"/>
      <c r="GEH98" s="622"/>
      <c r="GEI98" s="622"/>
      <c r="GEJ98" s="622"/>
      <c r="GEK98" s="622"/>
      <c r="GEL98" s="622"/>
      <c r="GEM98" s="622"/>
      <c r="GEN98" s="622"/>
      <c r="GEO98" s="622"/>
      <c r="GEP98" s="622"/>
      <c r="GEQ98" s="622"/>
      <c r="GER98" s="622"/>
      <c r="GES98" s="622"/>
      <c r="GET98" s="622"/>
      <c r="GEU98" s="622"/>
      <c r="GEV98" s="622"/>
      <c r="GEW98" s="622"/>
      <c r="GEX98" s="622"/>
      <c r="GEY98" s="622"/>
      <c r="GEZ98" s="622"/>
      <c r="GFA98" s="622"/>
      <c r="GFB98" s="622"/>
      <c r="GFC98" s="622"/>
      <c r="GFD98" s="622"/>
      <c r="GFE98" s="622"/>
      <c r="GFF98" s="622"/>
      <c r="GFG98" s="622"/>
      <c r="GFH98" s="622"/>
      <c r="GFI98" s="622"/>
      <c r="GFJ98" s="622"/>
      <c r="GFK98" s="622"/>
      <c r="GFL98" s="622"/>
      <c r="GFM98" s="622"/>
      <c r="GFN98" s="622"/>
      <c r="GFO98" s="622"/>
      <c r="GFP98" s="622"/>
      <c r="GFQ98" s="622"/>
      <c r="GFR98" s="622"/>
      <c r="GFS98" s="622"/>
      <c r="GFT98" s="622"/>
      <c r="GFU98" s="622"/>
      <c r="GFV98" s="622"/>
      <c r="GFW98" s="622"/>
      <c r="GFX98" s="622"/>
      <c r="GFY98" s="622"/>
      <c r="GFZ98" s="622"/>
      <c r="GGA98" s="622"/>
      <c r="GGB98" s="622"/>
      <c r="GGC98" s="622"/>
      <c r="GGD98" s="622"/>
      <c r="GGE98" s="622"/>
      <c r="GGF98" s="622"/>
      <c r="GGG98" s="622"/>
      <c r="GGH98" s="622"/>
      <c r="GGI98" s="622"/>
      <c r="GGJ98" s="622"/>
      <c r="GGK98" s="622"/>
      <c r="GGL98" s="622"/>
      <c r="GGM98" s="622"/>
      <c r="GGN98" s="622"/>
      <c r="GGO98" s="622"/>
      <c r="GGP98" s="622"/>
      <c r="GGQ98" s="622"/>
      <c r="GGR98" s="622"/>
      <c r="GGS98" s="622"/>
      <c r="GGT98" s="622"/>
      <c r="GGU98" s="622"/>
      <c r="GGV98" s="622"/>
      <c r="GGW98" s="622"/>
      <c r="GGX98" s="622"/>
      <c r="GGY98" s="622"/>
      <c r="GGZ98" s="622"/>
      <c r="GHA98" s="622"/>
      <c r="GHB98" s="622"/>
      <c r="GHC98" s="622"/>
      <c r="GHD98" s="622"/>
      <c r="GHE98" s="622"/>
      <c r="GHF98" s="622"/>
      <c r="GHG98" s="622"/>
      <c r="GHH98" s="622"/>
      <c r="GHI98" s="622"/>
      <c r="GHJ98" s="622"/>
      <c r="GHK98" s="622"/>
      <c r="GHL98" s="622"/>
      <c r="GHM98" s="622"/>
      <c r="GHN98" s="622"/>
      <c r="GHO98" s="622"/>
      <c r="GHP98" s="622"/>
      <c r="GHQ98" s="622"/>
      <c r="GHR98" s="622"/>
      <c r="GHS98" s="622"/>
      <c r="GHT98" s="622"/>
      <c r="GHU98" s="622"/>
      <c r="GHV98" s="622"/>
      <c r="GHW98" s="622"/>
      <c r="GHX98" s="622"/>
      <c r="GHY98" s="622"/>
      <c r="GHZ98" s="622"/>
      <c r="GIA98" s="622"/>
      <c r="GIB98" s="622"/>
      <c r="GIC98" s="622"/>
      <c r="GID98" s="622"/>
      <c r="GIE98" s="622"/>
      <c r="GIF98" s="622"/>
      <c r="GIG98" s="622"/>
      <c r="GIH98" s="622"/>
      <c r="GII98" s="622"/>
      <c r="GIJ98" s="622"/>
      <c r="GIK98" s="622"/>
      <c r="GIL98" s="622"/>
      <c r="GIM98" s="622"/>
      <c r="GIN98" s="622"/>
      <c r="GIO98" s="622"/>
      <c r="GIP98" s="622"/>
      <c r="GIQ98" s="622"/>
      <c r="GIR98" s="622"/>
      <c r="GIS98" s="622"/>
      <c r="GIT98" s="622"/>
      <c r="GIU98" s="622"/>
      <c r="GIV98" s="622"/>
      <c r="GIW98" s="622"/>
      <c r="GIX98" s="622"/>
      <c r="GIY98" s="622"/>
      <c r="GIZ98" s="622"/>
      <c r="GJA98" s="622"/>
      <c r="GJB98" s="622"/>
      <c r="GJC98" s="622"/>
      <c r="GJD98" s="622"/>
      <c r="GJE98" s="622"/>
      <c r="GJF98" s="622"/>
      <c r="GJG98" s="622"/>
      <c r="GJH98" s="622"/>
      <c r="GJI98" s="622"/>
      <c r="GJJ98" s="622"/>
      <c r="GJK98" s="622"/>
      <c r="GJL98" s="622"/>
      <c r="GJM98" s="622"/>
      <c r="GJN98" s="622"/>
      <c r="GJO98" s="622"/>
      <c r="GJP98" s="622"/>
      <c r="GJQ98" s="622"/>
      <c r="GJR98" s="622"/>
      <c r="GJS98" s="622"/>
      <c r="GJT98" s="622"/>
      <c r="GJU98" s="622"/>
      <c r="GJV98" s="622"/>
      <c r="GJW98" s="622"/>
      <c r="GJX98" s="622"/>
      <c r="GJY98" s="622"/>
      <c r="GJZ98" s="622"/>
      <c r="GKA98" s="622"/>
      <c r="GKB98" s="622"/>
      <c r="GKC98" s="622"/>
      <c r="GKD98" s="622"/>
      <c r="GKE98" s="622"/>
      <c r="GKF98" s="622"/>
      <c r="GKG98" s="622"/>
      <c r="GKH98" s="622"/>
      <c r="GKI98" s="622"/>
      <c r="GKJ98" s="622"/>
      <c r="GKK98" s="622"/>
      <c r="GKL98" s="622"/>
      <c r="GKM98" s="622"/>
      <c r="GKN98" s="622"/>
      <c r="GKO98" s="622"/>
      <c r="GKP98" s="622"/>
      <c r="GKQ98" s="622"/>
      <c r="GKR98" s="622"/>
      <c r="GKS98" s="622"/>
      <c r="GKT98" s="622"/>
      <c r="GKU98" s="622"/>
      <c r="GKV98" s="622"/>
      <c r="GKW98" s="622"/>
      <c r="GKX98" s="622"/>
      <c r="GKY98" s="622"/>
      <c r="GKZ98" s="622"/>
      <c r="GLA98" s="622"/>
      <c r="GLB98" s="622"/>
      <c r="GLC98" s="622"/>
      <c r="GLD98" s="622"/>
      <c r="GLE98" s="622"/>
      <c r="GLF98" s="622"/>
      <c r="GLG98" s="622"/>
      <c r="GLH98" s="622"/>
      <c r="GLI98" s="622"/>
      <c r="GLJ98" s="622"/>
      <c r="GLK98" s="622"/>
      <c r="GLL98" s="622"/>
      <c r="GLM98" s="622"/>
      <c r="GLN98" s="622"/>
      <c r="GLO98" s="622"/>
      <c r="GLP98" s="622"/>
      <c r="GLQ98" s="622"/>
      <c r="GLR98" s="622"/>
      <c r="GLS98" s="622"/>
      <c r="GLT98" s="622"/>
      <c r="GLU98" s="622"/>
      <c r="GLV98" s="622"/>
      <c r="GLW98" s="622"/>
      <c r="GLX98" s="622"/>
      <c r="GLY98" s="622"/>
      <c r="GLZ98" s="622"/>
      <c r="GMA98" s="622"/>
      <c r="GMB98" s="622"/>
      <c r="GMC98" s="622"/>
      <c r="GMD98" s="622"/>
      <c r="GME98" s="622"/>
      <c r="GMF98" s="622"/>
      <c r="GMG98" s="622"/>
      <c r="GMH98" s="622"/>
      <c r="GMI98" s="622"/>
      <c r="GMJ98" s="622"/>
      <c r="GMK98" s="622"/>
      <c r="GML98" s="622"/>
      <c r="GMM98" s="622"/>
      <c r="GMN98" s="622"/>
      <c r="GMO98" s="622"/>
      <c r="GMP98" s="622"/>
      <c r="GMQ98" s="622"/>
      <c r="GMR98" s="622"/>
      <c r="GMS98" s="622"/>
      <c r="GMT98" s="622"/>
      <c r="GMU98" s="622"/>
      <c r="GMV98" s="622"/>
      <c r="GMW98" s="622"/>
      <c r="GMX98" s="622"/>
      <c r="GMY98" s="622"/>
      <c r="GMZ98" s="622"/>
      <c r="GNA98" s="622"/>
      <c r="GNB98" s="622"/>
      <c r="GNC98" s="622"/>
      <c r="GND98" s="622"/>
      <c r="GNE98" s="622"/>
      <c r="GNF98" s="622"/>
      <c r="GNG98" s="622"/>
      <c r="GNH98" s="622"/>
      <c r="GNI98" s="622"/>
      <c r="GNJ98" s="622"/>
      <c r="GNK98" s="622"/>
      <c r="GNL98" s="622"/>
      <c r="GNM98" s="622"/>
      <c r="GNN98" s="622"/>
      <c r="GNO98" s="622"/>
      <c r="GNP98" s="622"/>
      <c r="GNQ98" s="622"/>
      <c r="GNR98" s="622"/>
      <c r="GNS98" s="622"/>
      <c r="GNT98" s="622"/>
      <c r="GNU98" s="622"/>
      <c r="GNV98" s="622"/>
      <c r="GNW98" s="622"/>
      <c r="GNX98" s="622"/>
      <c r="GNY98" s="622"/>
      <c r="GNZ98" s="622"/>
      <c r="GOA98" s="622"/>
      <c r="GOB98" s="622"/>
      <c r="GOC98" s="622"/>
      <c r="GOD98" s="622"/>
      <c r="GOE98" s="622"/>
      <c r="GOF98" s="622"/>
      <c r="GOG98" s="622"/>
      <c r="GOH98" s="622"/>
      <c r="GOI98" s="622"/>
      <c r="GOJ98" s="622"/>
      <c r="GOK98" s="622"/>
      <c r="GOL98" s="622"/>
      <c r="GOM98" s="622"/>
      <c r="GON98" s="622"/>
      <c r="GOO98" s="622"/>
      <c r="GOP98" s="622"/>
      <c r="GOQ98" s="622"/>
      <c r="GOR98" s="622"/>
      <c r="GOS98" s="622"/>
      <c r="GOT98" s="622"/>
      <c r="GOU98" s="622"/>
      <c r="GOV98" s="622"/>
      <c r="GOW98" s="622"/>
      <c r="GOX98" s="622"/>
      <c r="GOY98" s="622"/>
      <c r="GOZ98" s="622"/>
      <c r="GPA98" s="622"/>
      <c r="GPB98" s="622"/>
      <c r="GPC98" s="622"/>
      <c r="GPD98" s="622"/>
      <c r="GPE98" s="622"/>
      <c r="GPF98" s="622"/>
      <c r="GPG98" s="622"/>
      <c r="GPH98" s="622"/>
      <c r="GPI98" s="622"/>
      <c r="GPJ98" s="622"/>
      <c r="GPK98" s="622"/>
      <c r="GPL98" s="622"/>
      <c r="GPM98" s="622"/>
      <c r="GPN98" s="622"/>
      <c r="GPO98" s="622"/>
      <c r="GPP98" s="622"/>
      <c r="GPQ98" s="622"/>
      <c r="GPR98" s="622"/>
      <c r="GPS98" s="622"/>
      <c r="GPT98" s="622"/>
      <c r="GPU98" s="622"/>
      <c r="GPV98" s="622"/>
      <c r="GPW98" s="622"/>
      <c r="GPX98" s="622"/>
      <c r="GPY98" s="622"/>
      <c r="GPZ98" s="622"/>
      <c r="GQA98" s="622"/>
      <c r="GQB98" s="622"/>
      <c r="GQC98" s="622"/>
      <c r="GQD98" s="622"/>
      <c r="GQE98" s="622"/>
      <c r="GQF98" s="622"/>
      <c r="GQG98" s="622"/>
      <c r="GQH98" s="622"/>
      <c r="GQI98" s="622"/>
      <c r="GQJ98" s="622"/>
      <c r="GQK98" s="622"/>
      <c r="GQL98" s="622"/>
      <c r="GQM98" s="622"/>
      <c r="GQN98" s="622"/>
      <c r="GQO98" s="622"/>
      <c r="GQP98" s="622"/>
      <c r="GQQ98" s="622"/>
      <c r="GQR98" s="622"/>
      <c r="GQS98" s="622"/>
      <c r="GQT98" s="622"/>
      <c r="GQU98" s="622"/>
      <c r="GQV98" s="622"/>
      <c r="GQW98" s="622"/>
      <c r="GQX98" s="622"/>
      <c r="GQY98" s="622"/>
      <c r="GQZ98" s="622"/>
      <c r="GRA98" s="622"/>
      <c r="GRB98" s="622"/>
      <c r="GRC98" s="622"/>
      <c r="GRD98" s="622"/>
      <c r="GRE98" s="622"/>
      <c r="GRF98" s="622"/>
      <c r="GRG98" s="622"/>
      <c r="GRH98" s="622"/>
      <c r="GRI98" s="622"/>
      <c r="GRJ98" s="622"/>
      <c r="GRK98" s="622"/>
      <c r="GRL98" s="622"/>
      <c r="GRM98" s="622"/>
      <c r="GRN98" s="622"/>
      <c r="GRO98" s="622"/>
      <c r="GRP98" s="622"/>
      <c r="GRQ98" s="622"/>
      <c r="GRR98" s="622"/>
      <c r="GRS98" s="622"/>
      <c r="GRT98" s="622"/>
      <c r="GRU98" s="622"/>
      <c r="GRV98" s="622"/>
      <c r="GRW98" s="622"/>
      <c r="GRX98" s="622"/>
      <c r="GRY98" s="622"/>
      <c r="GRZ98" s="622"/>
      <c r="GSA98" s="622"/>
      <c r="GSB98" s="622"/>
      <c r="GSC98" s="622"/>
      <c r="GSD98" s="622"/>
      <c r="GSE98" s="622"/>
      <c r="GSF98" s="622"/>
      <c r="GSG98" s="622"/>
      <c r="GSH98" s="622"/>
      <c r="GSI98" s="622"/>
      <c r="GSJ98" s="622"/>
      <c r="GSK98" s="622"/>
      <c r="GSL98" s="622"/>
      <c r="GSM98" s="622"/>
      <c r="GSN98" s="622"/>
      <c r="GSO98" s="622"/>
      <c r="GSP98" s="622"/>
      <c r="GSQ98" s="622"/>
      <c r="GSR98" s="622"/>
      <c r="GSS98" s="622"/>
      <c r="GST98" s="622"/>
      <c r="GSU98" s="622"/>
      <c r="GSV98" s="622"/>
      <c r="GSW98" s="622"/>
      <c r="GSX98" s="622"/>
      <c r="GSY98" s="622"/>
      <c r="GSZ98" s="622"/>
      <c r="GTA98" s="622"/>
      <c r="GTB98" s="622"/>
      <c r="GTC98" s="622"/>
      <c r="GTD98" s="622"/>
      <c r="GTE98" s="622"/>
      <c r="GTF98" s="622"/>
      <c r="GTG98" s="622"/>
      <c r="GTH98" s="622"/>
      <c r="GTI98" s="622"/>
      <c r="GTJ98" s="622"/>
      <c r="GTK98" s="622"/>
      <c r="GTL98" s="622"/>
      <c r="GTM98" s="622"/>
      <c r="GTN98" s="622"/>
      <c r="GTO98" s="622"/>
      <c r="GTP98" s="622"/>
      <c r="GTQ98" s="622"/>
      <c r="GTR98" s="622"/>
      <c r="GTS98" s="622"/>
      <c r="GTT98" s="622"/>
      <c r="GTU98" s="622"/>
      <c r="GTV98" s="622"/>
      <c r="GTW98" s="622"/>
      <c r="GTX98" s="622"/>
      <c r="GTY98" s="622"/>
      <c r="GTZ98" s="622"/>
      <c r="GUA98" s="622"/>
      <c r="GUB98" s="622"/>
      <c r="GUC98" s="622"/>
      <c r="GUD98" s="622"/>
      <c r="GUE98" s="622"/>
      <c r="GUF98" s="622"/>
      <c r="GUG98" s="622"/>
      <c r="GUH98" s="622"/>
      <c r="GUI98" s="622"/>
      <c r="GUJ98" s="622"/>
      <c r="GUK98" s="622"/>
      <c r="GUL98" s="622"/>
      <c r="GUM98" s="622"/>
      <c r="GUN98" s="622"/>
      <c r="GUO98" s="622"/>
      <c r="GUP98" s="622"/>
      <c r="GUQ98" s="622"/>
      <c r="GUR98" s="622"/>
      <c r="GUS98" s="622"/>
      <c r="GUT98" s="622"/>
      <c r="GUU98" s="622"/>
      <c r="GUV98" s="622"/>
      <c r="GUW98" s="622"/>
      <c r="GUX98" s="622"/>
      <c r="GUY98" s="622"/>
      <c r="GUZ98" s="622"/>
      <c r="GVA98" s="622"/>
      <c r="GVB98" s="622"/>
      <c r="GVC98" s="622"/>
      <c r="GVD98" s="622"/>
      <c r="GVE98" s="622"/>
      <c r="GVF98" s="622"/>
      <c r="GVG98" s="622"/>
      <c r="GVH98" s="622"/>
      <c r="GVI98" s="622"/>
      <c r="GVJ98" s="622"/>
      <c r="GVK98" s="622"/>
      <c r="GVL98" s="622"/>
      <c r="GVM98" s="622"/>
      <c r="GVN98" s="622"/>
      <c r="GVO98" s="622"/>
      <c r="GVP98" s="622"/>
      <c r="GVQ98" s="622"/>
      <c r="GVR98" s="622"/>
      <c r="GVS98" s="622"/>
      <c r="GVT98" s="622"/>
      <c r="GVU98" s="622"/>
      <c r="GVV98" s="622"/>
      <c r="GVW98" s="622"/>
      <c r="GVX98" s="622"/>
      <c r="GVY98" s="622"/>
      <c r="GVZ98" s="622"/>
      <c r="GWA98" s="622"/>
      <c r="GWB98" s="622"/>
      <c r="GWC98" s="622"/>
      <c r="GWD98" s="622"/>
      <c r="GWE98" s="622"/>
      <c r="GWF98" s="622"/>
      <c r="GWG98" s="622"/>
      <c r="GWH98" s="622"/>
      <c r="GWI98" s="622"/>
      <c r="GWJ98" s="622"/>
      <c r="GWK98" s="622"/>
      <c r="GWL98" s="622"/>
      <c r="GWM98" s="622"/>
      <c r="GWN98" s="622"/>
      <c r="GWO98" s="622"/>
      <c r="GWP98" s="622"/>
      <c r="GWQ98" s="622"/>
      <c r="GWR98" s="622"/>
      <c r="GWS98" s="622"/>
      <c r="GWT98" s="622"/>
      <c r="GWU98" s="622"/>
      <c r="GWV98" s="622"/>
      <c r="GWW98" s="622"/>
      <c r="GWX98" s="622"/>
      <c r="GWY98" s="622"/>
      <c r="GWZ98" s="622"/>
      <c r="GXA98" s="622"/>
      <c r="GXB98" s="622"/>
      <c r="GXC98" s="622"/>
      <c r="GXD98" s="622"/>
      <c r="GXE98" s="622"/>
      <c r="GXF98" s="622"/>
      <c r="GXG98" s="622"/>
      <c r="GXH98" s="622"/>
      <c r="GXI98" s="622"/>
      <c r="GXJ98" s="622"/>
      <c r="GXK98" s="622"/>
      <c r="GXL98" s="622"/>
      <c r="GXM98" s="622"/>
      <c r="GXN98" s="622"/>
      <c r="GXO98" s="622"/>
      <c r="GXP98" s="622"/>
      <c r="GXQ98" s="622"/>
      <c r="GXR98" s="622"/>
      <c r="GXS98" s="622"/>
      <c r="GXT98" s="622"/>
      <c r="GXU98" s="622"/>
      <c r="GXV98" s="622"/>
      <c r="GXW98" s="622"/>
      <c r="GXX98" s="622"/>
      <c r="GXY98" s="622"/>
      <c r="GXZ98" s="622"/>
      <c r="GYA98" s="622"/>
      <c r="GYB98" s="622"/>
      <c r="GYC98" s="622"/>
      <c r="GYD98" s="622"/>
      <c r="GYE98" s="622"/>
      <c r="GYF98" s="622"/>
      <c r="GYG98" s="622"/>
      <c r="GYH98" s="622"/>
      <c r="GYI98" s="622"/>
      <c r="GYJ98" s="622"/>
      <c r="GYK98" s="622"/>
      <c r="GYL98" s="622"/>
      <c r="GYM98" s="622"/>
      <c r="GYN98" s="622"/>
      <c r="GYO98" s="622"/>
      <c r="GYP98" s="622"/>
      <c r="GYQ98" s="622"/>
      <c r="GYR98" s="622"/>
      <c r="GYS98" s="622"/>
      <c r="GYT98" s="622"/>
      <c r="GYU98" s="622"/>
      <c r="GYV98" s="622"/>
      <c r="GYW98" s="622"/>
      <c r="GYX98" s="622"/>
      <c r="GYY98" s="622"/>
      <c r="GYZ98" s="622"/>
      <c r="GZA98" s="622"/>
      <c r="GZB98" s="622"/>
      <c r="GZC98" s="622"/>
      <c r="GZD98" s="622"/>
      <c r="GZE98" s="622"/>
      <c r="GZF98" s="622"/>
      <c r="GZG98" s="622"/>
      <c r="GZH98" s="622"/>
      <c r="GZI98" s="622"/>
      <c r="GZJ98" s="622"/>
      <c r="GZK98" s="622"/>
      <c r="GZL98" s="622"/>
      <c r="GZM98" s="622"/>
      <c r="GZN98" s="622"/>
      <c r="GZO98" s="622"/>
      <c r="GZP98" s="622"/>
      <c r="GZQ98" s="622"/>
      <c r="GZR98" s="622"/>
      <c r="GZS98" s="622"/>
      <c r="GZT98" s="622"/>
      <c r="GZU98" s="622"/>
      <c r="GZV98" s="622"/>
      <c r="GZW98" s="622"/>
      <c r="GZX98" s="622"/>
      <c r="GZY98" s="622"/>
      <c r="GZZ98" s="622"/>
      <c r="HAA98" s="622"/>
      <c r="HAB98" s="622"/>
      <c r="HAC98" s="622"/>
      <c r="HAD98" s="622"/>
      <c r="HAE98" s="622"/>
      <c r="HAF98" s="622"/>
      <c r="HAG98" s="622"/>
      <c r="HAH98" s="622"/>
      <c r="HAI98" s="622"/>
      <c r="HAJ98" s="622"/>
      <c r="HAK98" s="622"/>
      <c r="HAL98" s="622"/>
      <c r="HAM98" s="622"/>
      <c r="HAN98" s="622"/>
      <c r="HAO98" s="622"/>
      <c r="HAP98" s="622"/>
      <c r="HAQ98" s="622"/>
      <c r="HAR98" s="622"/>
      <c r="HAS98" s="622"/>
      <c r="HAT98" s="622"/>
      <c r="HAU98" s="622"/>
      <c r="HAV98" s="622"/>
      <c r="HAW98" s="622"/>
      <c r="HAX98" s="622"/>
      <c r="HAY98" s="622"/>
      <c r="HAZ98" s="622"/>
      <c r="HBA98" s="622"/>
      <c r="HBB98" s="622"/>
      <c r="HBC98" s="622"/>
      <c r="HBD98" s="622"/>
      <c r="HBE98" s="622"/>
      <c r="HBF98" s="622"/>
      <c r="HBG98" s="622"/>
      <c r="HBH98" s="622"/>
      <c r="HBI98" s="622"/>
      <c r="HBJ98" s="622"/>
      <c r="HBK98" s="622"/>
      <c r="HBL98" s="622"/>
      <c r="HBM98" s="622"/>
      <c r="HBN98" s="622"/>
      <c r="HBO98" s="622"/>
      <c r="HBP98" s="622"/>
      <c r="HBQ98" s="622"/>
      <c r="HBR98" s="622"/>
      <c r="HBS98" s="622"/>
      <c r="HBT98" s="622"/>
      <c r="HBU98" s="622"/>
      <c r="HBV98" s="622"/>
      <c r="HBW98" s="622"/>
      <c r="HBX98" s="622"/>
      <c r="HBY98" s="622"/>
      <c r="HBZ98" s="622"/>
      <c r="HCA98" s="622"/>
      <c r="HCB98" s="622"/>
      <c r="HCC98" s="622"/>
      <c r="HCD98" s="622"/>
      <c r="HCE98" s="622"/>
      <c r="HCF98" s="622"/>
      <c r="HCG98" s="622"/>
      <c r="HCH98" s="622"/>
      <c r="HCI98" s="622"/>
      <c r="HCJ98" s="622"/>
      <c r="HCK98" s="622"/>
      <c r="HCL98" s="622"/>
      <c r="HCM98" s="622"/>
      <c r="HCN98" s="622"/>
      <c r="HCO98" s="622"/>
      <c r="HCP98" s="622"/>
      <c r="HCQ98" s="622"/>
      <c r="HCR98" s="622"/>
      <c r="HCS98" s="622"/>
      <c r="HCT98" s="622"/>
      <c r="HCU98" s="622"/>
      <c r="HCV98" s="622"/>
      <c r="HCW98" s="622"/>
      <c r="HCX98" s="622"/>
      <c r="HCY98" s="622"/>
      <c r="HCZ98" s="622"/>
      <c r="HDA98" s="622"/>
      <c r="HDB98" s="622"/>
      <c r="HDC98" s="622"/>
      <c r="HDD98" s="622"/>
      <c r="HDE98" s="622"/>
      <c r="HDF98" s="622"/>
      <c r="HDG98" s="622"/>
      <c r="HDH98" s="622"/>
      <c r="HDI98" s="622"/>
      <c r="HDJ98" s="622"/>
      <c r="HDK98" s="622"/>
      <c r="HDL98" s="622"/>
      <c r="HDM98" s="622"/>
      <c r="HDN98" s="622"/>
      <c r="HDO98" s="622"/>
      <c r="HDP98" s="622"/>
      <c r="HDQ98" s="622"/>
      <c r="HDR98" s="622"/>
      <c r="HDS98" s="622"/>
      <c r="HDT98" s="622"/>
      <c r="HDU98" s="622"/>
      <c r="HDV98" s="622"/>
      <c r="HDW98" s="622"/>
      <c r="HDX98" s="622"/>
      <c r="HDY98" s="622"/>
      <c r="HDZ98" s="622"/>
      <c r="HEA98" s="622"/>
      <c r="HEB98" s="622"/>
      <c r="HEC98" s="622"/>
      <c r="HED98" s="622"/>
      <c r="HEE98" s="622"/>
      <c r="HEF98" s="622"/>
      <c r="HEG98" s="622"/>
      <c r="HEH98" s="622"/>
      <c r="HEI98" s="622"/>
      <c r="HEJ98" s="622"/>
      <c r="HEK98" s="622"/>
      <c r="HEL98" s="622"/>
      <c r="HEM98" s="622"/>
      <c r="HEN98" s="622"/>
      <c r="HEO98" s="622"/>
      <c r="HEP98" s="622"/>
      <c r="HEQ98" s="622"/>
      <c r="HER98" s="622"/>
      <c r="HES98" s="622"/>
      <c r="HET98" s="622"/>
      <c r="HEU98" s="622"/>
      <c r="HEV98" s="622"/>
      <c r="HEW98" s="622"/>
      <c r="HEX98" s="622"/>
      <c r="HEY98" s="622"/>
      <c r="HEZ98" s="622"/>
      <c r="HFA98" s="622"/>
      <c r="HFB98" s="622"/>
      <c r="HFC98" s="622"/>
      <c r="HFD98" s="622"/>
      <c r="HFE98" s="622"/>
      <c r="HFF98" s="622"/>
      <c r="HFG98" s="622"/>
      <c r="HFH98" s="622"/>
      <c r="HFI98" s="622"/>
      <c r="HFJ98" s="622"/>
      <c r="HFK98" s="622"/>
      <c r="HFL98" s="622"/>
      <c r="HFM98" s="622"/>
      <c r="HFN98" s="622"/>
      <c r="HFO98" s="622"/>
      <c r="HFP98" s="622"/>
      <c r="HFQ98" s="622"/>
      <c r="HFR98" s="622"/>
      <c r="HFS98" s="622"/>
      <c r="HFT98" s="622"/>
      <c r="HFU98" s="622"/>
      <c r="HFV98" s="622"/>
      <c r="HFW98" s="622"/>
      <c r="HFX98" s="622"/>
      <c r="HFY98" s="622"/>
      <c r="HFZ98" s="622"/>
      <c r="HGA98" s="622"/>
      <c r="HGB98" s="622"/>
      <c r="HGC98" s="622"/>
      <c r="HGD98" s="622"/>
      <c r="HGE98" s="622"/>
      <c r="HGF98" s="622"/>
      <c r="HGG98" s="622"/>
      <c r="HGH98" s="622"/>
      <c r="HGI98" s="622"/>
      <c r="HGJ98" s="622"/>
      <c r="HGK98" s="622"/>
      <c r="HGL98" s="622"/>
      <c r="HGM98" s="622"/>
      <c r="HGN98" s="622"/>
      <c r="HGO98" s="622"/>
      <c r="HGP98" s="622"/>
      <c r="HGQ98" s="622"/>
      <c r="HGR98" s="622"/>
      <c r="HGS98" s="622"/>
      <c r="HGT98" s="622"/>
      <c r="HGU98" s="622"/>
      <c r="HGV98" s="622"/>
      <c r="HGW98" s="622"/>
      <c r="HGX98" s="622"/>
      <c r="HGY98" s="622"/>
      <c r="HGZ98" s="622"/>
      <c r="HHA98" s="622"/>
      <c r="HHB98" s="622"/>
      <c r="HHC98" s="622"/>
      <c r="HHD98" s="622"/>
      <c r="HHE98" s="622"/>
      <c r="HHF98" s="622"/>
      <c r="HHG98" s="622"/>
      <c r="HHH98" s="622"/>
      <c r="HHI98" s="622"/>
      <c r="HHJ98" s="622"/>
      <c r="HHK98" s="622"/>
      <c r="HHL98" s="622"/>
      <c r="HHM98" s="622"/>
      <c r="HHN98" s="622"/>
      <c r="HHO98" s="622"/>
      <c r="HHP98" s="622"/>
      <c r="HHQ98" s="622"/>
      <c r="HHR98" s="622"/>
      <c r="HHS98" s="622"/>
      <c r="HHT98" s="622"/>
      <c r="HHU98" s="622"/>
      <c r="HHV98" s="622"/>
      <c r="HHW98" s="622"/>
      <c r="HHX98" s="622"/>
      <c r="HHY98" s="622"/>
      <c r="HHZ98" s="622"/>
      <c r="HIA98" s="622"/>
      <c r="HIB98" s="622"/>
      <c r="HIC98" s="622"/>
      <c r="HID98" s="622"/>
      <c r="HIE98" s="622"/>
      <c r="HIF98" s="622"/>
      <c r="HIG98" s="622"/>
      <c r="HIH98" s="622"/>
      <c r="HII98" s="622"/>
      <c r="HIJ98" s="622"/>
      <c r="HIK98" s="622"/>
      <c r="HIL98" s="622"/>
      <c r="HIM98" s="622"/>
      <c r="HIN98" s="622"/>
      <c r="HIO98" s="622"/>
      <c r="HIP98" s="622"/>
      <c r="HIQ98" s="622"/>
      <c r="HIR98" s="622"/>
      <c r="HIS98" s="622"/>
      <c r="HIT98" s="622"/>
      <c r="HIU98" s="622"/>
      <c r="HIV98" s="622"/>
      <c r="HIW98" s="622"/>
      <c r="HIX98" s="622"/>
      <c r="HIY98" s="622"/>
      <c r="HIZ98" s="622"/>
      <c r="HJA98" s="622"/>
      <c r="HJB98" s="622"/>
      <c r="HJC98" s="622"/>
      <c r="HJD98" s="622"/>
      <c r="HJE98" s="622"/>
      <c r="HJF98" s="622"/>
      <c r="HJG98" s="622"/>
      <c r="HJH98" s="622"/>
      <c r="HJI98" s="622"/>
      <c r="HJJ98" s="622"/>
      <c r="HJK98" s="622"/>
      <c r="HJL98" s="622"/>
      <c r="HJM98" s="622"/>
      <c r="HJN98" s="622"/>
      <c r="HJO98" s="622"/>
      <c r="HJP98" s="622"/>
      <c r="HJQ98" s="622"/>
      <c r="HJR98" s="622"/>
      <c r="HJS98" s="622"/>
      <c r="HJT98" s="622"/>
      <c r="HJU98" s="622"/>
      <c r="HJV98" s="622"/>
      <c r="HJW98" s="622"/>
      <c r="HJX98" s="622"/>
      <c r="HJY98" s="622"/>
      <c r="HJZ98" s="622"/>
      <c r="HKA98" s="622"/>
      <c r="HKB98" s="622"/>
      <c r="HKC98" s="622"/>
      <c r="HKD98" s="622"/>
      <c r="HKE98" s="622"/>
      <c r="HKF98" s="622"/>
      <c r="HKG98" s="622"/>
      <c r="HKH98" s="622"/>
      <c r="HKI98" s="622"/>
      <c r="HKJ98" s="622"/>
      <c r="HKK98" s="622"/>
      <c r="HKL98" s="622"/>
      <c r="HKM98" s="622"/>
      <c r="HKN98" s="622"/>
      <c r="HKO98" s="622"/>
      <c r="HKP98" s="622"/>
      <c r="HKQ98" s="622"/>
      <c r="HKR98" s="622"/>
      <c r="HKS98" s="622"/>
      <c r="HKT98" s="622"/>
      <c r="HKU98" s="622"/>
      <c r="HKV98" s="622"/>
      <c r="HKW98" s="622"/>
      <c r="HKX98" s="622"/>
      <c r="HKY98" s="622"/>
      <c r="HKZ98" s="622"/>
      <c r="HLA98" s="622"/>
      <c r="HLB98" s="622"/>
      <c r="HLC98" s="622"/>
      <c r="HLD98" s="622"/>
      <c r="HLE98" s="622"/>
      <c r="HLF98" s="622"/>
      <c r="HLG98" s="622"/>
      <c r="HLH98" s="622"/>
      <c r="HLI98" s="622"/>
      <c r="HLJ98" s="622"/>
      <c r="HLK98" s="622"/>
      <c r="HLL98" s="622"/>
      <c r="HLM98" s="622"/>
      <c r="HLN98" s="622"/>
      <c r="HLO98" s="622"/>
      <c r="HLP98" s="622"/>
      <c r="HLQ98" s="622"/>
      <c r="HLR98" s="622"/>
      <c r="HLS98" s="622"/>
      <c r="HLT98" s="622"/>
      <c r="HLU98" s="622"/>
      <c r="HLV98" s="622"/>
      <c r="HLW98" s="622"/>
      <c r="HLX98" s="622"/>
      <c r="HLY98" s="622"/>
      <c r="HLZ98" s="622"/>
      <c r="HMA98" s="622"/>
      <c r="HMB98" s="622"/>
      <c r="HMC98" s="622"/>
      <c r="HMD98" s="622"/>
      <c r="HME98" s="622"/>
      <c r="HMF98" s="622"/>
      <c r="HMG98" s="622"/>
      <c r="HMH98" s="622"/>
      <c r="HMI98" s="622"/>
      <c r="HMJ98" s="622"/>
      <c r="HMK98" s="622"/>
      <c r="HML98" s="622"/>
      <c r="HMM98" s="622"/>
      <c r="HMN98" s="622"/>
      <c r="HMO98" s="622"/>
      <c r="HMP98" s="622"/>
      <c r="HMQ98" s="622"/>
      <c r="HMR98" s="622"/>
      <c r="HMS98" s="622"/>
      <c r="HMT98" s="622"/>
      <c r="HMU98" s="622"/>
      <c r="HMV98" s="622"/>
      <c r="HMW98" s="622"/>
      <c r="HMX98" s="622"/>
      <c r="HMY98" s="622"/>
      <c r="HMZ98" s="622"/>
      <c r="HNA98" s="622"/>
      <c r="HNB98" s="622"/>
      <c r="HNC98" s="622"/>
      <c r="HND98" s="622"/>
      <c r="HNE98" s="622"/>
      <c r="HNF98" s="622"/>
      <c r="HNG98" s="622"/>
      <c r="HNH98" s="622"/>
      <c r="HNI98" s="622"/>
      <c r="HNJ98" s="622"/>
      <c r="HNK98" s="622"/>
      <c r="HNL98" s="622"/>
      <c r="HNM98" s="622"/>
      <c r="HNN98" s="622"/>
      <c r="HNO98" s="622"/>
      <c r="HNP98" s="622"/>
      <c r="HNQ98" s="622"/>
      <c r="HNR98" s="622"/>
      <c r="HNS98" s="622"/>
      <c r="HNT98" s="622"/>
      <c r="HNU98" s="622"/>
      <c r="HNV98" s="622"/>
      <c r="HNW98" s="622"/>
      <c r="HNX98" s="622"/>
      <c r="HNY98" s="622"/>
      <c r="HNZ98" s="622"/>
      <c r="HOA98" s="622"/>
      <c r="HOB98" s="622"/>
      <c r="HOC98" s="622"/>
      <c r="HOD98" s="622"/>
      <c r="HOE98" s="622"/>
      <c r="HOF98" s="622"/>
      <c r="HOG98" s="622"/>
      <c r="HOH98" s="622"/>
      <c r="HOI98" s="622"/>
      <c r="HOJ98" s="622"/>
      <c r="HOK98" s="622"/>
      <c r="HOL98" s="622"/>
      <c r="HOM98" s="622"/>
      <c r="HON98" s="622"/>
      <c r="HOO98" s="622"/>
      <c r="HOP98" s="622"/>
      <c r="HOQ98" s="622"/>
      <c r="HOR98" s="622"/>
      <c r="HOS98" s="622"/>
      <c r="HOT98" s="622"/>
      <c r="HOU98" s="622"/>
      <c r="HOV98" s="622"/>
      <c r="HOW98" s="622"/>
      <c r="HOX98" s="622"/>
      <c r="HOY98" s="622"/>
      <c r="HOZ98" s="622"/>
      <c r="HPA98" s="622"/>
      <c r="HPB98" s="622"/>
      <c r="HPC98" s="622"/>
      <c r="HPD98" s="622"/>
      <c r="HPE98" s="622"/>
      <c r="HPF98" s="622"/>
      <c r="HPG98" s="622"/>
      <c r="HPH98" s="622"/>
      <c r="HPI98" s="622"/>
      <c r="HPJ98" s="622"/>
      <c r="HPK98" s="622"/>
      <c r="HPL98" s="622"/>
      <c r="HPM98" s="622"/>
      <c r="HPN98" s="622"/>
      <c r="HPO98" s="622"/>
      <c r="HPP98" s="622"/>
      <c r="HPQ98" s="622"/>
      <c r="HPR98" s="622"/>
      <c r="HPS98" s="622"/>
      <c r="HPT98" s="622"/>
      <c r="HPU98" s="622"/>
      <c r="HPV98" s="622"/>
      <c r="HPW98" s="622"/>
      <c r="HPX98" s="622"/>
      <c r="HPY98" s="622"/>
      <c r="HPZ98" s="622"/>
      <c r="HQA98" s="622"/>
      <c r="HQB98" s="622"/>
      <c r="HQC98" s="622"/>
      <c r="HQD98" s="622"/>
      <c r="HQE98" s="622"/>
      <c r="HQF98" s="622"/>
      <c r="HQG98" s="622"/>
      <c r="HQH98" s="622"/>
      <c r="HQI98" s="622"/>
      <c r="HQJ98" s="622"/>
      <c r="HQK98" s="622"/>
      <c r="HQL98" s="622"/>
      <c r="HQM98" s="622"/>
      <c r="HQN98" s="622"/>
      <c r="HQO98" s="622"/>
      <c r="HQP98" s="622"/>
      <c r="HQQ98" s="622"/>
      <c r="HQR98" s="622"/>
      <c r="HQS98" s="622"/>
      <c r="HQT98" s="622"/>
      <c r="HQU98" s="622"/>
      <c r="HQV98" s="622"/>
      <c r="HQW98" s="622"/>
      <c r="HQX98" s="622"/>
      <c r="HQY98" s="622"/>
      <c r="HQZ98" s="622"/>
      <c r="HRA98" s="622"/>
      <c r="HRB98" s="622"/>
      <c r="HRC98" s="622"/>
      <c r="HRD98" s="622"/>
      <c r="HRE98" s="622"/>
      <c r="HRF98" s="622"/>
      <c r="HRG98" s="622"/>
      <c r="HRH98" s="622"/>
      <c r="HRI98" s="622"/>
      <c r="HRJ98" s="622"/>
      <c r="HRK98" s="622"/>
      <c r="HRL98" s="622"/>
      <c r="HRM98" s="622"/>
      <c r="HRN98" s="622"/>
      <c r="HRO98" s="622"/>
      <c r="HRP98" s="622"/>
      <c r="HRQ98" s="622"/>
      <c r="HRR98" s="622"/>
      <c r="HRS98" s="622"/>
      <c r="HRT98" s="622"/>
      <c r="HRU98" s="622"/>
      <c r="HRV98" s="622"/>
      <c r="HRW98" s="622"/>
      <c r="HRX98" s="622"/>
      <c r="HRY98" s="622"/>
      <c r="HRZ98" s="622"/>
      <c r="HSA98" s="622"/>
      <c r="HSB98" s="622"/>
      <c r="HSC98" s="622"/>
      <c r="HSD98" s="622"/>
      <c r="HSE98" s="622"/>
      <c r="HSF98" s="622"/>
      <c r="HSG98" s="622"/>
      <c r="HSH98" s="622"/>
      <c r="HSI98" s="622"/>
      <c r="HSJ98" s="622"/>
      <c r="HSK98" s="622"/>
      <c r="HSL98" s="622"/>
      <c r="HSM98" s="622"/>
      <c r="HSN98" s="622"/>
      <c r="HSO98" s="622"/>
      <c r="HSP98" s="622"/>
      <c r="HSQ98" s="622"/>
      <c r="HSR98" s="622"/>
      <c r="HSS98" s="622"/>
      <c r="HST98" s="622"/>
      <c r="HSU98" s="622"/>
      <c r="HSV98" s="622"/>
      <c r="HSW98" s="622"/>
      <c r="HSX98" s="622"/>
      <c r="HSY98" s="622"/>
      <c r="HSZ98" s="622"/>
      <c r="HTA98" s="622"/>
      <c r="HTB98" s="622"/>
      <c r="HTC98" s="622"/>
      <c r="HTD98" s="622"/>
      <c r="HTE98" s="622"/>
      <c r="HTF98" s="622"/>
      <c r="HTG98" s="622"/>
      <c r="HTH98" s="622"/>
      <c r="HTI98" s="622"/>
      <c r="HTJ98" s="622"/>
      <c r="HTK98" s="622"/>
      <c r="HTL98" s="622"/>
      <c r="HTM98" s="622"/>
      <c r="HTN98" s="622"/>
      <c r="HTO98" s="622"/>
      <c r="HTP98" s="622"/>
      <c r="HTQ98" s="622"/>
      <c r="HTR98" s="622"/>
      <c r="HTS98" s="622"/>
      <c r="HTT98" s="622"/>
      <c r="HTU98" s="622"/>
      <c r="HTV98" s="622"/>
      <c r="HTW98" s="622"/>
      <c r="HTX98" s="622"/>
      <c r="HTY98" s="622"/>
      <c r="HTZ98" s="622"/>
      <c r="HUA98" s="622"/>
      <c r="HUB98" s="622"/>
      <c r="HUC98" s="622"/>
      <c r="HUD98" s="622"/>
      <c r="HUE98" s="622"/>
      <c r="HUF98" s="622"/>
      <c r="HUG98" s="622"/>
      <c r="HUH98" s="622"/>
      <c r="HUI98" s="622"/>
      <c r="HUJ98" s="622"/>
      <c r="HUK98" s="622"/>
      <c r="HUL98" s="622"/>
      <c r="HUM98" s="622"/>
      <c r="HUN98" s="622"/>
      <c r="HUO98" s="622"/>
      <c r="HUP98" s="622"/>
      <c r="HUQ98" s="622"/>
      <c r="HUR98" s="622"/>
      <c r="HUS98" s="622"/>
      <c r="HUT98" s="622"/>
      <c r="HUU98" s="622"/>
      <c r="HUV98" s="622"/>
      <c r="HUW98" s="622"/>
      <c r="HUX98" s="622"/>
      <c r="HUY98" s="622"/>
      <c r="HUZ98" s="622"/>
      <c r="HVA98" s="622"/>
      <c r="HVB98" s="622"/>
      <c r="HVC98" s="622"/>
      <c r="HVD98" s="622"/>
      <c r="HVE98" s="622"/>
      <c r="HVF98" s="622"/>
      <c r="HVG98" s="622"/>
      <c r="HVH98" s="622"/>
      <c r="HVI98" s="622"/>
      <c r="HVJ98" s="622"/>
      <c r="HVK98" s="622"/>
      <c r="HVL98" s="622"/>
      <c r="HVM98" s="622"/>
      <c r="HVN98" s="622"/>
      <c r="HVO98" s="622"/>
      <c r="HVP98" s="622"/>
      <c r="HVQ98" s="622"/>
      <c r="HVR98" s="622"/>
      <c r="HVS98" s="622"/>
      <c r="HVT98" s="622"/>
      <c r="HVU98" s="622"/>
      <c r="HVV98" s="622"/>
      <c r="HVW98" s="622"/>
      <c r="HVX98" s="622"/>
      <c r="HVY98" s="622"/>
      <c r="HVZ98" s="622"/>
      <c r="HWA98" s="622"/>
      <c r="HWB98" s="622"/>
      <c r="HWC98" s="622"/>
      <c r="HWD98" s="622"/>
      <c r="HWE98" s="622"/>
      <c r="HWF98" s="622"/>
      <c r="HWG98" s="622"/>
      <c r="HWH98" s="622"/>
      <c r="HWI98" s="622"/>
      <c r="HWJ98" s="622"/>
      <c r="HWK98" s="622"/>
      <c r="HWL98" s="622"/>
      <c r="HWM98" s="622"/>
      <c r="HWN98" s="622"/>
      <c r="HWO98" s="622"/>
      <c r="HWP98" s="622"/>
      <c r="HWQ98" s="622"/>
      <c r="HWR98" s="622"/>
      <c r="HWS98" s="622"/>
      <c r="HWT98" s="622"/>
      <c r="HWU98" s="622"/>
      <c r="HWV98" s="622"/>
      <c r="HWW98" s="622"/>
      <c r="HWX98" s="622"/>
      <c r="HWY98" s="622"/>
      <c r="HWZ98" s="622"/>
      <c r="HXA98" s="622"/>
      <c r="HXB98" s="622"/>
      <c r="HXC98" s="622"/>
      <c r="HXD98" s="622"/>
      <c r="HXE98" s="622"/>
      <c r="HXF98" s="622"/>
      <c r="HXG98" s="622"/>
      <c r="HXH98" s="622"/>
      <c r="HXI98" s="622"/>
      <c r="HXJ98" s="622"/>
      <c r="HXK98" s="622"/>
      <c r="HXL98" s="622"/>
      <c r="HXM98" s="622"/>
      <c r="HXN98" s="622"/>
      <c r="HXO98" s="622"/>
      <c r="HXP98" s="622"/>
      <c r="HXQ98" s="622"/>
      <c r="HXR98" s="622"/>
      <c r="HXS98" s="622"/>
      <c r="HXT98" s="622"/>
      <c r="HXU98" s="622"/>
      <c r="HXV98" s="622"/>
      <c r="HXW98" s="622"/>
      <c r="HXX98" s="622"/>
      <c r="HXY98" s="622"/>
      <c r="HXZ98" s="622"/>
      <c r="HYA98" s="622"/>
      <c r="HYB98" s="622"/>
      <c r="HYC98" s="622"/>
      <c r="HYD98" s="622"/>
      <c r="HYE98" s="622"/>
      <c r="HYF98" s="622"/>
      <c r="HYG98" s="622"/>
      <c r="HYH98" s="622"/>
      <c r="HYI98" s="622"/>
      <c r="HYJ98" s="622"/>
      <c r="HYK98" s="622"/>
      <c r="HYL98" s="622"/>
      <c r="HYM98" s="622"/>
      <c r="HYN98" s="622"/>
      <c r="HYO98" s="622"/>
      <c r="HYP98" s="622"/>
      <c r="HYQ98" s="622"/>
      <c r="HYR98" s="622"/>
      <c r="HYS98" s="622"/>
      <c r="HYT98" s="622"/>
      <c r="HYU98" s="622"/>
      <c r="HYV98" s="622"/>
      <c r="HYW98" s="622"/>
      <c r="HYX98" s="622"/>
      <c r="HYY98" s="622"/>
      <c r="HYZ98" s="622"/>
      <c r="HZA98" s="622"/>
      <c r="HZB98" s="622"/>
      <c r="HZC98" s="622"/>
      <c r="HZD98" s="622"/>
      <c r="HZE98" s="622"/>
      <c r="HZF98" s="622"/>
      <c r="HZG98" s="622"/>
      <c r="HZH98" s="622"/>
      <c r="HZI98" s="622"/>
      <c r="HZJ98" s="622"/>
      <c r="HZK98" s="622"/>
      <c r="HZL98" s="622"/>
      <c r="HZM98" s="622"/>
      <c r="HZN98" s="622"/>
      <c r="HZO98" s="622"/>
      <c r="HZP98" s="622"/>
      <c r="HZQ98" s="622"/>
      <c r="HZR98" s="622"/>
      <c r="HZS98" s="622"/>
      <c r="HZT98" s="622"/>
      <c r="HZU98" s="622"/>
      <c r="HZV98" s="622"/>
      <c r="HZW98" s="622"/>
      <c r="HZX98" s="622"/>
      <c r="HZY98" s="622"/>
      <c r="HZZ98" s="622"/>
      <c r="IAA98" s="622"/>
      <c r="IAB98" s="622"/>
      <c r="IAC98" s="622"/>
      <c r="IAD98" s="622"/>
      <c r="IAE98" s="622"/>
      <c r="IAF98" s="622"/>
      <c r="IAG98" s="622"/>
      <c r="IAH98" s="622"/>
      <c r="IAI98" s="622"/>
      <c r="IAJ98" s="622"/>
      <c r="IAK98" s="622"/>
      <c r="IAL98" s="622"/>
      <c r="IAM98" s="622"/>
      <c r="IAN98" s="622"/>
      <c r="IAO98" s="622"/>
      <c r="IAP98" s="622"/>
      <c r="IAQ98" s="622"/>
      <c r="IAR98" s="622"/>
      <c r="IAS98" s="622"/>
      <c r="IAT98" s="622"/>
      <c r="IAU98" s="622"/>
      <c r="IAV98" s="622"/>
      <c r="IAW98" s="622"/>
      <c r="IAX98" s="622"/>
      <c r="IAY98" s="622"/>
      <c r="IAZ98" s="622"/>
      <c r="IBA98" s="622"/>
      <c r="IBB98" s="622"/>
      <c r="IBC98" s="622"/>
      <c r="IBD98" s="622"/>
      <c r="IBE98" s="622"/>
      <c r="IBF98" s="622"/>
      <c r="IBG98" s="622"/>
      <c r="IBH98" s="622"/>
      <c r="IBI98" s="622"/>
      <c r="IBJ98" s="622"/>
      <c r="IBK98" s="622"/>
      <c r="IBL98" s="622"/>
      <c r="IBM98" s="622"/>
      <c r="IBN98" s="622"/>
      <c r="IBO98" s="622"/>
      <c r="IBP98" s="622"/>
      <c r="IBQ98" s="622"/>
      <c r="IBR98" s="622"/>
      <c r="IBS98" s="622"/>
      <c r="IBT98" s="622"/>
      <c r="IBU98" s="622"/>
      <c r="IBV98" s="622"/>
      <c r="IBW98" s="622"/>
      <c r="IBX98" s="622"/>
      <c r="IBY98" s="622"/>
      <c r="IBZ98" s="622"/>
      <c r="ICA98" s="622"/>
      <c r="ICB98" s="622"/>
      <c r="ICC98" s="622"/>
      <c r="ICD98" s="622"/>
      <c r="ICE98" s="622"/>
      <c r="ICF98" s="622"/>
      <c r="ICG98" s="622"/>
      <c r="ICH98" s="622"/>
      <c r="ICI98" s="622"/>
      <c r="ICJ98" s="622"/>
      <c r="ICK98" s="622"/>
      <c r="ICL98" s="622"/>
      <c r="ICM98" s="622"/>
      <c r="ICN98" s="622"/>
      <c r="ICO98" s="622"/>
      <c r="ICP98" s="622"/>
      <c r="ICQ98" s="622"/>
      <c r="ICR98" s="622"/>
      <c r="ICS98" s="622"/>
      <c r="ICT98" s="622"/>
      <c r="ICU98" s="622"/>
      <c r="ICV98" s="622"/>
      <c r="ICW98" s="622"/>
      <c r="ICX98" s="622"/>
      <c r="ICY98" s="622"/>
      <c r="ICZ98" s="622"/>
      <c r="IDA98" s="622"/>
      <c r="IDB98" s="622"/>
      <c r="IDC98" s="622"/>
      <c r="IDD98" s="622"/>
      <c r="IDE98" s="622"/>
      <c r="IDF98" s="622"/>
      <c r="IDG98" s="622"/>
      <c r="IDH98" s="622"/>
      <c r="IDI98" s="622"/>
      <c r="IDJ98" s="622"/>
      <c r="IDK98" s="622"/>
      <c r="IDL98" s="622"/>
      <c r="IDM98" s="622"/>
      <c r="IDN98" s="622"/>
      <c r="IDO98" s="622"/>
      <c r="IDP98" s="622"/>
      <c r="IDQ98" s="622"/>
      <c r="IDR98" s="622"/>
      <c r="IDS98" s="622"/>
      <c r="IDT98" s="622"/>
      <c r="IDU98" s="622"/>
      <c r="IDV98" s="622"/>
      <c r="IDW98" s="622"/>
      <c r="IDX98" s="622"/>
      <c r="IDY98" s="622"/>
      <c r="IDZ98" s="622"/>
      <c r="IEA98" s="622"/>
      <c r="IEB98" s="622"/>
      <c r="IEC98" s="622"/>
      <c r="IED98" s="622"/>
      <c r="IEE98" s="622"/>
      <c r="IEF98" s="622"/>
      <c r="IEG98" s="622"/>
      <c r="IEH98" s="622"/>
      <c r="IEI98" s="622"/>
      <c r="IEJ98" s="622"/>
      <c r="IEK98" s="622"/>
      <c r="IEL98" s="622"/>
      <c r="IEM98" s="622"/>
      <c r="IEN98" s="622"/>
      <c r="IEO98" s="622"/>
      <c r="IEP98" s="622"/>
      <c r="IEQ98" s="622"/>
      <c r="IER98" s="622"/>
      <c r="IES98" s="622"/>
      <c r="IET98" s="622"/>
      <c r="IEU98" s="622"/>
      <c r="IEV98" s="622"/>
      <c r="IEW98" s="622"/>
      <c r="IEX98" s="622"/>
      <c r="IEY98" s="622"/>
      <c r="IEZ98" s="622"/>
      <c r="IFA98" s="622"/>
      <c r="IFB98" s="622"/>
      <c r="IFC98" s="622"/>
      <c r="IFD98" s="622"/>
      <c r="IFE98" s="622"/>
      <c r="IFF98" s="622"/>
      <c r="IFG98" s="622"/>
      <c r="IFH98" s="622"/>
      <c r="IFI98" s="622"/>
      <c r="IFJ98" s="622"/>
      <c r="IFK98" s="622"/>
      <c r="IFL98" s="622"/>
      <c r="IFM98" s="622"/>
      <c r="IFN98" s="622"/>
      <c r="IFO98" s="622"/>
      <c r="IFP98" s="622"/>
      <c r="IFQ98" s="622"/>
      <c r="IFR98" s="622"/>
      <c r="IFS98" s="622"/>
      <c r="IFT98" s="622"/>
      <c r="IFU98" s="622"/>
      <c r="IFV98" s="622"/>
      <c r="IFW98" s="622"/>
      <c r="IFX98" s="622"/>
      <c r="IFY98" s="622"/>
      <c r="IFZ98" s="622"/>
      <c r="IGA98" s="622"/>
      <c r="IGB98" s="622"/>
      <c r="IGC98" s="622"/>
      <c r="IGD98" s="622"/>
      <c r="IGE98" s="622"/>
      <c r="IGF98" s="622"/>
      <c r="IGG98" s="622"/>
      <c r="IGH98" s="622"/>
      <c r="IGI98" s="622"/>
      <c r="IGJ98" s="622"/>
      <c r="IGK98" s="622"/>
      <c r="IGL98" s="622"/>
      <c r="IGM98" s="622"/>
      <c r="IGN98" s="622"/>
      <c r="IGO98" s="622"/>
      <c r="IGP98" s="622"/>
      <c r="IGQ98" s="622"/>
      <c r="IGR98" s="622"/>
      <c r="IGS98" s="622"/>
      <c r="IGT98" s="622"/>
      <c r="IGU98" s="622"/>
      <c r="IGV98" s="622"/>
      <c r="IGW98" s="622"/>
      <c r="IGX98" s="622"/>
      <c r="IGY98" s="622"/>
      <c r="IGZ98" s="622"/>
      <c r="IHA98" s="622"/>
      <c r="IHB98" s="622"/>
      <c r="IHC98" s="622"/>
      <c r="IHD98" s="622"/>
      <c r="IHE98" s="622"/>
      <c r="IHF98" s="622"/>
      <c r="IHG98" s="622"/>
      <c r="IHH98" s="622"/>
      <c r="IHI98" s="622"/>
      <c r="IHJ98" s="622"/>
      <c r="IHK98" s="622"/>
      <c r="IHL98" s="622"/>
      <c r="IHM98" s="622"/>
      <c r="IHN98" s="622"/>
      <c r="IHO98" s="622"/>
      <c r="IHP98" s="622"/>
      <c r="IHQ98" s="622"/>
      <c r="IHR98" s="622"/>
      <c r="IHS98" s="622"/>
      <c r="IHT98" s="622"/>
      <c r="IHU98" s="622"/>
      <c r="IHV98" s="622"/>
      <c r="IHW98" s="622"/>
      <c r="IHX98" s="622"/>
      <c r="IHY98" s="622"/>
      <c r="IHZ98" s="622"/>
      <c r="IIA98" s="622"/>
      <c r="IIB98" s="622"/>
      <c r="IIC98" s="622"/>
      <c r="IID98" s="622"/>
      <c r="IIE98" s="622"/>
      <c r="IIF98" s="622"/>
      <c r="IIG98" s="622"/>
      <c r="IIH98" s="622"/>
      <c r="III98" s="622"/>
      <c r="IIJ98" s="622"/>
      <c r="IIK98" s="622"/>
      <c r="IIL98" s="622"/>
      <c r="IIM98" s="622"/>
      <c r="IIN98" s="622"/>
      <c r="IIO98" s="622"/>
      <c r="IIP98" s="622"/>
      <c r="IIQ98" s="622"/>
      <c r="IIR98" s="622"/>
      <c r="IIS98" s="622"/>
      <c r="IIT98" s="622"/>
      <c r="IIU98" s="622"/>
      <c r="IIV98" s="622"/>
      <c r="IIW98" s="622"/>
      <c r="IIX98" s="622"/>
      <c r="IIY98" s="622"/>
      <c r="IIZ98" s="622"/>
      <c r="IJA98" s="622"/>
      <c r="IJB98" s="622"/>
      <c r="IJC98" s="622"/>
      <c r="IJD98" s="622"/>
      <c r="IJE98" s="622"/>
      <c r="IJF98" s="622"/>
      <c r="IJG98" s="622"/>
      <c r="IJH98" s="622"/>
      <c r="IJI98" s="622"/>
      <c r="IJJ98" s="622"/>
      <c r="IJK98" s="622"/>
      <c r="IJL98" s="622"/>
      <c r="IJM98" s="622"/>
      <c r="IJN98" s="622"/>
      <c r="IJO98" s="622"/>
      <c r="IJP98" s="622"/>
      <c r="IJQ98" s="622"/>
      <c r="IJR98" s="622"/>
      <c r="IJS98" s="622"/>
      <c r="IJT98" s="622"/>
      <c r="IJU98" s="622"/>
      <c r="IJV98" s="622"/>
      <c r="IJW98" s="622"/>
      <c r="IJX98" s="622"/>
      <c r="IJY98" s="622"/>
      <c r="IJZ98" s="622"/>
      <c r="IKA98" s="622"/>
      <c r="IKB98" s="622"/>
      <c r="IKC98" s="622"/>
      <c r="IKD98" s="622"/>
      <c r="IKE98" s="622"/>
      <c r="IKF98" s="622"/>
      <c r="IKG98" s="622"/>
      <c r="IKH98" s="622"/>
      <c r="IKI98" s="622"/>
      <c r="IKJ98" s="622"/>
      <c r="IKK98" s="622"/>
      <c r="IKL98" s="622"/>
      <c r="IKM98" s="622"/>
      <c r="IKN98" s="622"/>
      <c r="IKO98" s="622"/>
      <c r="IKP98" s="622"/>
      <c r="IKQ98" s="622"/>
      <c r="IKR98" s="622"/>
      <c r="IKS98" s="622"/>
      <c r="IKT98" s="622"/>
      <c r="IKU98" s="622"/>
      <c r="IKV98" s="622"/>
      <c r="IKW98" s="622"/>
      <c r="IKX98" s="622"/>
      <c r="IKY98" s="622"/>
      <c r="IKZ98" s="622"/>
      <c r="ILA98" s="622"/>
      <c r="ILB98" s="622"/>
      <c r="ILC98" s="622"/>
      <c r="ILD98" s="622"/>
      <c r="ILE98" s="622"/>
      <c r="ILF98" s="622"/>
      <c r="ILG98" s="622"/>
      <c r="ILH98" s="622"/>
      <c r="ILI98" s="622"/>
      <c r="ILJ98" s="622"/>
      <c r="ILK98" s="622"/>
      <c r="ILL98" s="622"/>
      <c r="ILM98" s="622"/>
      <c r="ILN98" s="622"/>
      <c r="ILO98" s="622"/>
      <c r="ILP98" s="622"/>
      <c r="ILQ98" s="622"/>
      <c r="ILR98" s="622"/>
      <c r="ILS98" s="622"/>
      <c r="ILT98" s="622"/>
      <c r="ILU98" s="622"/>
      <c r="ILV98" s="622"/>
      <c r="ILW98" s="622"/>
      <c r="ILX98" s="622"/>
      <c r="ILY98" s="622"/>
      <c r="ILZ98" s="622"/>
      <c r="IMA98" s="622"/>
      <c r="IMB98" s="622"/>
      <c r="IMC98" s="622"/>
      <c r="IMD98" s="622"/>
      <c r="IME98" s="622"/>
      <c r="IMF98" s="622"/>
      <c r="IMG98" s="622"/>
      <c r="IMH98" s="622"/>
      <c r="IMI98" s="622"/>
      <c r="IMJ98" s="622"/>
      <c r="IMK98" s="622"/>
      <c r="IML98" s="622"/>
      <c r="IMM98" s="622"/>
      <c r="IMN98" s="622"/>
      <c r="IMO98" s="622"/>
      <c r="IMP98" s="622"/>
      <c r="IMQ98" s="622"/>
      <c r="IMR98" s="622"/>
      <c r="IMS98" s="622"/>
      <c r="IMT98" s="622"/>
      <c r="IMU98" s="622"/>
      <c r="IMV98" s="622"/>
      <c r="IMW98" s="622"/>
      <c r="IMX98" s="622"/>
      <c r="IMY98" s="622"/>
      <c r="IMZ98" s="622"/>
      <c r="INA98" s="622"/>
      <c r="INB98" s="622"/>
      <c r="INC98" s="622"/>
      <c r="IND98" s="622"/>
      <c r="INE98" s="622"/>
      <c r="INF98" s="622"/>
      <c r="ING98" s="622"/>
      <c r="INH98" s="622"/>
      <c r="INI98" s="622"/>
      <c r="INJ98" s="622"/>
      <c r="INK98" s="622"/>
      <c r="INL98" s="622"/>
      <c r="INM98" s="622"/>
      <c r="INN98" s="622"/>
      <c r="INO98" s="622"/>
      <c r="INP98" s="622"/>
      <c r="INQ98" s="622"/>
      <c r="INR98" s="622"/>
      <c r="INS98" s="622"/>
      <c r="INT98" s="622"/>
      <c r="INU98" s="622"/>
      <c r="INV98" s="622"/>
      <c r="INW98" s="622"/>
      <c r="INX98" s="622"/>
      <c r="INY98" s="622"/>
      <c r="INZ98" s="622"/>
      <c r="IOA98" s="622"/>
      <c r="IOB98" s="622"/>
      <c r="IOC98" s="622"/>
      <c r="IOD98" s="622"/>
      <c r="IOE98" s="622"/>
      <c r="IOF98" s="622"/>
      <c r="IOG98" s="622"/>
      <c r="IOH98" s="622"/>
      <c r="IOI98" s="622"/>
      <c r="IOJ98" s="622"/>
      <c r="IOK98" s="622"/>
      <c r="IOL98" s="622"/>
      <c r="IOM98" s="622"/>
      <c r="ION98" s="622"/>
      <c r="IOO98" s="622"/>
      <c r="IOP98" s="622"/>
      <c r="IOQ98" s="622"/>
      <c r="IOR98" s="622"/>
      <c r="IOS98" s="622"/>
      <c r="IOT98" s="622"/>
      <c r="IOU98" s="622"/>
      <c r="IOV98" s="622"/>
      <c r="IOW98" s="622"/>
      <c r="IOX98" s="622"/>
      <c r="IOY98" s="622"/>
      <c r="IOZ98" s="622"/>
      <c r="IPA98" s="622"/>
      <c r="IPB98" s="622"/>
      <c r="IPC98" s="622"/>
      <c r="IPD98" s="622"/>
      <c r="IPE98" s="622"/>
      <c r="IPF98" s="622"/>
      <c r="IPG98" s="622"/>
      <c r="IPH98" s="622"/>
      <c r="IPI98" s="622"/>
      <c r="IPJ98" s="622"/>
      <c r="IPK98" s="622"/>
      <c r="IPL98" s="622"/>
      <c r="IPM98" s="622"/>
      <c r="IPN98" s="622"/>
      <c r="IPO98" s="622"/>
      <c r="IPP98" s="622"/>
      <c r="IPQ98" s="622"/>
      <c r="IPR98" s="622"/>
      <c r="IPS98" s="622"/>
      <c r="IPT98" s="622"/>
      <c r="IPU98" s="622"/>
      <c r="IPV98" s="622"/>
      <c r="IPW98" s="622"/>
      <c r="IPX98" s="622"/>
      <c r="IPY98" s="622"/>
      <c r="IPZ98" s="622"/>
      <c r="IQA98" s="622"/>
      <c r="IQB98" s="622"/>
      <c r="IQC98" s="622"/>
      <c r="IQD98" s="622"/>
      <c r="IQE98" s="622"/>
      <c r="IQF98" s="622"/>
      <c r="IQG98" s="622"/>
      <c r="IQH98" s="622"/>
      <c r="IQI98" s="622"/>
      <c r="IQJ98" s="622"/>
      <c r="IQK98" s="622"/>
      <c r="IQL98" s="622"/>
      <c r="IQM98" s="622"/>
      <c r="IQN98" s="622"/>
      <c r="IQO98" s="622"/>
      <c r="IQP98" s="622"/>
      <c r="IQQ98" s="622"/>
      <c r="IQR98" s="622"/>
      <c r="IQS98" s="622"/>
      <c r="IQT98" s="622"/>
      <c r="IQU98" s="622"/>
      <c r="IQV98" s="622"/>
      <c r="IQW98" s="622"/>
      <c r="IQX98" s="622"/>
      <c r="IQY98" s="622"/>
      <c r="IQZ98" s="622"/>
      <c r="IRA98" s="622"/>
      <c r="IRB98" s="622"/>
      <c r="IRC98" s="622"/>
      <c r="IRD98" s="622"/>
      <c r="IRE98" s="622"/>
      <c r="IRF98" s="622"/>
      <c r="IRG98" s="622"/>
      <c r="IRH98" s="622"/>
      <c r="IRI98" s="622"/>
      <c r="IRJ98" s="622"/>
      <c r="IRK98" s="622"/>
      <c r="IRL98" s="622"/>
      <c r="IRM98" s="622"/>
      <c r="IRN98" s="622"/>
      <c r="IRO98" s="622"/>
      <c r="IRP98" s="622"/>
      <c r="IRQ98" s="622"/>
      <c r="IRR98" s="622"/>
      <c r="IRS98" s="622"/>
      <c r="IRT98" s="622"/>
      <c r="IRU98" s="622"/>
      <c r="IRV98" s="622"/>
      <c r="IRW98" s="622"/>
      <c r="IRX98" s="622"/>
      <c r="IRY98" s="622"/>
      <c r="IRZ98" s="622"/>
      <c r="ISA98" s="622"/>
      <c r="ISB98" s="622"/>
      <c r="ISC98" s="622"/>
      <c r="ISD98" s="622"/>
      <c r="ISE98" s="622"/>
      <c r="ISF98" s="622"/>
      <c r="ISG98" s="622"/>
      <c r="ISH98" s="622"/>
      <c r="ISI98" s="622"/>
      <c r="ISJ98" s="622"/>
      <c r="ISK98" s="622"/>
      <c r="ISL98" s="622"/>
      <c r="ISM98" s="622"/>
      <c r="ISN98" s="622"/>
      <c r="ISO98" s="622"/>
      <c r="ISP98" s="622"/>
      <c r="ISQ98" s="622"/>
      <c r="ISR98" s="622"/>
      <c r="ISS98" s="622"/>
      <c r="IST98" s="622"/>
      <c r="ISU98" s="622"/>
      <c r="ISV98" s="622"/>
      <c r="ISW98" s="622"/>
      <c r="ISX98" s="622"/>
      <c r="ISY98" s="622"/>
      <c r="ISZ98" s="622"/>
      <c r="ITA98" s="622"/>
      <c r="ITB98" s="622"/>
      <c r="ITC98" s="622"/>
      <c r="ITD98" s="622"/>
      <c r="ITE98" s="622"/>
      <c r="ITF98" s="622"/>
      <c r="ITG98" s="622"/>
      <c r="ITH98" s="622"/>
      <c r="ITI98" s="622"/>
      <c r="ITJ98" s="622"/>
      <c r="ITK98" s="622"/>
      <c r="ITL98" s="622"/>
      <c r="ITM98" s="622"/>
      <c r="ITN98" s="622"/>
      <c r="ITO98" s="622"/>
      <c r="ITP98" s="622"/>
      <c r="ITQ98" s="622"/>
      <c r="ITR98" s="622"/>
      <c r="ITS98" s="622"/>
      <c r="ITT98" s="622"/>
      <c r="ITU98" s="622"/>
      <c r="ITV98" s="622"/>
      <c r="ITW98" s="622"/>
      <c r="ITX98" s="622"/>
      <c r="ITY98" s="622"/>
      <c r="ITZ98" s="622"/>
      <c r="IUA98" s="622"/>
      <c r="IUB98" s="622"/>
      <c r="IUC98" s="622"/>
      <c r="IUD98" s="622"/>
      <c r="IUE98" s="622"/>
      <c r="IUF98" s="622"/>
      <c r="IUG98" s="622"/>
      <c r="IUH98" s="622"/>
      <c r="IUI98" s="622"/>
      <c r="IUJ98" s="622"/>
      <c r="IUK98" s="622"/>
      <c r="IUL98" s="622"/>
      <c r="IUM98" s="622"/>
      <c r="IUN98" s="622"/>
      <c r="IUO98" s="622"/>
      <c r="IUP98" s="622"/>
      <c r="IUQ98" s="622"/>
      <c r="IUR98" s="622"/>
      <c r="IUS98" s="622"/>
      <c r="IUT98" s="622"/>
      <c r="IUU98" s="622"/>
      <c r="IUV98" s="622"/>
      <c r="IUW98" s="622"/>
      <c r="IUX98" s="622"/>
      <c r="IUY98" s="622"/>
      <c r="IUZ98" s="622"/>
      <c r="IVA98" s="622"/>
      <c r="IVB98" s="622"/>
      <c r="IVC98" s="622"/>
      <c r="IVD98" s="622"/>
      <c r="IVE98" s="622"/>
      <c r="IVF98" s="622"/>
      <c r="IVG98" s="622"/>
      <c r="IVH98" s="622"/>
      <c r="IVI98" s="622"/>
      <c r="IVJ98" s="622"/>
      <c r="IVK98" s="622"/>
      <c r="IVL98" s="622"/>
      <c r="IVM98" s="622"/>
      <c r="IVN98" s="622"/>
      <c r="IVO98" s="622"/>
      <c r="IVP98" s="622"/>
      <c r="IVQ98" s="622"/>
      <c r="IVR98" s="622"/>
      <c r="IVS98" s="622"/>
      <c r="IVT98" s="622"/>
      <c r="IVU98" s="622"/>
      <c r="IVV98" s="622"/>
      <c r="IVW98" s="622"/>
      <c r="IVX98" s="622"/>
      <c r="IVY98" s="622"/>
      <c r="IVZ98" s="622"/>
      <c r="IWA98" s="622"/>
      <c r="IWB98" s="622"/>
      <c r="IWC98" s="622"/>
      <c r="IWD98" s="622"/>
      <c r="IWE98" s="622"/>
      <c r="IWF98" s="622"/>
      <c r="IWG98" s="622"/>
      <c r="IWH98" s="622"/>
      <c r="IWI98" s="622"/>
      <c r="IWJ98" s="622"/>
      <c r="IWK98" s="622"/>
      <c r="IWL98" s="622"/>
      <c r="IWM98" s="622"/>
      <c r="IWN98" s="622"/>
      <c r="IWO98" s="622"/>
      <c r="IWP98" s="622"/>
      <c r="IWQ98" s="622"/>
      <c r="IWR98" s="622"/>
      <c r="IWS98" s="622"/>
      <c r="IWT98" s="622"/>
      <c r="IWU98" s="622"/>
      <c r="IWV98" s="622"/>
      <c r="IWW98" s="622"/>
      <c r="IWX98" s="622"/>
      <c r="IWY98" s="622"/>
      <c r="IWZ98" s="622"/>
      <c r="IXA98" s="622"/>
      <c r="IXB98" s="622"/>
      <c r="IXC98" s="622"/>
      <c r="IXD98" s="622"/>
      <c r="IXE98" s="622"/>
      <c r="IXF98" s="622"/>
      <c r="IXG98" s="622"/>
      <c r="IXH98" s="622"/>
      <c r="IXI98" s="622"/>
      <c r="IXJ98" s="622"/>
      <c r="IXK98" s="622"/>
      <c r="IXL98" s="622"/>
      <c r="IXM98" s="622"/>
      <c r="IXN98" s="622"/>
      <c r="IXO98" s="622"/>
      <c r="IXP98" s="622"/>
      <c r="IXQ98" s="622"/>
      <c r="IXR98" s="622"/>
      <c r="IXS98" s="622"/>
      <c r="IXT98" s="622"/>
      <c r="IXU98" s="622"/>
      <c r="IXV98" s="622"/>
      <c r="IXW98" s="622"/>
      <c r="IXX98" s="622"/>
      <c r="IXY98" s="622"/>
      <c r="IXZ98" s="622"/>
      <c r="IYA98" s="622"/>
      <c r="IYB98" s="622"/>
      <c r="IYC98" s="622"/>
      <c r="IYD98" s="622"/>
      <c r="IYE98" s="622"/>
      <c r="IYF98" s="622"/>
      <c r="IYG98" s="622"/>
      <c r="IYH98" s="622"/>
      <c r="IYI98" s="622"/>
      <c r="IYJ98" s="622"/>
      <c r="IYK98" s="622"/>
      <c r="IYL98" s="622"/>
      <c r="IYM98" s="622"/>
      <c r="IYN98" s="622"/>
      <c r="IYO98" s="622"/>
      <c r="IYP98" s="622"/>
      <c r="IYQ98" s="622"/>
      <c r="IYR98" s="622"/>
      <c r="IYS98" s="622"/>
      <c r="IYT98" s="622"/>
      <c r="IYU98" s="622"/>
      <c r="IYV98" s="622"/>
      <c r="IYW98" s="622"/>
      <c r="IYX98" s="622"/>
      <c r="IYY98" s="622"/>
      <c r="IYZ98" s="622"/>
      <c r="IZA98" s="622"/>
      <c r="IZB98" s="622"/>
      <c r="IZC98" s="622"/>
      <c r="IZD98" s="622"/>
      <c r="IZE98" s="622"/>
      <c r="IZF98" s="622"/>
      <c r="IZG98" s="622"/>
      <c r="IZH98" s="622"/>
      <c r="IZI98" s="622"/>
      <c r="IZJ98" s="622"/>
      <c r="IZK98" s="622"/>
      <c r="IZL98" s="622"/>
      <c r="IZM98" s="622"/>
      <c r="IZN98" s="622"/>
      <c r="IZO98" s="622"/>
      <c r="IZP98" s="622"/>
      <c r="IZQ98" s="622"/>
      <c r="IZR98" s="622"/>
      <c r="IZS98" s="622"/>
      <c r="IZT98" s="622"/>
      <c r="IZU98" s="622"/>
      <c r="IZV98" s="622"/>
      <c r="IZW98" s="622"/>
      <c r="IZX98" s="622"/>
      <c r="IZY98" s="622"/>
      <c r="IZZ98" s="622"/>
      <c r="JAA98" s="622"/>
      <c r="JAB98" s="622"/>
      <c r="JAC98" s="622"/>
      <c r="JAD98" s="622"/>
      <c r="JAE98" s="622"/>
      <c r="JAF98" s="622"/>
      <c r="JAG98" s="622"/>
      <c r="JAH98" s="622"/>
      <c r="JAI98" s="622"/>
      <c r="JAJ98" s="622"/>
      <c r="JAK98" s="622"/>
      <c r="JAL98" s="622"/>
      <c r="JAM98" s="622"/>
      <c r="JAN98" s="622"/>
      <c r="JAO98" s="622"/>
      <c r="JAP98" s="622"/>
      <c r="JAQ98" s="622"/>
      <c r="JAR98" s="622"/>
      <c r="JAS98" s="622"/>
      <c r="JAT98" s="622"/>
      <c r="JAU98" s="622"/>
      <c r="JAV98" s="622"/>
      <c r="JAW98" s="622"/>
      <c r="JAX98" s="622"/>
      <c r="JAY98" s="622"/>
      <c r="JAZ98" s="622"/>
      <c r="JBA98" s="622"/>
      <c r="JBB98" s="622"/>
      <c r="JBC98" s="622"/>
      <c r="JBD98" s="622"/>
      <c r="JBE98" s="622"/>
      <c r="JBF98" s="622"/>
      <c r="JBG98" s="622"/>
      <c r="JBH98" s="622"/>
      <c r="JBI98" s="622"/>
      <c r="JBJ98" s="622"/>
      <c r="JBK98" s="622"/>
      <c r="JBL98" s="622"/>
      <c r="JBM98" s="622"/>
      <c r="JBN98" s="622"/>
      <c r="JBO98" s="622"/>
      <c r="JBP98" s="622"/>
      <c r="JBQ98" s="622"/>
      <c r="JBR98" s="622"/>
      <c r="JBS98" s="622"/>
      <c r="JBT98" s="622"/>
      <c r="JBU98" s="622"/>
      <c r="JBV98" s="622"/>
      <c r="JBW98" s="622"/>
      <c r="JBX98" s="622"/>
      <c r="JBY98" s="622"/>
      <c r="JBZ98" s="622"/>
      <c r="JCA98" s="622"/>
      <c r="JCB98" s="622"/>
      <c r="JCC98" s="622"/>
      <c r="JCD98" s="622"/>
      <c r="JCE98" s="622"/>
      <c r="JCF98" s="622"/>
      <c r="JCG98" s="622"/>
      <c r="JCH98" s="622"/>
      <c r="JCI98" s="622"/>
      <c r="JCJ98" s="622"/>
      <c r="JCK98" s="622"/>
      <c r="JCL98" s="622"/>
      <c r="JCM98" s="622"/>
      <c r="JCN98" s="622"/>
      <c r="JCO98" s="622"/>
      <c r="JCP98" s="622"/>
      <c r="JCQ98" s="622"/>
      <c r="JCR98" s="622"/>
      <c r="JCS98" s="622"/>
      <c r="JCT98" s="622"/>
      <c r="JCU98" s="622"/>
      <c r="JCV98" s="622"/>
      <c r="JCW98" s="622"/>
      <c r="JCX98" s="622"/>
      <c r="JCY98" s="622"/>
      <c r="JCZ98" s="622"/>
      <c r="JDA98" s="622"/>
      <c r="JDB98" s="622"/>
      <c r="JDC98" s="622"/>
      <c r="JDD98" s="622"/>
      <c r="JDE98" s="622"/>
      <c r="JDF98" s="622"/>
      <c r="JDG98" s="622"/>
      <c r="JDH98" s="622"/>
      <c r="JDI98" s="622"/>
      <c r="JDJ98" s="622"/>
      <c r="JDK98" s="622"/>
      <c r="JDL98" s="622"/>
      <c r="JDM98" s="622"/>
      <c r="JDN98" s="622"/>
      <c r="JDO98" s="622"/>
      <c r="JDP98" s="622"/>
      <c r="JDQ98" s="622"/>
      <c r="JDR98" s="622"/>
      <c r="JDS98" s="622"/>
      <c r="JDT98" s="622"/>
      <c r="JDU98" s="622"/>
      <c r="JDV98" s="622"/>
      <c r="JDW98" s="622"/>
      <c r="JDX98" s="622"/>
      <c r="JDY98" s="622"/>
      <c r="JDZ98" s="622"/>
      <c r="JEA98" s="622"/>
      <c r="JEB98" s="622"/>
      <c r="JEC98" s="622"/>
      <c r="JED98" s="622"/>
      <c r="JEE98" s="622"/>
      <c r="JEF98" s="622"/>
      <c r="JEG98" s="622"/>
      <c r="JEH98" s="622"/>
      <c r="JEI98" s="622"/>
      <c r="JEJ98" s="622"/>
      <c r="JEK98" s="622"/>
      <c r="JEL98" s="622"/>
      <c r="JEM98" s="622"/>
      <c r="JEN98" s="622"/>
      <c r="JEO98" s="622"/>
      <c r="JEP98" s="622"/>
      <c r="JEQ98" s="622"/>
      <c r="JER98" s="622"/>
      <c r="JES98" s="622"/>
      <c r="JET98" s="622"/>
      <c r="JEU98" s="622"/>
      <c r="JEV98" s="622"/>
      <c r="JEW98" s="622"/>
      <c r="JEX98" s="622"/>
      <c r="JEY98" s="622"/>
      <c r="JEZ98" s="622"/>
      <c r="JFA98" s="622"/>
      <c r="JFB98" s="622"/>
      <c r="JFC98" s="622"/>
      <c r="JFD98" s="622"/>
      <c r="JFE98" s="622"/>
      <c r="JFF98" s="622"/>
      <c r="JFG98" s="622"/>
      <c r="JFH98" s="622"/>
      <c r="JFI98" s="622"/>
      <c r="JFJ98" s="622"/>
      <c r="JFK98" s="622"/>
      <c r="JFL98" s="622"/>
      <c r="JFM98" s="622"/>
      <c r="JFN98" s="622"/>
      <c r="JFO98" s="622"/>
      <c r="JFP98" s="622"/>
      <c r="JFQ98" s="622"/>
      <c r="JFR98" s="622"/>
      <c r="JFS98" s="622"/>
      <c r="JFT98" s="622"/>
      <c r="JFU98" s="622"/>
      <c r="JFV98" s="622"/>
      <c r="JFW98" s="622"/>
      <c r="JFX98" s="622"/>
      <c r="JFY98" s="622"/>
      <c r="JFZ98" s="622"/>
      <c r="JGA98" s="622"/>
      <c r="JGB98" s="622"/>
      <c r="JGC98" s="622"/>
      <c r="JGD98" s="622"/>
      <c r="JGE98" s="622"/>
      <c r="JGF98" s="622"/>
      <c r="JGG98" s="622"/>
      <c r="JGH98" s="622"/>
      <c r="JGI98" s="622"/>
      <c r="JGJ98" s="622"/>
      <c r="JGK98" s="622"/>
      <c r="JGL98" s="622"/>
      <c r="JGM98" s="622"/>
      <c r="JGN98" s="622"/>
      <c r="JGO98" s="622"/>
      <c r="JGP98" s="622"/>
      <c r="JGQ98" s="622"/>
      <c r="JGR98" s="622"/>
      <c r="JGS98" s="622"/>
      <c r="JGT98" s="622"/>
      <c r="JGU98" s="622"/>
      <c r="JGV98" s="622"/>
      <c r="JGW98" s="622"/>
      <c r="JGX98" s="622"/>
      <c r="JGY98" s="622"/>
      <c r="JGZ98" s="622"/>
      <c r="JHA98" s="622"/>
      <c r="JHB98" s="622"/>
      <c r="JHC98" s="622"/>
      <c r="JHD98" s="622"/>
      <c r="JHE98" s="622"/>
      <c r="JHF98" s="622"/>
      <c r="JHG98" s="622"/>
      <c r="JHH98" s="622"/>
      <c r="JHI98" s="622"/>
      <c r="JHJ98" s="622"/>
      <c r="JHK98" s="622"/>
      <c r="JHL98" s="622"/>
      <c r="JHM98" s="622"/>
      <c r="JHN98" s="622"/>
      <c r="JHO98" s="622"/>
      <c r="JHP98" s="622"/>
      <c r="JHQ98" s="622"/>
      <c r="JHR98" s="622"/>
      <c r="JHS98" s="622"/>
      <c r="JHT98" s="622"/>
      <c r="JHU98" s="622"/>
      <c r="JHV98" s="622"/>
      <c r="JHW98" s="622"/>
      <c r="JHX98" s="622"/>
      <c r="JHY98" s="622"/>
      <c r="JHZ98" s="622"/>
      <c r="JIA98" s="622"/>
      <c r="JIB98" s="622"/>
      <c r="JIC98" s="622"/>
      <c r="JID98" s="622"/>
      <c r="JIE98" s="622"/>
      <c r="JIF98" s="622"/>
      <c r="JIG98" s="622"/>
      <c r="JIH98" s="622"/>
      <c r="JII98" s="622"/>
      <c r="JIJ98" s="622"/>
      <c r="JIK98" s="622"/>
      <c r="JIL98" s="622"/>
      <c r="JIM98" s="622"/>
      <c r="JIN98" s="622"/>
      <c r="JIO98" s="622"/>
      <c r="JIP98" s="622"/>
      <c r="JIQ98" s="622"/>
      <c r="JIR98" s="622"/>
      <c r="JIS98" s="622"/>
      <c r="JIT98" s="622"/>
      <c r="JIU98" s="622"/>
      <c r="JIV98" s="622"/>
      <c r="JIW98" s="622"/>
      <c r="JIX98" s="622"/>
      <c r="JIY98" s="622"/>
      <c r="JIZ98" s="622"/>
      <c r="JJA98" s="622"/>
      <c r="JJB98" s="622"/>
      <c r="JJC98" s="622"/>
      <c r="JJD98" s="622"/>
      <c r="JJE98" s="622"/>
      <c r="JJF98" s="622"/>
      <c r="JJG98" s="622"/>
      <c r="JJH98" s="622"/>
      <c r="JJI98" s="622"/>
      <c r="JJJ98" s="622"/>
      <c r="JJK98" s="622"/>
      <c r="JJL98" s="622"/>
      <c r="JJM98" s="622"/>
      <c r="JJN98" s="622"/>
      <c r="JJO98" s="622"/>
      <c r="JJP98" s="622"/>
      <c r="JJQ98" s="622"/>
      <c r="JJR98" s="622"/>
      <c r="JJS98" s="622"/>
      <c r="JJT98" s="622"/>
      <c r="JJU98" s="622"/>
      <c r="JJV98" s="622"/>
      <c r="JJW98" s="622"/>
      <c r="JJX98" s="622"/>
      <c r="JJY98" s="622"/>
      <c r="JJZ98" s="622"/>
      <c r="JKA98" s="622"/>
      <c r="JKB98" s="622"/>
      <c r="JKC98" s="622"/>
      <c r="JKD98" s="622"/>
      <c r="JKE98" s="622"/>
      <c r="JKF98" s="622"/>
      <c r="JKG98" s="622"/>
      <c r="JKH98" s="622"/>
      <c r="JKI98" s="622"/>
      <c r="JKJ98" s="622"/>
      <c r="JKK98" s="622"/>
      <c r="JKL98" s="622"/>
      <c r="JKM98" s="622"/>
      <c r="JKN98" s="622"/>
      <c r="JKO98" s="622"/>
      <c r="JKP98" s="622"/>
      <c r="JKQ98" s="622"/>
      <c r="JKR98" s="622"/>
      <c r="JKS98" s="622"/>
      <c r="JKT98" s="622"/>
      <c r="JKU98" s="622"/>
      <c r="JKV98" s="622"/>
      <c r="JKW98" s="622"/>
      <c r="JKX98" s="622"/>
      <c r="JKY98" s="622"/>
      <c r="JKZ98" s="622"/>
      <c r="JLA98" s="622"/>
      <c r="JLB98" s="622"/>
      <c r="JLC98" s="622"/>
      <c r="JLD98" s="622"/>
      <c r="JLE98" s="622"/>
      <c r="JLF98" s="622"/>
      <c r="JLG98" s="622"/>
      <c r="JLH98" s="622"/>
      <c r="JLI98" s="622"/>
      <c r="JLJ98" s="622"/>
      <c r="JLK98" s="622"/>
      <c r="JLL98" s="622"/>
      <c r="JLM98" s="622"/>
      <c r="JLN98" s="622"/>
      <c r="JLO98" s="622"/>
      <c r="JLP98" s="622"/>
      <c r="JLQ98" s="622"/>
      <c r="JLR98" s="622"/>
      <c r="JLS98" s="622"/>
      <c r="JLT98" s="622"/>
      <c r="JLU98" s="622"/>
      <c r="JLV98" s="622"/>
      <c r="JLW98" s="622"/>
      <c r="JLX98" s="622"/>
      <c r="JLY98" s="622"/>
      <c r="JLZ98" s="622"/>
      <c r="JMA98" s="622"/>
      <c r="JMB98" s="622"/>
      <c r="JMC98" s="622"/>
      <c r="JMD98" s="622"/>
      <c r="JME98" s="622"/>
      <c r="JMF98" s="622"/>
      <c r="JMG98" s="622"/>
      <c r="JMH98" s="622"/>
      <c r="JMI98" s="622"/>
      <c r="JMJ98" s="622"/>
      <c r="JMK98" s="622"/>
      <c r="JML98" s="622"/>
      <c r="JMM98" s="622"/>
      <c r="JMN98" s="622"/>
      <c r="JMO98" s="622"/>
      <c r="JMP98" s="622"/>
      <c r="JMQ98" s="622"/>
      <c r="JMR98" s="622"/>
      <c r="JMS98" s="622"/>
      <c r="JMT98" s="622"/>
      <c r="JMU98" s="622"/>
      <c r="JMV98" s="622"/>
      <c r="JMW98" s="622"/>
      <c r="JMX98" s="622"/>
      <c r="JMY98" s="622"/>
      <c r="JMZ98" s="622"/>
      <c r="JNA98" s="622"/>
      <c r="JNB98" s="622"/>
      <c r="JNC98" s="622"/>
      <c r="JND98" s="622"/>
      <c r="JNE98" s="622"/>
      <c r="JNF98" s="622"/>
      <c r="JNG98" s="622"/>
      <c r="JNH98" s="622"/>
      <c r="JNI98" s="622"/>
      <c r="JNJ98" s="622"/>
      <c r="JNK98" s="622"/>
      <c r="JNL98" s="622"/>
      <c r="JNM98" s="622"/>
      <c r="JNN98" s="622"/>
      <c r="JNO98" s="622"/>
      <c r="JNP98" s="622"/>
      <c r="JNQ98" s="622"/>
      <c r="JNR98" s="622"/>
      <c r="JNS98" s="622"/>
      <c r="JNT98" s="622"/>
      <c r="JNU98" s="622"/>
      <c r="JNV98" s="622"/>
      <c r="JNW98" s="622"/>
      <c r="JNX98" s="622"/>
      <c r="JNY98" s="622"/>
      <c r="JNZ98" s="622"/>
      <c r="JOA98" s="622"/>
      <c r="JOB98" s="622"/>
      <c r="JOC98" s="622"/>
      <c r="JOD98" s="622"/>
      <c r="JOE98" s="622"/>
      <c r="JOF98" s="622"/>
      <c r="JOG98" s="622"/>
      <c r="JOH98" s="622"/>
      <c r="JOI98" s="622"/>
      <c r="JOJ98" s="622"/>
      <c r="JOK98" s="622"/>
      <c r="JOL98" s="622"/>
      <c r="JOM98" s="622"/>
      <c r="JON98" s="622"/>
      <c r="JOO98" s="622"/>
      <c r="JOP98" s="622"/>
      <c r="JOQ98" s="622"/>
      <c r="JOR98" s="622"/>
      <c r="JOS98" s="622"/>
      <c r="JOT98" s="622"/>
      <c r="JOU98" s="622"/>
      <c r="JOV98" s="622"/>
      <c r="JOW98" s="622"/>
      <c r="JOX98" s="622"/>
      <c r="JOY98" s="622"/>
      <c r="JOZ98" s="622"/>
      <c r="JPA98" s="622"/>
      <c r="JPB98" s="622"/>
      <c r="JPC98" s="622"/>
      <c r="JPD98" s="622"/>
      <c r="JPE98" s="622"/>
      <c r="JPF98" s="622"/>
      <c r="JPG98" s="622"/>
      <c r="JPH98" s="622"/>
      <c r="JPI98" s="622"/>
      <c r="JPJ98" s="622"/>
      <c r="JPK98" s="622"/>
      <c r="JPL98" s="622"/>
      <c r="JPM98" s="622"/>
      <c r="JPN98" s="622"/>
      <c r="JPO98" s="622"/>
      <c r="JPP98" s="622"/>
      <c r="JPQ98" s="622"/>
      <c r="JPR98" s="622"/>
      <c r="JPS98" s="622"/>
      <c r="JPT98" s="622"/>
      <c r="JPU98" s="622"/>
      <c r="JPV98" s="622"/>
      <c r="JPW98" s="622"/>
      <c r="JPX98" s="622"/>
      <c r="JPY98" s="622"/>
      <c r="JPZ98" s="622"/>
      <c r="JQA98" s="622"/>
      <c r="JQB98" s="622"/>
      <c r="JQC98" s="622"/>
      <c r="JQD98" s="622"/>
      <c r="JQE98" s="622"/>
      <c r="JQF98" s="622"/>
      <c r="JQG98" s="622"/>
      <c r="JQH98" s="622"/>
      <c r="JQI98" s="622"/>
      <c r="JQJ98" s="622"/>
      <c r="JQK98" s="622"/>
      <c r="JQL98" s="622"/>
      <c r="JQM98" s="622"/>
      <c r="JQN98" s="622"/>
      <c r="JQO98" s="622"/>
      <c r="JQP98" s="622"/>
      <c r="JQQ98" s="622"/>
      <c r="JQR98" s="622"/>
      <c r="JQS98" s="622"/>
      <c r="JQT98" s="622"/>
      <c r="JQU98" s="622"/>
      <c r="JQV98" s="622"/>
      <c r="JQW98" s="622"/>
      <c r="JQX98" s="622"/>
      <c r="JQY98" s="622"/>
      <c r="JQZ98" s="622"/>
      <c r="JRA98" s="622"/>
      <c r="JRB98" s="622"/>
      <c r="JRC98" s="622"/>
      <c r="JRD98" s="622"/>
      <c r="JRE98" s="622"/>
      <c r="JRF98" s="622"/>
      <c r="JRG98" s="622"/>
      <c r="JRH98" s="622"/>
      <c r="JRI98" s="622"/>
      <c r="JRJ98" s="622"/>
      <c r="JRK98" s="622"/>
      <c r="JRL98" s="622"/>
      <c r="JRM98" s="622"/>
      <c r="JRN98" s="622"/>
      <c r="JRO98" s="622"/>
      <c r="JRP98" s="622"/>
      <c r="JRQ98" s="622"/>
      <c r="JRR98" s="622"/>
      <c r="JRS98" s="622"/>
      <c r="JRT98" s="622"/>
      <c r="JRU98" s="622"/>
      <c r="JRV98" s="622"/>
      <c r="JRW98" s="622"/>
      <c r="JRX98" s="622"/>
      <c r="JRY98" s="622"/>
      <c r="JRZ98" s="622"/>
      <c r="JSA98" s="622"/>
      <c r="JSB98" s="622"/>
      <c r="JSC98" s="622"/>
      <c r="JSD98" s="622"/>
      <c r="JSE98" s="622"/>
      <c r="JSF98" s="622"/>
      <c r="JSG98" s="622"/>
      <c r="JSH98" s="622"/>
      <c r="JSI98" s="622"/>
      <c r="JSJ98" s="622"/>
      <c r="JSK98" s="622"/>
      <c r="JSL98" s="622"/>
      <c r="JSM98" s="622"/>
      <c r="JSN98" s="622"/>
      <c r="JSO98" s="622"/>
      <c r="JSP98" s="622"/>
      <c r="JSQ98" s="622"/>
      <c r="JSR98" s="622"/>
      <c r="JSS98" s="622"/>
      <c r="JST98" s="622"/>
      <c r="JSU98" s="622"/>
      <c r="JSV98" s="622"/>
      <c r="JSW98" s="622"/>
      <c r="JSX98" s="622"/>
      <c r="JSY98" s="622"/>
      <c r="JSZ98" s="622"/>
      <c r="JTA98" s="622"/>
      <c r="JTB98" s="622"/>
      <c r="JTC98" s="622"/>
      <c r="JTD98" s="622"/>
      <c r="JTE98" s="622"/>
      <c r="JTF98" s="622"/>
      <c r="JTG98" s="622"/>
      <c r="JTH98" s="622"/>
      <c r="JTI98" s="622"/>
      <c r="JTJ98" s="622"/>
      <c r="JTK98" s="622"/>
      <c r="JTL98" s="622"/>
      <c r="JTM98" s="622"/>
      <c r="JTN98" s="622"/>
      <c r="JTO98" s="622"/>
      <c r="JTP98" s="622"/>
      <c r="JTQ98" s="622"/>
      <c r="JTR98" s="622"/>
      <c r="JTS98" s="622"/>
      <c r="JTT98" s="622"/>
      <c r="JTU98" s="622"/>
      <c r="JTV98" s="622"/>
      <c r="JTW98" s="622"/>
      <c r="JTX98" s="622"/>
      <c r="JTY98" s="622"/>
      <c r="JTZ98" s="622"/>
      <c r="JUA98" s="622"/>
      <c r="JUB98" s="622"/>
      <c r="JUC98" s="622"/>
      <c r="JUD98" s="622"/>
      <c r="JUE98" s="622"/>
      <c r="JUF98" s="622"/>
      <c r="JUG98" s="622"/>
      <c r="JUH98" s="622"/>
      <c r="JUI98" s="622"/>
      <c r="JUJ98" s="622"/>
      <c r="JUK98" s="622"/>
      <c r="JUL98" s="622"/>
      <c r="JUM98" s="622"/>
      <c r="JUN98" s="622"/>
      <c r="JUO98" s="622"/>
      <c r="JUP98" s="622"/>
      <c r="JUQ98" s="622"/>
      <c r="JUR98" s="622"/>
      <c r="JUS98" s="622"/>
      <c r="JUT98" s="622"/>
      <c r="JUU98" s="622"/>
      <c r="JUV98" s="622"/>
      <c r="JUW98" s="622"/>
      <c r="JUX98" s="622"/>
      <c r="JUY98" s="622"/>
      <c r="JUZ98" s="622"/>
      <c r="JVA98" s="622"/>
      <c r="JVB98" s="622"/>
      <c r="JVC98" s="622"/>
      <c r="JVD98" s="622"/>
      <c r="JVE98" s="622"/>
      <c r="JVF98" s="622"/>
      <c r="JVG98" s="622"/>
      <c r="JVH98" s="622"/>
      <c r="JVI98" s="622"/>
      <c r="JVJ98" s="622"/>
      <c r="JVK98" s="622"/>
      <c r="JVL98" s="622"/>
      <c r="JVM98" s="622"/>
      <c r="JVN98" s="622"/>
      <c r="JVO98" s="622"/>
      <c r="JVP98" s="622"/>
      <c r="JVQ98" s="622"/>
      <c r="JVR98" s="622"/>
      <c r="JVS98" s="622"/>
      <c r="JVT98" s="622"/>
      <c r="JVU98" s="622"/>
      <c r="JVV98" s="622"/>
      <c r="JVW98" s="622"/>
      <c r="JVX98" s="622"/>
      <c r="JVY98" s="622"/>
      <c r="JVZ98" s="622"/>
      <c r="JWA98" s="622"/>
      <c r="JWB98" s="622"/>
      <c r="JWC98" s="622"/>
      <c r="JWD98" s="622"/>
      <c r="JWE98" s="622"/>
      <c r="JWF98" s="622"/>
      <c r="JWG98" s="622"/>
      <c r="JWH98" s="622"/>
      <c r="JWI98" s="622"/>
      <c r="JWJ98" s="622"/>
      <c r="JWK98" s="622"/>
      <c r="JWL98" s="622"/>
      <c r="JWM98" s="622"/>
      <c r="JWN98" s="622"/>
      <c r="JWO98" s="622"/>
      <c r="JWP98" s="622"/>
      <c r="JWQ98" s="622"/>
      <c r="JWR98" s="622"/>
      <c r="JWS98" s="622"/>
      <c r="JWT98" s="622"/>
      <c r="JWU98" s="622"/>
      <c r="JWV98" s="622"/>
      <c r="JWW98" s="622"/>
      <c r="JWX98" s="622"/>
      <c r="JWY98" s="622"/>
      <c r="JWZ98" s="622"/>
      <c r="JXA98" s="622"/>
      <c r="JXB98" s="622"/>
      <c r="JXC98" s="622"/>
      <c r="JXD98" s="622"/>
      <c r="JXE98" s="622"/>
      <c r="JXF98" s="622"/>
      <c r="JXG98" s="622"/>
      <c r="JXH98" s="622"/>
      <c r="JXI98" s="622"/>
      <c r="JXJ98" s="622"/>
      <c r="JXK98" s="622"/>
      <c r="JXL98" s="622"/>
      <c r="JXM98" s="622"/>
      <c r="JXN98" s="622"/>
      <c r="JXO98" s="622"/>
      <c r="JXP98" s="622"/>
      <c r="JXQ98" s="622"/>
      <c r="JXR98" s="622"/>
      <c r="JXS98" s="622"/>
      <c r="JXT98" s="622"/>
      <c r="JXU98" s="622"/>
      <c r="JXV98" s="622"/>
      <c r="JXW98" s="622"/>
      <c r="JXX98" s="622"/>
      <c r="JXY98" s="622"/>
      <c r="JXZ98" s="622"/>
      <c r="JYA98" s="622"/>
      <c r="JYB98" s="622"/>
      <c r="JYC98" s="622"/>
      <c r="JYD98" s="622"/>
      <c r="JYE98" s="622"/>
      <c r="JYF98" s="622"/>
      <c r="JYG98" s="622"/>
      <c r="JYH98" s="622"/>
      <c r="JYI98" s="622"/>
      <c r="JYJ98" s="622"/>
      <c r="JYK98" s="622"/>
      <c r="JYL98" s="622"/>
      <c r="JYM98" s="622"/>
      <c r="JYN98" s="622"/>
      <c r="JYO98" s="622"/>
      <c r="JYP98" s="622"/>
      <c r="JYQ98" s="622"/>
      <c r="JYR98" s="622"/>
      <c r="JYS98" s="622"/>
      <c r="JYT98" s="622"/>
      <c r="JYU98" s="622"/>
      <c r="JYV98" s="622"/>
      <c r="JYW98" s="622"/>
      <c r="JYX98" s="622"/>
      <c r="JYY98" s="622"/>
      <c r="JYZ98" s="622"/>
      <c r="JZA98" s="622"/>
      <c r="JZB98" s="622"/>
      <c r="JZC98" s="622"/>
      <c r="JZD98" s="622"/>
      <c r="JZE98" s="622"/>
      <c r="JZF98" s="622"/>
      <c r="JZG98" s="622"/>
      <c r="JZH98" s="622"/>
      <c r="JZI98" s="622"/>
      <c r="JZJ98" s="622"/>
      <c r="JZK98" s="622"/>
      <c r="JZL98" s="622"/>
      <c r="JZM98" s="622"/>
      <c r="JZN98" s="622"/>
      <c r="JZO98" s="622"/>
      <c r="JZP98" s="622"/>
      <c r="JZQ98" s="622"/>
      <c r="JZR98" s="622"/>
      <c r="JZS98" s="622"/>
      <c r="JZT98" s="622"/>
      <c r="JZU98" s="622"/>
      <c r="JZV98" s="622"/>
      <c r="JZW98" s="622"/>
      <c r="JZX98" s="622"/>
      <c r="JZY98" s="622"/>
      <c r="JZZ98" s="622"/>
      <c r="KAA98" s="622"/>
      <c r="KAB98" s="622"/>
      <c r="KAC98" s="622"/>
      <c r="KAD98" s="622"/>
      <c r="KAE98" s="622"/>
      <c r="KAF98" s="622"/>
      <c r="KAG98" s="622"/>
      <c r="KAH98" s="622"/>
      <c r="KAI98" s="622"/>
      <c r="KAJ98" s="622"/>
      <c r="KAK98" s="622"/>
      <c r="KAL98" s="622"/>
      <c r="KAM98" s="622"/>
      <c r="KAN98" s="622"/>
      <c r="KAO98" s="622"/>
      <c r="KAP98" s="622"/>
      <c r="KAQ98" s="622"/>
      <c r="KAR98" s="622"/>
      <c r="KAS98" s="622"/>
      <c r="KAT98" s="622"/>
      <c r="KAU98" s="622"/>
      <c r="KAV98" s="622"/>
      <c r="KAW98" s="622"/>
      <c r="KAX98" s="622"/>
      <c r="KAY98" s="622"/>
      <c r="KAZ98" s="622"/>
      <c r="KBA98" s="622"/>
      <c r="KBB98" s="622"/>
      <c r="KBC98" s="622"/>
      <c r="KBD98" s="622"/>
      <c r="KBE98" s="622"/>
      <c r="KBF98" s="622"/>
      <c r="KBG98" s="622"/>
      <c r="KBH98" s="622"/>
      <c r="KBI98" s="622"/>
      <c r="KBJ98" s="622"/>
      <c r="KBK98" s="622"/>
      <c r="KBL98" s="622"/>
      <c r="KBM98" s="622"/>
      <c r="KBN98" s="622"/>
      <c r="KBO98" s="622"/>
      <c r="KBP98" s="622"/>
      <c r="KBQ98" s="622"/>
      <c r="KBR98" s="622"/>
      <c r="KBS98" s="622"/>
      <c r="KBT98" s="622"/>
      <c r="KBU98" s="622"/>
      <c r="KBV98" s="622"/>
      <c r="KBW98" s="622"/>
      <c r="KBX98" s="622"/>
      <c r="KBY98" s="622"/>
      <c r="KBZ98" s="622"/>
      <c r="KCA98" s="622"/>
      <c r="KCB98" s="622"/>
      <c r="KCC98" s="622"/>
      <c r="KCD98" s="622"/>
      <c r="KCE98" s="622"/>
      <c r="KCF98" s="622"/>
      <c r="KCG98" s="622"/>
      <c r="KCH98" s="622"/>
      <c r="KCI98" s="622"/>
      <c r="KCJ98" s="622"/>
      <c r="KCK98" s="622"/>
      <c r="KCL98" s="622"/>
      <c r="KCM98" s="622"/>
      <c r="KCN98" s="622"/>
      <c r="KCO98" s="622"/>
      <c r="KCP98" s="622"/>
      <c r="KCQ98" s="622"/>
      <c r="KCR98" s="622"/>
      <c r="KCS98" s="622"/>
      <c r="KCT98" s="622"/>
      <c r="KCU98" s="622"/>
      <c r="KCV98" s="622"/>
      <c r="KCW98" s="622"/>
      <c r="KCX98" s="622"/>
      <c r="KCY98" s="622"/>
      <c r="KCZ98" s="622"/>
      <c r="KDA98" s="622"/>
      <c r="KDB98" s="622"/>
      <c r="KDC98" s="622"/>
      <c r="KDD98" s="622"/>
      <c r="KDE98" s="622"/>
      <c r="KDF98" s="622"/>
      <c r="KDG98" s="622"/>
      <c r="KDH98" s="622"/>
      <c r="KDI98" s="622"/>
      <c r="KDJ98" s="622"/>
      <c r="KDK98" s="622"/>
      <c r="KDL98" s="622"/>
      <c r="KDM98" s="622"/>
      <c r="KDN98" s="622"/>
      <c r="KDO98" s="622"/>
      <c r="KDP98" s="622"/>
      <c r="KDQ98" s="622"/>
      <c r="KDR98" s="622"/>
      <c r="KDS98" s="622"/>
      <c r="KDT98" s="622"/>
      <c r="KDU98" s="622"/>
      <c r="KDV98" s="622"/>
      <c r="KDW98" s="622"/>
      <c r="KDX98" s="622"/>
      <c r="KDY98" s="622"/>
      <c r="KDZ98" s="622"/>
      <c r="KEA98" s="622"/>
      <c r="KEB98" s="622"/>
      <c r="KEC98" s="622"/>
      <c r="KED98" s="622"/>
      <c r="KEE98" s="622"/>
      <c r="KEF98" s="622"/>
      <c r="KEG98" s="622"/>
      <c r="KEH98" s="622"/>
      <c r="KEI98" s="622"/>
      <c r="KEJ98" s="622"/>
      <c r="KEK98" s="622"/>
      <c r="KEL98" s="622"/>
      <c r="KEM98" s="622"/>
      <c r="KEN98" s="622"/>
      <c r="KEO98" s="622"/>
      <c r="KEP98" s="622"/>
      <c r="KEQ98" s="622"/>
      <c r="KER98" s="622"/>
      <c r="KES98" s="622"/>
      <c r="KET98" s="622"/>
      <c r="KEU98" s="622"/>
      <c r="KEV98" s="622"/>
      <c r="KEW98" s="622"/>
      <c r="KEX98" s="622"/>
      <c r="KEY98" s="622"/>
      <c r="KEZ98" s="622"/>
      <c r="KFA98" s="622"/>
      <c r="KFB98" s="622"/>
      <c r="KFC98" s="622"/>
      <c r="KFD98" s="622"/>
      <c r="KFE98" s="622"/>
      <c r="KFF98" s="622"/>
      <c r="KFG98" s="622"/>
      <c r="KFH98" s="622"/>
      <c r="KFI98" s="622"/>
      <c r="KFJ98" s="622"/>
      <c r="KFK98" s="622"/>
      <c r="KFL98" s="622"/>
      <c r="KFM98" s="622"/>
      <c r="KFN98" s="622"/>
      <c r="KFO98" s="622"/>
      <c r="KFP98" s="622"/>
      <c r="KFQ98" s="622"/>
      <c r="KFR98" s="622"/>
      <c r="KFS98" s="622"/>
      <c r="KFT98" s="622"/>
      <c r="KFU98" s="622"/>
      <c r="KFV98" s="622"/>
      <c r="KFW98" s="622"/>
      <c r="KFX98" s="622"/>
      <c r="KFY98" s="622"/>
      <c r="KFZ98" s="622"/>
      <c r="KGA98" s="622"/>
      <c r="KGB98" s="622"/>
      <c r="KGC98" s="622"/>
      <c r="KGD98" s="622"/>
      <c r="KGE98" s="622"/>
      <c r="KGF98" s="622"/>
      <c r="KGG98" s="622"/>
      <c r="KGH98" s="622"/>
      <c r="KGI98" s="622"/>
      <c r="KGJ98" s="622"/>
      <c r="KGK98" s="622"/>
      <c r="KGL98" s="622"/>
      <c r="KGM98" s="622"/>
      <c r="KGN98" s="622"/>
      <c r="KGO98" s="622"/>
      <c r="KGP98" s="622"/>
      <c r="KGQ98" s="622"/>
      <c r="KGR98" s="622"/>
      <c r="KGS98" s="622"/>
      <c r="KGT98" s="622"/>
      <c r="KGU98" s="622"/>
      <c r="KGV98" s="622"/>
      <c r="KGW98" s="622"/>
      <c r="KGX98" s="622"/>
      <c r="KGY98" s="622"/>
      <c r="KGZ98" s="622"/>
      <c r="KHA98" s="622"/>
      <c r="KHB98" s="622"/>
      <c r="KHC98" s="622"/>
      <c r="KHD98" s="622"/>
      <c r="KHE98" s="622"/>
      <c r="KHF98" s="622"/>
      <c r="KHG98" s="622"/>
      <c r="KHH98" s="622"/>
      <c r="KHI98" s="622"/>
      <c r="KHJ98" s="622"/>
      <c r="KHK98" s="622"/>
      <c r="KHL98" s="622"/>
      <c r="KHM98" s="622"/>
      <c r="KHN98" s="622"/>
      <c r="KHO98" s="622"/>
      <c r="KHP98" s="622"/>
      <c r="KHQ98" s="622"/>
      <c r="KHR98" s="622"/>
      <c r="KHS98" s="622"/>
      <c r="KHT98" s="622"/>
      <c r="KHU98" s="622"/>
      <c r="KHV98" s="622"/>
      <c r="KHW98" s="622"/>
      <c r="KHX98" s="622"/>
      <c r="KHY98" s="622"/>
      <c r="KHZ98" s="622"/>
      <c r="KIA98" s="622"/>
      <c r="KIB98" s="622"/>
      <c r="KIC98" s="622"/>
      <c r="KID98" s="622"/>
      <c r="KIE98" s="622"/>
      <c r="KIF98" s="622"/>
      <c r="KIG98" s="622"/>
      <c r="KIH98" s="622"/>
      <c r="KII98" s="622"/>
      <c r="KIJ98" s="622"/>
      <c r="KIK98" s="622"/>
      <c r="KIL98" s="622"/>
      <c r="KIM98" s="622"/>
      <c r="KIN98" s="622"/>
      <c r="KIO98" s="622"/>
      <c r="KIP98" s="622"/>
      <c r="KIQ98" s="622"/>
      <c r="KIR98" s="622"/>
      <c r="KIS98" s="622"/>
      <c r="KIT98" s="622"/>
      <c r="KIU98" s="622"/>
      <c r="KIV98" s="622"/>
      <c r="KIW98" s="622"/>
      <c r="KIX98" s="622"/>
      <c r="KIY98" s="622"/>
      <c r="KIZ98" s="622"/>
      <c r="KJA98" s="622"/>
      <c r="KJB98" s="622"/>
      <c r="KJC98" s="622"/>
      <c r="KJD98" s="622"/>
      <c r="KJE98" s="622"/>
      <c r="KJF98" s="622"/>
      <c r="KJG98" s="622"/>
      <c r="KJH98" s="622"/>
      <c r="KJI98" s="622"/>
      <c r="KJJ98" s="622"/>
      <c r="KJK98" s="622"/>
      <c r="KJL98" s="622"/>
      <c r="KJM98" s="622"/>
      <c r="KJN98" s="622"/>
      <c r="KJO98" s="622"/>
      <c r="KJP98" s="622"/>
      <c r="KJQ98" s="622"/>
      <c r="KJR98" s="622"/>
      <c r="KJS98" s="622"/>
      <c r="KJT98" s="622"/>
      <c r="KJU98" s="622"/>
      <c r="KJV98" s="622"/>
      <c r="KJW98" s="622"/>
      <c r="KJX98" s="622"/>
      <c r="KJY98" s="622"/>
      <c r="KJZ98" s="622"/>
      <c r="KKA98" s="622"/>
      <c r="KKB98" s="622"/>
      <c r="KKC98" s="622"/>
      <c r="KKD98" s="622"/>
      <c r="KKE98" s="622"/>
      <c r="KKF98" s="622"/>
      <c r="KKG98" s="622"/>
      <c r="KKH98" s="622"/>
      <c r="KKI98" s="622"/>
      <c r="KKJ98" s="622"/>
      <c r="KKK98" s="622"/>
      <c r="KKL98" s="622"/>
      <c r="KKM98" s="622"/>
      <c r="KKN98" s="622"/>
      <c r="KKO98" s="622"/>
      <c r="KKP98" s="622"/>
      <c r="KKQ98" s="622"/>
      <c r="KKR98" s="622"/>
      <c r="KKS98" s="622"/>
      <c r="KKT98" s="622"/>
      <c r="KKU98" s="622"/>
      <c r="KKV98" s="622"/>
      <c r="KKW98" s="622"/>
      <c r="KKX98" s="622"/>
      <c r="KKY98" s="622"/>
      <c r="KKZ98" s="622"/>
      <c r="KLA98" s="622"/>
      <c r="KLB98" s="622"/>
      <c r="KLC98" s="622"/>
      <c r="KLD98" s="622"/>
      <c r="KLE98" s="622"/>
      <c r="KLF98" s="622"/>
      <c r="KLG98" s="622"/>
      <c r="KLH98" s="622"/>
      <c r="KLI98" s="622"/>
      <c r="KLJ98" s="622"/>
      <c r="KLK98" s="622"/>
      <c r="KLL98" s="622"/>
      <c r="KLM98" s="622"/>
      <c r="KLN98" s="622"/>
      <c r="KLO98" s="622"/>
      <c r="KLP98" s="622"/>
      <c r="KLQ98" s="622"/>
      <c r="KLR98" s="622"/>
      <c r="KLS98" s="622"/>
      <c r="KLT98" s="622"/>
      <c r="KLU98" s="622"/>
      <c r="KLV98" s="622"/>
      <c r="KLW98" s="622"/>
      <c r="KLX98" s="622"/>
      <c r="KLY98" s="622"/>
      <c r="KLZ98" s="622"/>
      <c r="KMA98" s="622"/>
      <c r="KMB98" s="622"/>
      <c r="KMC98" s="622"/>
      <c r="KMD98" s="622"/>
      <c r="KME98" s="622"/>
      <c r="KMF98" s="622"/>
      <c r="KMG98" s="622"/>
      <c r="KMH98" s="622"/>
      <c r="KMI98" s="622"/>
      <c r="KMJ98" s="622"/>
      <c r="KMK98" s="622"/>
      <c r="KML98" s="622"/>
      <c r="KMM98" s="622"/>
      <c r="KMN98" s="622"/>
      <c r="KMO98" s="622"/>
      <c r="KMP98" s="622"/>
      <c r="KMQ98" s="622"/>
      <c r="KMR98" s="622"/>
      <c r="KMS98" s="622"/>
      <c r="KMT98" s="622"/>
      <c r="KMU98" s="622"/>
      <c r="KMV98" s="622"/>
      <c r="KMW98" s="622"/>
      <c r="KMX98" s="622"/>
      <c r="KMY98" s="622"/>
      <c r="KMZ98" s="622"/>
      <c r="KNA98" s="622"/>
      <c r="KNB98" s="622"/>
      <c r="KNC98" s="622"/>
      <c r="KND98" s="622"/>
      <c r="KNE98" s="622"/>
      <c r="KNF98" s="622"/>
      <c r="KNG98" s="622"/>
      <c r="KNH98" s="622"/>
      <c r="KNI98" s="622"/>
      <c r="KNJ98" s="622"/>
      <c r="KNK98" s="622"/>
      <c r="KNL98" s="622"/>
      <c r="KNM98" s="622"/>
      <c r="KNN98" s="622"/>
      <c r="KNO98" s="622"/>
      <c r="KNP98" s="622"/>
      <c r="KNQ98" s="622"/>
      <c r="KNR98" s="622"/>
      <c r="KNS98" s="622"/>
      <c r="KNT98" s="622"/>
      <c r="KNU98" s="622"/>
      <c r="KNV98" s="622"/>
      <c r="KNW98" s="622"/>
      <c r="KNX98" s="622"/>
      <c r="KNY98" s="622"/>
      <c r="KNZ98" s="622"/>
      <c r="KOA98" s="622"/>
      <c r="KOB98" s="622"/>
      <c r="KOC98" s="622"/>
      <c r="KOD98" s="622"/>
      <c r="KOE98" s="622"/>
      <c r="KOF98" s="622"/>
      <c r="KOG98" s="622"/>
      <c r="KOH98" s="622"/>
      <c r="KOI98" s="622"/>
      <c r="KOJ98" s="622"/>
      <c r="KOK98" s="622"/>
      <c r="KOL98" s="622"/>
      <c r="KOM98" s="622"/>
      <c r="KON98" s="622"/>
      <c r="KOO98" s="622"/>
      <c r="KOP98" s="622"/>
      <c r="KOQ98" s="622"/>
      <c r="KOR98" s="622"/>
      <c r="KOS98" s="622"/>
      <c r="KOT98" s="622"/>
      <c r="KOU98" s="622"/>
      <c r="KOV98" s="622"/>
      <c r="KOW98" s="622"/>
      <c r="KOX98" s="622"/>
      <c r="KOY98" s="622"/>
      <c r="KOZ98" s="622"/>
      <c r="KPA98" s="622"/>
      <c r="KPB98" s="622"/>
      <c r="KPC98" s="622"/>
      <c r="KPD98" s="622"/>
      <c r="KPE98" s="622"/>
      <c r="KPF98" s="622"/>
      <c r="KPG98" s="622"/>
      <c r="KPH98" s="622"/>
      <c r="KPI98" s="622"/>
      <c r="KPJ98" s="622"/>
      <c r="KPK98" s="622"/>
      <c r="KPL98" s="622"/>
      <c r="KPM98" s="622"/>
      <c r="KPN98" s="622"/>
      <c r="KPO98" s="622"/>
      <c r="KPP98" s="622"/>
      <c r="KPQ98" s="622"/>
      <c r="KPR98" s="622"/>
      <c r="KPS98" s="622"/>
      <c r="KPT98" s="622"/>
      <c r="KPU98" s="622"/>
      <c r="KPV98" s="622"/>
      <c r="KPW98" s="622"/>
      <c r="KPX98" s="622"/>
      <c r="KPY98" s="622"/>
      <c r="KPZ98" s="622"/>
      <c r="KQA98" s="622"/>
      <c r="KQB98" s="622"/>
      <c r="KQC98" s="622"/>
      <c r="KQD98" s="622"/>
      <c r="KQE98" s="622"/>
      <c r="KQF98" s="622"/>
      <c r="KQG98" s="622"/>
      <c r="KQH98" s="622"/>
      <c r="KQI98" s="622"/>
      <c r="KQJ98" s="622"/>
      <c r="KQK98" s="622"/>
      <c r="KQL98" s="622"/>
      <c r="KQM98" s="622"/>
      <c r="KQN98" s="622"/>
      <c r="KQO98" s="622"/>
      <c r="KQP98" s="622"/>
      <c r="KQQ98" s="622"/>
      <c r="KQR98" s="622"/>
      <c r="KQS98" s="622"/>
      <c r="KQT98" s="622"/>
      <c r="KQU98" s="622"/>
      <c r="KQV98" s="622"/>
      <c r="KQW98" s="622"/>
      <c r="KQX98" s="622"/>
      <c r="KQY98" s="622"/>
      <c r="KQZ98" s="622"/>
      <c r="KRA98" s="622"/>
      <c r="KRB98" s="622"/>
      <c r="KRC98" s="622"/>
      <c r="KRD98" s="622"/>
      <c r="KRE98" s="622"/>
      <c r="KRF98" s="622"/>
      <c r="KRG98" s="622"/>
      <c r="KRH98" s="622"/>
      <c r="KRI98" s="622"/>
      <c r="KRJ98" s="622"/>
      <c r="KRK98" s="622"/>
      <c r="KRL98" s="622"/>
      <c r="KRM98" s="622"/>
      <c r="KRN98" s="622"/>
      <c r="KRO98" s="622"/>
      <c r="KRP98" s="622"/>
      <c r="KRQ98" s="622"/>
      <c r="KRR98" s="622"/>
      <c r="KRS98" s="622"/>
      <c r="KRT98" s="622"/>
      <c r="KRU98" s="622"/>
      <c r="KRV98" s="622"/>
      <c r="KRW98" s="622"/>
      <c r="KRX98" s="622"/>
      <c r="KRY98" s="622"/>
      <c r="KRZ98" s="622"/>
      <c r="KSA98" s="622"/>
      <c r="KSB98" s="622"/>
      <c r="KSC98" s="622"/>
      <c r="KSD98" s="622"/>
      <c r="KSE98" s="622"/>
      <c r="KSF98" s="622"/>
      <c r="KSG98" s="622"/>
      <c r="KSH98" s="622"/>
      <c r="KSI98" s="622"/>
      <c r="KSJ98" s="622"/>
      <c r="KSK98" s="622"/>
      <c r="KSL98" s="622"/>
      <c r="KSM98" s="622"/>
      <c r="KSN98" s="622"/>
      <c r="KSO98" s="622"/>
      <c r="KSP98" s="622"/>
      <c r="KSQ98" s="622"/>
      <c r="KSR98" s="622"/>
      <c r="KSS98" s="622"/>
      <c r="KST98" s="622"/>
      <c r="KSU98" s="622"/>
      <c r="KSV98" s="622"/>
      <c r="KSW98" s="622"/>
      <c r="KSX98" s="622"/>
      <c r="KSY98" s="622"/>
      <c r="KSZ98" s="622"/>
      <c r="KTA98" s="622"/>
      <c r="KTB98" s="622"/>
      <c r="KTC98" s="622"/>
      <c r="KTD98" s="622"/>
      <c r="KTE98" s="622"/>
      <c r="KTF98" s="622"/>
      <c r="KTG98" s="622"/>
      <c r="KTH98" s="622"/>
      <c r="KTI98" s="622"/>
      <c r="KTJ98" s="622"/>
      <c r="KTK98" s="622"/>
      <c r="KTL98" s="622"/>
      <c r="KTM98" s="622"/>
      <c r="KTN98" s="622"/>
      <c r="KTO98" s="622"/>
      <c r="KTP98" s="622"/>
      <c r="KTQ98" s="622"/>
      <c r="KTR98" s="622"/>
      <c r="KTS98" s="622"/>
      <c r="KTT98" s="622"/>
      <c r="KTU98" s="622"/>
      <c r="KTV98" s="622"/>
      <c r="KTW98" s="622"/>
      <c r="KTX98" s="622"/>
      <c r="KTY98" s="622"/>
      <c r="KTZ98" s="622"/>
      <c r="KUA98" s="622"/>
      <c r="KUB98" s="622"/>
      <c r="KUC98" s="622"/>
      <c r="KUD98" s="622"/>
      <c r="KUE98" s="622"/>
      <c r="KUF98" s="622"/>
      <c r="KUG98" s="622"/>
      <c r="KUH98" s="622"/>
      <c r="KUI98" s="622"/>
      <c r="KUJ98" s="622"/>
      <c r="KUK98" s="622"/>
      <c r="KUL98" s="622"/>
      <c r="KUM98" s="622"/>
      <c r="KUN98" s="622"/>
      <c r="KUO98" s="622"/>
      <c r="KUP98" s="622"/>
      <c r="KUQ98" s="622"/>
      <c r="KUR98" s="622"/>
      <c r="KUS98" s="622"/>
      <c r="KUT98" s="622"/>
      <c r="KUU98" s="622"/>
      <c r="KUV98" s="622"/>
      <c r="KUW98" s="622"/>
      <c r="KUX98" s="622"/>
      <c r="KUY98" s="622"/>
      <c r="KUZ98" s="622"/>
      <c r="KVA98" s="622"/>
      <c r="KVB98" s="622"/>
      <c r="KVC98" s="622"/>
      <c r="KVD98" s="622"/>
      <c r="KVE98" s="622"/>
      <c r="KVF98" s="622"/>
      <c r="KVG98" s="622"/>
      <c r="KVH98" s="622"/>
      <c r="KVI98" s="622"/>
      <c r="KVJ98" s="622"/>
      <c r="KVK98" s="622"/>
      <c r="KVL98" s="622"/>
      <c r="KVM98" s="622"/>
      <c r="KVN98" s="622"/>
      <c r="KVO98" s="622"/>
      <c r="KVP98" s="622"/>
      <c r="KVQ98" s="622"/>
      <c r="KVR98" s="622"/>
      <c r="KVS98" s="622"/>
      <c r="KVT98" s="622"/>
      <c r="KVU98" s="622"/>
      <c r="KVV98" s="622"/>
      <c r="KVW98" s="622"/>
      <c r="KVX98" s="622"/>
      <c r="KVY98" s="622"/>
      <c r="KVZ98" s="622"/>
      <c r="KWA98" s="622"/>
      <c r="KWB98" s="622"/>
      <c r="KWC98" s="622"/>
      <c r="KWD98" s="622"/>
      <c r="KWE98" s="622"/>
      <c r="KWF98" s="622"/>
      <c r="KWG98" s="622"/>
      <c r="KWH98" s="622"/>
      <c r="KWI98" s="622"/>
      <c r="KWJ98" s="622"/>
      <c r="KWK98" s="622"/>
      <c r="KWL98" s="622"/>
      <c r="KWM98" s="622"/>
      <c r="KWN98" s="622"/>
      <c r="KWO98" s="622"/>
      <c r="KWP98" s="622"/>
      <c r="KWQ98" s="622"/>
      <c r="KWR98" s="622"/>
      <c r="KWS98" s="622"/>
      <c r="KWT98" s="622"/>
      <c r="KWU98" s="622"/>
      <c r="KWV98" s="622"/>
      <c r="KWW98" s="622"/>
      <c r="KWX98" s="622"/>
      <c r="KWY98" s="622"/>
      <c r="KWZ98" s="622"/>
      <c r="KXA98" s="622"/>
      <c r="KXB98" s="622"/>
      <c r="KXC98" s="622"/>
      <c r="KXD98" s="622"/>
      <c r="KXE98" s="622"/>
      <c r="KXF98" s="622"/>
      <c r="KXG98" s="622"/>
      <c r="KXH98" s="622"/>
      <c r="KXI98" s="622"/>
      <c r="KXJ98" s="622"/>
      <c r="KXK98" s="622"/>
      <c r="KXL98" s="622"/>
      <c r="KXM98" s="622"/>
      <c r="KXN98" s="622"/>
      <c r="KXO98" s="622"/>
      <c r="KXP98" s="622"/>
      <c r="KXQ98" s="622"/>
      <c r="KXR98" s="622"/>
      <c r="KXS98" s="622"/>
      <c r="KXT98" s="622"/>
      <c r="KXU98" s="622"/>
      <c r="KXV98" s="622"/>
      <c r="KXW98" s="622"/>
      <c r="KXX98" s="622"/>
      <c r="KXY98" s="622"/>
      <c r="KXZ98" s="622"/>
      <c r="KYA98" s="622"/>
      <c r="KYB98" s="622"/>
      <c r="KYC98" s="622"/>
      <c r="KYD98" s="622"/>
      <c r="KYE98" s="622"/>
      <c r="KYF98" s="622"/>
      <c r="KYG98" s="622"/>
      <c r="KYH98" s="622"/>
      <c r="KYI98" s="622"/>
      <c r="KYJ98" s="622"/>
      <c r="KYK98" s="622"/>
      <c r="KYL98" s="622"/>
      <c r="KYM98" s="622"/>
      <c r="KYN98" s="622"/>
      <c r="KYO98" s="622"/>
      <c r="KYP98" s="622"/>
      <c r="KYQ98" s="622"/>
      <c r="KYR98" s="622"/>
      <c r="KYS98" s="622"/>
      <c r="KYT98" s="622"/>
      <c r="KYU98" s="622"/>
      <c r="KYV98" s="622"/>
      <c r="KYW98" s="622"/>
      <c r="KYX98" s="622"/>
      <c r="KYY98" s="622"/>
      <c r="KYZ98" s="622"/>
      <c r="KZA98" s="622"/>
      <c r="KZB98" s="622"/>
      <c r="KZC98" s="622"/>
      <c r="KZD98" s="622"/>
      <c r="KZE98" s="622"/>
      <c r="KZF98" s="622"/>
      <c r="KZG98" s="622"/>
      <c r="KZH98" s="622"/>
      <c r="KZI98" s="622"/>
      <c r="KZJ98" s="622"/>
      <c r="KZK98" s="622"/>
      <c r="KZL98" s="622"/>
      <c r="KZM98" s="622"/>
      <c r="KZN98" s="622"/>
      <c r="KZO98" s="622"/>
      <c r="KZP98" s="622"/>
      <c r="KZQ98" s="622"/>
      <c r="KZR98" s="622"/>
      <c r="KZS98" s="622"/>
      <c r="KZT98" s="622"/>
      <c r="KZU98" s="622"/>
      <c r="KZV98" s="622"/>
      <c r="KZW98" s="622"/>
      <c r="KZX98" s="622"/>
      <c r="KZY98" s="622"/>
      <c r="KZZ98" s="622"/>
      <c r="LAA98" s="622"/>
      <c r="LAB98" s="622"/>
      <c r="LAC98" s="622"/>
      <c r="LAD98" s="622"/>
      <c r="LAE98" s="622"/>
      <c r="LAF98" s="622"/>
      <c r="LAG98" s="622"/>
      <c r="LAH98" s="622"/>
      <c r="LAI98" s="622"/>
      <c r="LAJ98" s="622"/>
      <c r="LAK98" s="622"/>
      <c r="LAL98" s="622"/>
      <c r="LAM98" s="622"/>
      <c r="LAN98" s="622"/>
      <c r="LAO98" s="622"/>
      <c r="LAP98" s="622"/>
      <c r="LAQ98" s="622"/>
      <c r="LAR98" s="622"/>
      <c r="LAS98" s="622"/>
      <c r="LAT98" s="622"/>
      <c r="LAU98" s="622"/>
      <c r="LAV98" s="622"/>
      <c r="LAW98" s="622"/>
      <c r="LAX98" s="622"/>
      <c r="LAY98" s="622"/>
      <c r="LAZ98" s="622"/>
      <c r="LBA98" s="622"/>
      <c r="LBB98" s="622"/>
      <c r="LBC98" s="622"/>
      <c r="LBD98" s="622"/>
      <c r="LBE98" s="622"/>
      <c r="LBF98" s="622"/>
      <c r="LBG98" s="622"/>
      <c r="LBH98" s="622"/>
      <c r="LBI98" s="622"/>
      <c r="LBJ98" s="622"/>
      <c r="LBK98" s="622"/>
      <c r="LBL98" s="622"/>
      <c r="LBM98" s="622"/>
      <c r="LBN98" s="622"/>
      <c r="LBO98" s="622"/>
      <c r="LBP98" s="622"/>
      <c r="LBQ98" s="622"/>
      <c r="LBR98" s="622"/>
      <c r="LBS98" s="622"/>
      <c r="LBT98" s="622"/>
      <c r="LBU98" s="622"/>
      <c r="LBV98" s="622"/>
      <c r="LBW98" s="622"/>
      <c r="LBX98" s="622"/>
      <c r="LBY98" s="622"/>
      <c r="LBZ98" s="622"/>
      <c r="LCA98" s="622"/>
      <c r="LCB98" s="622"/>
      <c r="LCC98" s="622"/>
      <c r="LCD98" s="622"/>
      <c r="LCE98" s="622"/>
      <c r="LCF98" s="622"/>
      <c r="LCG98" s="622"/>
      <c r="LCH98" s="622"/>
      <c r="LCI98" s="622"/>
      <c r="LCJ98" s="622"/>
      <c r="LCK98" s="622"/>
      <c r="LCL98" s="622"/>
      <c r="LCM98" s="622"/>
      <c r="LCN98" s="622"/>
      <c r="LCO98" s="622"/>
      <c r="LCP98" s="622"/>
      <c r="LCQ98" s="622"/>
      <c r="LCR98" s="622"/>
      <c r="LCS98" s="622"/>
      <c r="LCT98" s="622"/>
      <c r="LCU98" s="622"/>
      <c r="LCV98" s="622"/>
      <c r="LCW98" s="622"/>
      <c r="LCX98" s="622"/>
      <c r="LCY98" s="622"/>
      <c r="LCZ98" s="622"/>
      <c r="LDA98" s="622"/>
      <c r="LDB98" s="622"/>
      <c r="LDC98" s="622"/>
      <c r="LDD98" s="622"/>
      <c r="LDE98" s="622"/>
      <c r="LDF98" s="622"/>
      <c r="LDG98" s="622"/>
      <c r="LDH98" s="622"/>
      <c r="LDI98" s="622"/>
      <c r="LDJ98" s="622"/>
      <c r="LDK98" s="622"/>
      <c r="LDL98" s="622"/>
      <c r="LDM98" s="622"/>
      <c r="LDN98" s="622"/>
      <c r="LDO98" s="622"/>
      <c r="LDP98" s="622"/>
      <c r="LDQ98" s="622"/>
      <c r="LDR98" s="622"/>
      <c r="LDS98" s="622"/>
      <c r="LDT98" s="622"/>
      <c r="LDU98" s="622"/>
      <c r="LDV98" s="622"/>
      <c r="LDW98" s="622"/>
      <c r="LDX98" s="622"/>
      <c r="LDY98" s="622"/>
      <c r="LDZ98" s="622"/>
      <c r="LEA98" s="622"/>
      <c r="LEB98" s="622"/>
      <c r="LEC98" s="622"/>
      <c r="LED98" s="622"/>
      <c r="LEE98" s="622"/>
      <c r="LEF98" s="622"/>
      <c r="LEG98" s="622"/>
      <c r="LEH98" s="622"/>
      <c r="LEI98" s="622"/>
      <c r="LEJ98" s="622"/>
      <c r="LEK98" s="622"/>
      <c r="LEL98" s="622"/>
      <c r="LEM98" s="622"/>
      <c r="LEN98" s="622"/>
      <c r="LEO98" s="622"/>
      <c r="LEP98" s="622"/>
      <c r="LEQ98" s="622"/>
      <c r="LER98" s="622"/>
      <c r="LES98" s="622"/>
      <c r="LET98" s="622"/>
      <c r="LEU98" s="622"/>
      <c r="LEV98" s="622"/>
      <c r="LEW98" s="622"/>
      <c r="LEX98" s="622"/>
      <c r="LEY98" s="622"/>
      <c r="LEZ98" s="622"/>
      <c r="LFA98" s="622"/>
      <c r="LFB98" s="622"/>
      <c r="LFC98" s="622"/>
      <c r="LFD98" s="622"/>
      <c r="LFE98" s="622"/>
      <c r="LFF98" s="622"/>
      <c r="LFG98" s="622"/>
      <c r="LFH98" s="622"/>
      <c r="LFI98" s="622"/>
      <c r="LFJ98" s="622"/>
      <c r="LFK98" s="622"/>
      <c r="LFL98" s="622"/>
      <c r="LFM98" s="622"/>
      <c r="LFN98" s="622"/>
      <c r="LFO98" s="622"/>
      <c r="LFP98" s="622"/>
      <c r="LFQ98" s="622"/>
      <c r="LFR98" s="622"/>
      <c r="LFS98" s="622"/>
      <c r="LFT98" s="622"/>
      <c r="LFU98" s="622"/>
      <c r="LFV98" s="622"/>
      <c r="LFW98" s="622"/>
      <c r="LFX98" s="622"/>
      <c r="LFY98" s="622"/>
      <c r="LFZ98" s="622"/>
      <c r="LGA98" s="622"/>
      <c r="LGB98" s="622"/>
      <c r="LGC98" s="622"/>
      <c r="LGD98" s="622"/>
      <c r="LGE98" s="622"/>
      <c r="LGF98" s="622"/>
      <c r="LGG98" s="622"/>
      <c r="LGH98" s="622"/>
      <c r="LGI98" s="622"/>
      <c r="LGJ98" s="622"/>
      <c r="LGK98" s="622"/>
      <c r="LGL98" s="622"/>
      <c r="LGM98" s="622"/>
      <c r="LGN98" s="622"/>
      <c r="LGO98" s="622"/>
      <c r="LGP98" s="622"/>
      <c r="LGQ98" s="622"/>
      <c r="LGR98" s="622"/>
      <c r="LGS98" s="622"/>
      <c r="LGT98" s="622"/>
      <c r="LGU98" s="622"/>
      <c r="LGV98" s="622"/>
      <c r="LGW98" s="622"/>
      <c r="LGX98" s="622"/>
      <c r="LGY98" s="622"/>
      <c r="LGZ98" s="622"/>
      <c r="LHA98" s="622"/>
      <c r="LHB98" s="622"/>
      <c r="LHC98" s="622"/>
      <c r="LHD98" s="622"/>
      <c r="LHE98" s="622"/>
      <c r="LHF98" s="622"/>
      <c r="LHG98" s="622"/>
      <c r="LHH98" s="622"/>
      <c r="LHI98" s="622"/>
      <c r="LHJ98" s="622"/>
      <c r="LHK98" s="622"/>
      <c r="LHL98" s="622"/>
      <c r="LHM98" s="622"/>
      <c r="LHN98" s="622"/>
      <c r="LHO98" s="622"/>
      <c r="LHP98" s="622"/>
      <c r="LHQ98" s="622"/>
      <c r="LHR98" s="622"/>
      <c r="LHS98" s="622"/>
      <c r="LHT98" s="622"/>
      <c r="LHU98" s="622"/>
      <c r="LHV98" s="622"/>
      <c r="LHW98" s="622"/>
      <c r="LHX98" s="622"/>
      <c r="LHY98" s="622"/>
      <c r="LHZ98" s="622"/>
      <c r="LIA98" s="622"/>
      <c r="LIB98" s="622"/>
      <c r="LIC98" s="622"/>
      <c r="LID98" s="622"/>
      <c r="LIE98" s="622"/>
      <c r="LIF98" s="622"/>
      <c r="LIG98" s="622"/>
      <c r="LIH98" s="622"/>
      <c r="LII98" s="622"/>
      <c r="LIJ98" s="622"/>
      <c r="LIK98" s="622"/>
      <c r="LIL98" s="622"/>
      <c r="LIM98" s="622"/>
      <c r="LIN98" s="622"/>
      <c r="LIO98" s="622"/>
      <c r="LIP98" s="622"/>
      <c r="LIQ98" s="622"/>
      <c r="LIR98" s="622"/>
      <c r="LIS98" s="622"/>
      <c r="LIT98" s="622"/>
      <c r="LIU98" s="622"/>
      <c r="LIV98" s="622"/>
      <c r="LIW98" s="622"/>
      <c r="LIX98" s="622"/>
      <c r="LIY98" s="622"/>
      <c r="LIZ98" s="622"/>
      <c r="LJA98" s="622"/>
      <c r="LJB98" s="622"/>
      <c r="LJC98" s="622"/>
      <c r="LJD98" s="622"/>
      <c r="LJE98" s="622"/>
      <c r="LJF98" s="622"/>
      <c r="LJG98" s="622"/>
      <c r="LJH98" s="622"/>
      <c r="LJI98" s="622"/>
      <c r="LJJ98" s="622"/>
      <c r="LJK98" s="622"/>
      <c r="LJL98" s="622"/>
      <c r="LJM98" s="622"/>
      <c r="LJN98" s="622"/>
      <c r="LJO98" s="622"/>
      <c r="LJP98" s="622"/>
      <c r="LJQ98" s="622"/>
      <c r="LJR98" s="622"/>
      <c r="LJS98" s="622"/>
      <c r="LJT98" s="622"/>
      <c r="LJU98" s="622"/>
      <c r="LJV98" s="622"/>
      <c r="LJW98" s="622"/>
      <c r="LJX98" s="622"/>
      <c r="LJY98" s="622"/>
      <c r="LJZ98" s="622"/>
      <c r="LKA98" s="622"/>
      <c r="LKB98" s="622"/>
      <c r="LKC98" s="622"/>
      <c r="LKD98" s="622"/>
      <c r="LKE98" s="622"/>
      <c r="LKF98" s="622"/>
      <c r="LKG98" s="622"/>
      <c r="LKH98" s="622"/>
      <c r="LKI98" s="622"/>
      <c r="LKJ98" s="622"/>
      <c r="LKK98" s="622"/>
      <c r="LKL98" s="622"/>
      <c r="LKM98" s="622"/>
      <c r="LKN98" s="622"/>
      <c r="LKO98" s="622"/>
      <c r="LKP98" s="622"/>
      <c r="LKQ98" s="622"/>
      <c r="LKR98" s="622"/>
      <c r="LKS98" s="622"/>
      <c r="LKT98" s="622"/>
      <c r="LKU98" s="622"/>
      <c r="LKV98" s="622"/>
      <c r="LKW98" s="622"/>
      <c r="LKX98" s="622"/>
      <c r="LKY98" s="622"/>
      <c r="LKZ98" s="622"/>
      <c r="LLA98" s="622"/>
      <c r="LLB98" s="622"/>
      <c r="LLC98" s="622"/>
      <c r="LLD98" s="622"/>
      <c r="LLE98" s="622"/>
      <c r="LLF98" s="622"/>
      <c r="LLG98" s="622"/>
      <c r="LLH98" s="622"/>
      <c r="LLI98" s="622"/>
      <c r="LLJ98" s="622"/>
      <c r="LLK98" s="622"/>
      <c r="LLL98" s="622"/>
      <c r="LLM98" s="622"/>
      <c r="LLN98" s="622"/>
      <c r="LLO98" s="622"/>
      <c r="LLP98" s="622"/>
      <c r="LLQ98" s="622"/>
      <c r="LLR98" s="622"/>
      <c r="LLS98" s="622"/>
      <c r="LLT98" s="622"/>
      <c r="LLU98" s="622"/>
      <c r="LLV98" s="622"/>
      <c r="LLW98" s="622"/>
      <c r="LLX98" s="622"/>
      <c r="LLY98" s="622"/>
      <c r="LLZ98" s="622"/>
      <c r="LMA98" s="622"/>
      <c r="LMB98" s="622"/>
      <c r="LMC98" s="622"/>
      <c r="LMD98" s="622"/>
      <c r="LME98" s="622"/>
      <c r="LMF98" s="622"/>
      <c r="LMG98" s="622"/>
      <c r="LMH98" s="622"/>
      <c r="LMI98" s="622"/>
      <c r="LMJ98" s="622"/>
      <c r="LMK98" s="622"/>
      <c r="LML98" s="622"/>
      <c r="LMM98" s="622"/>
      <c r="LMN98" s="622"/>
      <c r="LMO98" s="622"/>
      <c r="LMP98" s="622"/>
      <c r="LMQ98" s="622"/>
      <c r="LMR98" s="622"/>
      <c r="LMS98" s="622"/>
      <c r="LMT98" s="622"/>
      <c r="LMU98" s="622"/>
      <c r="LMV98" s="622"/>
      <c r="LMW98" s="622"/>
      <c r="LMX98" s="622"/>
      <c r="LMY98" s="622"/>
      <c r="LMZ98" s="622"/>
      <c r="LNA98" s="622"/>
      <c r="LNB98" s="622"/>
      <c r="LNC98" s="622"/>
      <c r="LND98" s="622"/>
      <c r="LNE98" s="622"/>
      <c r="LNF98" s="622"/>
      <c r="LNG98" s="622"/>
      <c r="LNH98" s="622"/>
      <c r="LNI98" s="622"/>
      <c r="LNJ98" s="622"/>
      <c r="LNK98" s="622"/>
      <c r="LNL98" s="622"/>
      <c r="LNM98" s="622"/>
      <c r="LNN98" s="622"/>
      <c r="LNO98" s="622"/>
      <c r="LNP98" s="622"/>
      <c r="LNQ98" s="622"/>
      <c r="LNR98" s="622"/>
      <c r="LNS98" s="622"/>
      <c r="LNT98" s="622"/>
      <c r="LNU98" s="622"/>
      <c r="LNV98" s="622"/>
      <c r="LNW98" s="622"/>
      <c r="LNX98" s="622"/>
      <c r="LNY98" s="622"/>
      <c r="LNZ98" s="622"/>
      <c r="LOA98" s="622"/>
      <c r="LOB98" s="622"/>
      <c r="LOC98" s="622"/>
      <c r="LOD98" s="622"/>
      <c r="LOE98" s="622"/>
      <c r="LOF98" s="622"/>
      <c r="LOG98" s="622"/>
      <c r="LOH98" s="622"/>
      <c r="LOI98" s="622"/>
      <c r="LOJ98" s="622"/>
      <c r="LOK98" s="622"/>
      <c r="LOL98" s="622"/>
      <c r="LOM98" s="622"/>
      <c r="LON98" s="622"/>
      <c r="LOO98" s="622"/>
      <c r="LOP98" s="622"/>
      <c r="LOQ98" s="622"/>
      <c r="LOR98" s="622"/>
      <c r="LOS98" s="622"/>
      <c r="LOT98" s="622"/>
      <c r="LOU98" s="622"/>
      <c r="LOV98" s="622"/>
      <c r="LOW98" s="622"/>
      <c r="LOX98" s="622"/>
      <c r="LOY98" s="622"/>
      <c r="LOZ98" s="622"/>
      <c r="LPA98" s="622"/>
      <c r="LPB98" s="622"/>
      <c r="LPC98" s="622"/>
      <c r="LPD98" s="622"/>
      <c r="LPE98" s="622"/>
      <c r="LPF98" s="622"/>
      <c r="LPG98" s="622"/>
      <c r="LPH98" s="622"/>
      <c r="LPI98" s="622"/>
      <c r="LPJ98" s="622"/>
      <c r="LPK98" s="622"/>
      <c r="LPL98" s="622"/>
      <c r="LPM98" s="622"/>
      <c r="LPN98" s="622"/>
      <c r="LPO98" s="622"/>
      <c r="LPP98" s="622"/>
      <c r="LPQ98" s="622"/>
      <c r="LPR98" s="622"/>
      <c r="LPS98" s="622"/>
      <c r="LPT98" s="622"/>
      <c r="LPU98" s="622"/>
      <c r="LPV98" s="622"/>
      <c r="LPW98" s="622"/>
      <c r="LPX98" s="622"/>
      <c r="LPY98" s="622"/>
      <c r="LPZ98" s="622"/>
      <c r="LQA98" s="622"/>
      <c r="LQB98" s="622"/>
      <c r="LQC98" s="622"/>
      <c r="LQD98" s="622"/>
      <c r="LQE98" s="622"/>
      <c r="LQF98" s="622"/>
      <c r="LQG98" s="622"/>
      <c r="LQH98" s="622"/>
      <c r="LQI98" s="622"/>
      <c r="LQJ98" s="622"/>
      <c r="LQK98" s="622"/>
      <c r="LQL98" s="622"/>
      <c r="LQM98" s="622"/>
      <c r="LQN98" s="622"/>
      <c r="LQO98" s="622"/>
      <c r="LQP98" s="622"/>
      <c r="LQQ98" s="622"/>
      <c r="LQR98" s="622"/>
      <c r="LQS98" s="622"/>
      <c r="LQT98" s="622"/>
      <c r="LQU98" s="622"/>
      <c r="LQV98" s="622"/>
      <c r="LQW98" s="622"/>
      <c r="LQX98" s="622"/>
      <c r="LQY98" s="622"/>
      <c r="LQZ98" s="622"/>
      <c r="LRA98" s="622"/>
      <c r="LRB98" s="622"/>
      <c r="LRC98" s="622"/>
      <c r="LRD98" s="622"/>
      <c r="LRE98" s="622"/>
      <c r="LRF98" s="622"/>
      <c r="LRG98" s="622"/>
      <c r="LRH98" s="622"/>
      <c r="LRI98" s="622"/>
      <c r="LRJ98" s="622"/>
      <c r="LRK98" s="622"/>
      <c r="LRL98" s="622"/>
      <c r="LRM98" s="622"/>
      <c r="LRN98" s="622"/>
      <c r="LRO98" s="622"/>
      <c r="LRP98" s="622"/>
      <c r="LRQ98" s="622"/>
      <c r="LRR98" s="622"/>
      <c r="LRS98" s="622"/>
      <c r="LRT98" s="622"/>
      <c r="LRU98" s="622"/>
      <c r="LRV98" s="622"/>
      <c r="LRW98" s="622"/>
      <c r="LRX98" s="622"/>
      <c r="LRY98" s="622"/>
      <c r="LRZ98" s="622"/>
      <c r="LSA98" s="622"/>
      <c r="LSB98" s="622"/>
      <c r="LSC98" s="622"/>
      <c r="LSD98" s="622"/>
      <c r="LSE98" s="622"/>
      <c r="LSF98" s="622"/>
      <c r="LSG98" s="622"/>
      <c r="LSH98" s="622"/>
      <c r="LSI98" s="622"/>
      <c r="LSJ98" s="622"/>
      <c r="LSK98" s="622"/>
      <c r="LSL98" s="622"/>
      <c r="LSM98" s="622"/>
      <c r="LSN98" s="622"/>
      <c r="LSO98" s="622"/>
      <c r="LSP98" s="622"/>
      <c r="LSQ98" s="622"/>
      <c r="LSR98" s="622"/>
      <c r="LSS98" s="622"/>
      <c r="LST98" s="622"/>
      <c r="LSU98" s="622"/>
      <c r="LSV98" s="622"/>
      <c r="LSW98" s="622"/>
      <c r="LSX98" s="622"/>
      <c r="LSY98" s="622"/>
      <c r="LSZ98" s="622"/>
      <c r="LTA98" s="622"/>
      <c r="LTB98" s="622"/>
      <c r="LTC98" s="622"/>
      <c r="LTD98" s="622"/>
      <c r="LTE98" s="622"/>
      <c r="LTF98" s="622"/>
      <c r="LTG98" s="622"/>
      <c r="LTH98" s="622"/>
      <c r="LTI98" s="622"/>
      <c r="LTJ98" s="622"/>
      <c r="LTK98" s="622"/>
      <c r="LTL98" s="622"/>
      <c r="LTM98" s="622"/>
      <c r="LTN98" s="622"/>
      <c r="LTO98" s="622"/>
      <c r="LTP98" s="622"/>
      <c r="LTQ98" s="622"/>
      <c r="LTR98" s="622"/>
      <c r="LTS98" s="622"/>
      <c r="LTT98" s="622"/>
      <c r="LTU98" s="622"/>
      <c r="LTV98" s="622"/>
      <c r="LTW98" s="622"/>
      <c r="LTX98" s="622"/>
      <c r="LTY98" s="622"/>
      <c r="LTZ98" s="622"/>
      <c r="LUA98" s="622"/>
      <c r="LUB98" s="622"/>
      <c r="LUC98" s="622"/>
      <c r="LUD98" s="622"/>
      <c r="LUE98" s="622"/>
      <c r="LUF98" s="622"/>
      <c r="LUG98" s="622"/>
      <c r="LUH98" s="622"/>
      <c r="LUI98" s="622"/>
      <c r="LUJ98" s="622"/>
      <c r="LUK98" s="622"/>
      <c r="LUL98" s="622"/>
      <c r="LUM98" s="622"/>
      <c r="LUN98" s="622"/>
      <c r="LUO98" s="622"/>
      <c r="LUP98" s="622"/>
      <c r="LUQ98" s="622"/>
      <c r="LUR98" s="622"/>
      <c r="LUS98" s="622"/>
      <c r="LUT98" s="622"/>
      <c r="LUU98" s="622"/>
      <c r="LUV98" s="622"/>
      <c r="LUW98" s="622"/>
      <c r="LUX98" s="622"/>
      <c r="LUY98" s="622"/>
      <c r="LUZ98" s="622"/>
      <c r="LVA98" s="622"/>
      <c r="LVB98" s="622"/>
      <c r="LVC98" s="622"/>
      <c r="LVD98" s="622"/>
      <c r="LVE98" s="622"/>
      <c r="LVF98" s="622"/>
      <c r="LVG98" s="622"/>
      <c r="LVH98" s="622"/>
      <c r="LVI98" s="622"/>
      <c r="LVJ98" s="622"/>
      <c r="LVK98" s="622"/>
      <c r="LVL98" s="622"/>
      <c r="LVM98" s="622"/>
      <c r="LVN98" s="622"/>
      <c r="LVO98" s="622"/>
      <c r="LVP98" s="622"/>
      <c r="LVQ98" s="622"/>
      <c r="LVR98" s="622"/>
      <c r="LVS98" s="622"/>
      <c r="LVT98" s="622"/>
      <c r="LVU98" s="622"/>
      <c r="LVV98" s="622"/>
      <c r="LVW98" s="622"/>
      <c r="LVX98" s="622"/>
      <c r="LVY98" s="622"/>
      <c r="LVZ98" s="622"/>
      <c r="LWA98" s="622"/>
      <c r="LWB98" s="622"/>
      <c r="LWC98" s="622"/>
      <c r="LWD98" s="622"/>
      <c r="LWE98" s="622"/>
      <c r="LWF98" s="622"/>
      <c r="LWG98" s="622"/>
      <c r="LWH98" s="622"/>
      <c r="LWI98" s="622"/>
      <c r="LWJ98" s="622"/>
      <c r="LWK98" s="622"/>
      <c r="LWL98" s="622"/>
      <c r="LWM98" s="622"/>
      <c r="LWN98" s="622"/>
      <c r="LWO98" s="622"/>
      <c r="LWP98" s="622"/>
      <c r="LWQ98" s="622"/>
      <c r="LWR98" s="622"/>
      <c r="LWS98" s="622"/>
      <c r="LWT98" s="622"/>
      <c r="LWU98" s="622"/>
      <c r="LWV98" s="622"/>
      <c r="LWW98" s="622"/>
      <c r="LWX98" s="622"/>
      <c r="LWY98" s="622"/>
      <c r="LWZ98" s="622"/>
      <c r="LXA98" s="622"/>
      <c r="LXB98" s="622"/>
      <c r="LXC98" s="622"/>
      <c r="LXD98" s="622"/>
      <c r="LXE98" s="622"/>
      <c r="LXF98" s="622"/>
      <c r="LXG98" s="622"/>
      <c r="LXH98" s="622"/>
      <c r="LXI98" s="622"/>
      <c r="LXJ98" s="622"/>
      <c r="LXK98" s="622"/>
      <c r="LXL98" s="622"/>
      <c r="LXM98" s="622"/>
      <c r="LXN98" s="622"/>
      <c r="LXO98" s="622"/>
      <c r="LXP98" s="622"/>
      <c r="LXQ98" s="622"/>
      <c r="LXR98" s="622"/>
      <c r="LXS98" s="622"/>
      <c r="LXT98" s="622"/>
      <c r="LXU98" s="622"/>
      <c r="LXV98" s="622"/>
      <c r="LXW98" s="622"/>
      <c r="LXX98" s="622"/>
      <c r="LXY98" s="622"/>
      <c r="LXZ98" s="622"/>
      <c r="LYA98" s="622"/>
      <c r="LYB98" s="622"/>
      <c r="LYC98" s="622"/>
      <c r="LYD98" s="622"/>
      <c r="LYE98" s="622"/>
      <c r="LYF98" s="622"/>
      <c r="LYG98" s="622"/>
      <c r="LYH98" s="622"/>
      <c r="LYI98" s="622"/>
      <c r="LYJ98" s="622"/>
      <c r="LYK98" s="622"/>
      <c r="LYL98" s="622"/>
      <c r="LYM98" s="622"/>
      <c r="LYN98" s="622"/>
      <c r="LYO98" s="622"/>
      <c r="LYP98" s="622"/>
      <c r="LYQ98" s="622"/>
      <c r="LYR98" s="622"/>
      <c r="LYS98" s="622"/>
      <c r="LYT98" s="622"/>
      <c r="LYU98" s="622"/>
      <c r="LYV98" s="622"/>
      <c r="LYW98" s="622"/>
      <c r="LYX98" s="622"/>
      <c r="LYY98" s="622"/>
      <c r="LYZ98" s="622"/>
      <c r="LZA98" s="622"/>
      <c r="LZB98" s="622"/>
      <c r="LZC98" s="622"/>
      <c r="LZD98" s="622"/>
      <c r="LZE98" s="622"/>
      <c r="LZF98" s="622"/>
      <c r="LZG98" s="622"/>
      <c r="LZH98" s="622"/>
      <c r="LZI98" s="622"/>
      <c r="LZJ98" s="622"/>
      <c r="LZK98" s="622"/>
      <c r="LZL98" s="622"/>
      <c r="LZM98" s="622"/>
      <c r="LZN98" s="622"/>
      <c r="LZO98" s="622"/>
      <c r="LZP98" s="622"/>
      <c r="LZQ98" s="622"/>
      <c r="LZR98" s="622"/>
      <c r="LZS98" s="622"/>
      <c r="LZT98" s="622"/>
      <c r="LZU98" s="622"/>
      <c r="LZV98" s="622"/>
      <c r="LZW98" s="622"/>
      <c r="LZX98" s="622"/>
      <c r="LZY98" s="622"/>
      <c r="LZZ98" s="622"/>
      <c r="MAA98" s="622"/>
      <c r="MAB98" s="622"/>
      <c r="MAC98" s="622"/>
      <c r="MAD98" s="622"/>
      <c r="MAE98" s="622"/>
      <c r="MAF98" s="622"/>
      <c r="MAG98" s="622"/>
      <c r="MAH98" s="622"/>
      <c r="MAI98" s="622"/>
      <c r="MAJ98" s="622"/>
      <c r="MAK98" s="622"/>
      <c r="MAL98" s="622"/>
      <c r="MAM98" s="622"/>
      <c r="MAN98" s="622"/>
      <c r="MAO98" s="622"/>
      <c r="MAP98" s="622"/>
      <c r="MAQ98" s="622"/>
      <c r="MAR98" s="622"/>
      <c r="MAS98" s="622"/>
      <c r="MAT98" s="622"/>
      <c r="MAU98" s="622"/>
      <c r="MAV98" s="622"/>
      <c r="MAW98" s="622"/>
      <c r="MAX98" s="622"/>
      <c r="MAY98" s="622"/>
      <c r="MAZ98" s="622"/>
      <c r="MBA98" s="622"/>
      <c r="MBB98" s="622"/>
      <c r="MBC98" s="622"/>
      <c r="MBD98" s="622"/>
      <c r="MBE98" s="622"/>
      <c r="MBF98" s="622"/>
      <c r="MBG98" s="622"/>
      <c r="MBH98" s="622"/>
      <c r="MBI98" s="622"/>
      <c r="MBJ98" s="622"/>
      <c r="MBK98" s="622"/>
      <c r="MBL98" s="622"/>
      <c r="MBM98" s="622"/>
      <c r="MBN98" s="622"/>
      <c r="MBO98" s="622"/>
      <c r="MBP98" s="622"/>
      <c r="MBQ98" s="622"/>
      <c r="MBR98" s="622"/>
      <c r="MBS98" s="622"/>
      <c r="MBT98" s="622"/>
      <c r="MBU98" s="622"/>
      <c r="MBV98" s="622"/>
      <c r="MBW98" s="622"/>
      <c r="MBX98" s="622"/>
      <c r="MBY98" s="622"/>
      <c r="MBZ98" s="622"/>
      <c r="MCA98" s="622"/>
      <c r="MCB98" s="622"/>
      <c r="MCC98" s="622"/>
      <c r="MCD98" s="622"/>
      <c r="MCE98" s="622"/>
      <c r="MCF98" s="622"/>
      <c r="MCG98" s="622"/>
      <c r="MCH98" s="622"/>
      <c r="MCI98" s="622"/>
      <c r="MCJ98" s="622"/>
      <c r="MCK98" s="622"/>
      <c r="MCL98" s="622"/>
      <c r="MCM98" s="622"/>
      <c r="MCN98" s="622"/>
      <c r="MCO98" s="622"/>
      <c r="MCP98" s="622"/>
      <c r="MCQ98" s="622"/>
      <c r="MCR98" s="622"/>
      <c r="MCS98" s="622"/>
      <c r="MCT98" s="622"/>
      <c r="MCU98" s="622"/>
      <c r="MCV98" s="622"/>
      <c r="MCW98" s="622"/>
      <c r="MCX98" s="622"/>
      <c r="MCY98" s="622"/>
      <c r="MCZ98" s="622"/>
      <c r="MDA98" s="622"/>
      <c r="MDB98" s="622"/>
      <c r="MDC98" s="622"/>
      <c r="MDD98" s="622"/>
      <c r="MDE98" s="622"/>
      <c r="MDF98" s="622"/>
      <c r="MDG98" s="622"/>
      <c r="MDH98" s="622"/>
      <c r="MDI98" s="622"/>
      <c r="MDJ98" s="622"/>
      <c r="MDK98" s="622"/>
      <c r="MDL98" s="622"/>
      <c r="MDM98" s="622"/>
      <c r="MDN98" s="622"/>
      <c r="MDO98" s="622"/>
      <c r="MDP98" s="622"/>
      <c r="MDQ98" s="622"/>
      <c r="MDR98" s="622"/>
      <c r="MDS98" s="622"/>
      <c r="MDT98" s="622"/>
      <c r="MDU98" s="622"/>
      <c r="MDV98" s="622"/>
      <c r="MDW98" s="622"/>
      <c r="MDX98" s="622"/>
      <c r="MDY98" s="622"/>
      <c r="MDZ98" s="622"/>
      <c r="MEA98" s="622"/>
      <c r="MEB98" s="622"/>
      <c r="MEC98" s="622"/>
      <c r="MED98" s="622"/>
      <c r="MEE98" s="622"/>
      <c r="MEF98" s="622"/>
      <c r="MEG98" s="622"/>
      <c r="MEH98" s="622"/>
      <c r="MEI98" s="622"/>
      <c r="MEJ98" s="622"/>
      <c r="MEK98" s="622"/>
      <c r="MEL98" s="622"/>
      <c r="MEM98" s="622"/>
      <c r="MEN98" s="622"/>
      <c r="MEO98" s="622"/>
      <c r="MEP98" s="622"/>
      <c r="MEQ98" s="622"/>
      <c r="MER98" s="622"/>
      <c r="MES98" s="622"/>
      <c r="MET98" s="622"/>
      <c r="MEU98" s="622"/>
      <c r="MEV98" s="622"/>
      <c r="MEW98" s="622"/>
      <c r="MEX98" s="622"/>
      <c r="MEY98" s="622"/>
      <c r="MEZ98" s="622"/>
      <c r="MFA98" s="622"/>
      <c r="MFB98" s="622"/>
      <c r="MFC98" s="622"/>
      <c r="MFD98" s="622"/>
      <c r="MFE98" s="622"/>
      <c r="MFF98" s="622"/>
      <c r="MFG98" s="622"/>
      <c r="MFH98" s="622"/>
      <c r="MFI98" s="622"/>
      <c r="MFJ98" s="622"/>
      <c r="MFK98" s="622"/>
      <c r="MFL98" s="622"/>
      <c r="MFM98" s="622"/>
      <c r="MFN98" s="622"/>
      <c r="MFO98" s="622"/>
      <c r="MFP98" s="622"/>
      <c r="MFQ98" s="622"/>
      <c r="MFR98" s="622"/>
      <c r="MFS98" s="622"/>
      <c r="MFT98" s="622"/>
      <c r="MFU98" s="622"/>
      <c r="MFV98" s="622"/>
      <c r="MFW98" s="622"/>
      <c r="MFX98" s="622"/>
      <c r="MFY98" s="622"/>
      <c r="MFZ98" s="622"/>
      <c r="MGA98" s="622"/>
      <c r="MGB98" s="622"/>
      <c r="MGC98" s="622"/>
      <c r="MGD98" s="622"/>
      <c r="MGE98" s="622"/>
      <c r="MGF98" s="622"/>
      <c r="MGG98" s="622"/>
      <c r="MGH98" s="622"/>
      <c r="MGI98" s="622"/>
      <c r="MGJ98" s="622"/>
      <c r="MGK98" s="622"/>
      <c r="MGL98" s="622"/>
      <c r="MGM98" s="622"/>
      <c r="MGN98" s="622"/>
      <c r="MGO98" s="622"/>
      <c r="MGP98" s="622"/>
      <c r="MGQ98" s="622"/>
      <c r="MGR98" s="622"/>
      <c r="MGS98" s="622"/>
      <c r="MGT98" s="622"/>
      <c r="MGU98" s="622"/>
      <c r="MGV98" s="622"/>
      <c r="MGW98" s="622"/>
      <c r="MGX98" s="622"/>
      <c r="MGY98" s="622"/>
      <c r="MGZ98" s="622"/>
      <c r="MHA98" s="622"/>
      <c r="MHB98" s="622"/>
      <c r="MHC98" s="622"/>
      <c r="MHD98" s="622"/>
      <c r="MHE98" s="622"/>
      <c r="MHF98" s="622"/>
      <c r="MHG98" s="622"/>
      <c r="MHH98" s="622"/>
      <c r="MHI98" s="622"/>
      <c r="MHJ98" s="622"/>
      <c r="MHK98" s="622"/>
      <c r="MHL98" s="622"/>
      <c r="MHM98" s="622"/>
      <c r="MHN98" s="622"/>
      <c r="MHO98" s="622"/>
      <c r="MHP98" s="622"/>
      <c r="MHQ98" s="622"/>
      <c r="MHR98" s="622"/>
      <c r="MHS98" s="622"/>
      <c r="MHT98" s="622"/>
      <c r="MHU98" s="622"/>
      <c r="MHV98" s="622"/>
      <c r="MHW98" s="622"/>
      <c r="MHX98" s="622"/>
      <c r="MHY98" s="622"/>
      <c r="MHZ98" s="622"/>
      <c r="MIA98" s="622"/>
      <c r="MIB98" s="622"/>
      <c r="MIC98" s="622"/>
      <c r="MID98" s="622"/>
      <c r="MIE98" s="622"/>
      <c r="MIF98" s="622"/>
      <c r="MIG98" s="622"/>
      <c r="MIH98" s="622"/>
      <c r="MII98" s="622"/>
      <c r="MIJ98" s="622"/>
      <c r="MIK98" s="622"/>
      <c r="MIL98" s="622"/>
      <c r="MIM98" s="622"/>
      <c r="MIN98" s="622"/>
      <c r="MIO98" s="622"/>
      <c r="MIP98" s="622"/>
      <c r="MIQ98" s="622"/>
      <c r="MIR98" s="622"/>
      <c r="MIS98" s="622"/>
      <c r="MIT98" s="622"/>
      <c r="MIU98" s="622"/>
      <c r="MIV98" s="622"/>
      <c r="MIW98" s="622"/>
      <c r="MIX98" s="622"/>
      <c r="MIY98" s="622"/>
      <c r="MIZ98" s="622"/>
      <c r="MJA98" s="622"/>
      <c r="MJB98" s="622"/>
      <c r="MJC98" s="622"/>
      <c r="MJD98" s="622"/>
      <c r="MJE98" s="622"/>
      <c r="MJF98" s="622"/>
      <c r="MJG98" s="622"/>
      <c r="MJH98" s="622"/>
      <c r="MJI98" s="622"/>
      <c r="MJJ98" s="622"/>
      <c r="MJK98" s="622"/>
      <c r="MJL98" s="622"/>
      <c r="MJM98" s="622"/>
      <c r="MJN98" s="622"/>
      <c r="MJO98" s="622"/>
      <c r="MJP98" s="622"/>
      <c r="MJQ98" s="622"/>
      <c r="MJR98" s="622"/>
      <c r="MJS98" s="622"/>
      <c r="MJT98" s="622"/>
      <c r="MJU98" s="622"/>
      <c r="MJV98" s="622"/>
      <c r="MJW98" s="622"/>
      <c r="MJX98" s="622"/>
      <c r="MJY98" s="622"/>
      <c r="MJZ98" s="622"/>
      <c r="MKA98" s="622"/>
      <c r="MKB98" s="622"/>
      <c r="MKC98" s="622"/>
      <c r="MKD98" s="622"/>
      <c r="MKE98" s="622"/>
      <c r="MKF98" s="622"/>
      <c r="MKG98" s="622"/>
      <c r="MKH98" s="622"/>
      <c r="MKI98" s="622"/>
      <c r="MKJ98" s="622"/>
      <c r="MKK98" s="622"/>
      <c r="MKL98" s="622"/>
      <c r="MKM98" s="622"/>
      <c r="MKN98" s="622"/>
      <c r="MKO98" s="622"/>
      <c r="MKP98" s="622"/>
      <c r="MKQ98" s="622"/>
      <c r="MKR98" s="622"/>
      <c r="MKS98" s="622"/>
      <c r="MKT98" s="622"/>
      <c r="MKU98" s="622"/>
      <c r="MKV98" s="622"/>
      <c r="MKW98" s="622"/>
      <c r="MKX98" s="622"/>
      <c r="MKY98" s="622"/>
      <c r="MKZ98" s="622"/>
      <c r="MLA98" s="622"/>
      <c r="MLB98" s="622"/>
      <c r="MLC98" s="622"/>
      <c r="MLD98" s="622"/>
      <c r="MLE98" s="622"/>
      <c r="MLF98" s="622"/>
      <c r="MLG98" s="622"/>
      <c r="MLH98" s="622"/>
      <c r="MLI98" s="622"/>
      <c r="MLJ98" s="622"/>
      <c r="MLK98" s="622"/>
      <c r="MLL98" s="622"/>
      <c r="MLM98" s="622"/>
      <c r="MLN98" s="622"/>
      <c r="MLO98" s="622"/>
      <c r="MLP98" s="622"/>
      <c r="MLQ98" s="622"/>
      <c r="MLR98" s="622"/>
      <c r="MLS98" s="622"/>
      <c r="MLT98" s="622"/>
      <c r="MLU98" s="622"/>
      <c r="MLV98" s="622"/>
      <c r="MLW98" s="622"/>
      <c r="MLX98" s="622"/>
      <c r="MLY98" s="622"/>
      <c r="MLZ98" s="622"/>
      <c r="MMA98" s="622"/>
      <c r="MMB98" s="622"/>
      <c r="MMC98" s="622"/>
      <c r="MMD98" s="622"/>
      <c r="MME98" s="622"/>
      <c r="MMF98" s="622"/>
      <c r="MMG98" s="622"/>
      <c r="MMH98" s="622"/>
      <c r="MMI98" s="622"/>
      <c r="MMJ98" s="622"/>
      <c r="MMK98" s="622"/>
      <c r="MML98" s="622"/>
      <c r="MMM98" s="622"/>
      <c r="MMN98" s="622"/>
      <c r="MMO98" s="622"/>
      <c r="MMP98" s="622"/>
      <c r="MMQ98" s="622"/>
      <c r="MMR98" s="622"/>
      <c r="MMS98" s="622"/>
      <c r="MMT98" s="622"/>
      <c r="MMU98" s="622"/>
      <c r="MMV98" s="622"/>
      <c r="MMW98" s="622"/>
      <c r="MMX98" s="622"/>
      <c r="MMY98" s="622"/>
      <c r="MMZ98" s="622"/>
      <c r="MNA98" s="622"/>
      <c r="MNB98" s="622"/>
      <c r="MNC98" s="622"/>
      <c r="MND98" s="622"/>
      <c r="MNE98" s="622"/>
      <c r="MNF98" s="622"/>
      <c r="MNG98" s="622"/>
      <c r="MNH98" s="622"/>
      <c r="MNI98" s="622"/>
      <c r="MNJ98" s="622"/>
      <c r="MNK98" s="622"/>
      <c r="MNL98" s="622"/>
      <c r="MNM98" s="622"/>
      <c r="MNN98" s="622"/>
      <c r="MNO98" s="622"/>
      <c r="MNP98" s="622"/>
      <c r="MNQ98" s="622"/>
      <c r="MNR98" s="622"/>
      <c r="MNS98" s="622"/>
      <c r="MNT98" s="622"/>
      <c r="MNU98" s="622"/>
      <c r="MNV98" s="622"/>
      <c r="MNW98" s="622"/>
      <c r="MNX98" s="622"/>
      <c r="MNY98" s="622"/>
      <c r="MNZ98" s="622"/>
      <c r="MOA98" s="622"/>
      <c r="MOB98" s="622"/>
      <c r="MOC98" s="622"/>
      <c r="MOD98" s="622"/>
      <c r="MOE98" s="622"/>
      <c r="MOF98" s="622"/>
      <c r="MOG98" s="622"/>
      <c r="MOH98" s="622"/>
      <c r="MOI98" s="622"/>
      <c r="MOJ98" s="622"/>
      <c r="MOK98" s="622"/>
      <c r="MOL98" s="622"/>
      <c r="MOM98" s="622"/>
      <c r="MON98" s="622"/>
      <c r="MOO98" s="622"/>
      <c r="MOP98" s="622"/>
      <c r="MOQ98" s="622"/>
      <c r="MOR98" s="622"/>
      <c r="MOS98" s="622"/>
      <c r="MOT98" s="622"/>
      <c r="MOU98" s="622"/>
      <c r="MOV98" s="622"/>
      <c r="MOW98" s="622"/>
      <c r="MOX98" s="622"/>
      <c r="MOY98" s="622"/>
      <c r="MOZ98" s="622"/>
      <c r="MPA98" s="622"/>
      <c r="MPB98" s="622"/>
      <c r="MPC98" s="622"/>
      <c r="MPD98" s="622"/>
      <c r="MPE98" s="622"/>
      <c r="MPF98" s="622"/>
      <c r="MPG98" s="622"/>
      <c r="MPH98" s="622"/>
      <c r="MPI98" s="622"/>
      <c r="MPJ98" s="622"/>
      <c r="MPK98" s="622"/>
      <c r="MPL98" s="622"/>
      <c r="MPM98" s="622"/>
      <c r="MPN98" s="622"/>
      <c r="MPO98" s="622"/>
      <c r="MPP98" s="622"/>
      <c r="MPQ98" s="622"/>
      <c r="MPR98" s="622"/>
      <c r="MPS98" s="622"/>
      <c r="MPT98" s="622"/>
      <c r="MPU98" s="622"/>
      <c r="MPV98" s="622"/>
      <c r="MPW98" s="622"/>
      <c r="MPX98" s="622"/>
      <c r="MPY98" s="622"/>
      <c r="MPZ98" s="622"/>
      <c r="MQA98" s="622"/>
      <c r="MQB98" s="622"/>
      <c r="MQC98" s="622"/>
      <c r="MQD98" s="622"/>
      <c r="MQE98" s="622"/>
      <c r="MQF98" s="622"/>
      <c r="MQG98" s="622"/>
      <c r="MQH98" s="622"/>
      <c r="MQI98" s="622"/>
      <c r="MQJ98" s="622"/>
      <c r="MQK98" s="622"/>
      <c r="MQL98" s="622"/>
      <c r="MQM98" s="622"/>
      <c r="MQN98" s="622"/>
      <c r="MQO98" s="622"/>
      <c r="MQP98" s="622"/>
      <c r="MQQ98" s="622"/>
      <c r="MQR98" s="622"/>
      <c r="MQS98" s="622"/>
      <c r="MQT98" s="622"/>
      <c r="MQU98" s="622"/>
      <c r="MQV98" s="622"/>
      <c r="MQW98" s="622"/>
      <c r="MQX98" s="622"/>
      <c r="MQY98" s="622"/>
      <c r="MQZ98" s="622"/>
      <c r="MRA98" s="622"/>
      <c r="MRB98" s="622"/>
      <c r="MRC98" s="622"/>
      <c r="MRD98" s="622"/>
      <c r="MRE98" s="622"/>
      <c r="MRF98" s="622"/>
      <c r="MRG98" s="622"/>
      <c r="MRH98" s="622"/>
      <c r="MRI98" s="622"/>
      <c r="MRJ98" s="622"/>
      <c r="MRK98" s="622"/>
      <c r="MRL98" s="622"/>
      <c r="MRM98" s="622"/>
      <c r="MRN98" s="622"/>
      <c r="MRO98" s="622"/>
      <c r="MRP98" s="622"/>
      <c r="MRQ98" s="622"/>
      <c r="MRR98" s="622"/>
      <c r="MRS98" s="622"/>
      <c r="MRT98" s="622"/>
      <c r="MRU98" s="622"/>
      <c r="MRV98" s="622"/>
      <c r="MRW98" s="622"/>
      <c r="MRX98" s="622"/>
      <c r="MRY98" s="622"/>
      <c r="MRZ98" s="622"/>
      <c r="MSA98" s="622"/>
      <c r="MSB98" s="622"/>
      <c r="MSC98" s="622"/>
      <c r="MSD98" s="622"/>
      <c r="MSE98" s="622"/>
      <c r="MSF98" s="622"/>
      <c r="MSG98" s="622"/>
      <c r="MSH98" s="622"/>
      <c r="MSI98" s="622"/>
      <c r="MSJ98" s="622"/>
      <c r="MSK98" s="622"/>
      <c r="MSL98" s="622"/>
      <c r="MSM98" s="622"/>
      <c r="MSN98" s="622"/>
      <c r="MSO98" s="622"/>
      <c r="MSP98" s="622"/>
      <c r="MSQ98" s="622"/>
      <c r="MSR98" s="622"/>
      <c r="MSS98" s="622"/>
      <c r="MST98" s="622"/>
      <c r="MSU98" s="622"/>
      <c r="MSV98" s="622"/>
      <c r="MSW98" s="622"/>
      <c r="MSX98" s="622"/>
      <c r="MSY98" s="622"/>
      <c r="MSZ98" s="622"/>
      <c r="MTA98" s="622"/>
      <c r="MTB98" s="622"/>
      <c r="MTC98" s="622"/>
      <c r="MTD98" s="622"/>
      <c r="MTE98" s="622"/>
      <c r="MTF98" s="622"/>
      <c r="MTG98" s="622"/>
      <c r="MTH98" s="622"/>
      <c r="MTI98" s="622"/>
      <c r="MTJ98" s="622"/>
      <c r="MTK98" s="622"/>
      <c r="MTL98" s="622"/>
      <c r="MTM98" s="622"/>
      <c r="MTN98" s="622"/>
      <c r="MTO98" s="622"/>
      <c r="MTP98" s="622"/>
      <c r="MTQ98" s="622"/>
      <c r="MTR98" s="622"/>
      <c r="MTS98" s="622"/>
      <c r="MTT98" s="622"/>
      <c r="MTU98" s="622"/>
      <c r="MTV98" s="622"/>
      <c r="MTW98" s="622"/>
      <c r="MTX98" s="622"/>
      <c r="MTY98" s="622"/>
      <c r="MTZ98" s="622"/>
      <c r="MUA98" s="622"/>
      <c r="MUB98" s="622"/>
      <c r="MUC98" s="622"/>
      <c r="MUD98" s="622"/>
      <c r="MUE98" s="622"/>
      <c r="MUF98" s="622"/>
      <c r="MUG98" s="622"/>
      <c r="MUH98" s="622"/>
      <c r="MUI98" s="622"/>
      <c r="MUJ98" s="622"/>
      <c r="MUK98" s="622"/>
      <c r="MUL98" s="622"/>
      <c r="MUM98" s="622"/>
      <c r="MUN98" s="622"/>
      <c r="MUO98" s="622"/>
      <c r="MUP98" s="622"/>
      <c r="MUQ98" s="622"/>
      <c r="MUR98" s="622"/>
      <c r="MUS98" s="622"/>
      <c r="MUT98" s="622"/>
      <c r="MUU98" s="622"/>
      <c r="MUV98" s="622"/>
      <c r="MUW98" s="622"/>
      <c r="MUX98" s="622"/>
      <c r="MUY98" s="622"/>
      <c r="MUZ98" s="622"/>
      <c r="MVA98" s="622"/>
      <c r="MVB98" s="622"/>
      <c r="MVC98" s="622"/>
      <c r="MVD98" s="622"/>
      <c r="MVE98" s="622"/>
      <c r="MVF98" s="622"/>
      <c r="MVG98" s="622"/>
      <c r="MVH98" s="622"/>
      <c r="MVI98" s="622"/>
      <c r="MVJ98" s="622"/>
      <c r="MVK98" s="622"/>
      <c r="MVL98" s="622"/>
      <c r="MVM98" s="622"/>
      <c r="MVN98" s="622"/>
      <c r="MVO98" s="622"/>
      <c r="MVP98" s="622"/>
      <c r="MVQ98" s="622"/>
      <c r="MVR98" s="622"/>
      <c r="MVS98" s="622"/>
      <c r="MVT98" s="622"/>
      <c r="MVU98" s="622"/>
      <c r="MVV98" s="622"/>
      <c r="MVW98" s="622"/>
      <c r="MVX98" s="622"/>
      <c r="MVY98" s="622"/>
      <c r="MVZ98" s="622"/>
      <c r="MWA98" s="622"/>
      <c r="MWB98" s="622"/>
      <c r="MWC98" s="622"/>
      <c r="MWD98" s="622"/>
      <c r="MWE98" s="622"/>
      <c r="MWF98" s="622"/>
      <c r="MWG98" s="622"/>
      <c r="MWH98" s="622"/>
      <c r="MWI98" s="622"/>
      <c r="MWJ98" s="622"/>
      <c r="MWK98" s="622"/>
      <c r="MWL98" s="622"/>
      <c r="MWM98" s="622"/>
      <c r="MWN98" s="622"/>
      <c r="MWO98" s="622"/>
      <c r="MWP98" s="622"/>
      <c r="MWQ98" s="622"/>
      <c r="MWR98" s="622"/>
      <c r="MWS98" s="622"/>
      <c r="MWT98" s="622"/>
      <c r="MWU98" s="622"/>
      <c r="MWV98" s="622"/>
      <c r="MWW98" s="622"/>
      <c r="MWX98" s="622"/>
      <c r="MWY98" s="622"/>
      <c r="MWZ98" s="622"/>
      <c r="MXA98" s="622"/>
      <c r="MXB98" s="622"/>
      <c r="MXC98" s="622"/>
      <c r="MXD98" s="622"/>
      <c r="MXE98" s="622"/>
      <c r="MXF98" s="622"/>
      <c r="MXG98" s="622"/>
      <c r="MXH98" s="622"/>
      <c r="MXI98" s="622"/>
      <c r="MXJ98" s="622"/>
      <c r="MXK98" s="622"/>
      <c r="MXL98" s="622"/>
      <c r="MXM98" s="622"/>
      <c r="MXN98" s="622"/>
      <c r="MXO98" s="622"/>
      <c r="MXP98" s="622"/>
      <c r="MXQ98" s="622"/>
      <c r="MXR98" s="622"/>
      <c r="MXS98" s="622"/>
      <c r="MXT98" s="622"/>
      <c r="MXU98" s="622"/>
      <c r="MXV98" s="622"/>
      <c r="MXW98" s="622"/>
      <c r="MXX98" s="622"/>
      <c r="MXY98" s="622"/>
      <c r="MXZ98" s="622"/>
      <c r="MYA98" s="622"/>
      <c r="MYB98" s="622"/>
      <c r="MYC98" s="622"/>
      <c r="MYD98" s="622"/>
      <c r="MYE98" s="622"/>
      <c r="MYF98" s="622"/>
      <c r="MYG98" s="622"/>
      <c r="MYH98" s="622"/>
      <c r="MYI98" s="622"/>
      <c r="MYJ98" s="622"/>
      <c r="MYK98" s="622"/>
      <c r="MYL98" s="622"/>
      <c r="MYM98" s="622"/>
      <c r="MYN98" s="622"/>
      <c r="MYO98" s="622"/>
      <c r="MYP98" s="622"/>
      <c r="MYQ98" s="622"/>
      <c r="MYR98" s="622"/>
      <c r="MYS98" s="622"/>
      <c r="MYT98" s="622"/>
      <c r="MYU98" s="622"/>
      <c r="MYV98" s="622"/>
      <c r="MYW98" s="622"/>
      <c r="MYX98" s="622"/>
      <c r="MYY98" s="622"/>
      <c r="MYZ98" s="622"/>
      <c r="MZA98" s="622"/>
      <c r="MZB98" s="622"/>
      <c r="MZC98" s="622"/>
      <c r="MZD98" s="622"/>
      <c r="MZE98" s="622"/>
      <c r="MZF98" s="622"/>
      <c r="MZG98" s="622"/>
      <c r="MZH98" s="622"/>
      <c r="MZI98" s="622"/>
      <c r="MZJ98" s="622"/>
      <c r="MZK98" s="622"/>
      <c r="MZL98" s="622"/>
      <c r="MZM98" s="622"/>
      <c r="MZN98" s="622"/>
      <c r="MZO98" s="622"/>
      <c r="MZP98" s="622"/>
      <c r="MZQ98" s="622"/>
      <c r="MZR98" s="622"/>
      <c r="MZS98" s="622"/>
      <c r="MZT98" s="622"/>
      <c r="MZU98" s="622"/>
      <c r="MZV98" s="622"/>
      <c r="MZW98" s="622"/>
      <c r="MZX98" s="622"/>
      <c r="MZY98" s="622"/>
      <c r="MZZ98" s="622"/>
      <c r="NAA98" s="622"/>
      <c r="NAB98" s="622"/>
      <c r="NAC98" s="622"/>
      <c r="NAD98" s="622"/>
      <c r="NAE98" s="622"/>
      <c r="NAF98" s="622"/>
      <c r="NAG98" s="622"/>
      <c r="NAH98" s="622"/>
      <c r="NAI98" s="622"/>
      <c r="NAJ98" s="622"/>
      <c r="NAK98" s="622"/>
      <c r="NAL98" s="622"/>
      <c r="NAM98" s="622"/>
      <c r="NAN98" s="622"/>
      <c r="NAO98" s="622"/>
      <c r="NAP98" s="622"/>
      <c r="NAQ98" s="622"/>
      <c r="NAR98" s="622"/>
      <c r="NAS98" s="622"/>
      <c r="NAT98" s="622"/>
      <c r="NAU98" s="622"/>
      <c r="NAV98" s="622"/>
      <c r="NAW98" s="622"/>
      <c r="NAX98" s="622"/>
      <c r="NAY98" s="622"/>
      <c r="NAZ98" s="622"/>
      <c r="NBA98" s="622"/>
      <c r="NBB98" s="622"/>
      <c r="NBC98" s="622"/>
      <c r="NBD98" s="622"/>
      <c r="NBE98" s="622"/>
      <c r="NBF98" s="622"/>
      <c r="NBG98" s="622"/>
      <c r="NBH98" s="622"/>
      <c r="NBI98" s="622"/>
      <c r="NBJ98" s="622"/>
      <c r="NBK98" s="622"/>
      <c r="NBL98" s="622"/>
      <c r="NBM98" s="622"/>
      <c r="NBN98" s="622"/>
      <c r="NBO98" s="622"/>
      <c r="NBP98" s="622"/>
      <c r="NBQ98" s="622"/>
      <c r="NBR98" s="622"/>
      <c r="NBS98" s="622"/>
      <c r="NBT98" s="622"/>
      <c r="NBU98" s="622"/>
      <c r="NBV98" s="622"/>
      <c r="NBW98" s="622"/>
      <c r="NBX98" s="622"/>
      <c r="NBY98" s="622"/>
      <c r="NBZ98" s="622"/>
      <c r="NCA98" s="622"/>
      <c r="NCB98" s="622"/>
      <c r="NCC98" s="622"/>
      <c r="NCD98" s="622"/>
      <c r="NCE98" s="622"/>
      <c r="NCF98" s="622"/>
      <c r="NCG98" s="622"/>
      <c r="NCH98" s="622"/>
      <c r="NCI98" s="622"/>
      <c r="NCJ98" s="622"/>
      <c r="NCK98" s="622"/>
      <c r="NCL98" s="622"/>
      <c r="NCM98" s="622"/>
      <c r="NCN98" s="622"/>
      <c r="NCO98" s="622"/>
      <c r="NCP98" s="622"/>
      <c r="NCQ98" s="622"/>
      <c r="NCR98" s="622"/>
      <c r="NCS98" s="622"/>
      <c r="NCT98" s="622"/>
      <c r="NCU98" s="622"/>
      <c r="NCV98" s="622"/>
      <c r="NCW98" s="622"/>
      <c r="NCX98" s="622"/>
      <c r="NCY98" s="622"/>
      <c r="NCZ98" s="622"/>
      <c r="NDA98" s="622"/>
      <c r="NDB98" s="622"/>
      <c r="NDC98" s="622"/>
      <c r="NDD98" s="622"/>
      <c r="NDE98" s="622"/>
      <c r="NDF98" s="622"/>
      <c r="NDG98" s="622"/>
      <c r="NDH98" s="622"/>
      <c r="NDI98" s="622"/>
      <c r="NDJ98" s="622"/>
      <c r="NDK98" s="622"/>
      <c r="NDL98" s="622"/>
      <c r="NDM98" s="622"/>
      <c r="NDN98" s="622"/>
      <c r="NDO98" s="622"/>
      <c r="NDP98" s="622"/>
      <c r="NDQ98" s="622"/>
      <c r="NDR98" s="622"/>
      <c r="NDS98" s="622"/>
      <c r="NDT98" s="622"/>
      <c r="NDU98" s="622"/>
      <c r="NDV98" s="622"/>
      <c r="NDW98" s="622"/>
      <c r="NDX98" s="622"/>
      <c r="NDY98" s="622"/>
      <c r="NDZ98" s="622"/>
      <c r="NEA98" s="622"/>
      <c r="NEB98" s="622"/>
      <c r="NEC98" s="622"/>
      <c r="NED98" s="622"/>
      <c r="NEE98" s="622"/>
      <c r="NEF98" s="622"/>
      <c r="NEG98" s="622"/>
      <c r="NEH98" s="622"/>
      <c r="NEI98" s="622"/>
      <c r="NEJ98" s="622"/>
      <c r="NEK98" s="622"/>
      <c r="NEL98" s="622"/>
      <c r="NEM98" s="622"/>
      <c r="NEN98" s="622"/>
      <c r="NEO98" s="622"/>
      <c r="NEP98" s="622"/>
      <c r="NEQ98" s="622"/>
      <c r="NER98" s="622"/>
      <c r="NES98" s="622"/>
      <c r="NET98" s="622"/>
      <c r="NEU98" s="622"/>
      <c r="NEV98" s="622"/>
      <c r="NEW98" s="622"/>
      <c r="NEX98" s="622"/>
      <c r="NEY98" s="622"/>
      <c r="NEZ98" s="622"/>
      <c r="NFA98" s="622"/>
      <c r="NFB98" s="622"/>
      <c r="NFC98" s="622"/>
      <c r="NFD98" s="622"/>
      <c r="NFE98" s="622"/>
      <c r="NFF98" s="622"/>
      <c r="NFG98" s="622"/>
      <c r="NFH98" s="622"/>
      <c r="NFI98" s="622"/>
      <c r="NFJ98" s="622"/>
      <c r="NFK98" s="622"/>
      <c r="NFL98" s="622"/>
      <c r="NFM98" s="622"/>
      <c r="NFN98" s="622"/>
      <c r="NFO98" s="622"/>
      <c r="NFP98" s="622"/>
      <c r="NFQ98" s="622"/>
      <c r="NFR98" s="622"/>
      <c r="NFS98" s="622"/>
      <c r="NFT98" s="622"/>
      <c r="NFU98" s="622"/>
      <c r="NFV98" s="622"/>
      <c r="NFW98" s="622"/>
      <c r="NFX98" s="622"/>
      <c r="NFY98" s="622"/>
      <c r="NFZ98" s="622"/>
      <c r="NGA98" s="622"/>
      <c r="NGB98" s="622"/>
      <c r="NGC98" s="622"/>
      <c r="NGD98" s="622"/>
      <c r="NGE98" s="622"/>
      <c r="NGF98" s="622"/>
      <c r="NGG98" s="622"/>
      <c r="NGH98" s="622"/>
      <c r="NGI98" s="622"/>
      <c r="NGJ98" s="622"/>
      <c r="NGK98" s="622"/>
      <c r="NGL98" s="622"/>
      <c r="NGM98" s="622"/>
      <c r="NGN98" s="622"/>
      <c r="NGO98" s="622"/>
      <c r="NGP98" s="622"/>
      <c r="NGQ98" s="622"/>
      <c r="NGR98" s="622"/>
      <c r="NGS98" s="622"/>
      <c r="NGT98" s="622"/>
      <c r="NGU98" s="622"/>
      <c r="NGV98" s="622"/>
      <c r="NGW98" s="622"/>
      <c r="NGX98" s="622"/>
      <c r="NGY98" s="622"/>
      <c r="NGZ98" s="622"/>
      <c r="NHA98" s="622"/>
      <c r="NHB98" s="622"/>
      <c r="NHC98" s="622"/>
      <c r="NHD98" s="622"/>
      <c r="NHE98" s="622"/>
      <c r="NHF98" s="622"/>
      <c r="NHG98" s="622"/>
      <c r="NHH98" s="622"/>
      <c r="NHI98" s="622"/>
      <c r="NHJ98" s="622"/>
      <c r="NHK98" s="622"/>
      <c r="NHL98" s="622"/>
      <c r="NHM98" s="622"/>
      <c r="NHN98" s="622"/>
      <c r="NHO98" s="622"/>
      <c r="NHP98" s="622"/>
      <c r="NHQ98" s="622"/>
      <c r="NHR98" s="622"/>
      <c r="NHS98" s="622"/>
      <c r="NHT98" s="622"/>
      <c r="NHU98" s="622"/>
      <c r="NHV98" s="622"/>
      <c r="NHW98" s="622"/>
      <c r="NHX98" s="622"/>
      <c r="NHY98" s="622"/>
      <c r="NHZ98" s="622"/>
      <c r="NIA98" s="622"/>
      <c r="NIB98" s="622"/>
      <c r="NIC98" s="622"/>
      <c r="NID98" s="622"/>
      <c r="NIE98" s="622"/>
      <c r="NIF98" s="622"/>
      <c r="NIG98" s="622"/>
      <c r="NIH98" s="622"/>
      <c r="NII98" s="622"/>
      <c r="NIJ98" s="622"/>
      <c r="NIK98" s="622"/>
      <c r="NIL98" s="622"/>
      <c r="NIM98" s="622"/>
      <c r="NIN98" s="622"/>
      <c r="NIO98" s="622"/>
      <c r="NIP98" s="622"/>
      <c r="NIQ98" s="622"/>
      <c r="NIR98" s="622"/>
      <c r="NIS98" s="622"/>
      <c r="NIT98" s="622"/>
      <c r="NIU98" s="622"/>
      <c r="NIV98" s="622"/>
      <c r="NIW98" s="622"/>
      <c r="NIX98" s="622"/>
      <c r="NIY98" s="622"/>
      <c r="NIZ98" s="622"/>
      <c r="NJA98" s="622"/>
      <c r="NJB98" s="622"/>
      <c r="NJC98" s="622"/>
      <c r="NJD98" s="622"/>
      <c r="NJE98" s="622"/>
      <c r="NJF98" s="622"/>
      <c r="NJG98" s="622"/>
      <c r="NJH98" s="622"/>
      <c r="NJI98" s="622"/>
      <c r="NJJ98" s="622"/>
      <c r="NJK98" s="622"/>
      <c r="NJL98" s="622"/>
      <c r="NJM98" s="622"/>
      <c r="NJN98" s="622"/>
      <c r="NJO98" s="622"/>
      <c r="NJP98" s="622"/>
      <c r="NJQ98" s="622"/>
      <c r="NJR98" s="622"/>
      <c r="NJS98" s="622"/>
      <c r="NJT98" s="622"/>
      <c r="NJU98" s="622"/>
      <c r="NJV98" s="622"/>
      <c r="NJW98" s="622"/>
      <c r="NJX98" s="622"/>
      <c r="NJY98" s="622"/>
      <c r="NJZ98" s="622"/>
      <c r="NKA98" s="622"/>
      <c r="NKB98" s="622"/>
      <c r="NKC98" s="622"/>
      <c r="NKD98" s="622"/>
      <c r="NKE98" s="622"/>
      <c r="NKF98" s="622"/>
      <c r="NKG98" s="622"/>
      <c r="NKH98" s="622"/>
      <c r="NKI98" s="622"/>
      <c r="NKJ98" s="622"/>
      <c r="NKK98" s="622"/>
      <c r="NKL98" s="622"/>
      <c r="NKM98" s="622"/>
      <c r="NKN98" s="622"/>
      <c r="NKO98" s="622"/>
      <c r="NKP98" s="622"/>
      <c r="NKQ98" s="622"/>
      <c r="NKR98" s="622"/>
      <c r="NKS98" s="622"/>
      <c r="NKT98" s="622"/>
      <c r="NKU98" s="622"/>
      <c r="NKV98" s="622"/>
      <c r="NKW98" s="622"/>
      <c r="NKX98" s="622"/>
      <c r="NKY98" s="622"/>
      <c r="NKZ98" s="622"/>
      <c r="NLA98" s="622"/>
      <c r="NLB98" s="622"/>
      <c r="NLC98" s="622"/>
      <c r="NLD98" s="622"/>
      <c r="NLE98" s="622"/>
      <c r="NLF98" s="622"/>
      <c r="NLG98" s="622"/>
      <c r="NLH98" s="622"/>
      <c r="NLI98" s="622"/>
      <c r="NLJ98" s="622"/>
      <c r="NLK98" s="622"/>
      <c r="NLL98" s="622"/>
      <c r="NLM98" s="622"/>
      <c r="NLN98" s="622"/>
      <c r="NLO98" s="622"/>
      <c r="NLP98" s="622"/>
      <c r="NLQ98" s="622"/>
      <c r="NLR98" s="622"/>
      <c r="NLS98" s="622"/>
      <c r="NLT98" s="622"/>
      <c r="NLU98" s="622"/>
      <c r="NLV98" s="622"/>
      <c r="NLW98" s="622"/>
      <c r="NLX98" s="622"/>
      <c r="NLY98" s="622"/>
      <c r="NLZ98" s="622"/>
      <c r="NMA98" s="622"/>
      <c r="NMB98" s="622"/>
      <c r="NMC98" s="622"/>
      <c r="NMD98" s="622"/>
      <c r="NME98" s="622"/>
      <c r="NMF98" s="622"/>
      <c r="NMG98" s="622"/>
      <c r="NMH98" s="622"/>
      <c r="NMI98" s="622"/>
      <c r="NMJ98" s="622"/>
      <c r="NMK98" s="622"/>
      <c r="NML98" s="622"/>
      <c r="NMM98" s="622"/>
      <c r="NMN98" s="622"/>
      <c r="NMO98" s="622"/>
      <c r="NMP98" s="622"/>
      <c r="NMQ98" s="622"/>
      <c r="NMR98" s="622"/>
      <c r="NMS98" s="622"/>
      <c r="NMT98" s="622"/>
      <c r="NMU98" s="622"/>
      <c r="NMV98" s="622"/>
      <c r="NMW98" s="622"/>
      <c r="NMX98" s="622"/>
      <c r="NMY98" s="622"/>
      <c r="NMZ98" s="622"/>
      <c r="NNA98" s="622"/>
      <c r="NNB98" s="622"/>
      <c r="NNC98" s="622"/>
      <c r="NND98" s="622"/>
      <c r="NNE98" s="622"/>
      <c r="NNF98" s="622"/>
      <c r="NNG98" s="622"/>
      <c r="NNH98" s="622"/>
      <c r="NNI98" s="622"/>
      <c r="NNJ98" s="622"/>
      <c r="NNK98" s="622"/>
      <c r="NNL98" s="622"/>
      <c r="NNM98" s="622"/>
      <c r="NNN98" s="622"/>
      <c r="NNO98" s="622"/>
      <c r="NNP98" s="622"/>
      <c r="NNQ98" s="622"/>
      <c r="NNR98" s="622"/>
      <c r="NNS98" s="622"/>
      <c r="NNT98" s="622"/>
      <c r="NNU98" s="622"/>
      <c r="NNV98" s="622"/>
      <c r="NNW98" s="622"/>
      <c r="NNX98" s="622"/>
      <c r="NNY98" s="622"/>
      <c r="NNZ98" s="622"/>
      <c r="NOA98" s="622"/>
      <c r="NOB98" s="622"/>
      <c r="NOC98" s="622"/>
      <c r="NOD98" s="622"/>
      <c r="NOE98" s="622"/>
      <c r="NOF98" s="622"/>
      <c r="NOG98" s="622"/>
      <c r="NOH98" s="622"/>
      <c r="NOI98" s="622"/>
      <c r="NOJ98" s="622"/>
      <c r="NOK98" s="622"/>
      <c r="NOL98" s="622"/>
      <c r="NOM98" s="622"/>
      <c r="NON98" s="622"/>
      <c r="NOO98" s="622"/>
      <c r="NOP98" s="622"/>
      <c r="NOQ98" s="622"/>
      <c r="NOR98" s="622"/>
      <c r="NOS98" s="622"/>
      <c r="NOT98" s="622"/>
      <c r="NOU98" s="622"/>
      <c r="NOV98" s="622"/>
      <c r="NOW98" s="622"/>
      <c r="NOX98" s="622"/>
      <c r="NOY98" s="622"/>
      <c r="NOZ98" s="622"/>
      <c r="NPA98" s="622"/>
      <c r="NPB98" s="622"/>
      <c r="NPC98" s="622"/>
      <c r="NPD98" s="622"/>
      <c r="NPE98" s="622"/>
      <c r="NPF98" s="622"/>
      <c r="NPG98" s="622"/>
      <c r="NPH98" s="622"/>
      <c r="NPI98" s="622"/>
      <c r="NPJ98" s="622"/>
      <c r="NPK98" s="622"/>
      <c r="NPL98" s="622"/>
      <c r="NPM98" s="622"/>
      <c r="NPN98" s="622"/>
      <c r="NPO98" s="622"/>
      <c r="NPP98" s="622"/>
      <c r="NPQ98" s="622"/>
      <c r="NPR98" s="622"/>
      <c r="NPS98" s="622"/>
      <c r="NPT98" s="622"/>
      <c r="NPU98" s="622"/>
      <c r="NPV98" s="622"/>
      <c r="NPW98" s="622"/>
      <c r="NPX98" s="622"/>
      <c r="NPY98" s="622"/>
      <c r="NPZ98" s="622"/>
      <c r="NQA98" s="622"/>
      <c r="NQB98" s="622"/>
      <c r="NQC98" s="622"/>
      <c r="NQD98" s="622"/>
      <c r="NQE98" s="622"/>
      <c r="NQF98" s="622"/>
      <c r="NQG98" s="622"/>
      <c r="NQH98" s="622"/>
      <c r="NQI98" s="622"/>
      <c r="NQJ98" s="622"/>
      <c r="NQK98" s="622"/>
      <c r="NQL98" s="622"/>
      <c r="NQM98" s="622"/>
      <c r="NQN98" s="622"/>
      <c r="NQO98" s="622"/>
      <c r="NQP98" s="622"/>
      <c r="NQQ98" s="622"/>
      <c r="NQR98" s="622"/>
      <c r="NQS98" s="622"/>
      <c r="NQT98" s="622"/>
      <c r="NQU98" s="622"/>
      <c r="NQV98" s="622"/>
      <c r="NQW98" s="622"/>
      <c r="NQX98" s="622"/>
      <c r="NQY98" s="622"/>
      <c r="NQZ98" s="622"/>
      <c r="NRA98" s="622"/>
      <c r="NRB98" s="622"/>
      <c r="NRC98" s="622"/>
      <c r="NRD98" s="622"/>
      <c r="NRE98" s="622"/>
      <c r="NRF98" s="622"/>
      <c r="NRG98" s="622"/>
      <c r="NRH98" s="622"/>
      <c r="NRI98" s="622"/>
      <c r="NRJ98" s="622"/>
      <c r="NRK98" s="622"/>
      <c r="NRL98" s="622"/>
      <c r="NRM98" s="622"/>
      <c r="NRN98" s="622"/>
      <c r="NRO98" s="622"/>
      <c r="NRP98" s="622"/>
      <c r="NRQ98" s="622"/>
      <c r="NRR98" s="622"/>
      <c r="NRS98" s="622"/>
      <c r="NRT98" s="622"/>
      <c r="NRU98" s="622"/>
      <c r="NRV98" s="622"/>
      <c r="NRW98" s="622"/>
      <c r="NRX98" s="622"/>
      <c r="NRY98" s="622"/>
      <c r="NRZ98" s="622"/>
      <c r="NSA98" s="622"/>
      <c r="NSB98" s="622"/>
      <c r="NSC98" s="622"/>
      <c r="NSD98" s="622"/>
      <c r="NSE98" s="622"/>
      <c r="NSF98" s="622"/>
      <c r="NSG98" s="622"/>
      <c r="NSH98" s="622"/>
      <c r="NSI98" s="622"/>
      <c r="NSJ98" s="622"/>
      <c r="NSK98" s="622"/>
      <c r="NSL98" s="622"/>
      <c r="NSM98" s="622"/>
      <c r="NSN98" s="622"/>
      <c r="NSO98" s="622"/>
      <c r="NSP98" s="622"/>
      <c r="NSQ98" s="622"/>
      <c r="NSR98" s="622"/>
      <c r="NSS98" s="622"/>
      <c r="NST98" s="622"/>
      <c r="NSU98" s="622"/>
      <c r="NSV98" s="622"/>
      <c r="NSW98" s="622"/>
      <c r="NSX98" s="622"/>
      <c r="NSY98" s="622"/>
      <c r="NSZ98" s="622"/>
      <c r="NTA98" s="622"/>
      <c r="NTB98" s="622"/>
      <c r="NTC98" s="622"/>
      <c r="NTD98" s="622"/>
      <c r="NTE98" s="622"/>
      <c r="NTF98" s="622"/>
      <c r="NTG98" s="622"/>
      <c r="NTH98" s="622"/>
      <c r="NTI98" s="622"/>
      <c r="NTJ98" s="622"/>
      <c r="NTK98" s="622"/>
      <c r="NTL98" s="622"/>
      <c r="NTM98" s="622"/>
      <c r="NTN98" s="622"/>
      <c r="NTO98" s="622"/>
      <c r="NTP98" s="622"/>
      <c r="NTQ98" s="622"/>
      <c r="NTR98" s="622"/>
      <c r="NTS98" s="622"/>
      <c r="NTT98" s="622"/>
      <c r="NTU98" s="622"/>
      <c r="NTV98" s="622"/>
      <c r="NTW98" s="622"/>
      <c r="NTX98" s="622"/>
      <c r="NTY98" s="622"/>
      <c r="NTZ98" s="622"/>
      <c r="NUA98" s="622"/>
      <c r="NUB98" s="622"/>
      <c r="NUC98" s="622"/>
      <c r="NUD98" s="622"/>
      <c r="NUE98" s="622"/>
      <c r="NUF98" s="622"/>
      <c r="NUG98" s="622"/>
      <c r="NUH98" s="622"/>
      <c r="NUI98" s="622"/>
      <c r="NUJ98" s="622"/>
      <c r="NUK98" s="622"/>
      <c r="NUL98" s="622"/>
      <c r="NUM98" s="622"/>
      <c r="NUN98" s="622"/>
      <c r="NUO98" s="622"/>
      <c r="NUP98" s="622"/>
      <c r="NUQ98" s="622"/>
      <c r="NUR98" s="622"/>
      <c r="NUS98" s="622"/>
      <c r="NUT98" s="622"/>
      <c r="NUU98" s="622"/>
      <c r="NUV98" s="622"/>
      <c r="NUW98" s="622"/>
      <c r="NUX98" s="622"/>
      <c r="NUY98" s="622"/>
      <c r="NUZ98" s="622"/>
      <c r="NVA98" s="622"/>
      <c r="NVB98" s="622"/>
      <c r="NVC98" s="622"/>
      <c r="NVD98" s="622"/>
      <c r="NVE98" s="622"/>
      <c r="NVF98" s="622"/>
      <c r="NVG98" s="622"/>
      <c r="NVH98" s="622"/>
      <c r="NVI98" s="622"/>
      <c r="NVJ98" s="622"/>
      <c r="NVK98" s="622"/>
      <c r="NVL98" s="622"/>
      <c r="NVM98" s="622"/>
      <c r="NVN98" s="622"/>
      <c r="NVO98" s="622"/>
      <c r="NVP98" s="622"/>
      <c r="NVQ98" s="622"/>
      <c r="NVR98" s="622"/>
      <c r="NVS98" s="622"/>
      <c r="NVT98" s="622"/>
      <c r="NVU98" s="622"/>
      <c r="NVV98" s="622"/>
      <c r="NVW98" s="622"/>
      <c r="NVX98" s="622"/>
      <c r="NVY98" s="622"/>
      <c r="NVZ98" s="622"/>
      <c r="NWA98" s="622"/>
      <c r="NWB98" s="622"/>
      <c r="NWC98" s="622"/>
      <c r="NWD98" s="622"/>
      <c r="NWE98" s="622"/>
      <c r="NWF98" s="622"/>
      <c r="NWG98" s="622"/>
      <c r="NWH98" s="622"/>
      <c r="NWI98" s="622"/>
      <c r="NWJ98" s="622"/>
      <c r="NWK98" s="622"/>
      <c r="NWL98" s="622"/>
      <c r="NWM98" s="622"/>
      <c r="NWN98" s="622"/>
      <c r="NWO98" s="622"/>
      <c r="NWP98" s="622"/>
      <c r="NWQ98" s="622"/>
      <c r="NWR98" s="622"/>
      <c r="NWS98" s="622"/>
      <c r="NWT98" s="622"/>
      <c r="NWU98" s="622"/>
      <c r="NWV98" s="622"/>
      <c r="NWW98" s="622"/>
      <c r="NWX98" s="622"/>
      <c r="NWY98" s="622"/>
      <c r="NWZ98" s="622"/>
      <c r="NXA98" s="622"/>
      <c r="NXB98" s="622"/>
      <c r="NXC98" s="622"/>
      <c r="NXD98" s="622"/>
      <c r="NXE98" s="622"/>
      <c r="NXF98" s="622"/>
      <c r="NXG98" s="622"/>
      <c r="NXH98" s="622"/>
      <c r="NXI98" s="622"/>
      <c r="NXJ98" s="622"/>
      <c r="NXK98" s="622"/>
      <c r="NXL98" s="622"/>
      <c r="NXM98" s="622"/>
      <c r="NXN98" s="622"/>
      <c r="NXO98" s="622"/>
      <c r="NXP98" s="622"/>
      <c r="NXQ98" s="622"/>
      <c r="NXR98" s="622"/>
      <c r="NXS98" s="622"/>
      <c r="NXT98" s="622"/>
      <c r="NXU98" s="622"/>
      <c r="NXV98" s="622"/>
      <c r="NXW98" s="622"/>
      <c r="NXX98" s="622"/>
      <c r="NXY98" s="622"/>
      <c r="NXZ98" s="622"/>
      <c r="NYA98" s="622"/>
      <c r="NYB98" s="622"/>
      <c r="NYC98" s="622"/>
      <c r="NYD98" s="622"/>
      <c r="NYE98" s="622"/>
      <c r="NYF98" s="622"/>
      <c r="NYG98" s="622"/>
      <c r="NYH98" s="622"/>
      <c r="NYI98" s="622"/>
      <c r="NYJ98" s="622"/>
      <c r="NYK98" s="622"/>
      <c r="NYL98" s="622"/>
      <c r="NYM98" s="622"/>
      <c r="NYN98" s="622"/>
      <c r="NYO98" s="622"/>
      <c r="NYP98" s="622"/>
      <c r="NYQ98" s="622"/>
      <c r="NYR98" s="622"/>
      <c r="NYS98" s="622"/>
      <c r="NYT98" s="622"/>
      <c r="NYU98" s="622"/>
      <c r="NYV98" s="622"/>
      <c r="NYW98" s="622"/>
      <c r="NYX98" s="622"/>
      <c r="NYY98" s="622"/>
      <c r="NYZ98" s="622"/>
      <c r="NZA98" s="622"/>
      <c r="NZB98" s="622"/>
      <c r="NZC98" s="622"/>
      <c r="NZD98" s="622"/>
      <c r="NZE98" s="622"/>
      <c r="NZF98" s="622"/>
      <c r="NZG98" s="622"/>
      <c r="NZH98" s="622"/>
      <c r="NZI98" s="622"/>
      <c r="NZJ98" s="622"/>
      <c r="NZK98" s="622"/>
      <c r="NZL98" s="622"/>
      <c r="NZM98" s="622"/>
      <c r="NZN98" s="622"/>
      <c r="NZO98" s="622"/>
      <c r="NZP98" s="622"/>
      <c r="NZQ98" s="622"/>
      <c r="NZR98" s="622"/>
      <c r="NZS98" s="622"/>
      <c r="NZT98" s="622"/>
      <c r="NZU98" s="622"/>
      <c r="NZV98" s="622"/>
      <c r="NZW98" s="622"/>
      <c r="NZX98" s="622"/>
      <c r="NZY98" s="622"/>
      <c r="NZZ98" s="622"/>
      <c r="OAA98" s="622"/>
      <c r="OAB98" s="622"/>
      <c r="OAC98" s="622"/>
      <c r="OAD98" s="622"/>
      <c r="OAE98" s="622"/>
      <c r="OAF98" s="622"/>
      <c r="OAG98" s="622"/>
      <c r="OAH98" s="622"/>
      <c r="OAI98" s="622"/>
      <c r="OAJ98" s="622"/>
      <c r="OAK98" s="622"/>
      <c r="OAL98" s="622"/>
      <c r="OAM98" s="622"/>
      <c r="OAN98" s="622"/>
      <c r="OAO98" s="622"/>
      <c r="OAP98" s="622"/>
      <c r="OAQ98" s="622"/>
      <c r="OAR98" s="622"/>
      <c r="OAS98" s="622"/>
      <c r="OAT98" s="622"/>
      <c r="OAU98" s="622"/>
      <c r="OAV98" s="622"/>
      <c r="OAW98" s="622"/>
      <c r="OAX98" s="622"/>
      <c r="OAY98" s="622"/>
      <c r="OAZ98" s="622"/>
      <c r="OBA98" s="622"/>
      <c r="OBB98" s="622"/>
      <c r="OBC98" s="622"/>
      <c r="OBD98" s="622"/>
      <c r="OBE98" s="622"/>
      <c r="OBF98" s="622"/>
      <c r="OBG98" s="622"/>
      <c r="OBH98" s="622"/>
      <c r="OBI98" s="622"/>
      <c r="OBJ98" s="622"/>
      <c r="OBK98" s="622"/>
      <c r="OBL98" s="622"/>
      <c r="OBM98" s="622"/>
      <c r="OBN98" s="622"/>
      <c r="OBO98" s="622"/>
      <c r="OBP98" s="622"/>
      <c r="OBQ98" s="622"/>
      <c r="OBR98" s="622"/>
      <c r="OBS98" s="622"/>
      <c r="OBT98" s="622"/>
      <c r="OBU98" s="622"/>
      <c r="OBV98" s="622"/>
      <c r="OBW98" s="622"/>
      <c r="OBX98" s="622"/>
      <c r="OBY98" s="622"/>
      <c r="OBZ98" s="622"/>
      <c r="OCA98" s="622"/>
      <c r="OCB98" s="622"/>
      <c r="OCC98" s="622"/>
      <c r="OCD98" s="622"/>
      <c r="OCE98" s="622"/>
      <c r="OCF98" s="622"/>
      <c r="OCG98" s="622"/>
      <c r="OCH98" s="622"/>
      <c r="OCI98" s="622"/>
      <c r="OCJ98" s="622"/>
      <c r="OCK98" s="622"/>
      <c r="OCL98" s="622"/>
      <c r="OCM98" s="622"/>
      <c r="OCN98" s="622"/>
      <c r="OCO98" s="622"/>
      <c r="OCP98" s="622"/>
      <c r="OCQ98" s="622"/>
      <c r="OCR98" s="622"/>
      <c r="OCS98" s="622"/>
      <c r="OCT98" s="622"/>
      <c r="OCU98" s="622"/>
      <c r="OCV98" s="622"/>
      <c r="OCW98" s="622"/>
      <c r="OCX98" s="622"/>
      <c r="OCY98" s="622"/>
      <c r="OCZ98" s="622"/>
      <c r="ODA98" s="622"/>
      <c r="ODB98" s="622"/>
      <c r="ODC98" s="622"/>
      <c r="ODD98" s="622"/>
      <c r="ODE98" s="622"/>
      <c r="ODF98" s="622"/>
      <c r="ODG98" s="622"/>
      <c r="ODH98" s="622"/>
      <c r="ODI98" s="622"/>
      <c r="ODJ98" s="622"/>
      <c r="ODK98" s="622"/>
      <c r="ODL98" s="622"/>
      <c r="ODM98" s="622"/>
      <c r="ODN98" s="622"/>
      <c r="ODO98" s="622"/>
      <c r="ODP98" s="622"/>
      <c r="ODQ98" s="622"/>
      <c r="ODR98" s="622"/>
      <c r="ODS98" s="622"/>
      <c r="ODT98" s="622"/>
      <c r="ODU98" s="622"/>
      <c r="ODV98" s="622"/>
      <c r="ODW98" s="622"/>
      <c r="ODX98" s="622"/>
      <c r="ODY98" s="622"/>
      <c r="ODZ98" s="622"/>
      <c r="OEA98" s="622"/>
      <c r="OEB98" s="622"/>
      <c r="OEC98" s="622"/>
      <c r="OED98" s="622"/>
      <c r="OEE98" s="622"/>
      <c r="OEF98" s="622"/>
      <c r="OEG98" s="622"/>
      <c r="OEH98" s="622"/>
      <c r="OEI98" s="622"/>
      <c r="OEJ98" s="622"/>
      <c r="OEK98" s="622"/>
      <c r="OEL98" s="622"/>
      <c r="OEM98" s="622"/>
      <c r="OEN98" s="622"/>
      <c r="OEO98" s="622"/>
      <c r="OEP98" s="622"/>
      <c r="OEQ98" s="622"/>
      <c r="OER98" s="622"/>
      <c r="OES98" s="622"/>
      <c r="OET98" s="622"/>
      <c r="OEU98" s="622"/>
      <c r="OEV98" s="622"/>
      <c r="OEW98" s="622"/>
      <c r="OEX98" s="622"/>
      <c r="OEY98" s="622"/>
      <c r="OEZ98" s="622"/>
      <c r="OFA98" s="622"/>
      <c r="OFB98" s="622"/>
      <c r="OFC98" s="622"/>
      <c r="OFD98" s="622"/>
      <c r="OFE98" s="622"/>
      <c r="OFF98" s="622"/>
      <c r="OFG98" s="622"/>
      <c r="OFH98" s="622"/>
      <c r="OFI98" s="622"/>
      <c r="OFJ98" s="622"/>
      <c r="OFK98" s="622"/>
      <c r="OFL98" s="622"/>
      <c r="OFM98" s="622"/>
      <c r="OFN98" s="622"/>
      <c r="OFO98" s="622"/>
      <c r="OFP98" s="622"/>
      <c r="OFQ98" s="622"/>
      <c r="OFR98" s="622"/>
      <c r="OFS98" s="622"/>
      <c r="OFT98" s="622"/>
      <c r="OFU98" s="622"/>
      <c r="OFV98" s="622"/>
      <c r="OFW98" s="622"/>
      <c r="OFX98" s="622"/>
      <c r="OFY98" s="622"/>
      <c r="OFZ98" s="622"/>
      <c r="OGA98" s="622"/>
      <c r="OGB98" s="622"/>
      <c r="OGC98" s="622"/>
      <c r="OGD98" s="622"/>
      <c r="OGE98" s="622"/>
      <c r="OGF98" s="622"/>
      <c r="OGG98" s="622"/>
      <c r="OGH98" s="622"/>
      <c r="OGI98" s="622"/>
      <c r="OGJ98" s="622"/>
      <c r="OGK98" s="622"/>
      <c r="OGL98" s="622"/>
      <c r="OGM98" s="622"/>
      <c r="OGN98" s="622"/>
      <c r="OGO98" s="622"/>
      <c r="OGP98" s="622"/>
      <c r="OGQ98" s="622"/>
      <c r="OGR98" s="622"/>
      <c r="OGS98" s="622"/>
      <c r="OGT98" s="622"/>
      <c r="OGU98" s="622"/>
      <c r="OGV98" s="622"/>
      <c r="OGW98" s="622"/>
      <c r="OGX98" s="622"/>
      <c r="OGY98" s="622"/>
      <c r="OGZ98" s="622"/>
      <c r="OHA98" s="622"/>
      <c r="OHB98" s="622"/>
      <c r="OHC98" s="622"/>
      <c r="OHD98" s="622"/>
      <c r="OHE98" s="622"/>
      <c r="OHF98" s="622"/>
      <c r="OHG98" s="622"/>
      <c r="OHH98" s="622"/>
      <c r="OHI98" s="622"/>
      <c r="OHJ98" s="622"/>
      <c r="OHK98" s="622"/>
      <c r="OHL98" s="622"/>
      <c r="OHM98" s="622"/>
      <c r="OHN98" s="622"/>
      <c r="OHO98" s="622"/>
      <c r="OHP98" s="622"/>
      <c r="OHQ98" s="622"/>
      <c r="OHR98" s="622"/>
      <c r="OHS98" s="622"/>
      <c r="OHT98" s="622"/>
      <c r="OHU98" s="622"/>
      <c r="OHV98" s="622"/>
      <c r="OHW98" s="622"/>
      <c r="OHX98" s="622"/>
      <c r="OHY98" s="622"/>
      <c r="OHZ98" s="622"/>
      <c r="OIA98" s="622"/>
      <c r="OIB98" s="622"/>
      <c r="OIC98" s="622"/>
      <c r="OID98" s="622"/>
      <c r="OIE98" s="622"/>
      <c r="OIF98" s="622"/>
      <c r="OIG98" s="622"/>
      <c r="OIH98" s="622"/>
      <c r="OII98" s="622"/>
      <c r="OIJ98" s="622"/>
      <c r="OIK98" s="622"/>
      <c r="OIL98" s="622"/>
      <c r="OIM98" s="622"/>
      <c r="OIN98" s="622"/>
      <c r="OIO98" s="622"/>
      <c r="OIP98" s="622"/>
      <c r="OIQ98" s="622"/>
      <c r="OIR98" s="622"/>
      <c r="OIS98" s="622"/>
      <c r="OIT98" s="622"/>
      <c r="OIU98" s="622"/>
      <c r="OIV98" s="622"/>
      <c r="OIW98" s="622"/>
      <c r="OIX98" s="622"/>
      <c r="OIY98" s="622"/>
      <c r="OIZ98" s="622"/>
      <c r="OJA98" s="622"/>
      <c r="OJB98" s="622"/>
      <c r="OJC98" s="622"/>
      <c r="OJD98" s="622"/>
      <c r="OJE98" s="622"/>
      <c r="OJF98" s="622"/>
      <c r="OJG98" s="622"/>
      <c r="OJH98" s="622"/>
      <c r="OJI98" s="622"/>
      <c r="OJJ98" s="622"/>
      <c r="OJK98" s="622"/>
      <c r="OJL98" s="622"/>
      <c r="OJM98" s="622"/>
      <c r="OJN98" s="622"/>
      <c r="OJO98" s="622"/>
      <c r="OJP98" s="622"/>
      <c r="OJQ98" s="622"/>
      <c r="OJR98" s="622"/>
      <c r="OJS98" s="622"/>
      <c r="OJT98" s="622"/>
      <c r="OJU98" s="622"/>
      <c r="OJV98" s="622"/>
      <c r="OJW98" s="622"/>
      <c r="OJX98" s="622"/>
      <c r="OJY98" s="622"/>
      <c r="OJZ98" s="622"/>
      <c r="OKA98" s="622"/>
      <c r="OKB98" s="622"/>
      <c r="OKC98" s="622"/>
      <c r="OKD98" s="622"/>
      <c r="OKE98" s="622"/>
      <c r="OKF98" s="622"/>
      <c r="OKG98" s="622"/>
      <c r="OKH98" s="622"/>
      <c r="OKI98" s="622"/>
      <c r="OKJ98" s="622"/>
      <c r="OKK98" s="622"/>
      <c r="OKL98" s="622"/>
      <c r="OKM98" s="622"/>
      <c r="OKN98" s="622"/>
      <c r="OKO98" s="622"/>
      <c r="OKP98" s="622"/>
      <c r="OKQ98" s="622"/>
      <c r="OKR98" s="622"/>
      <c r="OKS98" s="622"/>
      <c r="OKT98" s="622"/>
      <c r="OKU98" s="622"/>
      <c r="OKV98" s="622"/>
      <c r="OKW98" s="622"/>
      <c r="OKX98" s="622"/>
      <c r="OKY98" s="622"/>
      <c r="OKZ98" s="622"/>
      <c r="OLA98" s="622"/>
      <c r="OLB98" s="622"/>
      <c r="OLC98" s="622"/>
      <c r="OLD98" s="622"/>
      <c r="OLE98" s="622"/>
      <c r="OLF98" s="622"/>
      <c r="OLG98" s="622"/>
      <c r="OLH98" s="622"/>
      <c r="OLI98" s="622"/>
      <c r="OLJ98" s="622"/>
      <c r="OLK98" s="622"/>
      <c r="OLL98" s="622"/>
      <c r="OLM98" s="622"/>
      <c r="OLN98" s="622"/>
      <c r="OLO98" s="622"/>
      <c r="OLP98" s="622"/>
      <c r="OLQ98" s="622"/>
      <c r="OLR98" s="622"/>
      <c r="OLS98" s="622"/>
      <c r="OLT98" s="622"/>
      <c r="OLU98" s="622"/>
      <c r="OLV98" s="622"/>
      <c r="OLW98" s="622"/>
      <c r="OLX98" s="622"/>
      <c r="OLY98" s="622"/>
      <c r="OLZ98" s="622"/>
      <c r="OMA98" s="622"/>
      <c r="OMB98" s="622"/>
      <c r="OMC98" s="622"/>
      <c r="OMD98" s="622"/>
      <c r="OME98" s="622"/>
      <c r="OMF98" s="622"/>
      <c r="OMG98" s="622"/>
      <c r="OMH98" s="622"/>
      <c r="OMI98" s="622"/>
      <c r="OMJ98" s="622"/>
      <c r="OMK98" s="622"/>
      <c r="OML98" s="622"/>
      <c r="OMM98" s="622"/>
      <c r="OMN98" s="622"/>
      <c r="OMO98" s="622"/>
      <c r="OMP98" s="622"/>
      <c r="OMQ98" s="622"/>
      <c r="OMR98" s="622"/>
      <c r="OMS98" s="622"/>
      <c r="OMT98" s="622"/>
      <c r="OMU98" s="622"/>
      <c r="OMV98" s="622"/>
      <c r="OMW98" s="622"/>
      <c r="OMX98" s="622"/>
      <c r="OMY98" s="622"/>
      <c r="OMZ98" s="622"/>
      <c r="ONA98" s="622"/>
      <c r="ONB98" s="622"/>
      <c r="ONC98" s="622"/>
      <c r="OND98" s="622"/>
      <c r="ONE98" s="622"/>
      <c r="ONF98" s="622"/>
      <c r="ONG98" s="622"/>
      <c r="ONH98" s="622"/>
      <c r="ONI98" s="622"/>
      <c r="ONJ98" s="622"/>
      <c r="ONK98" s="622"/>
      <c r="ONL98" s="622"/>
      <c r="ONM98" s="622"/>
      <c r="ONN98" s="622"/>
      <c r="ONO98" s="622"/>
      <c r="ONP98" s="622"/>
      <c r="ONQ98" s="622"/>
      <c r="ONR98" s="622"/>
      <c r="ONS98" s="622"/>
      <c r="ONT98" s="622"/>
      <c r="ONU98" s="622"/>
      <c r="ONV98" s="622"/>
      <c r="ONW98" s="622"/>
      <c r="ONX98" s="622"/>
      <c r="ONY98" s="622"/>
      <c r="ONZ98" s="622"/>
      <c r="OOA98" s="622"/>
      <c r="OOB98" s="622"/>
      <c r="OOC98" s="622"/>
      <c r="OOD98" s="622"/>
      <c r="OOE98" s="622"/>
      <c r="OOF98" s="622"/>
      <c r="OOG98" s="622"/>
      <c r="OOH98" s="622"/>
      <c r="OOI98" s="622"/>
      <c r="OOJ98" s="622"/>
      <c r="OOK98" s="622"/>
      <c r="OOL98" s="622"/>
      <c r="OOM98" s="622"/>
      <c r="OON98" s="622"/>
      <c r="OOO98" s="622"/>
      <c r="OOP98" s="622"/>
      <c r="OOQ98" s="622"/>
      <c r="OOR98" s="622"/>
      <c r="OOS98" s="622"/>
      <c r="OOT98" s="622"/>
      <c r="OOU98" s="622"/>
      <c r="OOV98" s="622"/>
      <c r="OOW98" s="622"/>
      <c r="OOX98" s="622"/>
      <c r="OOY98" s="622"/>
      <c r="OOZ98" s="622"/>
      <c r="OPA98" s="622"/>
      <c r="OPB98" s="622"/>
      <c r="OPC98" s="622"/>
      <c r="OPD98" s="622"/>
      <c r="OPE98" s="622"/>
      <c r="OPF98" s="622"/>
      <c r="OPG98" s="622"/>
      <c r="OPH98" s="622"/>
      <c r="OPI98" s="622"/>
      <c r="OPJ98" s="622"/>
      <c r="OPK98" s="622"/>
      <c r="OPL98" s="622"/>
      <c r="OPM98" s="622"/>
      <c r="OPN98" s="622"/>
      <c r="OPO98" s="622"/>
      <c r="OPP98" s="622"/>
      <c r="OPQ98" s="622"/>
      <c r="OPR98" s="622"/>
      <c r="OPS98" s="622"/>
      <c r="OPT98" s="622"/>
      <c r="OPU98" s="622"/>
      <c r="OPV98" s="622"/>
      <c r="OPW98" s="622"/>
      <c r="OPX98" s="622"/>
      <c r="OPY98" s="622"/>
      <c r="OPZ98" s="622"/>
      <c r="OQA98" s="622"/>
      <c r="OQB98" s="622"/>
      <c r="OQC98" s="622"/>
      <c r="OQD98" s="622"/>
      <c r="OQE98" s="622"/>
      <c r="OQF98" s="622"/>
      <c r="OQG98" s="622"/>
      <c r="OQH98" s="622"/>
      <c r="OQI98" s="622"/>
      <c r="OQJ98" s="622"/>
      <c r="OQK98" s="622"/>
      <c r="OQL98" s="622"/>
      <c r="OQM98" s="622"/>
      <c r="OQN98" s="622"/>
      <c r="OQO98" s="622"/>
      <c r="OQP98" s="622"/>
      <c r="OQQ98" s="622"/>
      <c r="OQR98" s="622"/>
      <c r="OQS98" s="622"/>
      <c r="OQT98" s="622"/>
      <c r="OQU98" s="622"/>
      <c r="OQV98" s="622"/>
      <c r="OQW98" s="622"/>
      <c r="OQX98" s="622"/>
      <c r="OQY98" s="622"/>
      <c r="OQZ98" s="622"/>
      <c r="ORA98" s="622"/>
      <c r="ORB98" s="622"/>
      <c r="ORC98" s="622"/>
      <c r="ORD98" s="622"/>
      <c r="ORE98" s="622"/>
      <c r="ORF98" s="622"/>
      <c r="ORG98" s="622"/>
      <c r="ORH98" s="622"/>
      <c r="ORI98" s="622"/>
      <c r="ORJ98" s="622"/>
      <c r="ORK98" s="622"/>
      <c r="ORL98" s="622"/>
      <c r="ORM98" s="622"/>
      <c r="ORN98" s="622"/>
      <c r="ORO98" s="622"/>
      <c r="ORP98" s="622"/>
      <c r="ORQ98" s="622"/>
      <c r="ORR98" s="622"/>
      <c r="ORS98" s="622"/>
      <c r="ORT98" s="622"/>
      <c r="ORU98" s="622"/>
      <c r="ORV98" s="622"/>
      <c r="ORW98" s="622"/>
      <c r="ORX98" s="622"/>
      <c r="ORY98" s="622"/>
      <c r="ORZ98" s="622"/>
      <c r="OSA98" s="622"/>
      <c r="OSB98" s="622"/>
      <c r="OSC98" s="622"/>
      <c r="OSD98" s="622"/>
      <c r="OSE98" s="622"/>
      <c r="OSF98" s="622"/>
      <c r="OSG98" s="622"/>
      <c r="OSH98" s="622"/>
      <c r="OSI98" s="622"/>
      <c r="OSJ98" s="622"/>
      <c r="OSK98" s="622"/>
      <c r="OSL98" s="622"/>
      <c r="OSM98" s="622"/>
      <c r="OSN98" s="622"/>
      <c r="OSO98" s="622"/>
      <c r="OSP98" s="622"/>
      <c r="OSQ98" s="622"/>
      <c r="OSR98" s="622"/>
      <c r="OSS98" s="622"/>
      <c r="OST98" s="622"/>
      <c r="OSU98" s="622"/>
      <c r="OSV98" s="622"/>
      <c r="OSW98" s="622"/>
      <c r="OSX98" s="622"/>
      <c r="OSY98" s="622"/>
      <c r="OSZ98" s="622"/>
      <c r="OTA98" s="622"/>
      <c r="OTB98" s="622"/>
      <c r="OTC98" s="622"/>
      <c r="OTD98" s="622"/>
      <c r="OTE98" s="622"/>
      <c r="OTF98" s="622"/>
      <c r="OTG98" s="622"/>
      <c r="OTH98" s="622"/>
      <c r="OTI98" s="622"/>
      <c r="OTJ98" s="622"/>
      <c r="OTK98" s="622"/>
      <c r="OTL98" s="622"/>
      <c r="OTM98" s="622"/>
      <c r="OTN98" s="622"/>
      <c r="OTO98" s="622"/>
      <c r="OTP98" s="622"/>
      <c r="OTQ98" s="622"/>
      <c r="OTR98" s="622"/>
      <c r="OTS98" s="622"/>
      <c r="OTT98" s="622"/>
      <c r="OTU98" s="622"/>
      <c r="OTV98" s="622"/>
      <c r="OTW98" s="622"/>
      <c r="OTX98" s="622"/>
      <c r="OTY98" s="622"/>
      <c r="OTZ98" s="622"/>
      <c r="OUA98" s="622"/>
      <c r="OUB98" s="622"/>
      <c r="OUC98" s="622"/>
      <c r="OUD98" s="622"/>
      <c r="OUE98" s="622"/>
      <c r="OUF98" s="622"/>
      <c r="OUG98" s="622"/>
      <c r="OUH98" s="622"/>
      <c r="OUI98" s="622"/>
      <c r="OUJ98" s="622"/>
      <c r="OUK98" s="622"/>
      <c r="OUL98" s="622"/>
      <c r="OUM98" s="622"/>
      <c r="OUN98" s="622"/>
      <c r="OUO98" s="622"/>
      <c r="OUP98" s="622"/>
      <c r="OUQ98" s="622"/>
      <c r="OUR98" s="622"/>
      <c r="OUS98" s="622"/>
      <c r="OUT98" s="622"/>
      <c r="OUU98" s="622"/>
      <c r="OUV98" s="622"/>
      <c r="OUW98" s="622"/>
      <c r="OUX98" s="622"/>
      <c r="OUY98" s="622"/>
      <c r="OUZ98" s="622"/>
      <c r="OVA98" s="622"/>
      <c r="OVB98" s="622"/>
      <c r="OVC98" s="622"/>
      <c r="OVD98" s="622"/>
      <c r="OVE98" s="622"/>
      <c r="OVF98" s="622"/>
      <c r="OVG98" s="622"/>
      <c r="OVH98" s="622"/>
      <c r="OVI98" s="622"/>
      <c r="OVJ98" s="622"/>
      <c r="OVK98" s="622"/>
      <c r="OVL98" s="622"/>
      <c r="OVM98" s="622"/>
      <c r="OVN98" s="622"/>
      <c r="OVO98" s="622"/>
      <c r="OVP98" s="622"/>
      <c r="OVQ98" s="622"/>
      <c r="OVR98" s="622"/>
      <c r="OVS98" s="622"/>
      <c r="OVT98" s="622"/>
      <c r="OVU98" s="622"/>
      <c r="OVV98" s="622"/>
      <c r="OVW98" s="622"/>
      <c r="OVX98" s="622"/>
      <c r="OVY98" s="622"/>
      <c r="OVZ98" s="622"/>
      <c r="OWA98" s="622"/>
      <c r="OWB98" s="622"/>
      <c r="OWC98" s="622"/>
      <c r="OWD98" s="622"/>
      <c r="OWE98" s="622"/>
      <c r="OWF98" s="622"/>
      <c r="OWG98" s="622"/>
      <c r="OWH98" s="622"/>
      <c r="OWI98" s="622"/>
      <c r="OWJ98" s="622"/>
      <c r="OWK98" s="622"/>
      <c r="OWL98" s="622"/>
      <c r="OWM98" s="622"/>
      <c r="OWN98" s="622"/>
      <c r="OWO98" s="622"/>
      <c r="OWP98" s="622"/>
      <c r="OWQ98" s="622"/>
      <c r="OWR98" s="622"/>
      <c r="OWS98" s="622"/>
      <c r="OWT98" s="622"/>
      <c r="OWU98" s="622"/>
      <c r="OWV98" s="622"/>
      <c r="OWW98" s="622"/>
      <c r="OWX98" s="622"/>
      <c r="OWY98" s="622"/>
      <c r="OWZ98" s="622"/>
      <c r="OXA98" s="622"/>
      <c r="OXB98" s="622"/>
      <c r="OXC98" s="622"/>
      <c r="OXD98" s="622"/>
      <c r="OXE98" s="622"/>
      <c r="OXF98" s="622"/>
      <c r="OXG98" s="622"/>
      <c r="OXH98" s="622"/>
      <c r="OXI98" s="622"/>
      <c r="OXJ98" s="622"/>
      <c r="OXK98" s="622"/>
      <c r="OXL98" s="622"/>
      <c r="OXM98" s="622"/>
      <c r="OXN98" s="622"/>
      <c r="OXO98" s="622"/>
      <c r="OXP98" s="622"/>
      <c r="OXQ98" s="622"/>
      <c r="OXR98" s="622"/>
      <c r="OXS98" s="622"/>
      <c r="OXT98" s="622"/>
      <c r="OXU98" s="622"/>
      <c r="OXV98" s="622"/>
      <c r="OXW98" s="622"/>
      <c r="OXX98" s="622"/>
      <c r="OXY98" s="622"/>
      <c r="OXZ98" s="622"/>
      <c r="OYA98" s="622"/>
      <c r="OYB98" s="622"/>
      <c r="OYC98" s="622"/>
      <c r="OYD98" s="622"/>
      <c r="OYE98" s="622"/>
      <c r="OYF98" s="622"/>
      <c r="OYG98" s="622"/>
      <c r="OYH98" s="622"/>
      <c r="OYI98" s="622"/>
      <c r="OYJ98" s="622"/>
      <c r="OYK98" s="622"/>
      <c r="OYL98" s="622"/>
      <c r="OYM98" s="622"/>
      <c r="OYN98" s="622"/>
      <c r="OYO98" s="622"/>
      <c r="OYP98" s="622"/>
      <c r="OYQ98" s="622"/>
      <c r="OYR98" s="622"/>
      <c r="OYS98" s="622"/>
      <c r="OYT98" s="622"/>
      <c r="OYU98" s="622"/>
      <c r="OYV98" s="622"/>
      <c r="OYW98" s="622"/>
      <c r="OYX98" s="622"/>
      <c r="OYY98" s="622"/>
      <c r="OYZ98" s="622"/>
      <c r="OZA98" s="622"/>
      <c r="OZB98" s="622"/>
      <c r="OZC98" s="622"/>
      <c r="OZD98" s="622"/>
      <c r="OZE98" s="622"/>
      <c r="OZF98" s="622"/>
      <c r="OZG98" s="622"/>
      <c r="OZH98" s="622"/>
      <c r="OZI98" s="622"/>
      <c r="OZJ98" s="622"/>
      <c r="OZK98" s="622"/>
      <c r="OZL98" s="622"/>
      <c r="OZM98" s="622"/>
      <c r="OZN98" s="622"/>
      <c r="OZO98" s="622"/>
      <c r="OZP98" s="622"/>
      <c r="OZQ98" s="622"/>
      <c r="OZR98" s="622"/>
      <c r="OZS98" s="622"/>
      <c r="OZT98" s="622"/>
      <c r="OZU98" s="622"/>
      <c r="OZV98" s="622"/>
      <c r="OZW98" s="622"/>
      <c r="OZX98" s="622"/>
      <c r="OZY98" s="622"/>
      <c r="OZZ98" s="622"/>
      <c r="PAA98" s="622"/>
      <c r="PAB98" s="622"/>
      <c r="PAC98" s="622"/>
      <c r="PAD98" s="622"/>
      <c r="PAE98" s="622"/>
      <c r="PAF98" s="622"/>
      <c r="PAG98" s="622"/>
      <c r="PAH98" s="622"/>
      <c r="PAI98" s="622"/>
      <c r="PAJ98" s="622"/>
      <c r="PAK98" s="622"/>
      <c r="PAL98" s="622"/>
      <c r="PAM98" s="622"/>
      <c r="PAN98" s="622"/>
      <c r="PAO98" s="622"/>
      <c r="PAP98" s="622"/>
      <c r="PAQ98" s="622"/>
      <c r="PAR98" s="622"/>
      <c r="PAS98" s="622"/>
      <c r="PAT98" s="622"/>
      <c r="PAU98" s="622"/>
      <c r="PAV98" s="622"/>
      <c r="PAW98" s="622"/>
      <c r="PAX98" s="622"/>
      <c r="PAY98" s="622"/>
      <c r="PAZ98" s="622"/>
      <c r="PBA98" s="622"/>
      <c r="PBB98" s="622"/>
      <c r="PBC98" s="622"/>
      <c r="PBD98" s="622"/>
      <c r="PBE98" s="622"/>
      <c r="PBF98" s="622"/>
      <c r="PBG98" s="622"/>
      <c r="PBH98" s="622"/>
      <c r="PBI98" s="622"/>
      <c r="PBJ98" s="622"/>
      <c r="PBK98" s="622"/>
      <c r="PBL98" s="622"/>
      <c r="PBM98" s="622"/>
      <c r="PBN98" s="622"/>
      <c r="PBO98" s="622"/>
      <c r="PBP98" s="622"/>
      <c r="PBQ98" s="622"/>
      <c r="PBR98" s="622"/>
      <c r="PBS98" s="622"/>
      <c r="PBT98" s="622"/>
      <c r="PBU98" s="622"/>
      <c r="PBV98" s="622"/>
      <c r="PBW98" s="622"/>
      <c r="PBX98" s="622"/>
      <c r="PBY98" s="622"/>
      <c r="PBZ98" s="622"/>
      <c r="PCA98" s="622"/>
      <c r="PCB98" s="622"/>
      <c r="PCC98" s="622"/>
      <c r="PCD98" s="622"/>
      <c r="PCE98" s="622"/>
      <c r="PCF98" s="622"/>
      <c r="PCG98" s="622"/>
      <c r="PCH98" s="622"/>
      <c r="PCI98" s="622"/>
      <c r="PCJ98" s="622"/>
      <c r="PCK98" s="622"/>
      <c r="PCL98" s="622"/>
      <c r="PCM98" s="622"/>
      <c r="PCN98" s="622"/>
      <c r="PCO98" s="622"/>
      <c r="PCP98" s="622"/>
      <c r="PCQ98" s="622"/>
      <c r="PCR98" s="622"/>
      <c r="PCS98" s="622"/>
      <c r="PCT98" s="622"/>
      <c r="PCU98" s="622"/>
      <c r="PCV98" s="622"/>
      <c r="PCW98" s="622"/>
      <c r="PCX98" s="622"/>
      <c r="PCY98" s="622"/>
      <c r="PCZ98" s="622"/>
      <c r="PDA98" s="622"/>
      <c r="PDB98" s="622"/>
      <c r="PDC98" s="622"/>
      <c r="PDD98" s="622"/>
      <c r="PDE98" s="622"/>
      <c r="PDF98" s="622"/>
      <c r="PDG98" s="622"/>
      <c r="PDH98" s="622"/>
      <c r="PDI98" s="622"/>
      <c r="PDJ98" s="622"/>
      <c r="PDK98" s="622"/>
      <c r="PDL98" s="622"/>
      <c r="PDM98" s="622"/>
      <c r="PDN98" s="622"/>
      <c r="PDO98" s="622"/>
      <c r="PDP98" s="622"/>
      <c r="PDQ98" s="622"/>
      <c r="PDR98" s="622"/>
      <c r="PDS98" s="622"/>
      <c r="PDT98" s="622"/>
      <c r="PDU98" s="622"/>
      <c r="PDV98" s="622"/>
      <c r="PDW98" s="622"/>
      <c r="PDX98" s="622"/>
      <c r="PDY98" s="622"/>
      <c r="PDZ98" s="622"/>
      <c r="PEA98" s="622"/>
      <c r="PEB98" s="622"/>
      <c r="PEC98" s="622"/>
      <c r="PED98" s="622"/>
      <c r="PEE98" s="622"/>
      <c r="PEF98" s="622"/>
      <c r="PEG98" s="622"/>
      <c r="PEH98" s="622"/>
      <c r="PEI98" s="622"/>
      <c r="PEJ98" s="622"/>
      <c r="PEK98" s="622"/>
      <c r="PEL98" s="622"/>
      <c r="PEM98" s="622"/>
      <c r="PEN98" s="622"/>
      <c r="PEO98" s="622"/>
      <c r="PEP98" s="622"/>
      <c r="PEQ98" s="622"/>
      <c r="PER98" s="622"/>
      <c r="PES98" s="622"/>
      <c r="PET98" s="622"/>
      <c r="PEU98" s="622"/>
      <c r="PEV98" s="622"/>
      <c r="PEW98" s="622"/>
      <c r="PEX98" s="622"/>
      <c r="PEY98" s="622"/>
      <c r="PEZ98" s="622"/>
      <c r="PFA98" s="622"/>
      <c r="PFB98" s="622"/>
      <c r="PFC98" s="622"/>
      <c r="PFD98" s="622"/>
      <c r="PFE98" s="622"/>
      <c r="PFF98" s="622"/>
      <c r="PFG98" s="622"/>
      <c r="PFH98" s="622"/>
      <c r="PFI98" s="622"/>
      <c r="PFJ98" s="622"/>
      <c r="PFK98" s="622"/>
      <c r="PFL98" s="622"/>
      <c r="PFM98" s="622"/>
      <c r="PFN98" s="622"/>
      <c r="PFO98" s="622"/>
      <c r="PFP98" s="622"/>
      <c r="PFQ98" s="622"/>
      <c r="PFR98" s="622"/>
      <c r="PFS98" s="622"/>
      <c r="PFT98" s="622"/>
      <c r="PFU98" s="622"/>
      <c r="PFV98" s="622"/>
      <c r="PFW98" s="622"/>
      <c r="PFX98" s="622"/>
      <c r="PFY98" s="622"/>
      <c r="PFZ98" s="622"/>
      <c r="PGA98" s="622"/>
      <c r="PGB98" s="622"/>
      <c r="PGC98" s="622"/>
      <c r="PGD98" s="622"/>
      <c r="PGE98" s="622"/>
      <c r="PGF98" s="622"/>
      <c r="PGG98" s="622"/>
      <c r="PGH98" s="622"/>
      <c r="PGI98" s="622"/>
      <c r="PGJ98" s="622"/>
      <c r="PGK98" s="622"/>
      <c r="PGL98" s="622"/>
      <c r="PGM98" s="622"/>
      <c r="PGN98" s="622"/>
      <c r="PGO98" s="622"/>
      <c r="PGP98" s="622"/>
      <c r="PGQ98" s="622"/>
      <c r="PGR98" s="622"/>
      <c r="PGS98" s="622"/>
      <c r="PGT98" s="622"/>
      <c r="PGU98" s="622"/>
      <c r="PGV98" s="622"/>
      <c r="PGW98" s="622"/>
      <c r="PGX98" s="622"/>
      <c r="PGY98" s="622"/>
      <c r="PGZ98" s="622"/>
      <c r="PHA98" s="622"/>
      <c r="PHB98" s="622"/>
      <c r="PHC98" s="622"/>
      <c r="PHD98" s="622"/>
      <c r="PHE98" s="622"/>
      <c r="PHF98" s="622"/>
      <c r="PHG98" s="622"/>
      <c r="PHH98" s="622"/>
      <c r="PHI98" s="622"/>
      <c r="PHJ98" s="622"/>
      <c r="PHK98" s="622"/>
      <c r="PHL98" s="622"/>
      <c r="PHM98" s="622"/>
      <c r="PHN98" s="622"/>
      <c r="PHO98" s="622"/>
      <c r="PHP98" s="622"/>
      <c r="PHQ98" s="622"/>
      <c r="PHR98" s="622"/>
      <c r="PHS98" s="622"/>
      <c r="PHT98" s="622"/>
      <c r="PHU98" s="622"/>
      <c r="PHV98" s="622"/>
      <c r="PHW98" s="622"/>
      <c r="PHX98" s="622"/>
      <c r="PHY98" s="622"/>
      <c r="PHZ98" s="622"/>
      <c r="PIA98" s="622"/>
      <c r="PIB98" s="622"/>
      <c r="PIC98" s="622"/>
      <c r="PID98" s="622"/>
      <c r="PIE98" s="622"/>
      <c r="PIF98" s="622"/>
      <c r="PIG98" s="622"/>
      <c r="PIH98" s="622"/>
      <c r="PII98" s="622"/>
      <c r="PIJ98" s="622"/>
      <c r="PIK98" s="622"/>
      <c r="PIL98" s="622"/>
      <c r="PIM98" s="622"/>
      <c r="PIN98" s="622"/>
      <c r="PIO98" s="622"/>
      <c r="PIP98" s="622"/>
      <c r="PIQ98" s="622"/>
      <c r="PIR98" s="622"/>
      <c r="PIS98" s="622"/>
      <c r="PIT98" s="622"/>
      <c r="PIU98" s="622"/>
      <c r="PIV98" s="622"/>
      <c r="PIW98" s="622"/>
      <c r="PIX98" s="622"/>
      <c r="PIY98" s="622"/>
      <c r="PIZ98" s="622"/>
      <c r="PJA98" s="622"/>
      <c r="PJB98" s="622"/>
      <c r="PJC98" s="622"/>
      <c r="PJD98" s="622"/>
      <c r="PJE98" s="622"/>
      <c r="PJF98" s="622"/>
      <c r="PJG98" s="622"/>
      <c r="PJH98" s="622"/>
      <c r="PJI98" s="622"/>
      <c r="PJJ98" s="622"/>
      <c r="PJK98" s="622"/>
      <c r="PJL98" s="622"/>
      <c r="PJM98" s="622"/>
      <c r="PJN98" s="622"/>
      <c r="PJO98" s="622"/>
      <c r="PJP98" s="622"/>
      <c r="PJQ98" s="622"/>
      <c r="PJR98" s="622"/>
      <c r="PJS98" s="622"/>
      <c r="PJT98" s="622"/>
      <c r="PJU98" s="622"/>
      <c r="PJV98" s="622"/>
      <c r="PJW98" s="622"/>
      <c r="PJX98" s="622"/>
      <c r="PJY98" s="622"/>
      <c r="PJZ98" s="622"/>
      <c r="PKA98" s="622"/>
      <c r="PKB98" s="622"/>
      <c r="PKC98" s="622"/>
      <c r="PKD98" s="622"/>
      <c r="PKE98" s="622"/>
      <c r="PKF98" s="622"/>
      <c r="PKG98" s="622"/>
      <c r="PKH98" s="622"/>
      <c r="PKI98" s="622"/>
      <c r="PKJ98" s="622"/>
      <c r="PKK98" s="622"/>
      <c r="PKL98" s="622"/>
      <c r="PKM98" s="622"/>
      <c r="PKN98" s="622"/>
      <c r="PKO98" s="622"/>
      <c r="PKP98" s="622"/>
      <c r="PKQ98" s="622"/>
      <c r="PKR98" s="622"/>
      <c r="PKS98" s="622"/>
      <c r="PKT98" s="622"/>
      <c r="PKU98" s="622"/>
      <c r="PKV98" s="622"/>
      <c r="PKW98" s="622"/>
      <c r="PKX98" s="622"/>
      <c r="PKY98" s="622"/>
      <c r="PKZ98" s="622"/>
      <c r="PLA98" s="622"/>
      <c r="PLB98" s="622"/>
      <c r="PLC98" s="622"/>
      <c r="PLD98" s="622"/>
      <c r="PLE98" s="622"/>
      <c r="PLF98" s="622"/>
      <c r="PLG98" s="622"/>
      <c r="PLH98" s="622"/>
      <c r="PLI98" s="622"/>
      <c r="PLJ98" s="622"/>
      <c r="PLK98" s="622"/>
      <c r="PLL98" s="622"/>
      <c r="PLM98" s="622"/>
      <c r="PLN98" s="622"/>
      <c r="PLO98" s="622"/>
      <c r="PLP98" s="622"/>
      <c r="PLQ98" s="622"/>
      <c r="PLR98" s="622"/>
      <c r="PLS98" s="622"/>
      <c r="PLT98" s="622"/>
      <c r="PLU98" s="622"/>
      <c r="PLV98" s="622"/>
      <c r="PLW98" s="622"/>
      <c r="PLX98" s="622"/>
      <c r="PLY98" s="622"/>
      <c r="PLZ98" s="622"/>
      <c r="PMA98" s="622"/>
      <c r="PMB98" s="622"/>
      <c r="PMC98" s="622"/>
      <c r="PMD98" s="622"/>
      <c r="PME98" s="622"/>
      <c r="PMF98" s="622"/>
      <c r="PMG98" s="622"/>
      <c r="PMH98" s="622"/>
      <c r="PMI98" s="622"/>
      <c r="PMJ98" s="622"/>
      <c r="PMK98" s="622"/>
      <c r="PML98" s="622"/>
      <c r="PMM98" s="622"/>
      <c r="PMN98" s="622"/>
      <c r="PMO98" s="622"/>
      <c r="PMP98" s="622"/>
      <c r="PMQ98" s="622"/>
      <c r="PMR98" s="622"/>
      <c r="PMS98" s="622"/>
      <c r="PMT98" s="622"/>
      <c r="PMU98" s="622"/>
      <c r="PMV98" s="622"/>
      <c r="PMW98" s="622"/>
      <c r="PMX98" s="622"/>
      <c r="PMY98" s="622"/>
      <c r="PMZ98" s="622"/>
      <c r="PNA98" s="622"/>
      <c r="PNB98" s="622"/>
      <c r="PNC98" s="622"/>
      <c r="PND98" s="622"/>
      <c r="PNE98" s="622"/>
      <c r="PNF98" s="622"/>
      <c r="PNG98" s="622"/>
      <c r="PNH98" s="622"/>
      <c r="PNI98" s="622"/>
      <c r="PNJ98" s="622"/>
      <c r="PNK98" s="622"/>
      <c r="PNL98" s="622"/>
      <c r="PNM98" s="622"/>
      <c r="PNN98" s="622"/>
      <c r="PNO98" s="622"/>
      <c r="PNP98" s="622"/>
      <c r="PNQ98" s="622"/>
      <c r="PNR98" s="622"/>
      <c r="PNS98" s="622"/>
      <c r="PNT98" s="622"/>
      <c r="PNU98" s="622"/>
      <c r="PNV98" s="622"/>
      <c r="PNW98" s="622"/>
      <c r="PNX98" s="622"/>
      <c r="PNY98" s="622"/>
      <c r="PNZ98" s="622"/>
      <c r="POA98" s="622"/>
      <c r="POB98" s="622"/>
      <c r="POC98" s="622"/>
      <c r="POD98" s="622"/>
      <c r="POE98" s="622"/>
      <c r="POF98" s="622"/>
      <c r="POG98" s="622"/>
      <c r="POH98" s="622"/>
      <c r="POI98" s="622"/>
      <c r="POJ98" s="622"/>
      <c r="POK98" s="622"/>
      <c r="POL98" s="622"/>
      <c r="POM98" s="622"/>
      <c r="PON98" s="622"/>
      <c r="POO98" s="622"/>
      <c r="POP98" s="622"/>
      <c r="POQ98" s="622"/>
      <c r="POR98" s="622"/>
      <c r="POS98" s="622"/>
      <c r="POT98" s="622"/>
      <c r="POU98" s="622"/>
      <c r="POV98" s="622"/>
      <c r="POW98" s="622"/>
      <c r="POX98" s="622"/>
      <c r="POY98" s="622"/>
      <c r="POZ98" s="622"/>
      <c r="PPA98" s="622"/>
      <c r="PPB98" s="622"/>
      <c r="PPC98" s="622"/>
      <c r="PPD98" s="622"/>
      <c r="PPE98" s="622"/>
      <c r="PPF98" s="622"/>
      <c r="PPG98" s="622"/>
      <c r="PPH98" s="622"/>
      <c r="PPI98" s="622"/>
      <c r="PPJ98" s="622"/>
      <c r="PPK98" s="622"/>
      <c r="PPL98" s="622"/>
      <c r="PPM98" s="622"/>
      <c r="PPN98" s="622"/>
      <c r="PPO98" s="622"/>
      <c r="PPP98" s="622"/>
      <c r="PPQ98" s="622"/>
      <c r="PPR98" s="622"/>
      <c r="PPS98" s="622"/>
      <c r="PPT98" s="622"/>
      <c r="PPU98" s="622"/>
      <c r="PPV98" s="622"/>
      <c r="PPW98" s="622"/>
      <c r="PPX98" s="622"/>
      <c r="PPY98" s="622"/>
      <c r="PPZ98" s="622"/>
      <c r="PQA98" s="622"/>
      <c r="PQB98" s="622"/>
      <c r="PQC98" s="622"/>
      <c r="PQD98" s="622"/>
      <c r="PQE98" s="622"/>
      <c r="PQF98" s="622"/>
      <c r="PQG98" s="622"/>
      <c r="PQH98" s="622"/>
      <c r="PQI98" s="622"/>
      <c r="PQJ98" s="622"/>
      <c r="PQK98" s="622"/>
      <c r="PQL98" s="622"/>
      <c r="PQM98" s="622"/>
      <c r="PQN98" s="622"/>
      <c r="PQO98" s="622"/>
      <c r="PQP98" s="622"/>
      <c r="PQQ98" s="622"/>
      <c r="PQR98" s="622"/>
      <c r="PQS98" s="622"/>
      <c r="PQT98" s="622"/>
      <c r="PQU98" s="622"/>
      <c r="PQV98" s="622"/>
      <c r="PQW98" s="622"/>
      <c r="PQX98" s="622"/>
      <c r="PQY98" s="622"/>
      <c r="PQZ98" s="622"/>
      <c r="PRA98" s="622"/>
      <c r="PRB98" s="622"/>
      <c r="PRC98" s="622"/>
      <c r="PRD98" s="622"/>
      <c r="PRE98" s="622"/>
      <c r="PRF98" s="622"/>
      <c r="PRG98" s="622"/>
      <c r="PRH98" s="622"/>
      <c r="PRI98" s="622"/>
      <c r="PRJ98" s="622"/>
      <c r="PRK98" s="622"/>
      <c r="PRL98" s="622"/>
      <c r="PRM98" s="622"/>
      <c r="PRN98" s="622"/>
      <c r="PRO98" s="622"/>
      <c r="PRP98" s="622"/>
      <c r="PRQ98" s="622"/>
      <c r="PRR98" s="622"/>
      <c r="PRS98" s="622"/>
      <c r="PRT98" s="622"/>
      <c r="PRU98" s="622"/>
      <c r="PRV98" s="622"/>
      <c r="PRW98" s="622"/>
      <c r="PRX98" s="622"/>
      <c r="PRY98" s="622"/>
      <c r="PRZ98" s="622"/>
      <c r="PSA98" s="622"/>
      <c r="PSB98" s="622"/>
      <c r="PSC98" s="622"/>
      <c r="PSD98" s="622"/>
      <c r="PSE98" s="622"/>
      <c r="PSF98" s="622"/>
      <c r="PSG98" s="622"/>
      <c r="PSH98" s="622"/>
      <c r="PSI98" s="622"/>
      <c r="PSJ98" s="622"/>
      <c r="PSK98" s="622"/>
      <c r="PSL98" s="622"/>
      <c r="PSM98" s="622"/>
      <c r="PSN98" s="622"/>
      <c r="PSO98" s="622"/>
      <c r="PSP98" s="622"/>
      <c r="PSQ98" s="622"/>
      <c r="PSR98" s="622"/>
      <c r="PSS98" s="622"/>
      <c r="PST98" s="622"/>
      <c r="PSU98" s="622"/>
      <c r="PSV98" s="622"/>
      <c r="PSW98" s="622"/>
      <c r="PSX98" s="622"/>
      <c r="PSY98" s="622"/>
      <c r="PSZ98" s="622"/>
      <c r="PTA98" s="622"/>
      <c r="PTB98" s="622"/>
      <c r="PTC98" s="622"/>
      <c r="PTD98" s="622"/>
      <c r="PTE98" s="622"/>
      <c r="PTF98" s="622"/>
      <c r="PTG98" s="622"/>
      <c r="PTH98" s="622"/>
      <c r="PTI98" s="622"/>
      <c r="PTJ98" s="622"/>
      <c r="PTK98" s="622"/>
      <c r="PTL98" s="622"/>
      <c r="PTM98" s="622"/>
      <c r="PTN98" s="622"/>
      <c r="PTO98" s="622"/>
      <c r="PTP98" s="622"/>
      <c r="PTQ98" s="622"/>
      <c r="PTR98" s="622"/>
      <c r="PTS98" s="622"/>
      <c r="PTT98" s="622"/>
      <c r="PTU98" s="622"/>
      <c r="PTV98" s="622"/>
      <c r="PTW98" s="622"/>
      <c r="PTX98" s="622"/>
      <c r="PTY98" s="622"/>
      <c r="PTZ98" s="622"/>
      <c r="PUA98" s="622"/>
      <c r="PUB98" s="622"/>
      <c r="PUC98" s="622"/>
      <c r="PUD98" s="622"/>
      <c r="PUE98" s="622"/>
      <c r="PUF98" s="622"/>
      <c r="PUG98" s="622"/>
      <c r="PUH98" s="622"/>
      <c r="PUI98" s="622"/>
      <c r="PUJ98" s="622"/>
      <c r="PUK98" s="622"/>
      <c r="PUL98" s="622"/>
      <c r="PUM98" s="622"/>
      <c r="PUN98" s="622"/>
      <c r="PUO98" s="622"/>
      <c r="PUP98" s="622"/>
      <c r="PUQ98" s="622"/>
      <c r="PUR98" s="622"/>
      <c r="PUS98" s="622"/>
      <c r="PUT98" s="622"/>
      <c r="PUU98" s="622"/>
      <c r="PUV98" s="622"/>
      <c r="PUW98" s="622"/>
      <c r="PUX98" s="622"/>
      <c r="PUY98" s="622"/>
      <c r="PUZ98" s="622"/>
      <c r="PVA98" s="622"/>
      <c r="PVB98" s="622"/>
      <c r="PVC98" s="622"/>
      <c r="PVD98" s="622"/>
      <c r="PVE98" s="622"/>
      <c r="PVF98" s="622"/>
      <c r="PVG98" s="622"/>
      <c r="PVH98" s="622"/>
      <c r="PVI98" s="622"/>
      <c r="PVJ98" s="622"/>
      <c r="PVK98" s="622"/>
      <c r="PVL98" s="622"/>
      <c r="PVM98" s="622"/>
      <c r="PVN98" s="622"/>
      <c r="PVO98" s="622"/>
      <c r="PVP98" s="622"/>
      <c r="PVQ98" s="622"/>
      <c r="PVR98" s="622"/>
      <c r="PVS98" s="622"/>
      <c r="PVT98" s="622"/>
      <c r="PVU98" s="622"/>
      <c r="PVV98" s="622"/>
      <c r="PVW98" s="622"/>
      <c r="PVX98" s="622"/>
      <c r="PVY98" s="622"/>
      <c r="PVZ98" s="622"/>
      <c r="PWA98" s="622"/>
      <c r="PWB98" s="622"/>
      <c r="PWC98" s="622"/>
      <c r="PWD98" s="622"/>
      <c r="PWE98" s="622"/>
      <c r="PWF98" s="622"/>
      <c r="PWG98" s="622"/>
      <c r="PWH98" s="622"/>
      <c r="PWI98" s="622"/>
      <c r="PWJ98" s="622"/>
      <c r="PWK98" s="622"/>
      <c r="PWL98" s="622"/>
      <c r="PWM98" s="622"/>
      <c r="PWN98" s="622"/>
      <c r="PWO98" s="622"/>
      <c r="PWP98" s="622"/>
      <c r="PWQ98" s="622"/>
      <c r="PWR98" s="622"/>
      <c r="PWS98" s="622"/>
      <c r="PWT98" s="622"/>
      <c r="PWU98" s="622"/>
      <c r="PWV98" s="622"/>
      <c r="PWW98" s="622"/>
      <c r="PWX98" s="622"/>
      <c r="PWY98" s="622"/>
      <c r="PWZ98" s="622"/>
      <c r="PXA98" s="622"/>
      <c r="PXB98" s="622"/>
      <c r="PXC98" s="622"/>
      <c r="PXD98" s="622"/>
      <c r="PXE98" s="622"/>
      <c r="PXF98" s="622"/>
      <c r="PXG98" s="622"/>
      <c r="PXH98" s="622"/>
      <c r="PXI98" s="622"/>
      <c r="PXJ98" s="622"/>
      <c r="PXK98" s="622"/>
      <c r="PXL98" s="622"/>
      <c r="PXM98" s="622"/>
      <c r="PXN98" s="622"/>
      <c r="PXO98" s="622"/>
      <c r="PXP98" s="622"/>
      <c r="PXQ98" s="622"/>
      <c r="PXR98" s="622"/>
      <c r="PXS98" s="622"/>
      <c r="PXT98" s="622"/>
      <c r="PXU98" s="622"/>
      <c r="PXV98" s="622"/>
      <c r="PXW98" s="622"/>
      <c r="PXX98" s="622"/>
      <c r="PXY98" s="622"/>
      <c r="PXZ98" s="622"/>
      <c r="PYA98" s="622"/>
      <c r="PYB98" s="622"/>
      <c r="PYC98" s="622"/>
      <c r="PYD98" s="622"/>
      <c r="PYE98" s="622"/>
      <c r="PYF98" s="622"/>
      <c r="PYG98" s="622"/>
      <c r="PYH98" s="622"/>
      <c r="PYI98" s="622"/>
      <c r="PYJ98" s="622"/>
      <c r="PYK98" s="622"/>
      <c r="PYL98" s="622"/>
      <c r="PYM98" s="622"/>
      <c r="PYN98" s="622"/>
      <c r="PYO98" s="622"/>
      <c r="PYP98" s="622"/>
      <c r="PYQ98" s="622"/>
      <c r="PYR98" s="622"/>
      <c r="PYS98" s="622"/>
      <c r="PYT98" s="622"/>
      <c r="PYU98" s="622"/>
      <c r="PYV98" s="622"/>
      <c r="PYW98" s="622"/>
      <c r="PYX98" s="622"/>
      <c r="PYY98" s="622"/>
      <c r="PYZ98" s="622"/>
      <c r="PZA98" s="622"/>
      <c r="PZB98" s="622"/>
      <c r="PZC98" s="622"/>
      <c r="PZD98" s="622"/>
      <c r="PZE98" s="622"/>
      <c r="PZF98" s="622"/>
      <c r="PZG98" s="622"/>
      <c r="PZH98" s="622"/>
      <c r="PZI98" s="622"/>
      <c r="PZJ98" s="622"/>
      <c r="PZK98" s="622"/>
      <c r="PZL98" s="622"/>
      <c r="PZM98" s="622"/>
      <c r="PZN98" s="622"/>
      <c r="PZO98" s="622"/>
      <c r="PZP98" s="622"/>
      <c r="PZQ98" s="622"/>
      <c r="PZR98" s="622"/>
      <c r="PZS98" s="622"/>
      <c r="PZT98" s="622"/>
      <c r="PZU98" s="622"/>
      <c r="PZV98" s="622"/>
      <c r="PZW98" s="622"/>
      <c r="PZX98" s="622"/>
      <c r="PZY98" s="622"/>
      <c r="PZZ98" s="622"/>
      <c r="QAA98" s="622"/>
      <c r="QAB98" s="622"/>
      <c r="QAC98" s="622"/>
      <c r="QAD98" s="622"/>
      <c r="QAE98" s="622"/>
      <c r="QAF98" s="622"/>
      <c r="QAG98" s="622"/>
      <c r="QAH98" s="622"/>
      <c r="QAI98" s="622"/>
      <c r="QAJ98" s="622"/>
      <c r="QAK98" s="622"/>
      <c r="QAL98" s="622"/>
      <c r="QAM98" s="622"/>
      <c r="QAN98" s="622"/>
      <c r="QAO98" s="622"/>
      <c r="QAP98" s="622"/>
      <c r="QAQ98" s="622"/>
      <c r="QAR98" s="622"/>
      <c r="QAS98" s="622"/>
      <c r="QAT98" s="622"/>
      <c r="QAU98" s="622"/>
      <c r="QAV98" s="622"/>
      <c r="QAW98" s="622"/>
      <c r="QAX98" s="622"/>
      <c r="QAY98" s="622"/>
      <c r="QAZ98" s="622"/>
      <c r="QBA98" s="622"/>
      <c r="QBB98" s="622"/>
      <c r="QBC98" s="622"/>
      <c r="QBD98" s="622"/>
      <c r="QBE98" s="622"/>
      <c r="QBF98" s="622"/>
      <c r="QBG98" s="622"/>
      <c r="QBH98" s="622"/>
      <c r="QBI98" s="622"/>
      <c r="QBJ98" s="622"/>
      <c r="QBK98" s="622"/>
      <c r="QBL98" s="622"/>
      <c r="QBM98" s="622"/>
      <c r="QBN98" s="622"/>
      <c r="QBO98" s="622"/>
      <c r="QBP98" s="622"/>
      <c r="QBQ98" s="622"/>
      <c r="QBR98" s="622"/>
      <c r="QBS98" s="622"/>
      <c r="QBT98" s="622"/>
      <c r="QBU98" s="622"/>
      <c r="QBV98" s="622"/>
      <c r="QBW98" s="622"/>
      <c r="QBX98" s="622"/>
      <c r="QBY98" s="622"/>
      <c r="QBZ98" s="622"/>
      <c r="QCA98" s="622"/>
      <c r="QCB98" s="622"/>
      <c r="QCC98" s="622"/>
      <c r="QCD98" s="622"/>
      <c r="QCE98" s="622"/>
      <c r="QCF98" s="622"/>
      <c r="QCG98" s="622"/>
      <c r="QCH98" s="622"/>
      <c r="QCI98" s="622"/>
      <c r="QCJ98" s="622"/>
      <c r="QCK98" s="622"/>
      <c r="QCL98" s="622"/>
      <c r="QCM98" s="622"/>
      <c r="QCN98" s="622"/>
      <c r="QCO98" s="622"/>
      <c r="QCP98" s="622"/>
      <c r="QCQ98" s="622"/>
      <c r="QCR98" s="622"/>
      <c r="QCS98" s="622"/>
      <c r="QCT98" s="622"/>
      <c r="QCU98" s="622"/>
      <c r="QCV98" s="622"/>
      <c r="QCW98" s="622"/>
      <c r="QCX98" s="622"/>
      <c r="QCY98" s="622"/>
      <c r="QCZ98" s="622"/>
      <c r="QDA98" s="622"/>
      <c r="QDB98" s="622"/>
      <c r="QDC98" s="622"/>
      <c r="QDD98" s="622"/>
      <c r="QDE98" s="622"/>
      <c r="QDF98" s="622"/>
      <c r="QDG98" s="622"/>
      <c r="QDH98" s="622"/>
      <c r="QDI98" s="622"/>
      <c r="QDJ98" s="622"/>
      <c r="QDK98" s="622"/>
      <c r="QDL98" s="622"/>
      <c r="QDM98" s="622"/>
      <c r="QDN98" s="622"/>
      <c r="QDO98" s="622"/>
      <c r="QDP98" s="622"/>
      <c r="QDQ98" s="622"/>
      <c r="QDR98" s="622"/>
      <c r="QDS98" s="622"/>
      <c r="QDT98" s="622"/>
      <c r="QDU98" s="622"/>
      <c r="QDV98" s="622"/>
      <c r="QDW98" s="622"/>
      <c r="QDX98" s="622"/>
      <c r="QDY98" s="622"/>
      <c r="QDZ98" s="622"/>
      <c r="QEA98" s="622"/>
      <c r="QEB98" s="622"/>
      <c r="QEC98" s="622"/>
      <c r="QED98" s="622"/>
      <c r="QEE98" s="622"/>
      <c r="QEF98" s="622"/>
      <c r="QEG98" s="622"/>
      <c r="QEH98" s="622"/>
      <c r="QEI98" s="622"/>
      <c r="QEJ98" s="622"/>
      <c r="QEK98" s="622"/>
      <c r="QEL98" s="622"/>
      <c r="QEM98" s="622"/>
      <c r="QEN98" s="622"/>
      <c r="QEO98" s="622"/>
      <c r="QEP98" s="622"/>
      <c r="QEQ98" s="622"/>
      <c r="QER98" s="622"/>
      <c r="QES98" s="622"/>
      <c r="QET98" s="622"/>
      <c r="QEU98" s="622"/>
      <c r="QEV98" s="622"/>
      <c r="QEW98" s="622"/>
      <c r="QEX98" s="622"/>
      <c r="QEY98" s="622"/>
      <c r="QEZ98" s="622"/>
      <c r="QFA98" s="622"/>
      <c r="QFB98" s="622"/>
      <c r="QFC98" s="622"/>
      <c r="QFD98" s="622"/>
      <c r="QFE98" s="622"/>
      <c r="QFF98" s="622"/>
      <c r="QFG98" s="622"/>
      <c r="QFH98" s="622"/>
      <c r="QFI98" s="622"/>
      <c r="QFJ98" s="622"/>
      <c r="QFK98" s="622"/>
      <c r="QFL98" s="622"/>
      <c r="QFM98" s="622"/>
      <c r="QFN98" s="622"/>
      <c r="QFO98" s="622"/>
      <c r="QFP98" s="622"/>
      <c r="QFQ98" s="622"/>
      <c r="QFR98" s="622"/>
      <c r="QFS98" s="622"/>
      <c r="QFT98" s="622"/>
      <c r="QFU98" s="622"/>
      <c r="QFV98" s="622"/>
      <c r="QFW98" s="622"/>
      <c r="QFX98" s="622"/>
      <c r="QFY98" s="622"/>
      <c r="QFZ98" s="622"/>
      <c r="QGA98" s="622"/>
      <c r="QGB98" s="622"/>
      <c r="QGC98" s="622"/>
      <c r="QGD98" s="622"/>
      <c r="QGE98" s="622"/>
      <c r="QGF98" s="622"/>
      <c r="QGG98" s="622"/>
      <c r="QGH98" s="622"/>
      <c r="QGI98" s="622"/>
      <c r="QGJ98" s="622"/>
      <c r="QGK98" s="622"/>
      <c r="QGL98" s="622"/>
      <c r="QGM98" s="622"/>
      <c r="QGN98" s="622"/>
      <c r="QGO98" s="622"/>
      <c r="QGP98" s="622"/>
      <c r="QGQ98" s="622"/>
      <c r="QGR98" s="622"/>
      <c r="QGS98" s="622"/>
      <c r="QGT98" s="622"/>
      <c r="QGU98" s="622"/>
      <c r="QGV98" s="622"/>
      <c r="QGW98" s="622"/>
      <c r="QGX98" s="622"/>
      <c r="QGY98" s="622"/>
      <c r="QGZ98" s="622"/>
      <c r="QHA98" s="622"/>
      <c r="QHB98" s="622"/>
      <c r="QHC98" s="622"/>
      <c r="QHD98" s="622"/>
      <c r="QHE98" s="622"/>
      <c r="QHF98" s="622"/>
      <c r="QHG98" s="622"/>
      <c r="QHH98" s="622"/>
      <c r="QHI98" s="622"/>
      <c r="QHJ98" s="622"/>
      <c r="QHK98" s="622"/>
      <c r="QHL98" s="622"/>
      <c r="QHM98" s="622"/>
      <c r="QHN98" s="622"/>
      <c r="QHO98" s="622"/>
      <c r="QHP98" s="622"/>
      <c r="QHQ98" s="622"/>
      <c r="QHR98" s="622"/>
      <c r="QHS98" s="622"/>
      <c r="QHT98" s="622"/>
      <c r="QHU98" s="622"/>
      <c r="QHV98" s="622"/>
      <c r="QHW98" s="622"/>
      <c r="QHX98" s="622"/>
      <c r="QHY98" s="622"/>
      <c r="QHZ98" s="622"/>
      <c r="QIA98" s="622"/>
      <c r="QIB98" s="622"/>
      <c r="QIC98" s="622"/>
      <c r="QID98" s="622"/>
      <c r="QIE98" s="622"/>
      <c r="QIF98" s="622"/>
      <c r="QIG98" s="622"/>
      <c r="QIH98" s="622"/>
      <c r="QII98" s="622"/>
      <c r="QIJ98" s="622"/>
      <c r="QIK98" s="622"/>
      <c r="QIL98" s="622"/>
      <c r="QIM98" s="622"/>
      <c r="QIN98" s="622"/>
      <c r="QIO98" s="622"/>
      <c r="QIP98" s="622"/>
      <c r="QIQ98" s="622"/>
      <c r="QIR98" s="622"/>
      <c r="QIS98" s="622"/>
      <c r="QIT98" s="622"/>
      <c r="QIU98" s="622"/>
      <c r="QIV98" s="622"/>
      <c r="QIW98" s="622"/>
      <c r="QIX98" s="622"/>
      <c r="QIY98" s="622"/>
      <c r="QIZ98" s="622"/>
      <c r="QJA98" s="622"/>
      <c r="QJB98" s="622"/>
      <c r="QJC98" s="622"/>
      <c r="QJD98" s="622"/>
      <c r="QJE98" s="622"/>
      <c r="QJF98" s="622"/>
      <c r="QJG98" s="622"/>
      <c r="QJH98" s="622"/>
      <c r="QJI98" s="622"/>
      <c r="QJJ98" s="622"/>
      <c r="QJK98" s="622"/>
      <c r="QJL98" s="622"/>
      <c r="QJM98" s="622"/>
      <c r="QJN98" s="622"/>
      <c r="QJO98" s="622"/>
      <c r="QJP98" s="622"/>
      <c r="QJQ98" s="622"/>
      <c r="QJR98" s="622"/>
      <c r="QJS98" s="622"/>
      <c r="QJT98" s="622"/>
      <c r="QJU98" s="622"/>
      <c r="QJV98" s="622"/>
      <c r="QJW98" s="622"/>
      <c r="QJX98" s="622"/>
      <c r="QJY98" s="622"/>
      <c r="QJZ98" s="622"/>
      <c r="QKA98" s="622"/>
      <c r="QKB98" s="622"/>
      <c r="QKC98" s="622"/>
      <c r="QKD98" s="622"/>
      <c r="QKE98" s="622"/>
      <c r="QKF98" s="622"/>
      <c r="QKG98" s="622"/>
      <c r="QKH98" s="622"/>
      <c r="QKI98" s="622"/>
      <c r="QKJ98" s="622"/>
      <c r="QKK98" s="622"/>
      <c r="QKL98" s="622"/>
      <c r="QKM98" s="622"/>
      <c r="QKN98" s="622"/>
      <c r="QKO98" s="622"/>
      <c r="QKP98" s="622"/>
      <c r="QKQ98" s="622"/>
      <c r="QKR98" s="622"/>
      <c r="QKS98" s="622"/>
      <c r="QKT98" s="622"/>
      <c r="QKU98" s="622"/>
      <c r="QKV98" s="622"/>
      <c r="QKW98" s="622"/>
      <c r="QKX98" s="622"/>
      <c r="QKY98" s="622"/>
      <c r="QKZ98" s="622"/>
      <c r="QLA98" s="622"/>
      <c r="QLB98" s="622"/>
      <c r="QLC98" s="622"/>
      <c r="QLD98" s="622"/>
      <c r="QLE98" s="622"/>
      <c r="QLF98" s="622"/>
      <c r="QLG98" s="622"/>
      <c r="QLH98" s="622"/>
      <c r="QLI98" s="622"/>
      <c r="QLJ98" s="622"/>
      <c r="QLK98" s="622"/>
      <c r="QLL98" s="622"/>
      <c r="QLM98" s="622"/>
      <c r="QLN98" s="622"/>
      <c r="QLO98" s="622"/>
      <c r="QLP98" s="622"/>
      <c r="QLQ98" s="622"/>
      <c r="QLR98" s="622"/>
      <c r="QLS98" s="622"/>
      <c r="QLT98" s="622"/>
      <c r="QLU98" s="622"/>
      <c r="QLV98" s="622"/>
      <c r="QLW98" s="622"/>
      <c r="QLX98" s="622"/>
      <c r="QLY98" s="622"/>
      <c r="QLZ98" s="622"/>
      <c r="QMA98" s="622"/>
      <c r="QMB98" s="622"/>
      <c r="QMC98" s="622"/>
      <c r="QMD98" s="622"/>
      <c r="QME98" s="622"/>
      <c r="QMF98" s="622"/>
      <c r="QMG98" s="622"/>
      <c r="QMH98" s="622"/>
      <c r="QMI98" s="622"/>
      <c r="QMJ98" s="622"/>
      <c r="QMK98" s="622"/>
      <c r="QML98" s="622"/>
      <c r="QMM98" s="622"/>
      <c r="QMN98" s="622"/>
      <c r="QMO98" s="622"/>
      <c r="QMP98" s="622"/>
      <c r="QMQ98" s="622"/>
      <c r="QMR98" s="622"/>
      <c r="QMS98" s="622"/>
      <c r="QMT98" s="622"/>
      <c r="QMU98" s="622"/>
      <c r="QMV98" s="622"/>
      <c r="QMW98" s="622"/>
      <c r="QMX98" s="622"/>
      <c r="QMY98" s="622"/>
      <c r="QMZ98" s="622"/>
      <c r="QNA98" s="622"/>
      <c r="QNB98" s="622"/>
      <c r="QNC98" s="622"/>
      <c r="QND98" s="622"/>
      <c r="QNE98" s="622"/>
      <c r="QNF98" s="622"/>
      <c r="QNG98" s="622"/>
      <c r="QNH98" s="622"/>
      <c r="QNI98" s="622"/>
      <c r="QNJ98" s="622"/>
      <c r="QNK98" s="622"/>
      <c r="QNL98" s="622"/>
      <c r="QNM98" s="622"/>
      <c r="QNN98" s="622"/>
      <c r="QNO98" s="622"/>
      <c r="QNP98" s="622"/>
      <c r="QNQ98" s="622"/>
      <c r="QNR98" s="622"/>
      <c r="QNS98" s="622"/>
      <c r="QNT98" s="622"/>
      <c r="QNU98" s="622"/>
      <c r="QNV98" s="622"/>
      <c r="QNW98" s="622"/>
      <c r="QNX98" s="622"/>
      <c r="QNY98" s="622"/>
      <c r="QNZ98" s="622"/>
      <c r="QOA98" s="622"/>
      <c r="QOB98" s="622"/>
      <c r="QOC98" s="622"/>
      <c r="QOD98" s="622"/>
      <c r="QOE98" s="622"/>
      <c r="QOF98" s="622"/>
      <c r="QOG98" s="622"/>
      <c r="QOH98" s="622"/>
      <c r="QOI98" s="622"/>
      <c r="QOJ98" s="622"/>
      <c r="QOK98" s="622"/>
      <c r="QOL98" s="622"/>
      <c r="QOM98" s="622"/>
      <c r="QON98" s="622"/>
      <c r="QOO98" s="622"/>
      <c r="QOP98" s="622"/>
      <c r="QOQ98" s="622"/>
      <c r="QOR98" s="622"/>
      <c r="QOS98" s="622"/>
      <c r="QOT98" s="622"/>
      <c r="QOU98" s="622"/>
      <c r="QOV98" s="622"/>
      <c r="QOW98" s="622"/>
      <c r="QOX98" s="622"/>
      <c r="QOY98" s="622"/>
      <c r="QOZ98" s="622"/>
      <c r="QPA98" s="622"/>
      <c r="QPB98" s="622"/>
      <c r="QPC98" s="622"/>
      <c r="QPD98" s="622"/>
      <c r="QPE98" s="622"/>
      <c r="QPF98" s="622"/>
      <c r="QPG98" s="622"/>
      <c r="QPH98" s="622"/>
      <c r="QPI98" s="622"/>
      <c r="QPJ98" s="622"/>
      <c r="QPK98" s="622"/>
      <c r="QPL98" s="622"/>
      <c r="QPM98" s="622"/>
      <c r="QPN98" s="622"/>
      <c r="QPO98" s="622"/>
      <c r="QPP98" s="622"/>
      <c r="QPQ98" s="622"/>
      <c r="QPR98" s="622"/>
      <c r="QPS98" s="622"/>
      <c r="QPT98" s="622"/>
      <c r="QPU98" s="622"/>
      <c r="QPV98" s="622"/>
      <c r="QPW98" s="622"/>
      <c r="QPX98" s="622"/>
      <c r="QPY98" s="622"/>
      <c r="QPZ98" s="622"/>
      <c r="QQA98" s="622"/>
      <c r="QQB98" s="622"/>
      <c r="QQC98" s="622"/>
      <c r="QQD98" s="622"/>
      <c r="QQE98" s="622"/>
      <c r="QQF98" s="622"/>
      <c r="QQG98" s="622"/>
      <c r="QQH98" s="622"/>
      <c r="QQI98" s="622"/>
      <c r="QQJ98" s="622"/>
      <c r="QQK98" s="622"/>
      <c r="QQL98" s="622"/>
      <c r="QQM98" s="622"/>
      <c r="QQN98" s="622"/>
      <c r="QQO98" s="622"/>
      <c r="QQP98" s="622"/>
      <c r="QQQ98" s="622"/>
      <c r="QQR98" s="622"/>
      <c r="QQS98" s="622"/>
      <c r="QQT98" s="622"/>
      <c r="QQU98" s="622"/>
      <c r="QQV98" s="622"/>
      <c r="QQW98" s="622"/>
      <c r="QQX98" s="622"/>
      <c r="QQY98" s="622"/>
      <c r="QQZ98" s="622"/>
      <c r="QRA98" s="622"/>
      <c r="QRB98" s="622"/>
      <c r="QRC98" s="622"/>
      <c r="QRD98" s="622"/>
      <c r="QRE98" s="622"/>
      <c r="QRF98" s="622"/>
      <c r="QRG98" s="622"/>
      <c r="QRH98" s="622"/>
      <c r="QRI98" s="622"/>
      <c r="QRJ98" s="622"/>
      <c r="QRK98" s="622"/>
      <c r="QRL98" s="622"/>
      <c r="QRM98" s="622"/>
      <c r="QRN98" s="622"/>
      <c r="QRO98" s="622"/>
      <c r="QRP98" s="622"/>
      <c r="QRQ98" s="622"/>
      <c r="QRR98" s="622"/>
      <c r="QRS98" s="622"/>
      <c r="QRT98" s="622"/>
      <c r="QRU98" s="622"/>
      <c r="QRV98" s="622"/>
      <c r="QRW98" s="622"/>
      <c r="QRX98" s="622"/>
      <c r="QRY98" s="622"/>
      <c r="QRZ98" s="622"/>
      <c r="QSA98" s="622"/>
      <c r="QSB98" s="622"/>
      <c r="QSC98" s="622"/>
      <c r="QSD98" s="622"/>
      <c r="QSE98" s="622"/>
      <c r="QSF98" s="622"/>
      <c r="QSG98" s="622"/>
      <c r="QSH98" s="622"/>
      <c r="QSI98" s="622"/>
      <c r="QSJ98" s="622"/>
      <c r="QSK98" s="622"/>
      <c r="QSL98" s="622"/>
      <c r="QSM98" s="622"/>
      <c r="QSN98" s="622"/>
      <c r="QSO98" s="622"/>
      <c r="QSP98" s="622"/>
      <c r="QSQ98" s="622"/>
      <c r="QSR98" s="622"/>
      <c r="QSS98" s="622"/>
      <c r="QST98" s="622"/>
      <c r="QSU98" s="622"/>
      <c r="QSV98" s="622"/>
      <c r="QSW98" s="622"/>
      <c r="QSX98" s="622"/>
      <c r="QSY98" s="622"/>
      <c r="QSZ98" s="622"/>
      <c r="QTA98" s="622"/>
      <c r="QTB98" s="622"/>
      <c r="QTC98" s="622"/>
      <c r="QTD98" s="622"/>
      <c r="QTE98" s="622"/>
      <c r="QTF98" s="622"/>
      <c r="QTG98" s="622"/>
      <c r="QTH98" s="622"/>
      <c r="QTI98" s="622"/>
      <c r="QTJ98" s="622"/>
      <c r="QTK98" s="622"/>
      <c r="QTL98" s="622"/>
      <c r="QTM98" s="622"/>
      <c r="QTN98" s="622"/>
      <c r="QTO98" s="622"/>
      <c r="QTP98" s="622"/>
      <c r="QTQ98" s="622"/>
      <c r="QTR98" s="622"/>
      <c r="QTS98" s="622"/>
      <c r="QTT98" s="622"/>
      <c r="QTU98" s="622"/>
      <c r="QTV98" s="622"/>
      <c r="QTW98" s="622"/>
      <c r="QTX98" s="622"/>
      <c r="QTY98" s="622"/>
      <c r="QTZ98" s="622"/>
      <c r="QUA98" s="622"/>
      <c r="QUB98" s="622"/>
      <c r="QUC98" s="622"/>
      <c r="QUD98" s="622"/>
      <c r="QUE98" s="622"/>
      <c r="QUF98" s="622"/>
      <c r="QUG98" s="622"/>
      <c r="QUH98" s="622"/>
      <c r="QUI98" s="622"/>
      <c r="QUJ98" s="622"/>
      <c r="QUK98" s="622"/>
      <c r="QUL98" s="622"/>
      <c r="QUM98" s="622"/>
      <c r="QUN98" s="622"/>
      <c r="QUO98" s="622"/>
      <c r="QUP98" s="622"/>
      <c r="QUQ98" s="622"/>
      <c r="QUR98" s="622"/>
      <c r="QUS98" s="622"/>
      <c r="QUT98" s="622"/>
      <c r="QUU98" s="622"/>
      <c r="QUV98" s="622"/>
      <c r="QUW98" s="622"/>
      <c r="QUX98" s="622"/>
      <c r="QUY98" s="622"/>
      <c r="QUZ98" s="622"/>
      <c r="QVA98" s="622"/>
      <c r="QVB98" s="622"/>
      <c r="QVC98" s="622"/>
      <c r="QVD98" s="622"/>
      <c r="QVE98" s="622"/>
      <c r="QVF98" s="622"/>
      <c r="QVG98" s="622"/>
      <c r="QVH98" s="622"/>
      <c r="QVI98" s="622"/>
      <c r="QVJ98" s="622"/>
      <c r="QVK98" s="622"/>
      <c r="QVL98" s="622"/>
      <c r="QVM98" s="622"/>
      <c r="QVN98" s="622"/>
      <c r="QVO98" s="622"/>
      <c r="QVP98" s="622"/>
      <c r="QVQ98" s="622"/>
      <c r="QVR98" s="622"/>
      <c r="QVS98" s="622"/>
      <c r="QVT98" s="622"/>
      <c r="QVU98" s="622"/>
      <c r="QVV98" s="622"/>
      <c r="QVW98" s="622"/>
      <c r="QVX98" s="622"/>
      <c r="QVY98" s="622"/>
      <c r="QVZ98" s="622"/>
      <c r="QWA98" s="622"/>
      <c r="QWB98" s="622"/>
      <c r="QWC98" s="622"/>
      <c r="QWD98" s="622"/>
      <c r="QWE98" s="622"/>
      <c r="QWF98" s="622"/>
      <c r="QWG98" s="622"/>
      <c r="QWH98" s="622"/>
      <c r="QWI98" s="622"/>
      <c r="QWJ98" s="622"/>
      <c r="QWK98" s="622"/>
      <c r="QWL98" s="622"/>
      <c r="QWM98" s="622"/>
      <c r="QWN98" s="622"/>
      <c r="QWO98" s="622"/>
      <c r="QWP98" s="622"/>
      <c r="QWQ98" s="622"/>
      <c r="QWR98" s="622"/>
      <c r="QWS98" s="622"/>
      <c r="QWT98" s="622"/>
      <c r="QWU98" s="622"/>
      <c r="QWV98" s="622"/>
      <c r="QWW98" s="622"/>
      <c r="QWX98" s="622"/>
      <c r="QWY98" s="622"/>
      <c r="QWZ98" s="622"/>
      <c r="QXA98" s="622"/>
      <c r="QXB98" s="622"/>
      <c r="QXC98" s="622"/>
      <c r="QXD98" s="622"/>
      <c r="QXE98" s="622"/>
      <c r="QXF98" s="622"/>
      <c r="QXG98" s="622"/>
      <c r="QXH98" s="622"/>
      <c r="QXI98" s="622"/>
      <c r="QXJ98" s="622"/>
      <c r="QXK98" s="622"/>
      <c r="QXL98" s="622"/>
      <c r="QXM98" s="622"/>
      <c r="QXN98" s="622"/>
      <c r="QXO98" s="622"/>
      <c r="QXP98" s="622"/>
      <c r="QXQ98" s="622"/>
      <c r="QXR98" s="622"/>
      <c r="QXS98" s="622"/>
      <c r="QXT98" s="622"/>
      <c r="QXU98" s="622"/>
      <c r="QXV98" s="622"/>
      <c r="QXW98" s="622"/>
      <c r="QXX98" s="622"/>
      <c r="QXY98" s="622"/>
      <c r="QXZ98" s="622"/>
      <c r="QYA98" s="622"/>
      <c r="QYB98" s="622"/>
      <c r="QYC98" s="622"/>
      <c r="QYD98" s="622"/>
      <c r="QYE98" s="622"/>
      <c r="QYF98" s="622"/>
      <c r="QYG98" s="622"/>
      <c r="QYH98" s="622"/>
      <c r="QYI98" s="622"/>
      <c r="QYJ98" s="622"/>
      <c r="QYK98" s="622"/>
      <c r="QYL98" s="622"/>
      <c r="QYM98" s="622"/>
      <c r="QYN98" s="622"/>
      <c r="QYO98" s="622"/>
      <c r="QYP98" s="622"/>
      <c r="QYQ98" s="622"/>
      <c r="QYR98" s="622"/>
      <c r="QYS98" s="622"/>
      <c r="QYT98" s="622"/>
      <c r="QYU98" s="622"/>
      <c r="QYV98" s="622"/>
      <c r="QYW98" s="622"/>
      <c r="QYX98" s="622"/>
      <c r="QYY98" s="622"/>
      <c r="QYZ98" s="622"/>
      <c r="QZA98" s="622"/>
      <c r="QZB98" s="622"/>
      <c r="QZC98" s="622"/>
      <c r="QZD98" s="622"/>
      <c r="QZE98" s="622"/>
      <c r="QZF98" s="622"/>
      <c r="QZG98" s="622"/>
      <c r="QZH98" s="622"/>
      <c r="QZI98" s="622"/>
      <c r="QZJ98" s="622"/>
      <c r="QZK98" s="622"/>
      <c r="QZL98" s="622"/>
      <c r="QZM98" s="622"/>
      <c r="QZN98" s="622"/>
      <c r="QZO98" s="622"/>
      <c r="QZP98" s="622"/>
      <c r="QZQ98" s="622"/>
      <c r="QZR98" s="622"/>
      <c r="QZS98" s="622"/>
      <c r="QZT98" s="622"/>
      <c r="QZU98" s="622"/>
      <c r="QZV98" s="622"/>
      <c r="QZW98" s="622"/>
      <c r="QZX98" s="622"/>
      <c r="QZY98" s="622"/>
      <c r="QZZ98" s="622"/>
      <c r="RAA98" s="622"/>
      <c r="RAB98" s="622"/>
      <c r="RAC98" s="622"/>
      <c r="RAD98" s="622"/>
      <c r="RAE98" s="622"/>
      <c r="RAF98" s="622"/>
      <c r="RAG98" s="622"/>
      <c r="RAH98" s="622"/>
      <c r="RAI98" s="622"/>
      <c r="RAJ98" s="622"/>
      <c r="RAK98" s="622"/>
      <c r="RAL98" s="622"/>
      <c r="RAM98" s="622"/>
      <c r="RAN98" s="622"/>
      <c r="RAO98" s="622"/>
      <c r="RAP98" s="622"/>
      <c r="RAQ98" s="622"/>
      <c r="RAR98" s="622"/>
      <c r="RAS98" s="622"/>
      <c r="RAT98" s="622"/>
      <c r="RAU98" s="622"/>
      <c r="RAV98" s="622"/>
      <c r="RAW98" s="622"/>
      <c r="RAX98" s="622"/>
      <c r="RAY98" s="622"/>
      <c r="RAZ98" s="622"/>
      <c r="RBA98" s="622"/>
      <c r="RBB98" s="622"/>
      <c r="RBC98" s="622"/>
      <c r="RBD98" s="622"/>
      <c r="RBE98" s="622"/>
      <c r="RBF98" s="622"/>
      <c r="RBG98" s="622"/>
      <c r="RBH98" s="622"/>
      <c r="RBI98" s="622"/>
      <c r="RBJ98" s="622"/>
      <c r="RBK98" s="622"/>
      <c r="RBL98" s="622"/>
      <c r="RBM98" s="622"/>
      <c r="RBN98" s="622"/>
      <c r="RBO98" s="622"/>
      <c r="RBP98" s="622"/>
      <c r="RBQ98" s="622"/>
      <c r="RBR98" s="622"/>
      <c r="RBS98" s="622"/>
      <c r="RBT98" s="622"/>
      <c r="RBU98" s="622"/>
      <c r="RBV98" s="622"/>
      <c r="RBW98" s="622"/>
      <c r="RBX98" s="622"/>
      <c r="RBY98" s="622"/>
      <c r="RBZ98" s="622"/>
      <c r="RCA98" s="622"/>
      <c r="RCB98" s="622"/>
      <c r="RCC98" s="622"/>
      <c r="RCD98" s="622"/>
      <c r="RCE98" s="622"/>
      <c r="RCF98" s="622"/>
      <c r="RCG98" s="622"/>
      <c r="RCH98" s="622"/>
      <c r="RCI98" s="622"/>
      <c r="RCJ98" s="622"/>
      <c r="RCK98" s="622"/>
      <c r="RCL98" s="622"/>
      <c r="RCM98" s="622"/>
      <c r="RCN98" s="622"/>
      <c r="RCO98" s="622"/>
      <c r="RCP98" s="622"/>
      <c r="RCQ98" s="622"/>
      <c r="RCR98" s="622"/>
      <c r="RCS98" s="622"/>
      <c r="RCT98" s="622"/>
      <c r="RCU98" s="622"/>
      <c r="RCV98" s="622"/>
      <c r="RCW98" s="622"/>
      <c r="RCX98" s="622"/>
      <c r="RCY98" s="622"/>
      <c r="RCZ98" s="622"/>
      <c r="RDA98" s="622"/>
      <c r="RDB98" s="622"/>
      <c r="RDC98" s="622"/>
      <c r="RDD98" s="622"/>
      <c r="RDE98" s="622"/>
      <c r="RDF98" s="622"/>
      <c r="RDG98" s="622"/>
      <c r="RDH98" s="622"/>
      <c r="RDI98" s="622"/>
      <c r="RDJ98" s="622"/>
      <c r="RDK98" s="622"/>
      <c r="RDL98" s="622"/>
      <c r="RDM98" s="622"/>
      <c r="RDN98" s="622"/>
      <c r="RDO98" s="622"/>
      <c r="RDP98" s="622"/>
      <c r="RDQ98" s="622"/>
      <c r="RDR98" s="622"/>
      <c r="RDS98" s="622"/>
      <c r="RDT98" s="622"/>
      <c r="RDU98" s="622"/>
      <c r="RDV98" s="622"/>
      <c r="RDW98" s="622"/>
      <c r="RDX98" s="622"/>
      <c r="RDY98" s="622"/>
      <c r="RDZ98" s="622"/>
      <c r="REA98" s="622"/>
      <c r="REB98" s="622"/>
      <c r="REC98" s="622"/>
      <c r="RED98" s="622"/>
      <c r="REE98" s="622"/>
      <c r="REF98" s="622"/>
      <c r="REG98" s="622"/>
      <c r="REH98" s="622"/>
      <c r="REI98" s="622"/>
      <c r="REJ98" s="622"/>
      <c r="REK98" s="622"/>
      <c r="REL98" s="622"/>
      <c r="REM98" s="622"/>
      <c r="REN98" s="622"/>
      <c r="REO98" s="622"/>
      <c r="REP98" s="622"/>
      <c r="REQ98" s="622"/>
      <c r="RER98" s="622"/>
      <c r="RES98" s="622"/>
      <c r="RET98" s="622"/>
      <c r="REU98" s="622"/>
      <c r="REV98" s="622"/>
      <c r="REW98" s="622"/>
      <c r="REX98" s="622"/>
      <c r="REY98" s="622"/>
      <c r="REZ98" s="622"/>
      <c r="RFA98" s="622"/>
      <c r="RFB98" s="622"/>
      <c r="RFC98" s="622"/>
      <c r="RFD98" s="622"/>
      <c r="RFE98" s="622"/>
      <c r="RFF98" s="622"/>
      <c r="RFG98" s="622"/>
      <c r="RFH98" s="622"/>
      <c r="RFI98" s="622"/>
      <c r="RFJ98" s="622"/>
      <c r="RFK98" s="622"/>
      <c r="RFL98" s="622"/>
      <c r="RFM98" s="622"/>
      <c r="RFN98" s="622"/>
      <c r="RFO98" s="622"/>
      <c r="RFP98" s="622"/>
      <c r="RFQ98" s="622"/>
      <c r="RFR98" s="622"/>
      <c r="RFS98" s="622"/>
      <c r="RFT98" s="622"/>
      <c r="RFU98" s="622"/>
      <c r="RFV98" s="622"/>
      <c r="RFW98" s="622"/>
      <c r="RFX98" s="622"/>
      <c r="RFY98" s="622"/>
      <c r="RFZ98" s="622"/>
      <c r="RGA98" s="622"/>
      <c r="RGB98" s="622"/>
      <c r="RGC98" s="622"/>
      <c r="RGD98" s="622"/>
      <c r="RGE98" s="622"/>
      <c r="RGF98" s="622"/>
      <c r="RGG98" s="622"/>
      <c r="RGH98" s="622"/>
      <c r="RGI98" s="622"/>
      <c r="RGJ98" s="622"/>
      <c r="RGK98" s="622"/>
      <c r="RGL98" s="622"/>
      <c r="RGM98" s="622"/>
      <c r="RGN98" s="622"/>
      <c r="RGO98" s="622"/>
      <c r="RGP98" s="622"/>
      <c r="RGQ98" s="622"/>
      <c r="RGR98" s="622"/>
      <c r="RGS98" s="622"/>
      <c r="RGT98" s="622"/>
      <c r="RGU98" s="622"/>
      <c r="RGV98" s="622"/>
      <c r="RGW98" s="622"/>
      <c r="RGX98" s="622"/>
      <c r="RGY98" s="622"/>
      <c r="RGZ98" s="622"/>
      <c r="RHA98" s="622"/>
      <c r="RHB98" s="622"/>
      <c r="RHC98" s="622"/>
      <c r="RHD98" s="622"/>
      <c r="RHE98" s="622"/>
      <c r="RHF98" s="622"/>
      <c r="RHG98" s="622"/>
      <c r="RHH98" s="622"/>
      <c r="RHI98" s="622"/>
      <c r="RHJ98" s="622"/>
      <c r="RHK98" s="622"/>
      <c r="RHL98" s="622"/>
      <c r="RHM98" s="622"/>
      <c r="RHN98" s="622"/>
      <c r="RHO98" s="622"/>
      <c r="RHP98" s="622"/>
      <c r="RHQ98" s="622"/>
      <c r="RHR98" s="622"/>
      <c r="RHS98" s="622"/>
      <c r="RHT98" s="622"/>
      <c r="RHU98" s="622"/>
      <c r="RHV98" s="622"/>
      <c r="RHW98" s="622"/>
      <c r="RHX98" s="622"/>
      <c r="RHY98" s="622"/>
      <c r="RHZ98" s="622"/>
      <c r="RIA98" s="622"/>
      <c r="RIB98" s="622"/>
      <c r="RIC98" s="622"/>
      <c r="RID98" s="622"/>
      <c r="RIE98" s="622"/>
      <c r="RIF98" s="622"/>
      <c r="RIG98" s="622"/>
      <c r="RIH98" s="622"/>
      <c r="RII98" s="622"/>
      <c r="RIJ98" s="622"/>
      <c r="RIK98" s="622"/>
      <c r="RIL98" s="622"/>
      <c r="RIM98" s="622"/>
      <c r="RIN98" s="622"/>
      <c r="RIO98" s="622"/>
      <c r="RIP98" s="622"/>
      <c r="RIQ98" s="622"/>
      <c r="RIR98" s="622"/>
      <c r="RIS98" s="622"/>
      <c r="RIT98" s="622"/>
      <c r="RIU98" s="622"/>
      <c r="RIV98" s="622"/>
      <c r="RIW98" s="622"/>
      <c r="RIX98" s="622"/>
      <c r="RIY98" s="622"/>
      <c r="RIZ98" s="622"/>
      <c r="RJA98" s="622"/>
      <c r="RJB98" s="622"/>
      <c r="RJC98" s="622"/>
      <c r="RJD98" s="622"/>
      <c r="RJE98" s="622"/>
      <c r="RJF98" s="622"/>
      <c r="RJG98" s="622"/>
      <c r="RJH98" s="622"/>
      <c r="RJI98" s="622"/>
      <c r="RJJ98" s="622"/>
      <c r="RJK98" s="622"/>
      <c r="RJL98" s="622"/>
      <c r="RJM98" s="622"/>
      <c r="RJN98" s="622"/>
      <c r="RJO98" s="622"/>
      <c r="RJP98" s="622"/>
      <c r="RJQ98" s="622"/>
      <c r="RJR98" s="622"/>
      <c r="RJS98" s="622"/>
      <c r="RJT98" s="622"/>
      <c r="RJU98" s="622"/>
      <c r="RJV98" s="622"/>
      <c r="RJW98" s="622"/>
      <c r="RJX98" s="622"/>
      <c r="RJY98" s="622"/>
      <c r="RJZ98" s="622"/>
      <c r="RKA98" s="622"/>
      <c r="RKB98" s="622"/>
      <c r="RKC98" s="622"/>
      <c r="RKD98" s="622"/>
      <c r="RKE98" s="622"/>
      <c r="RKF98" s="622"/>
      <c r="RKG98" s="622"/>
      <c r="RKH98" s="622"/>
      <c r="RKI98" s="622"/>
      <c r="RKJ98" s="622"/>
      <c r="RKK98" s="622"/>
      <c r="RKL98" s="622"/>
      <c r="RKM98" s="622"/>
      <c r="RKN98" s="622"/>
      <c r="RKO98" s="622"/>
      <c r="RKP98" s="622"/>
      <c r="RKQ98" s="622"/>
      <c r="RKR98" s="622"/>
      <c r="RKS98" s="622"/>
      <c r="RKT98" s="622"/>
      <c r="RKU98" s="622"/>
      <c r="RKV98" s="622"/>
      <c r="RKW98" s="622"/>
      <c r="RKX98" s="622"/>
      <c r="RKY98" s="622"/>
      <c r="RKZ98" s="622"/>
      <c r="RLA98" s="622"/>
      <c r="RLB98" s="622"/>
      <c r="RLC98" s="622"/>
      <c r="RLD98" s="622"/>
      <c r="RLE98" s="622"/>
      <c r="RLF98" s="622"/>
      <c r="RLG98" s="622"/>
      <c r="RLH98" s="622"/>
      <c r="RLI98" s="622"/>
      <c r="RLJ98" s="622"/>
      <c r="RLK98" s="622"/>
      <c r="RLL98" s="622"/>
      <c r="RLM98" s="622"/>
      <c r="RLN98" s="622"/>
      <c r="RLO98" s="622"/>
      <c r="RLP98" s="622"/>
      <c r="RLQ98" s="622"/>
      <c r="RLR98" s="622"/>
      <c r="RLS98" s="622"/>
      <c r="RLT98" s="622"/>
      <c r="RLU98" s="622"/>
      <c r="RLV98" s="622"/>
      <c r="RLW98" s="622"/>
      <c r="RLX98" s="622"/>
      <c r="RLY98" s="622"/>
      <c r="RLZ98" s="622"/>
      <c r="RMA98" s="622"/>
      <c r="RMB98" s="622"/>
      <c r="RMC98" s="622"/>
      <c r="RMD98" s="622"/>
      <c r="RME98" s="622"/>
      <c r="RMF98" s="622"/>
      <c r="RMG98" s="622"/>
      <c r="RMH98" s="622"/>
      <c r="RMI98" s="622"/>
      <c r="RMJ98" s="622"/>
      <c r="RMK98" s="622"/>
      <c r="RML98" s="622"/>
      <c r="RMM98" s="622"/>
      <c r="RMN98" s="622"/>
      <c r="RMO98" s="622"/>
      <c r="RMP98" s="622"/>
      <c r="RMQ98" s="622"/>
      <c r="RMR98" s="622"/>
      <c r="RMS98" s="622"/>
      <c r="RMT98" s="622"/>
      <c r="RMU98" s="622"/>
      <c r="RMV98" s="622"/>
      <c r="RMW98" s="622"/>
      <c r="RMX98" s="622"/>
      <c r="RMY98" s="622"/>
      <c r="RMZ98" s="622"/>
      <c r="RNA98" s="622"/>
      <c r="RNB98" s="622"/>
      <c r="RNC98" s="622"/>
      <c r="RND98" s="622"/>
      <c r="RNE98" s="622"/>
      <c r="RNF98" s="622"/>
      <c r="RNG98" s="622"/>
      <c r="RNH98" s="622"/>
      <c r="RNI98" s="622"/>
      <c r="RNJ98" s="622"/>
      <c r="RNK98" s="622"/>
      <c r="RNL98" s="622"/>
      <c r="RNM98" s="622"/>
      <c r="RNN98" s="622"/>
      <c r="RNO98" s="622"/>
      <c r="RNP98" s="622"/>
      <c r="RNQ98" s="622"/>
      <c r="RNR98" s="622"/>
      <c r="RNS98" s="622"/>
      <c r="RNT98" s="622"/>
      <c r="RNU98" s="622"/>
      <c r="RNV98" s="622"/>
      <c r="RNW98" s="622"/>
      <c r="RNX98" s="622"/>
      <c r="RNY98" s="622"/>
      <c r="RNZ98" s="622"/>
      <c r="ROA98" s="622"/>
      <c r="ROB98" s="622"/>
      <c r="ROC98" s="622"/>
      <c r="ROD98" s="622"/>
      <c r="ROE98" s="622"/>
      <c r="ROF98" s="622"/>
      <c r="ROG98" s="622"/>
      <c r="ROH98" s="622"/>
      <c r="ROI98" s="622"/>
      <c r="ROJ98" s="622"/>
      <c r="ROK98" s="622"/>
      <c r="ROL98" s="622"/>
      <c r="ROM98" s="622"/>
      <c r="RON98" s="622"/>
      <c r="ROO98" s="622"/>
      <c r="ROP98" s="622"/>
      <c r="ROQ98" s="622"/>
      <c r="ROR98" s="622"/>
      <c r="ROS98" s="622"/>
      <c r="ROT98" s="622"/>
      <c r="ROU98" s="622"/>
      <c r="ROV98" s="622"/>
      <c r="ROW98" s="622"/>
      <c r="ROX98" s="622"/>
      <c r="ROY98" s="622"/>
      <c r="ROZ98" s="622"/>
      <c r="RPA98" s="622"/>
      <c r="RPB98" s="622"/>
      <c r="RPC98" s="622"/>
      <c r="RPD98" s="622"/>
      <c r="RPE98" s="622"/>
      <c r="RPF98" s="622"/>
      <c r="RPG98" s="622"/>
      <c r="RPH98" s="622"/>
      <c r="RPI98" s="622"/>
      <c r="RPJ98" s="622"/>
      <c r="RPK98" s="622"/>
      <c r="RPL98" s="622"/>
      <c r="RPM98" s="622"/>
      <c r="RPN98" s="622"/>
      <c r="RPO98" s="622"/>
      <c r="RPP98" s="622"/>
      <c r="RPQ98" s="622"/>
      <c r="RPR98" s="622"/>
      <c r="RPS98" s="622"/>
      <c r="RPT98" s="622"/>
      <c r="RPU98" s="622"/>
      <c r="RPV98" s="622"/>
      <c r="RPW98" s="622"/>
      <c r="RPX98" s="622"/>
      <c r="RPY98" s="622"/>
      <c r="RPZ98" s="622"/>
      <c r="RQA98" s="622"/>
      <c r="RQB98" s="622"/>
      <c r="RQC98" s="622"/>
      <c r="RQD98" s="622"/>
      <c r="RQE98" s="622"/>
      <c r="RQF98" s="622"/>
      <c r="RQG98" s="622"/>
      <c r="RQH98" s="622"/>
      <c r="RQI98" s="622"/>
      <c r="RQJ98" s="622"/>
      <c r="RQK98" s="622"/>
      <c r="RQL98" s="622"/>
      <c r="RQM98" s="622"/>
      <c r="RQN98" s="622"/>
      <c r="RQO98" s="622"/>
      <c r="RQP98" s="622"/>
      <c r="RQQ98" s="622"/>
      <c r="RQR98" s="622"/>
      <c r="RQS98" s="622"/>
      <c r="RQT98" s="622"/>
      <c r="RQU98" s="622"/>
      <c r="RQV98" s="622"/>
      <c r="RQW98" s="622"/>
      <c r="RQX98" s="622"/>
      <c r="RQY98" s="622"/>
      <c r="RQZ98" s="622"/>
      <c r="RRA98" s="622"/>
      <c r="RRB98" s="622"/>
      <c r="RRC98" s="622"/>
      <c r="RRD98" s="622"/>
      <c r="RRE98" s="622"/>
      <c r="RRF98" s="622"/>
      <c r="RRG98" s="622"/>
      <c r="RRH98" s="622"/>
      <c r="RRI98" s="622"/>
      <c r="RRJ98" s="622"/>
      <c r="RRK98" s="622"/>
      <c r="RRL98" s="622"/>
      <c r="RRM98" s="622"/>
      <c r="RRN98" s="622"/>
      <c r="RRO98" s="622"/>
      <c r="RRP98" s="622"/>
      <c r="RRQ98" s="622"/>
      <c r="RRR98" s="622"/>
      <c r="RRS98" s="622"/>
      <c r="RRT98" s="622"/>
      <c r="RRU98" s="622"/>
      <c r="RRV98" s="622"/>
      <c r="RRW98" s="622"/>
      <c r="RRX98" s="622"/>
      <c r="RRY98" s="622"/>
      <c r="RRZ98" s="622"/>
      <c r="RSA98" s="622"/>
      <c r="RSB98" s="622"/>
      <c r="RSC98" s="622"/>
      <c r="RSD98" s="622"/>
      <c r="RSE98" s="622"/>
      <c r="RSF98" s="622"/>
      <c r="RSG98" s="622"/>
      <c r="RSH98" s="622"/>
      <c r="RSI98" s="622"/>
      <c r="RSJ98" s="622"/>
      <c r="RSK98" s="622"/>
      <c r="RSL98" s="622"/>
      <c r="RSM98" s="622"/>
      <c r="RSN98" s="622"/>
      <c r="RSO98" s="622"/>
      <c r="RSP98" s="622"/>
      <c r="RSQ98" s="622"/>
      <c r="RSR98" s="622"/>
      <c r="RSS98" s="622"/>
      <c r="RST98" s="622"/>
      <c r="RSU98" s="622"/>
      <c r="RSV98" s="622"/>
      <c r="RSW98" s="622"/>
      <c r="RSX98" s="622"/>
      <c r="RSY98" s="622"/>
      <c r="RSZ98" s="622"/>
      <c r="RTA98" s="622"/>
      <c r="RTB98" s="622"/>
      <c r="RTC98" s="622"/>
      <c r="RTD98" s="622"/>
      <c r="RTE98" s="622"/>
      <c r="RTF98" s="622"/>
      <c r="RTG98" s="622"/>
      <c r="RTH98" s="622"/>
      <c r="RTI98" s="622"/>
      <c r="RTJ98" s="622"/>
      <c r="RTK98" s="622"/>
      <c r="RTL98" s="622"/>
      <c r="RTM98" s="622"/>
      <c r="RTN98" s="622"/>
      <c r="RTO98" s="622"/>
      <c r="RTP98" s="622"/>
      <c r="RTQ98" s="622"/>
      <c r="RTR98" s="622"/>
      <c r="RTS98" s="622"/>
      <c r="RTT98" s="622"/>
      <c r="RTU98" s="622"/>
      <c r="RTV98" s="622"/>
      <c r="RTW98" s="622"/>
      <c r="RTX98" s="622"/>
      <c r="RTY98" s="622"/>
      <c r="RTZ98" s="622"/>
      <c r="RUA98" s="622"/>
      <c r="RUB98" s="622"/>
      <c r="RUC98" s="622"/>
      <c r="RUD98" s="622"/>
      <c r="RUE98" s="622"/>
      <c r="RUF98" s="622"/>
      <c r="RUG98" s="622"/>
      <c r="RUH98" s="622"/>
      <c r="RUI98" s="622"/>
      <c r="RUJ98" s="622"/>
      <c r="RUK98" s="622"/>
      <c r="RUL98" s="622"/>
      <c r="RUM98" s="622"/>
      <c r="RUN98" s="622"/>
      <c r="RUO98" s="622"/>
      <c r="RUP98" s="622"/>
      <c r="RUQ98" s="622"/>
      <c r="RUR98" s="622"/>
      <c r="RUS98" s="622"/>
      <c r="RUT98" s="622"/>
      <c r="RUU98" s="622"/>
      <c r="RUV98" s="622"/>
      <c r="RUW98" s="622"/>
      <c r="RUX98" s="622"/>
      <c r="RUY98" s="622"/>
      <c r="RUZ98" s="622"/>
      <c r="RVA98" s="622"/>
      <c r="RVB98" s="622"/>
      <c r="RVC98" s="622"/>
      <c r="RVD98" s="622"/>
      <c r="RVE98" s="622"/>
      <c r="RVF98" s="622"/>
      <c r="RVG98" s="622"/>
      <c r="RVH98" s="622"/>
      <c r="RVI98" s="622"/>
      <c r="RVJ98" s="622"/>
      <c r="RVK98" s="622"/>
      <c r="RVL98" s="622"/>
      <c r="RVM98" s="622"/>
      <c r="RVN98" s="622"/>
      <c r="RVO98" s="622"/>
      <c r="RVP98" s="622"/>
      <c r="RVQ98" s="622"/>
      <c r="RVR98" s="622"/>
      <c r="RVS98" s="622"/>
      <c r="RVT98" s="622"/>
      <c r="RVU98" s="622"/>
      <c r="RVV98" s="622"/>
      <c r="RVW98" s="622"/>
      <c r="RVX98" s="622"/>
      <c r="RVY98" s="622"/>
      <c r="RVZ98" s="622"/>
      <c r="RWA98" s="622"/>
      <c r="RWB98" s="622"/>
      <c r="RWC98" s="622"/>
      <c r="RWD98" s="622"/>
      <c r="RWE98" s="622"/>
      <c r="RWF98" s="622"/>
      <c r="RWG98" s="622"/>
      <c r="RWH98" s="622"/>
      <c r="RWI98" s="622"/>
      <c r="RWJ98" s="622"/>
      <c r="RWK98" s="622"/>
      <c r="RWL98" s="622"/>
      <c r="RWM98" s="622"/>
      <c r="RWN98" s="622"/>
      <c r="RWO98" s="622"/>
      <c r="RWP98" s="622"/>
      <c r="RWQ98" s="622"/>
      <c r="RWR98" s="622"/>
      <c r="RWS98" s="622"/>
      <c r="RWT98" s="622"/>
      <c r="RWU98" s="622"/>
      <c r="RWV98" s="622"/>
      <c r="RWW98" s="622"/>
      <c r="RWX98" s="622"/>
      <c r="RWY98" s="622"/>
      <c r="RWZ98" s="622"/>
      <c r="RXA98" s="622"/>
      <c r="RXB98" s="622"/>
      <c r="RXC98" s="622"/>
      <c r="RXD98" s="622"/>
      <c r="RXE98" s="622"/>
      <c r="RXF98" s="622"/>
      <c r="RXG98" s="622"/>
      <c r="RXH98" s="622"/>
      <c r="RXI98" s="622"/>
      <c r="RXJ98" s="622"/>
      <c r="RXK98" s="622"/>
      <c r="RXL98" s="622"/>
      <c r="RXM98" s="622"/>
      <c r="RXN98" s="622"/>
      <c r="RXO98" s="622"/>
      <c r="RXP98" s="622"/>
      <c r="RXQ98" s="622"/>
      <c r="RXR98" s="622"/>
      <c r="RXS98" s="622"/>
      <c r="RXT98" s="622"/>
      <c r="RXU98" s="622"/>
      <c r="RXV98" s="622"/>
      <c r="RXW98" s="622"/>
      <c r="RXX98" s="622"/>
      <c r="RXY98" s="622"/>
      <c r="RXZ98" s="622"/>
      <c r="RYA98" s="622"/>
      <c r="RYB98" s="622"/>
      <c r="RYC98" s="622"/>
      <c r="RYD98" s="622"/>
      <c r="RYE98" s="622"/>
      <c r="RYF98" s="622"/>
      <c r="RYG98" s="622"/>
      <c r="RYH98" s="622"/>
      <c r="RYI98" s="622"/>
      <c r="RYJ98" s="622"/>
      <c r="RYK98" s="622"/>
      <c r="RYL98" s="622"/>
      <c r="RYM98" s="622"/>
      <c r="RYN98" s="622"/>
      <c r="RYO98" s="622"/>
      <c r="RYP98" s="622"/>
      <c r="RYQ98" s="622"/>
      <c r="RYR98" s="622"/>
      <c r="RYS98" s="622"/>
      <c r="RYT98" s="622"/>
      <c r="RYU98" s="622"/>
      <c r="RYV98" s="622"/>
      <c r="RYW98" s="622"/>
      <c r="RYX98" s="622"/>
      <c r="RYY98" s="622"/>
      <c r="RYZ98" s="622"/>
      <c r="RZA98" s="622"/>
      <c r="RZB98" s="622"/>
      <c r="RZC98" s="622"/>
      <c r="RZD98" s="622"/>
      <c r="RZE98" s="622"/>
      <c r="RZF98" s="622"/>
      <c r="RZG98" s="622"/>
      <c r="RZH98" s="622"/>
      <c r="RZI98" s="622"/>
      <c r="RZJ98" s="622"/>
      <c r="RZK98" s="622"/>
      <c r="RZL98" s="622"/>
      <c r="RZM98" s="622"/>
      <c r="RZN98" s="622"/>
      <c r="RZO98" s="622"/>
      <c r="RZP98" s="622"/>
      <c r="RZQ98" s="622"/>
      <c r="RZR98" s="622"/>
      <c r="RZS98" s="622"/>
      <c r="RZT98" s="622"/>
      <c r="RZU98" s="622"/>
      <c r="RZV98" s="622"/>
      <c r="RZW98" s="622"/>
      <c r="RZX98" s="622"/>
      <c r="RZY98" s="622"/>
      <c r="RZZ98" s="622"/>
      <c r="SAA98" s="622"/>
      <c r="SAB98" s="622"/>
      <c r="SAC98" s="622"/>
      <c r="SAD98" s="622"/>
      <c r="SAE98" s="622"/>
      <c r="SAF98" s="622"/>
      <c r="SAG98" s="622"/>
      <c r="SAH98" s="622"/>
      <c r="SAI98" s="622"/>
      <c r="SAJ98" s="622"/>
      <c r="SAK98" s="622"/>
      <c r="SAL98" s="622"/>
      <c r="SAM98" s="622"/>
      <c r="SAN98" s="622"/>
      <c r="SAO98" s="622"/>
      <c r="SAP98" s="622"/>
      <c r="SAQ98" s="622"/>
      <c r="SAR98" s="622"/>
      <c r="SAS98" s="622"/>
      <c r="SAT98" s="622"/>
      <c r="SAU98" s="622"/>
      <c r="SAV98" s="622"/>
      <c r="SAW98" s="622"/>
      <c r="SAX98" s="622"/>
      <c r="SAY98" s="622"/>
      <c r="SAZ98" s="622"/>
      <c r="SBA98" s="622"/>
      <c r="SBB98" s="622"/>
      <c r="SBC98" s="622"/>
      <c r="SBD98" s="622"/>
      <c r="SBE98" s="622"/>
      <c r="SBF98" s="622"/>
      <c r="SBG98" s="622"/>
      <c r="SBH98" s="622"/>
      <c r="SBI98" s="622"/>
      <c r="SBJ98" s="622"/>
      <c r="SBK98" s="622"/>
      <c r="SBL98" s="622"/>
      <c r="SBM98" s="622"/>
      <c r="SBN98" s="622"/>
      <c r="SBO98" s="622"/>
      <c r="SBP98" s="622"/>
      <c r="SBQ98" s="622"/>
      <c r="SBR98" s="622"/>
      <c r="SBS98" s="622"/>
      <c r="SBT98" s="622"/>
      <c r="SBU98" s="622"/>
      <c r="SBV98" s="622"/>
      <c r="SBW98" s="622"/>
      <c r="SBX98" s="622"/>
      <c r="SBY98" s="622"/>
      <c r="SBZ98" s="622"/>
      <c r="SCA98" s="622"/>
      <c r="SCB98" s="622"/>
      <c r="SCC98" s="622"/>
      <c r="SCD98" s="622"/>
      <c r="SCE98" s="622"/>
      <c r="SCF98" s="622"/>
      <c r="SCG98" s="622"/>
      <c r="SCH98" s="622"/>
      <c r="SCI98" s="622"/>
      <c r="SCJ98" s="622"/>
      <c r="SCK98" s="622"/>
      <c r="SCL98" s="622"/>
      <c r="SCM98" s="622"/>
      <c r="SCN98" s="622"/>
      <c r="SCO98" s="622"/>
      <c r="SCP98" s="622"/>
      <c r="SCQ98" s="622"/>
      <c r="SCR98" s="622"/>
      <c r="SCS98" s="622"/>
      <c r="SCT98" s="622"/>
      <c r="SCU98" s="622"/>
      <c r="SCV98" s="622"/>
      <c r="SCW98" s="622"/>
      <c r="SCX98" s="622"/>
      <c r="SCY98" s="622"/>
      <c r="SCZ98" s="622"/>
      <c r="SDA98" s="622"/>
      <c r="SDB98" s="622"/>
      <c r="SDC98" s="622"/>
      <c r="SDD98" s="622"/>
      <c r="SDE98" s="622"/>
      <c r="SDF98" s="622"/>
      <c r="SDG98" s="622"/>
      <c r="SDH98" s="622"/>
      <c r="SDI98" s="622"/>
      <c r="SDJ98" s="622"/>
      <c r="SDK98" s="622"/>
      <c r="SDL98" s="622"/>
      <c r="SDM98" s="622"/>
      <c r="SDN98" s="622"/>
      <c r="SDO98" s="622"/>
      <c r="SDP98" s="622"/>
      <c r="SDQ98" s="622"/>
      <c r="SDR98" s="622"/>
      <c r="SDS98" s="622"/>
      <c r="SDT98" s="622"/>
      <c r="SDU98" s="622"/>
      <c r="SDV98" s="622"/>
      <c r="SDW98" s="622"/>
      <c r="SDX98" s="622"/>
      <c r="SDY98" s="622"/>
      <c r="SDZ98" s="622"/>
      <c r="SEA98" s="622"/>
      <c r="SEB98" s="622"/>
      <c r="SEC98" s="622"/>
      <c r="SED98" s="622"/>
      <c r="SEE98" s="622"/>
      <c r="SEF98" s="622"/>
      <c r="SEG98" s="622"/>
      <c r="SEH98" s="622"/>
      <c r="SEI98" s="622"/>
      <c r="SEJ98" s="622"/>
      <c r="SEK98" s="622"/>
      <c r="SEL98" s="622"/>
      <c r="SEM98" s="622"/>
      <c r="SEN98" s="622"/>
      <c r="SEO98" s="622"/>
      <c r="SEP98" s="622"/>
      <c r="SEQ98" s="622"/>
      <c r="SER98" s="622"/>
      <c r="SES98" s="622"/>
      <c r="SET98" s="622"/>
      <c r="SEU98" s="622"/>
      <c r="SEV98" s="622"/>
      <c r="SEW98" s="622"/>
      <c r="SEX98" s="622"/>
      <c r="SEY98" s="622"/>
      <c r="SEZ98" s="622"/>
      <c r="SFA98" s="622"/>
      <c r="SFB98" s="622"/>
      <c r="SFC98" s="622"/>
      <c r="SFD98" s="622"/>
      <c r="SFE98" s="622"/>
      <c r="SFF98" s="622"/>
      <c r="SFG98" s="622"/>
      <c r="SFH98" s="622"/>
      <c r="SFI98" s="622"/>
      <c r="SFJ98" s="622"/>
      <c r="SFK98" s="622"/>
      <c r="SFL98" s="622"/>
      <c r="SFM98" s="622"/>
      <c r="SFN98" s="622"/>
      <c r="SFO98" s="622"/>
      <c r="SFP98" s="622"/>
      <c r="SFQ98" s="622"/>
      <c r="SFR98" s="622"/>
      <c r="SFS98" s="622"/>
      <c r="SFT98" s="622"/>
      <c r="SFU98" s="622"/>
      <c r="SFV98" s="622"/>
      <c r="SFW98" s="622"/>
      <c r="SFX98" s="622"/>
      <c r="SFY98" s="622"/>
      <c r="SFZ98" s="622"/>
      <c r="SGA98" s="622"/>
      <c r="SGB98" s="622"/>
      <c r="SGC98" s="622"/>
      <c r="SGD98" s="622"/>
      <c r="SGE98" s="622"/>
      <c r="SGF98" s="622"/>
      <c r="SGG98" s="622"/>
      <c r="SGH98" s="622"/>
      <c r="SGI98" s="622"/>
      <c r="SGJ98" s="622"/>
      <c r="SGK98" s="622"/>
      <c r="SGL98" s="622"/>
      <c r="SGM98" s="622"/>
      <c r="SGN98" s="622"/>
      <c r="SGO98" s="622"/>
      <c r="SGP98" s="622"/>
      <c r="SGQ98" s="622"/>
      <c r="SGR98" s="622"/>
      <c r="SGS98" s="622"/>
      <c r="SGT98" s="622"/>
      <c r="SGU98" s="622"/>
      <c r="SGV98" s="622"/>
      <c r="SGW98" s="622"/>
      <c r="SGX98" s="622"/>
      <c r="SGY98" s="622"/>
      <c r="SGZ98" s="622"/>
      <c r="SHA98" s="622"/>
      <c r="SHB98" s="622"/>
      <c r="SHC98" s="622"/>
      <c r="SHD98" s="622"/>
      <c r="SHE98" s="622"/>
      <c r="SHF98" s="622"/>
      <c r="SHG98" s="622"/>
      <c r="SHH98" s="622"/>
      <c r="SHI98" s="622"/>
      <c r="SHJ98" s="622"/>
      <c r="SHK98" s="622"/>
      <c r="SHL98" s="622"/>
      <c r="SHM98" s="622"/>
      <c r="SHN98" s="622"/>
      <c r="SHO98" s="622"/>
      <c r="SHP98" s="622"/>
      <c r="SHQ98" s="622"/>
      <c r="SHR98" s="622"/>
      <c r="SHS98" s="622"/>
      <c r="SHT98" s="622"/>
      <c r="SHU98" s="622"/>
      <c r="SHV98" s="622"/>
      <c r="SHW98" s="622"/>
      <c r="SHX98" s="622"/>
      <c r="SHY98" s="622"/>
      <c r="SHZ98" s="622"/>
      <c r="SIA98" s="622"/>
      <c r="SIB98" s="622"/>
      <c r="SIC98" s="622"/>
      <c r="SID98" s="622"/>
      <c r="SIE98" s="622"/>
      <c r="SIF98" s="622"/>
      <c r="SIG98" s="622"/>
      <c r="SIH98" s="622"/>
      <c r="SII98" s="622"/>
      <c r="SIJ98" s="622"/>
      <c r="SIK98" s="622"/>
      <c r="SIL98" s="622"/>
      <c r="SIM98" s="622"/>
      <c r="SIN98" s="622"/>
      <c r="SIO98" s="622"/>
      <c r="SIP98" s="622"/>
      <c r="SIQ98" s="622"/>
      <c r="SIR98" s="622"/>
      <c r="SIS98" s="622"/>
      <c r="SIT98" s="622"/>
      <c r="SIU98" s="622"/>
      <c r="SIV98" s="622"/>
      <c r="SIW98" s="622"/>
      <c r="SIX98" s="622"/>
      <c r="SIY98" s="622"/>
      <c r="SIZ98" s="622"/>
      <c r="SJA98" s="622"/>
      <c r="SJB98" s="622"/>
      <c r="SJC98" s="622"/>
      <c r="SJD98" s="622"/>
      <c r="SJE98" s="622"/>
      <c r="SJF98" s="622"/>
      <c r="SJG98" s="622"/>
      <c r="SJH98" s="622"/>
      <c r="SJI98" s="622"/>
      <c r="SJJ98" s="622"/>
      <c r="SJK98" s="622"/>
      <c r="SJL98" s="622"/>
      <c r="SJM98" s="622"/>
      <c r="SJN98" s="622"/>
      <c r="SJO98" s="622"/>
      <c r="SJP98" s="622"/>
      <c r="SJQ98" s="622"/>
      <c r="SJR98" s="622"/>
      <c r="SJS98" s="622"/>
      <c r="SJT98" s="622"/>
      <c r="SJU98" s="622"/>
      <c r="SJV98" s="622"/>
      <c r="SJW98" s="622"/>
      <c r="SJX98" s="622"/>
      <c r="SJY98" s="622"/>
      <c r="SJZ98" s="622"/>
      <c r="SKA98" s="622"/>
      <c r="SKB98" s="622"/>
      <c r="SKC98" s="622"/>
      <c r="SKD98" s="622"/>
      <c r="SKE98" s="622"/>
      <c r="SKF98" s="622"/>
      <c r="SKG98" s="622"/>
      <c r="SKH98" s="622"/>
      <c r="SKI98" s="622"/>
      <c r="SKJ98" s="622"/>
      <c r="SKK98" s="622"/>
      <c r="SKL98" s="622"/>
      <c r="SKM98" s="622"/>
      <c r="SKN98" s="622"/>
      <c r="SKO98" s="622"/>
      <c r="SKP98" s="622"/>
      <c r="SKQ98" s="622"/>
      <c r="SKR98" s="622"/>
      <c r="SKS98" s="622"/>
      <c r="SKT98" s="622"/>
      <c r="SKU98" s="622"/>
      <c r="SKV98" s="622"/>
      <c r="SKW98" s="622"/>
      <c r="SKX98" s="622"/>
      <c r="SKY98" s="622"/>
      <c r="SKZ98" s="622"/>
      <c r="SLA98" s="622"/>
      <c r="SLB98" s="622"/>
      <c r="SLC98" s="622"/>
      <c r="SLD98" s="622"/>
      <c r="SLE98" s="622"/>
      <c r="SLF98" s="622"/>
      <c r="SLG98" s="622"/>
      <c r="SLH98" s="622"/>
      <c r="SLI98" s="622"/>
      <c r="SLJ98" s="622"/>
      <c r="SLK98" s="622"/>
      <c r="SLL98" s="622"/>
      <c r="SLM98" s="622"/>
      <c r="SLN98" s="622"/>
      <c r="SLO98" s="622"/>
      <c r="SLP98" s="622"/>
      <c r="SLQ98" s="622"/>
      <c r="SLR98" s="622"/>
      <c r="SLS98" s="622"/>
      <c r="SLT98" s="622"/>
      <c r="SLU98" s="622"/>
      <c r="SLV98" s="622"/>
      <c r="SLW98" s="622"/>
      <c r="SLX98" s="622"/>
      <c r="SLY98" s="622"/>
      <c r="SLZ98" s="622"/>
      <c r="SMA98" s="622"/>
      <c r="SMB98" s="622"/>
      <c r="SMC98" s="622"/>
      <c r="SMD98" s="622"/>
      <c r="SME98" s="622"/>
      <c r="SMF98" s="622"/>
      <c r="SMG98" s="622"/>
      <c r="SMH98" s="622"/>
      <c r="SMI98" s="622"/>
      <c r="SMJ98" s="622"/>
      <c r="SMK98" s="622"/>
      <c r="SML98" s="622"/>
      <c r="SMM98" s="622"/>
      <c r="SMN98" s="622"/>
      <c r="SMO98" s="622"/>
      <c r="SMP98" s="622"/>
      <c r="SMQ98" s="622"/>
      <c r="SMR98" s="622"/>
      <c r="SMS98" s="622"/>
      <c r="SMT98" s="622"/>
      <c r="SMU98" s="622"/>
      <c r="SMV98" s="622"/>
      <c r="SMW98" s="622"/>
      <c r="SMX98" s="622"/>
      <c r="SMY98" s="622"/>
      <c r="SMZ98" s="622"/>
      <c r="SNA98" s="622"/>
      <c r="SNB98" s="622"/>
      <c r="SNC98" s="622"/>
      <c r="SND98" s="622"/>
      <c r="SNE98" s="622"/>
      <c r="SNF98" s="622"/>
      <c r="SNG98" s="622"/>
      <c r="SNH98" s="622"/>
      <c r="SNI98" s="622"/>
      <c r="SNJ98" s="622"/>
      <c r="SNK98" s="622"/>
      <c r="SNL98" s="622"/>
      <c r="SNM98" s="622"/>
      <c r="SNN98" s="622"/>
      <c r="SNO98" s="622"/>
      <c r="SNP98" s="622"/>
      <c r="SNQ98" s="622"/>
      <c r="SNR98" s="622"/>
      <c r="SNS98" s="622"/>
      <c r="SNT98" s="622"/>
      <c r="SNU98" s="622"/>
      <c r="SNV98" s="622"/>
      <c r="SNW98" s="622"/>
      <c r="SNX98" s="622"/>
      <c r="SNY98" s="622"/>
      <c r="SNZ98" s="622"/>
      <c r="SOA98" s="622"/>
      <c r="SOB98" s="622"/>
      <c r="SOC98" s="622"/>
      <c r="SOD98" s="622"/>
      <c r="SOE98" s="622"/>
      <c r="SOF98" s="622"/>
      <c r="SOG98" s="622"/>
      <c r="SOH98" s="622"/>
      <c r="SOI98" s="622"/>
      <c r="SOJ98" s="622"/>
      <c r="SOK98" s="622"/>
      <c r="SOL98" s="622"/>
      <c r="SOM98" s="622"/>
      <c r="SON98" s="622"/>
      <c r="SOO98" s="622"/>
      <c r="SOP98" s="622"/>
      <c r="SOQ98" s="622"/>
      <c r="SOR98" s="622"/>
      <c r="SOS98" s="622"/>
      <c r="SOT98" s="622"/>
      <c r="SOU98" s="622"/>
      <c r="SOV98" s="622"/>
      <c r="SOW98" s="622"/>
      <c r="SOX98" s="622"/>
      <c r="SOY98" s="622"/>
      <c r="SOZ98" s="622"/>
      <c r="SPA98" s="622"/>
      <c r="SPB98" s="622"/>
      <c r="SPC98" s="622"/>
      <c r="SPD98" s="622"/>
      <c r="SPE98" s="622"/>
      <c r="SPF98" s="622"/>
      <c r="SPG98" s="622"/>
      <c r="SPH98" s="622"/>
      <c r="SPI98" s="622"/>
      <c r="SPJ98" s="622"/>
      <c r="SPK98" s="622"/>
      <c r="SPL98" s="622"/>
      <c r="SPM98" s="622"/>
      <c r="SPN98" s="622"/>
      <c r="SPO98" s="622"/>
      <c r="SPP98" s="622"/>
      <c r="SPQ98" s="622"/>
      <c r="SPR98" s="622"/>
      <c r="SPS98" s="622"/>
      <c r="SPT98" s="622"/>
      <c r="SPU98" s="622"/>
      <c r="SPV98" s="622"/>
      <c r="SPW98" s="622"/>
      <c r="SPX98" s="622"/>
      <c r="SPY98" s="622"/>
      <c r="SPZ98" s="622"/>
      <c r="SQA98" s="622"/>
      <c r="SQB98" s="622"/>
      <c r="SQC98" s="622"/>
      <c r="SQD98" s="622"/>
      <c r="SQE98" s="622"/>
      <c r="SQF98" s="622"/>
      <c r="SQG98" s="622"/>
      <c r="SQH98" s="622"/>
      <c r="SQI98" s="622"/>
      <c r="SQJ98" s="622"/>
      <c r="SQK98" s="622"/>
      <c r="SQL98" s="622"/>
      <c r="SQM98" s="622"/>
      <c r="SQN98" s="622"/>
      <c r="SQO98" s="622"/>
      <c r="SQP98" s="622"/>
      <c r="SQQ98" s="622"/>
      <c r="SQR98" s="622"/>
      <c r="SQS98" s="622"/>
      <c r="SQT98" s="622"/>
      <c r="SQU98" s="622"/>
      <c r="SQV98" s="622"/>
      <c r="SQW98" s="622"/>
      <c r="SQX98" s="622"/>
      <c r="SQY98" s="622"/>
      <c r="SQZ98" s="622"/>
      <c r="SRA98" s="622"/>
      <c r="SRB98" s="622"/>
      <c r="SRC98" s="622"/>
      <c r="SRD98" s="622"/>
      <c r="SRE98" s="622"/>
      <c r="SRF98" s="622"/>
      <c r="SRG98" s="622"/>
      <c r="SRH98" s="622"/>
      <c r="SRI98" s="622"/>
      <c r="SRJ98" s="622"/>
      <c r="SRK98" s="622"/>
      <c r="SRL98" s="622"/>
      <c r="SRM98" s="622"/>
      <c r="SRN98" s="622"/>
      <c r="SRO98" s="622"/>
      <c r="SRP98" s="622"/>
      <c r="SRQ98" s="622"/>
      <c r="SRR98" s="622"/>
      <c r="SRS98" s="622"/>
      <c r="SRT98" s="622"/>
      <c r="SRU98" s="622"/>
      <c r="SRV98" s="622"/>
      <c r="SRW98" s="622"/>
      <c r="SRX98" s="622"/>
      <c r="SRY98" s="622"/>
      <c r="SRZ98" s="622"/>
      <c r="SSA98" s="622"/>
      <c r="SSB98" s="622"/>
      <c r="SSC98" s="622"/>
      <c r="SSD98" s="622"/>
      <c r="SSE98" s="622"/>
      <c r="SSF98" s="622"/>
      <c r="SSG98" s="622"/>
      <c r="SSH98" s="622"/>
      <c r="SSI98" s="622"/>
      <c r="SSJ98" s="622"/>
      <c r="SSK98" s="622"/>
      <c r="SSL98" s="622"/>
      <c r="SSM98" s="622"/>
      <c r="SSN98" s="622"/>
      <c r="SSO98" s="622"/>
      <c r="SSP98" s="622"/>
      <c r="SSQ98" s="622"/>
      <c r="SSR98" s="622"/>
      <c r="SSS98" s="622"/>
      <c r="SST98" s="622"/>
      <c r="SSU98" s="622"/>
      <c r="SSV98" s="622"/>
      <c r="SSW98" s="622"/>
      <c r="SSX98" s="622"/>
      <c r="SSY98" s="622"/>
      <c r="SSZ98" s="622"/>
      <c r="STA98" s="622"/>
      <c r="STB98" s="622"/>
      <c r="STC98" s="622"/>
      <c r="STD98" s="622"/>
      <c r="STE98" s="622"/>
      <c r="STF98" s="622"/>
      <c r="STG98" s="622"/>
      <c r="STH98" s="622"/>
      <c r="STI98" s="622"/>
      <c r="STJ98" s="622"/>
      <c r="STK98" s="622"/>
      <c r="STL98" s="622"/>
      <c r="STM98" s="622"/>
      <c r="STN98" s="622"/>
      <c r="STO98" s="622"/>
      <c r="STP98" s="622"/>
      <c r="STQ98" s="622"/>
      <c r="STR98" s="622"/>
      <c r="STS98" s="622"/>
      <c r="STT98" s="622"/>
      <c r="STU98" s="622"/>
      <c r="STV98" s="622"/>
      <c r="STW98" s="622"/>
      <c r="STX98" s="622"/>
      <c r="STY98" s="622"/>
      <c r="STZ98" s="622"/>
      <c r="SUA98" s="622"/>
      <c r="SUB98" s="622"/>
      <c r="SUC98" s="622"/>
      <c r="SUD98" s="622"/>
      <c r="SUE98" s="622"/>
      <c r="SUF98" s="622"/>
      <c r="SUG98" s="622"/>
      <c r="SUH98" s="622"/>
      <c r="SUI98" s="622"/>
      <c r="SUJ98" s="622"/>
      <c r="SUK98" s="622"/>
      <c r="SUL98" s="622"/>
      <c r="SUM98" s="622"/>
      <c r="SUN98" s="622"/>
      <c r="SUO98" s="622"/>
      <c r="SUP98" s="622"/>
      <c r="SUQ98" s="622"/>
      <c r="SUR98" s="622"/>
      <c r="SUS98" s="622"/>
      <c r="SUT98" s="622"/>
      <c r="SUU98" s="622"/>
      <c r="SUV98" s="622"/>
      <c r="SUW98" s="622"/>
      <c r="SUX98" s="622"/>
      <c r="SUY98" s="622"/>
      <c r="SUZ98" s="622"/>
      <c r="SVA98" s="622"/>
      <c r="SVB98" s="622"/>
      <c r="SVC98" s="622"/>
      <c r="SVD98" s="622"/>
      <c r="SVE98" s="622"/>
      <c r="SVF98" s="622"/>
      <c r="SVG98" s="622"/>
      <c r="SVH98" s="622"/>
      <c r="SVI98" s="622"/>
      <c r="SVJ98" s="622"/>
      <c r="SVK98" s="622"/>
      <c r="SVL98" s="622"/>
      <c r="SVM98" s="622"/>
      <c r="SVN98" s="622"/>
      <c r="SVO98" s="622"/>
      <c r="SVP98" s="622"/>
      <c r="SVQ98" s="622"/>
      <c r="SVR98" s="622"/>
      <c r="SVS98" s="622"/>
      <c r="SVT98" s="622"/>
      <c r="SVU98" s="622"/>
      <c r="SVV98" s="622"/>
      <c r="SVW98" s="622"/>
      <c r="SVX98" s="622"/>
      <c r="SVY98" s="622"/>
      <c r="SVZ98" s="622"/>
      <c r="SWA98" s="622"/>
      <c r="SWB98" s="622"/>
      <c r="SWC98" s="622"/>
      <c r="SWD98" s="622"/>
      <c r="SWE98" s="622"/>
      <c r="SWF98" s="622"/>
      <c r="SWG98" s="622"/>
      <c r="SWH98" s="622"/>
      <c r="SWI98" s="622"/>
      <c r="SWJ98" s="622"/>
      <c r="SWK98" s="622"/>
      <c r="SWL98" s="622"/>
      <c r="SWM98" s="622"/>
      <c r="SWN98" s="622"/>
      <c r="SWO98" s="622"/>
      <c r="SWP98" s="622"/>
      <c r="SWQ98" s="622"/>
      <c r="SWR98" s="622"/>
      <c r="SWS98" s="622"/>
      <c r="SWT98" s="622"/>
      <c r="SWU98" s="622"/>
      <c r="SWV98" s="622"/>
      <c r="SWW98" s="622"/>
      <c r="SWX98" s="622"/>
      <c r="SWY98" s="622"/>
      <c r="SWZ98" s="622"/>
      <c r="SXA98" s="622"/>
      <c r="SXB98" s="622"/>
      <c r="SXC98" s="622"/>
      <c r="SXD98" s="622"/>
      <c r="SXE98" s="622"/>
      <c r="SXF98" s="622"/>
      <c r="SXG98" s="622"/>
      <c r="SXH98" s="622"/>
      <c r="SXI98" s="622"/>
      <c r="SXJ98" s="622"/>
      <c r="SXK98" s="622"/>
      <c r="SXL98" s="622"/>
      <c r="SXM98" s="622"/>
      <c r="SXN98" s="622"/>
      <c r="SXO98" s="622"/>
      <c r="SXP98" s="622"/>
      <c r="SXQ98" s="622"/>
      <c r="SXR98" s="622"/>
      <c r="SXS98" s="622"/>
      <c r="SXT98" s="622"/>
      <c r="SXU98" s="622"/>
      <c r="SXV98" s="622"/>
      <c r="SXW98" s="622"/>
      <c r="SXX98" s="622"/>
      <c r="SXY98" s="622"/>
      <c r="SXZ98" s="622"/>
      <c r="SYA98" s="622"/>
      <c r="SYB98" s="622"/>
      <c r="SYC98" s="622"/>
      <c r="SYD98" s="622"/>
      <c r="SYE98" s="622"/>
      <c r="SYF98" s="622"/>
      <c r="SYG98" s="622"/>
      <c r="SYH98" s="622"/>
      <c r="SYI98" s="622"/>
      <c r="SYJ98" s="622"/>
      <c r="SYK98" s="622"/>
      <c r="SYL98" s="622"/>
      <c r="SYM98" s="622"/>
      <c r="SYN98" s="622"/>
      <c r="SYO98" s="622"/>
      <c r="SYP98" s="622"/>
      <c r="SYQ98" s="622"/>
      <c r="SYR98" s="622"/>
      <c r="SYS98" s="622"/>
      <c r="SYT98" s="622"/>
      <c r="SYU98" s="622"/>
      <c r="SYV98" s="622"/>
      <c r="SYW98" s="622"/>
      <c r="SYX98" s="622"/>
      <c r="SYY98" s="622"/>
      <c r="SYZ98" s="622"/>
      <c r="SZA98" s="622"/>
      <c r="SZB98" s="622"/>
      <c r="SZC98" s="622"/>
      <c r="SZD98" s="622"/>
      <c r="SZE98" s="622"/>
      <c r="SZF98" s="622"/>
      <c r="SZG98" s="622"/>
      <c r="SZH98" s="622"/>
      <c r="SZI98" s="622"/>
      <c r="SZJ98" s="622"/>
      <c r="SZK98" s="622"/>
      <c r="SZL98" s="622"/>
      <c r="SZM98" s="622"/>
      <c r="SZN98" s="622"/>
      <c r="SZO98" s="622"/>
      <c r="SZP98" s="622"/>
      <c r="SZQ98" s="622"/>
      <c r="SZR98" s="622"/>
      <c r="SZS98" s="622"/>
      <c r="SZT98" s="622"/>
      <c r="SZU98" s="622"/>
      <c r="SZV98" s="622"/>
      <c r="SZW98" s="622"/>
      <c r="SZX98" s="622"/>
      <c r="SZY98" s="622"/>
      <c r="SZZ98" s="622"/>
      <c r="TAA98" s="622"/>
      <c r="TAB98" s="622"/>
      <c r="TAC98" s="622"/>
      <c r="TAD98" s="622"/>
      <c r="TAE98" s="622"/>
      <c r="TAF98" s="622"/>
      <c r="TAG98" s="622"/>
      <c r="TAH98" s="622"/>
      <c r="TAI98" s="622"/>
      <c r="TAJ98" s="622"/>
      <c r="TAK98" s="622"/>
      <c r="TAL98" s="622"/>
      <c r="TAM98" s="622"/>
      <c r="TAN98" s="622"/>
      <c r="TAO98" s="622"/>
      <c r="TAP98" s="622"/>
      <c r="TAQ98" s="622"/>
      <c r="TAR98" s="622"/>
      <c r="TAS98" s="622"/>
      <c r="TAT98" s="622"/>
      <c r="TAU98" s="622"/>
      <c r="TAV98" s="622"/>
      <c r="TAW98" s="622"/>
      <c r="TAX98" s="622"/>
      <c r="TAY98" s="622"/>
      <c r="TAZ98" s="622"/>
      <c r="TBA98" s="622"/>
      <c r="TBB98" s="622"/>
      <c r="TBC98" s="622"/>
      <c r="TBD98" s="622"/>
      <c r="TBE98" s="622"/>
      <c r="TBF98" s="622"/>
      <c r="TBG98" s="622"/>
      <c r="TBH98" s="622"/>
      <c r="TBI98" s="622"/>
      <c r="TBJ98" s="622"/>
      <c r="TBK98" s="622"/>
      <c r="TBL98" s="622"/>
      <c r="TBM98" s="622"/>
      <c r="TBN98" s="622"/>
      <c r="TBO98" s="622"/>
      <c r="TBP98" s="622"/>
      <c r="TBQ98" s="622"/>
      <c r="TBR98" s="622"/>
      <c r="TBS98" s="622"/>
      <c r="TBT98" s="622"/>
      <c r="TBU98" s="622"/>
      <c r="TBV98" s="622"/>
      <c r="TBW98" s="622"/>
      <c r="TBX98" s="622"/>
      <c r="TBY98" s="622"/>
      <c r="TBZ98" s="622"/>
      <c r="TCA98" s="622"/>
      <c r="TCB98" s="622"/>
      <c r="TCC98" s="622"/>
      <c r="TCD98" s="622"/>
      <c r="TCE98" s="622"/>
      <c r="TCF98" s="622"/>
      <c r="TCG98" s="622"/>
      <c r="TCH98" s="622"/>
      <c r="TCI98" s="622"/>
      <c r="TCJ98" s="622"/>
      <c r="TCK98" s="622"/>
      <c r="TCL98" s="622"/>
      <c r="TCM98" s="622"/>
      <c r="TCN98" s="622"/>
      <c r="TCO98" s="622"/>
      <c r="TCP98" s="622"/>
      <c r="TCQ98" s="622"/>
      <c r="TCR98" s="622"/>
      <c r="TCS98" s="622"/>
      <c r="TCT98" s="622"/>
      <c r="TCU98" s="622"/>
      <c r="TCV98" s="622"/>
      <c r="TCW98" s="622"/>
      <c r="TCX98" s="622"/>
      <c r="TCY98" s="622"/>
      <c r="TCZ98" s="622"/>
      <c r="TDA98" s="622"/>
      <c r="TDB98" s="622"/>
      <c r="TDC98" s="622"/>
      <c r="TDD98" s="622"/>
      <c r="TDE98" s="622"/>
      <c r="TDF98" s="622"/>
      <c r="TDG98" s="622"/>
      <c r="TDH98" s="622"/>
      <c r="TDI98" s="622"/>
      <c r="TDJ98" s="622"/>
      <c r="TDK98" s="622"/>
      <c r="TDL98" s="622"/>
      <c r="TDM98" s="622"/>
      <c r="TDN98" s="622"/>
      <c r="TDO98" s="622"/>
      <c r="TDP98" s="622"/>
      <c r="TDQ98" s="622"/>
      <c r="TDR98" s="622"/>
      <c r="TDS98" s="622"/>
      <c r="TDT98" s="622"/>
      <c r="TDU98" s="622"/>
      <c r="TDV98" s="622"/>
      <c r="TDW98" s="622"/>
      <c r="TDX98" s="622"/>
      <c r="TDY98" s="622"/>
      <c r="TDZ98" s="622"/>
      <c r="TEA98" s="622"/>
      <c r="TEB98" s="622"/>
      <c r="TEC98" s="622"/>
      <c r="TED98" s="622"/>
      <c r="TEE98" s="622"/>
      <c r="TEF98" s="622"/>
      <c r="TEG98" s="622"/>
      <c r="TEH98" s="622"/>
      <c r="TEI98" s="622"/>
      <c r="TEJ98" s="622"/>
      <c r="TEK98" s="622"/>
      <c r="TEL98" s="622"/>
      <c r="TEM98" s="622"/>
      <c r="TEN98" s="622"/>
      <c r="TEO98" s="622"/>
      <c r="TEP98" s="622"/>
      <c r="TEQ98" s="622"/>
      <c r="TER98" s="622"/>
      <c r="TES98" s="622"/>
      <c r="TET98" s="622"/>
      <c r="TEU98" s="622"/>
      <c r="TEV98" s="622"/>
      <c r="TEW98" s="622"/>
      <c r="TEX98" s="622"/>
      <c r="TEY98" s="622"/>
      <c r="TEZ98" s="622"/>
      <c r="TFA98" s="622"/>
      <c r="TFB98" s="622"/>
      <c r="TFC98" s="622"/>
      <c r="TFD98" s="622"/>
      <c r="TFE98" s="622"/>
      <c r="TFF98" s="622"/>
      <c r="TFG98" s="622"/>
      <c r="TFH98" s="622"/>
      <c r="TFI98" s="622"/>
      <c r="TFJ98" s="622"/>
      <c r="TFK98" s="622"/>
      <c r="TFL98" s="622"/>
      <c r="TFM98" s="622"/>
      <c r="TFN98" s="622"/>
      <c r="TFO98" s="622"/>
      <c r="TFP98" s="622"/>
      <c r="TFQ98" s="622"/>
      <c r="TFR98" s="622"/>
      <c r="TFS98" s="622"/>
      <c r="TFT98" s="622"/>
      <c r="TFU98" s="622"/>
      <c r="TFV98" s="622"/>
      <c r="TFW98" s="622"/>
      <c r="TFX98" s="622"/>
      <c r="TFY98" s="622"/>
      <c r="TFZ98" s="622"/>
      <c r="TGA98" s="622"/>
      <c r="TGB98" s="622"/>
      <c r="TGC98" s="622"/>
      <c r="TGD98" s="622"/>
      <c r="TGE98" s="622"/>
      <c r="TGF98" s="622"/>
      <c r="TGG98" s="622"/>
      <c r="TGH98" s="622"/>
      <c r="TGI98" s="622"/>
      <c r="TGJ98" s="622"/>
      <c r="TGK98" s="622"/>
      <c r="TGL98" s="622"/>
      <c r="TGM98" s="622"/>
      <c r="TGN98" s="622"/>
      <c r="TGO98" s="622"/>
      <c r="TGP98" s="622"/>
      <c r="TGQ98" s="622"/>
      <c r="TGR98" s="622"/>
      <c r="TGS98" s="622"/>
      <c r="TGT98" s="622"/>
      <c r="TGU98" s="622"/>
      <c r="TGV98" s="622"/>
      <c r="TGW98" s="622"/>
      <c r="TGX98" s="622"/>
      <c r="TGY98" s="622"/>
      <c r="TGZ98" s="622"/>
      <c r="THA98" s="622"/>
      <c r="THB98" s="622"/>
      <c r="THC98" s="622"/>
      <c r="THD98" s="622"/>
      <c r="THE98" s="622"/>
      <c r="THF98" s="622"/>
      <c r="THG98" s="622"/>
      <c r="THH98" s="622"/>
      <c r="THI98" s="622"/>
      <c r="THJ98" s="622"/>
      <c r="THK98" s="622"/>
      <c r="THL98" s="622"/>
      <c r="THM98" s="622"/>
      <c r="THN98" s="622"/>
      <c r="THO98" s="622"/>
      <c r="THP98" s="622"/>
      <c r="THQ98" s="622"/>
      <c r="THR98" s="622"/>
      <c r="THS98" s="622"/>
      <c r="THT98" s="622"/>
      <c r="THU98" s="622"/>
      <c r="THV98" s="622"/>
      <c r="THW98" s="622"/>
      <c r="THX98" s="622"/>
      <c r="THY98" s="622"/>
      <c r="THZ98" s="622"/>
      <c r="TIA98" s="622"/>
      <c r="TIB98" s="622"/>
      <c r="TIC98" s="622"/>
      <c r="TID98" s="622"/>
      <c r="TIE98" s="622"/>
      <c r="TIF98" s="622"/>
      <c r="TIG98" s="622"/>
      <c r="TIH98" s="622"/>
      <c r="TII98" s="622"/>
      <c r="TIJ98" s="622"/>
      <c r="TIK98" s="622"/>
      <c r="TIL98" s="622"/>
      <c r="TIM98" s="622"/>
      <c r="TIN98" s="622"/>
      <c r="TIO98" s="622"/>
      <c r="TIP98" s="622"/>
      <c r="TIQ98" s="622"/>
      <c r="TIR98" s="622"/>
      <c r="TIS98" s="622"/>
      <c r="TIT98" s="622"/>
      <c r="TIU98" s="622"/>
      <c r="TIV98" s="622"/>
      <c r="TIW98" s="622"/>
      <c r="TIX98" s="622"/>
      <c r="TIY98" s="622"/>
      <c r="TIZ98" s="622"/>
      <c r="TJA98" s="622"/>
      <c r="TJB98" s="622"/>
      <c r="TJC98" s="622"/>
      <c r="TJD98" s="622"/>
      <c r="TJE98" s="622"/>
      <c r="TJF98" s="622"/>
      <c r="TJG98" s="622"/>
      <c r="TJH98" s="622"/>
      <c r="TJI98" s="622"/>
      <c r="TJJ98" s="622"/>
      <c r="TJK98" s="622"/>
      <c r="TJL98" s="622"/>
      <c r="TJM98" s="622"/>
      <c r="TJN98" s="622"/>
      <c r="TJO98" s="622"/>
      <c r="TJP98" s="622"/>
      <c r="TJQ98" s="622"/>
      <c r="TJR98" s="622"/>
      <c r="TJS98" s="622"/>
      <c r="TJT98" s="622"/>
      <c r="TJU98" s="622"/>
      <c r="TJV98" s="622"/>
      <c r="TJW98" s="622"/>
      <c r="TJX98" s="622"/>
      <c r="TJY98" s="622"/>
      <c r="TJZ98" s="622"/>
      <c r="TKA98" s="622"/>
      <c r="TKB98" s="622"/>
      <c r="TKC98" s="622"/>
      <c r="TKD98" s="622"/>
      <c r="TKE98" s="622"/>
      <c r="TKF98" s="622"/>
      <c r="TKG98" s="622"/>
      <c r="TKH98" s="622"/>
      <c r="TKI98" s="622"/>
      <c r="TKJ98" s="622"/>
      <c r="TKK98" s="622"/>
      <c r="TKL98" s="622"/>
      <c r="TKM98" s="622"/>
      <c r="TKN98" s="622"/>
      <c r="TKO98" s="622"/>
      <c r="TKP98" s="622"/>
      <c r="TKQ98" s="622"/>
      <c r="TKR98" s="622"/>
      <c r="TKS98" s="622"/>
      <c r="TKT98" s="622"/>
      <c r="TKU98" s="622"/>
      <c r="TKV98" s="622"/>
      <c r="TKW98" s="622"/>
      <c r="TKX98" s="622"/>
      <c r="TKY98" s="622"/>
      <c r="TKZ98" s="622"/>
      <c r="TLA98" s="622"/>
      <c r="TLB98" s="622"/>
      <c r="TLC98" s="622"/>
      <c r="TLD98" s="622"/>
      <c r="TLE98" s="622"/>
      <c r="TLF98" s="622"/>
      <c r="TLG98" s="622"/>
      <c r="TLH98" s="622"/>
      <c r="TLI98" s="622"/>
      <c r="TLJ98" s="622"/>
      <c r="TLK98" s="622"/>
      <c r="TLL98" s="622"/>
      <c r="TLM98" s="622"/>
      <c r="TLN98" s="622"/>
      <c r="TLO98" s="622"/>
      <c r="TLP98" s="622"/>
      <c r="TLQ98" s="622"/>
      <c r="TLR98" s="622"/>
      <c r="TLS98" s="622"/>
      <c r="TLT98" s="622"/>
      <c r="TLU98" s="622"/>
      <c r="TLV98" s="622"/>
      <c r="TLW98" s="622"/>
      <c r="TLX98" s="622"/>
      <c r="TLY98" s="622"/>
      <c r="TLZ98" s="622"/>
      <c r="TMA98" s="622"/>
      <c r="TMB98" s="622"/>
      <c r="TMC98" s="622"/>
      <c r="TMD98" s="622"/>
      <c r="TME98" s="622"/>
      <c r="TMF98" s="622"/>
      <c r="TMG98" s="622"/>
      <c r="TMH98" s="622"/>
      <c r="TMI98" s="622"/>
      <c r="TMJ98" s="622"/>
      <c r="TMK98" s="622"/>
      <c r="TML98" s="622"/>
      <c r="TMM98" s="622"/>
      <c r="TMN98" s="622"/>
      <c r="TMO98" s="622"/>
      <c r="TMP98" s="622"/>
      <c r="TMQ98" s="622"/>
      <c r="TMR98" s="622"/>
      <c r="TMS98" s="622"/>
      <c r="TMT98" s="622"/>
      <c r="TMU98" s="622"/>
      <c r="TMV98" s="622"/>
      <c r="TMW98" s="622"/>
      <c r="TMX98" s="622"/>
      <c r="TMY98" s="622"/>
      <c r="TMZ98" s="622"/>
      <c r="TNA98" s="622"/>
      <c r="TNB98" s="622"/>
      <c r="TNC98" s="622"/>
      <c r="TND98" s="622"/>
      <c r="TNE98" s="622"/>
      <c r="TNF98" s="622"/>
      <c r="TNG98" s="622"/>
      <c r="TNH98" s="622"/>
      <c r="TNI98" s="622"/>
      <c r="TNJ98" s="622"/>
      <c r="TNK98" s="622"/>
      <c r="TNL98" s="622"/>
      <c r="TNM98" s="622"/>
      <c r="TNN98" s="622"/>
      <c r="TNO98" s="622"/>
      <c r="TNP98" s="622"/>
      <c r="TNQ98" s="622"/>
      <c r="TNR98" s="622"/>
      <c r="TNS98" s="622"/>
      <c r="TNT98" s="622"/>
      <c r="TNU98" s="622"/>
      <c r="TNV98" s="622"/>
      <c r="TNW98" s="622"/>
      <c r="TNX98" s="622"/>
      <c r="TNY98" s="622"/>
      <c r="TNZ98" s="622"/>
      <c r="TOA98" s="622"/>
      <c r="TOB98" s="622"/>
      <c r="TOC98" s="622"/>
      <c r="TOD98" s="622"/>
      <c r="TOE98" s="622"/>
      <c r="TOF98" s="622"/>
      <c r="TOG98" s="622"/>
      <c r="TOH98" s="622"/>
      <c r="TOI98" s="622"/>
      <c r="TOJ98" s="622"/>
      <c r="TOK98" s="622"/>
      <c r="TOL98" s="622"/>
      <c r="TOM98" s="622"/>
      <c r="TON98" s="622"/>
      <c r="TOO98" s="622"/>
      <c r="TOP98" s="622"/>
      <c r="TOQ98" s="622"/>
      <c r="TOR98" s="622"/>
      <c r="TOS98" s="622"/>
      <c r="TOT98" s="622"/>
      <c r="TOU98" s="622"/>
      <c r="TOV98" s="622"/>
      <c r="TOW98" s="622"/>
      <c r="TOX98" s="622"/>
      <c r="TOY98" s="622"/>
      <c r="TOZ98" s="622"/>
      <c r="TPA98" s="622"/>
      <c r="TPB98" s="622"/>
      <c r="TPC98" s="622"/>
      <c r="TPD98" s="622"/>
      <c r="TPE98" s="622"/>
      <c r="TPF98" s="622"/>
      <c r="TPG98" s="622"/>
      <c r="TPH98" s="622"/>
      <c r="TPI98" s="622"/>
      <c r="TPJ98" s="622"/>
      <c r="TPK98" s="622"/>
      <c r="TPL98" s="622"/>
      <c r="TPM98" s="622"/>
      <c r="TPN98" s="622"/>
      <c r="TPO98" s="622"/>
      <c r="TPP98" s="622"/>
      <c r="TPQ98" s="622"/>
      <c r="TPR98" s="622"/>
      <c r="TPS98" s="622"/>
      <c r="TPT98" s="622"/>
      <c r="TPU98" s="622"/>
      <c r="TPV98" s="622"/>
      <c r="TPW98" s="622"/>
      <c r="TPX98" s="622"/>
      <c r="TPY98" s="622"/>
      <c r="TPZ98" s="622"/>
      <c r="TQA98" s="622"/>
      <c r="TQB98" s="622"/>
      <c r="TQC98" s="622"/>
      <c r="TQD98" s="622"/>
      <c r="TQE98" s="622"/>
      <c r="TQF98" s="622"/>
      <c r="TQG98" s="622"/>
      <c r="TQH98" s="622"/>
      <c r="TQI98" s="622"/>
      <c r="TQJ98" s="622"/>
      <c r="TQK98" s="622"/>
      <c r="TQL98" s="622"/>
      <c r="TQM98" s="622"/>
      <c r="TQN98" s="622"/>
      <c r="TQO98" s="622"/>
      <c r="TQP98" s="622"/>
      <c r="TQQ98" s="622"/>
      <c r="TQR98" s="622"/>
      <c r="TQS98" s="622"/>
      <c r="TQT98" s="622"/>
      <c r="TQU98" s="622"/>
      <c r="TQV98" s="622"/>
      <c r="TQW98" s="622"/>
      <c r="TQX98" s="622"/>
      <c r="TQY98" s="622"/>
      <c r="TQZ98" s="622"/>
      <c r="TRA98" s="622"/>
      <c r="TRB98" s="622"/>
      <c r="TRC98" s="622"/>
      <c r="TRD98" s="622"/>
      <c r="TRE98" s="622"/>
      <c r="TRF98" s="622"/>
      <c r="TRG98" s="622"/>
      <c r="TRH98" s="622"/>
      <c r="TRI98" s="622"/>
      <c r="TRJ98" s="622"/>
      <c r="TRK98" s="622"/>
      <c r="TRL98" s="622"/>
      <c r="TRM98" s="622"/>
      <c r="TRN98" s="622"/>
      <c r="TRO98" s="622"/>
      <c r="TRP98" s="622"/>
      <c r="TRQ98" s="622"/>
      <c r="TRR98" s="622"/>
      <c r="TRS98" s="622"/>
      <c r="TRT98" s="622"/>
      <c r="TRU98" s="622"/>
      <c r="TRV98" s="622"/>
      <c r="TRW98" s="622"/>
      <c r="TRX98" s="622"/>
      <c r="TRY98" s="622"/>
      <c r="TRZ98" s="622"/>
      <c r="TSA98" s="622"/>
      <c r="TSB98" s="622"/>
      <c r="TSC98" s="622"/>
      <c r="TSD98" s="622"/>
      <c r="TSE98" s="622"/>
      <c r="TSF98" s="622"/>
      <c r="TSG98" s="622"/>
      <c r="TSH98" s="622"/>
      <c r="TSI98" s="622"/>
      <c r="TSJ98" s="622"/>
      <c r="TSK98" s="622"/>
      <c r="TSL98" s="622"/>
      <c r="TSM98" s="622"/>
      <c r="TSN98" s="622"/>
      <c r="TSO98" s="622"/>
      <c r="TSP98" s="622"/>
      <c r="TSQ98" s="622"/>
      <c r="TSR98" s="622"/>
      <c r="TSS98" s="622"/>
      <c r="TST98" s="622"/>
      <c r="TSU98" s="622"/>
      <c r="TSV98" s="622"/>
      <c r="TSW98" s="622"/>
      <c r="TSX98" s="622"/>
      <c r="TSY98" s="622"/>
      <c r="TSZ98" s="622"/>
      <c r="TTA98" s="622"/>
      <c r="TTB98" s="622"/>
      <c r="TTC98" s="622"/>
      <c r="TTD98" s="622"/>
      <c r="TTE98" s="622"/>
      <c r="TTF98" s="622"/>
      <c r="TTG98" s="622"/>
      <c r="TTH98" s="622"/>
      <c r="TTI98" s="622"/>
      <c r="TTJ98" s="622"/>
      <c r="TTK98" s="622"/>
      <c r="TTL98" s="622"/>
      <c r="TTM98" s="622"/>
      <c r="TTN98" s="622"/>
      <c r="TTO98" s="622"/>
      <c r="TTP98" s="622"/>
      <c r="TTQ98" s="622"/>
      <c r="TTR98" s="622"/>
      <c r="TTS98" s="622"/>
      <c r="TTT98" s="622"/>
      <c r="TTU98" s="622"/>
      <c r="TTV98" s="622"/>
      <c r="TTW98" s="622"/>
      <c r="TTX98" s="622"/>
      <c r="TTY98" s="622"/>
      <c r="TTZ98" s="622"/>
      <c r="TUA98" s="622"/>
      <c r="TUB98" s="622"/>
      <c r="TUC98" s="622"/>
      <c r="TUD98" s="622"/>
      <c r="TUE98" s="622"/>
      <c r="TUF98" s="622"/>
      <c r="TUG98" s="622"/>
      <c r="TUH98" s="622"/>
      <c r="TUI98" s="622"/>
      <c r="TUJ98" s="622"/>
      <c r="TUK98" s="622"/>
      <c r="TUL98" s="622"/>
      <c r="TUM98" s="622"/>
      <c r="TUN98" s="622"/>
      <c r="TUO98" s="622"/>
      <c r="TUP98" s="622"/>
      <c r="TUQ98" s="622"/>
      <c r="TUR98" s="622"/>
      <c r="TUS98" s="622"/>
      <c r="TUT98" s="622"/>
      <c r="TUU98" s="622"/>
      <c r="TUV98" s="622"/>
      <c r="TUW98" s="622"/>
      <c r="TUX98" s="622"/>
      <c r="TUY98" s="622"/>
      <c r="TUZ98" s="622"/>
      <c r="TVA98" s="622"/>
      <c r="TVB98" s="622"/>
      <c r="TVC98" s="622"/>
      <c r="TVD98" s="622"/>
      <c r="TVE98" s="622"/>
      <c r="TVF98" s="622"/>
      <c r="TVG98" s="622"/>
      <c r="TVH98" s="622"/>
      <c r="TVI98" s="622"/>
      <c r="TVJ98" s="622"/>
      <c r="TVK98" s="622"/>
      <c r="TVL98" s="622"/>
      <c r="TVM98" s="622"/>
      <c r="TVN98" s="622"/>
      <c r="TVO98" s="622"/>
      <c r="TVP98" s="622"/>
      <c r="TVQ98" s="622"/>
      <c r="TVR98" s="622"/>
      <c r="TVS98" s="622"/>
      <c r="TVT98" s="622"/>
      <c r="TVU98" s="622"/>
      <c r="TVV98" s="622"/>
      <c r="TVW98" s="622"/>
      <c r="TVX98" s="622"/>
      <c r="TVY98" s="622"/>
      <c r="TVZ98" s="622"/>
      <c r="TWA98" s="622"/>
      <c r="TWB98" s="622"/>
      <c r="TWC98" s="622"/>
      <c r="TWD98" s="622"/>
      <c r="TWE98" s="622"/>
      <c r="TWF98" s="622"/>
      <c r="TWG98" s="622"/>
      <c r="TWH98" s="622"/>
      <c r="TWI98" s="622"/>
      <c r="TWJ98" s="622"/>
      <c r="TWK98" s="622"/>
      <c r="TWL98" s="622"/>
      <c r="TWM98" s="622"/>
      <c r="TWN98" s="622"/>
      <c r="TWO98" s="622"/>
      <c r="TWP98" s="622"/>
      <c r="TWQ98" s="622"/>
      <c r="TWR98" s="622"/>
      <c r="TWS98" s="622"/>
      <c r="TWT98" s="622"/>
      <c r="TWU98" s="622"/>
      <c r="TWV98" s="622"/>
      <c r="TWW98" s="622"/>
      <c r="TWX98" s="622"/>
      <c r="TWY98" s="622"/>
      <c r="TWZ98" s="622"/>
      <c r="TXA98" s="622"/>
      <c r="TXB98" s="622"/>
      <c r="TXC98" s="622"/>
      <c r="TXD98" s="622"/>
      <c r="TXE98" s="622"/>
      <c r="TXF98" s="622"/>
      <c r="TXG98" s="622"/>
      <c r="TXH98" s="622"/>
      <c r="TXI98" s="622"/>
      <c r="TXJ98" s="622"/>
      <c r="TXK98" s="622"/>
      <c r="TXL98" s="622"/>
      <c r="TXM98" s="622"/>
      <c r="TXN98" s="622"/>
      <c r="TXO98" s="622"/>
      <c r="TXP98" s="622"/>
      <c r="TXQ98" s="622"/>
      <c r="TXR98" s="622"/>
      <c r="TXS98" s="622"/>
      <c r="TXT98" s="622"/>
      <c r="TXU98" s="622"/>
      <c r="TXV98" s="622"/>
      <c r="TXW98" s="622"/>
      <c r="TXX98" s="622"/>
      <c r="TXY98" s="622"/>
      <c r="TXZ98" s="622"/>
      <c r="TYA98" s="622"/>
      <c r="TYB98" s="622"/>
      <c r="TYC98" s="622"/>
      <c r="TYD98" s="622"/>
      <c r="TYE98" s="622"/>
      <c r="TYF98" s="622"/>
      <c r="TYG98" s="622"/>
      <c r="TYH98" s="622"/>
      <c r="TYI98" s="622"/>
      <c r="TYJ98" s="622"/>
      <c r="TYK98" s="622"/>
      <c r="TYL98" s="622"/>
      <c r="TYM98" s="622"/>
      <c r="TYN98" s="622"/>
      <c r="TYO98" s="622"/>
      <c r="TYP98" s="622"/>
      <c r="TYQ98" s="622"/>
      <c r="TYR98" s="622"/>
      <c r="TYS98" s="622"/>
      <c r="TYT98" s="622"/>
      <c r="TYU98" s="622"/>
      <c r="TYV98" s="622"/>
      <c r="TYW98" s="622"/>
      <c r="TYX98" s="622"/>
      <c r="TYY98" s="622"/>
      <c r="TYZ98" s="622"/>
      <c r="TZA98" s="622"/>
      <c r="TZB98" s="622"/>
      <c r="TZC98" s="622"/>
      <c r="TZD98" s="622"/>
      <c r="TZE98" s="622"/>
      <c r="TZF98" s="622"/>
      <c r="TZG98" s="622"/>
      <c r="TZH98" s="622"/>
      <c r="TZI98" s="622"/>
      <c r="TZJ98" s="622"/>
      <c r="TZK98" s="622"/>
      <c r="TZL98" s="622"/>
      <c r="TZM98" s="622"/>
      <c r="TZN98" s="622"/>
      <c r="TZO98" s="622"/>
      <c r="TZP98" s="622"/>
      <c r="TZQ98" s="622"/>
      <c r="TZR98" s="622"/>
      <c r="TZS98" s="622"/>
      <c r="TZT98" s="622"/>
      <c r="TZU98" s="622"/>
      <c r="TZV98" s="622"/>
      <c r="TZW98" s="622"/>
      <c r="TZX98" s="622"/>
      <c r="TZY98" s="622"/>
      <c r="TZZ98" s="622"/>
      <c r="UAA98" s="622"/>
      <c r="UAB98" s="622"/>
      <c r="UAC98" s="622"/>
      <c r="UAD98" s="622"/>
      <c r="UAE98" s="622"/>
      <c r="UAF98" s="622"/>
      <c r="UAG98" s="622"/>
      <c r="UAH98" s="622"/>
      <c r="UAI98" s="622"/>
      <c r="UAJ98" s="622"/>
      <c r="UAK98" s="622"/>
      <c r="UAL98" s="622"/>
      <c r="UAM98" s="622"/>
      <c r="UAN98" s="622"/>
      <c r="UAO98" s="622"/>
      <c r="UAP98" s="622"/>
      <c r="UAQ98" s="622"/>
      <c r="UAR98" s="622"/>
      <c r="UAS98" s="622"/>
      <c r="UAT98" s="622"/>
      <c r="UAU98" s="622"/>
      <c r="UAV98" s="622"/>
      <c r="UAW98" s="622"/>
      <c r="UAX98" s="622"/>
      <c r="UAY98" s="622"/>
      <c r="UAZ98" s="622"/>
      <c r="UBA98" s="622"/>
      <c r="UBB98" s="622"/>
      <c r="UBC98" s="622"/>
      <c r="UBD98" s="622"/>
      <c r="UBE98" s="622"/>
      <c r="UBF98" s="622"/>
      <c r="UBG98" s="622"/>
      <c r="UBH98" s="622"/>
      <c r="UBI98" s="622"/>
      <c r="UBJ98" s="622"/>
      <c r="UBK98" s="622"/>
      <c r="UBL98" s="622"/>
      <c r="UBM98" s="622"/>
      <c r="UBN98" s="622"/>
      <c r="UBO98" s="622"/>
      <c r="UBP98" s="622"/>
      <c r="UBQ98" s="622"/>
      <c r="UBR98" s="622"/>
      <c r="UBS98" s="622"/>
      <c r="UBT98" s="622"/>
      <c r="UBU98" s="622"/>
      <c r="UBV98" s="622"/>
      <c r="UBW98" s="622"/>
      <c r="UBX98" s="622"/>
      <c r="UBY98" s="622"/>
      <c r="UBZ98" s="622"/>
      <c r="UCA98" s="622"/>
      <c r="UCB98" s="622"/>
      <c r="UCC98" s="622"/>
      <c r="UCD98" s="622"/>
      <c r="UCE98" s="622"/>
      <c r="UCF98" s="622"/>
      <c r="UCG98" s="622"/>
      <c r="UCH98" s="622"/>
      <c r="UCI98" s="622"/>
      <c r="UCJ98" s="622"/>
      <c r="UCK98" s="622"/>
      <c r="UCL98" s="622"/>
      <c r="UCM98" s="622"/>
      <c r="UCN98" s="622"/>
      <c r="UCO98" s="622"/>
      <c r="UCP98" s="622"/>
      <c r="UCQ98" s="622"/>
      <c r="UCR98" s="622"/>
      <c r="UCS98" s="622"/>
      <c r="UCT98" s="622"/>
      <c r="UCU98" s="622"/>
      <c r="UCV98" s="622"/>
      <c r="UCW98" s="622"/>
      <c r="UCX98" s="622"/>
      <c r="UCY98" s="622"/>
      <c r="UCZ98" s="622"/>
      <c r="UDA98" s="622"/>
      <c r="UDB98" s="622"/>
      <c r="UDC98" s="622"/>
      <c r="UDD98" s="622"/>
      <c r="UDE98" s="622"/>
      <c r="UDF98" s="622"/>
      <c r="UDG98" s="622"/>
      <c r="UDH98" s="622"/>
      <c r="UDI98" s="622"/>
      <c r="UDJ98" s="622"/>
      <c r="UDK98" s="622"/>
      <c r="UDL98" s="622"/>
      <c r="UDM98" s="622"/>
      <c r="UDN98" s="622"/>
      <c r="UDO98" s="622"/>
      <c r="UDP98" s="622"/>
      <c r="UDQ98" s="622"/>
      <c r="UDR98" s="622"/>
      <c r="UDS98" s="622"/>
      <c r="UDT98" s="622"/>
      <c r="UDU98" s="622"/>
      <c r="UDV98" s="622"/>
      <c r="UDW98" s="622"/>
      <c r="UDX98" s="622"/>
      <c r="UDY98" s="622"/>
      <c r="UDZ98" s="622"/>
      <c r="UEA98" s="622"/>
      <c r="UEB98" s="622"/>
      <c r="UEC98" s="622"/>
      <c r="UED98" s="622"/>
      <c r="UEE98" s="622"/>
      <c r="UEF98" s="622"/>
      <c r="UEG98" s="622"/>
      <c r="UEH98" s="622"/>
      <c r="UEI98" s="622"/>
      <c r="UEJ98" s="622"/>
      <c r="UEK98" s="622"/>
      <c r="UEL98" s="622"/>
      <c r="UEM98" s="622"/>
      <c r="UEN98" s="622"/>
      <c r="UEO98" s="622"/>
      <c r="UEP98" s="622"/>
      <c r="UEQ98" s="622"/>
      <c r="UER98" s="622"/>
      <c r="UES98" s="622"/>
      <c r="UET98" s="622"/>
      <c r="UEU98" s="622"/>
      <c r="UEV98" s="622"/>
      <c r="UEW98" s="622"/>
      <c r="UEX98" s="622"/>
      <c r="UEY98" s="622"/>
      <c r="UEZ98" s="622"/>
      <c r="UFA98" s="622"/>
      <c r="UFB98" s="622"/>
      <c r="UFC98" s="622"/>
      <c r="UFD98" s="622"/>
      <c r="UFE98" s="622"/>
      <c r="UFF98" s="622"/>
      <c r="UFG98" s="622"/>
      <c r="UFH98" s="622"/>
      <c r="UFI98" s="622"/>
      <c r="UFJ98" s="622"/>
      <c r="UFK98" s="622"/>
      <c r="UFL98" s="622"/>
      <c r="UFM98" s="622"/>
      <c r="UFN98" s="622"/>
      <c r="UFO98" s="622"/>
      <c r="UFP98" s="622"/>
      <c r="UFQ98" s="622"/>
      <c r="UFR98" s="622"/>
      <c r="UFS98" s="622"/>
      <c r="UFT98" s="622"/>
      <c r="UFU98" s="622"/>
      <c r="UFV98" s="622"/>
      <c r="UFW98" s="622"/>
      <c r="UFX98" s="622"/>
      <c r="UFY98" s="622"/>
      <c r="UFZ98" s="622"/>
      <c r="UGA98" s="622"/>
      <c r="UGB98" s="622"/>
      <c r="UGC98" s="622"/>
      <c r="UGD98" s="622"/>
      <c r="UGE98" s="622"/>
      <c r="UGF98" s="622"/>
      <c r="UGG98" s="622"/>
      <c r="UGH98" s="622"/>
      <c r="UGI98" s="622"/>
      <c r="UGJ98" s="622"/>
      <c r="UGK98" s="622"/>
      <c r="UGL98" s="622"/>
      <c r="UGM98" s="622"/>
      <c r="UGN98" s="622"/>
      <c r="UGO98" s="622"/>
      <c r="UGP98" s="622"/>
      <c r="UGQ98" s="622"/>
      <c r="UGR98" s="622"/>
      <c r="UGS98" s="622"/>
      <c r="UGT98" s="622"/>
      <c r="UGU98" s="622"/>
      <c r="UGV98" s="622"/>
      <c r="UGW98" s="622"/>
      <c r="UGX98" s="622"/>
      <c r="UGY98" s="622"/>
      <c r="UGZ98" s="622"/>
      <c r="UHA98" s="622"/>
      <c r="UHB98" s="622"/>
      <c r="UHC98" s="622"/>
      <c r="UHD98" s="622"/>
      <c r="UHE98" s="622"/>
      <c r="UHF98" s="622"/>
      <c r="UHG98" s="622"/>
      <c r="UHH98" s="622"/>
      <c r="UHI98" s="622"/>
      <c r="UHJ98" s="622"/>
      <c r="UHK98" s="622"/>
      <c r="UHL98" s="622"/>
      <c r="UHM98" s="622"/>
      <c r="UHN98" s="622"/>
      <c r="UHO98" s="622"/>
      <c r="UHP98" s="622"/>
      <c r="UHQ98" s="622"/>
      <c r="UHR98" s="622"/>
      <c r="UHS98" s="622"/>
      <c r="UHT98" s="622"/>
      <c r="UHU98" s="622"/>
      <c r="UHV98" s="622"/>
      <c r="UHW98" s="622"/>
      <c r="UHX98" s="622"/>
      <c r="UHY98" s="622"/>
      <c r="UHZ98" s="622"/>
      <c r="UIA98" s="622"/>
      <c r="UIB98" s="622"/>
      <c r="UIC98" s="622"/>
      <c r="UID98" s="622"/>
      <c r="UIE98" s="622"/>
      <c r="UIF98" s="622"/>
      <c r="UIG98" s="622"/>
      <c r="UIH98" s="622"/>
      <c r="UII98" s="622"/>
      <c r="UIJ98" s="622"/>
      <c r="UIK98" s="622"/>
      <c r="UIL98" s="622"/>
      <c r="UIM98" s="622"/>
      <c r="UIN98" s="622"/>
      <c r="UIO98" s="622"/>
      <c r="UIP98" s="622"/>
      <c r="UIQ98" s="622"/>
      <c r="UIR98" s="622"/>
      <c r="UIS98" s="622"/>
      <c r="UIT98" s="622"/>
      <c r="UIU98" s="622"/>
      <c r="UIV98" s="622"/>
      <c r="UIW98" s="622"/>
      <c r="UIX98" s="622"/>
      <c r="UIY98" s="622"/>
      <c r="UIZ98" s="622"/>
      <c r="UJA98" s="622"/>
      <c r="UJB98" s="622"/>
      <c r="UJC98" s="622"/>
      <c r="UJD98" s="622"/>
      <c r="UJE98" s="622"/>
      <c r="UJF98" s="622"/>
      <c r="UJG98" s="622"/>
      <c r="UJH98" s="622"/>
      <c r="UJI98" s="622"/>
      <c r="UJJ98" s="622"/>
      <c r="UJK98" s="622"/>
      <c r="UJL98" s="622"/>
      <c r="UJM98" s="622"/>
      <c r="UJN98" s="622"/>
      <c r="UJO98" s="622"/>
      <c r="UJP98" s="622"/>
      <c r="UJQ98" s="622"/>
      <c r="UJR98" s="622"/>
      <c r="UJS98" s="622"/>
      <c r="UJT98" s="622"/>
      <c r="UJU98" s="622"/>
      <c r="UJV98" s="622"/>
      <c r="UJW98" s="622"/>
      <c r="UJX98" s="622"/>
      <c r="UJY98" s="622"/>
      <c r="UJZ98" s="622"/>
      <c r="UKA98" s="622"/>
      <c r="UKB98" s="622"/>
      <c r="UKC98" s="622"/>
      <c r="UKD98" s="622"/>
      <c r="UKE98" s="622"/>
      <c r="UKF98" s="622"/>
      <c r="UKG98" s="622"/>
      <c r="UKH98" s="622"/>
      <c r="UKI98" s="622"/>
      <c r="UKJ98" s="622"/>
      <c r="UKK98" s="622"/>
      <c r="UKL98" s="622"/>
      <c r="UKM98" s="622"/>
      <c r="UKN98" s="622"/>
      <c r="UKO98" s="622"/>
      <c r="UKP98" s="622"/>
      <c r="UKQ98" s="622"/>
      <c r="UKR98" s="622"/>
      <c r="UKS98" s="622"/>
      <c r="UKT98" s="622"/>
      <c r="UKU98" s="622"/>
      <c r="UKV98" s="622"/>
      <c r="UKW98" s="622"/>
      <c r="UKX98" s="622"/>
      <c r="UKY98" s="622"/>
      <c r="UKZ98" s="622"/>
      <c r="ULA98" s="622"/>
      <c r="ULB98" s="622"/>
      <c r="ULC98" s="622"/>
      <c r="ULD98" s="622"/>
      <c r="ULE98" s="622"/>
      <c r="ULF98" s="622"/>
      <c r="ULG98" s="622"/>
      <c r="ULH98" s="622"/>
      <c r="ULI98" s="622"/>
      <c r="ULJ98" s="622"/>
      <c r="ULK98" s="622"/>
      <c r="ULL98" s="622"/>
      <c r="ULM98" s="622"/>
      <c r="ULN98" s="622"/>
      <c r="ULO98" s="622"/>
      <c r="ULP98" s="622"/>
      <c r="ULQ98" s="622"/>
      <c r="ULR98" s="622"/>
      <c r="ULS98" s="622"/>
      <c r="ULT98" s="622"/>
      <c r="ULU98" s="622"/>
      <c r="ULV98" s="622"/>
      <c r="ULW98" s="622"/>
      <c r="ULX98" s="622"/>
      <c r="ULY98" s="622"/>
      <c r="ULZ98" s="622"/>
      <c r="UMA98" s="622"/>
      <c r="UMB98" s="622"/>
      <c r="UMC98" s="622"/>
      <c r="UMD98" s="622"/>
      <c r="UME98" s="622"/>
      <c r="UMF98" s="622"/>
      <c r="UMG98" s="622"/>
      <c r="UMH98" s="622"/>
      <c r="UMI98" s="622"/>
      <c r="UMJ98" s="622"/>
      <c r="UMK98" s="622"/>
      <c r="UML98" s="622"/>
      <c r="UMM98" s="622"/>
      <c r="UMN98" s="622"/>
      <c r="UMO98" s="622"/>
      <c r="UMP98" s="622"/>
      <c r="UMQ98" s="622"/>
      <c r="UMR98" s="622"/>
      <c r="UMS98" s="622"/>
      <c r="UMT98" s="622"/>
      <c r="UMU98" s="622"/>
      <c r="UMV98" s="622"/>
      <c r="UMW98" s="622"/>
      <c r="UMX98" s="622"/>
      <c r="UMY98" s="622"/>
      <c r="UMZ98" s="622"/>
      <c r="UNA98" s="622"/>
      <c r="UNB98" s="622"/>
      <c r="UNC98" s="622"/>
      <c r="UND98" s="622"/>
      <c r="UNE98" s="622"/>
      <c r="UNF98" s="622"/>
      <c r="UNG98" s="622"/>
      <c r="UNH98" s="622"/>
      <c r="UNI98" s="622"/>
      <c r="UNJ98" s="622"/>
      <c r="UNK98" s="622"/>
      <c r="UNL98" s="622"/>
      <c r="UNM98" s="622"/>
      <c r="UNN98" s="622"/>
      <c r="UNO98" s="622"/>
      <c r="UNP98" s="622"/>
      <c r="UNQ98" s="622"/>
      <c r="UNR98" s="622"/>
      <c r="UNS98" s="622"/>
      <c r="UNT98" s="622"/>
      <c r="UNU98" s="622"/>
      <c r="UNV98" s="622"/>
      <c r="UNW98" s="622"/>
      <c r="UNX98" s="622"/>
      <c r="UNY98" s="622"/>
      <c r="UNZ98" s="622"/>
      <c r="UOA98" s="622"/>
      <c r="UOB98" s="622"/>
      <c r="UOC98" s="622"/>
      <c r="UOD98" s="622"/>
      <c r="UOE98" s="622"/>
      <c r="UOF98" s="622"/>
      <c r="UOG98" s="622"/>
      <c r="UOH98" s="622"/>
      <c r="UOI98" s="622"/>
      <c r="UOJ98" s="622"/>
      <c r="UOK98" s="622"/>
      <c r="UOL98" s="622"/>
      <c r="UOM98" s="622"/>
      <c r="UON98" s="622"/>
      <c r="UOO98" s="622"/>
      <c r="UOP98" s="622"/>
      <c r="UOQ98" s="622"/>
      <c r="UOR98" s="622"/>
      <c r="UOS98" s="622"/>
      <c r="UOT98" s="622"/>
      <c r="UOU98" s="622"/>
      <c r="UOV98" s="622"/>
      <c r="UOW98" s="622"/>
      <c r="UOX98" s="622"/>
      <c r="UOY98" s="622"/>
      <c r="UOZ98" s="622"/>
      <c r="UPA98" s="622"/>
      <c r="UPB98" s="622"/>
      <c r="UPC98" s="622"/>
      <c r="UPD98" s="622"/>
      <c r="UPE98" s="622"/>
      <c r="UPF98" s="622"/>
      <c r="UPG98" s="622"/>
      <c r="UPH98" s="622"/>
      <c r="UPI98" s="622"/>
      <c r="UPJ98" s="622"/>
      <c r="UPK98" s="622"/>
      <c r="UPL98" s="622"/>
      <c r="UPM98" s="622"/>
      <c r="UPN98" s="622"/>
      <c r="UPO98" s="622"/>
      <c r="UPP98" s="622"/>
      <c r="UPQ98" s="622"/>
      <c r="UPR98" s="622"/>
      <c r="UPS98" s="622"/>
      <c r="UPT98" s="622"/>
      <c r="UPU98" s="622"/>
      <c r="UPV98" s="622"/>
      <c r="UPW98" s="622"/>
      <c r="UPX98" s="622"/>
      <c r="UPY98" s="622"/>
      <c r="UPZ98" s="622"/>
      <c r="UQA98" s="622"/>
      <c r="UQB98" s="622"/>
      <c r="UQC98" s="622"/>
      <c r="UQD98" s="622"/>
      <c r="UQE98" s="622"/>
      <c r="UQF98" s="622"/>
      <c r="UQG98" s="622"/>
      <c r="UQH98" s="622"/>
      <c r="UQI98" s="622"/>
      <c r="UQJ98" s="622"/>
      <c r="UQK98" s="622"/>
      <c r="UQL98" s="622"/>
      <c r="UQM98" s="622"/>
      <c r="UQN98" s="622"/>
      <c r="UQO98" s="622"/>
      <c r="UQP98" s="622"/>
      <c r="UQQ98" s="622"/>
      <c r="UQR98" s="622"/>
      <c r="UQS98" s="622"/>
      <c r="UQT98" s="622"/>
      <c r="UQU98" s="622"/>
      <c r="UQV98" s="622"/>
      <c r="UQW98" s="622"/>
      <c r="UQX98" s="622"/>
      <c r="UQY98" s="622"/>
      <c r="UQZ98" s="622"/>
      <c r="URA98" s="622"/>
      <c r="URB98" s="622"/>
      <c r="URC98" s="622"/>
      <c r="URD98" s="622"/>
      <c r="URE98" s="622"/>
      <c r="URF98" s="622"/>
      <c r="URG98" s="622"/>
      <c r="URH98" s="622"/>
      <c r="URI98" s="622"/>
      <c r="URJ98" s="622"/>
      <c r="URK98" s="622"/>
      <c r="URL98" s="622"/>
      <c r="URM98" s="622"/>
      <c r="URN98" s="622"/>
      <c r="URO98" s="622"/>
      <c r="URP98" s="622"/>
      <c r="URQ98" s="622"/>
      <c r="URR98" s="622"/>
      <c r="URS98" s="622"/>
      <c r="URT98" s="622"/>
      <c r="URU98" s="622"/>
      <c r="URV98" s="622"/>
      <c r="URW98" s="622"/>
      <c r="URX98" s="622"/>
      <c r="URY98" s="622"/>
      <c r="URZ98" s="622"/>
      <c r="USA98" s="622"/>
      <c r="USB98" s="622"/>
      <c r="USC98" s="622"/>
      <c r="USD98" s="622"/>
      <c r="USE98" s="622"/>
      <c r="USF98" s="622"/>
      <c r="USG98" s="622"/>
      <c r="USH98" s="622"/>
      <c r="USI98" s="622"/>
      <c r="USJ98" s="622"/>
      <c r="USK98" s="622"/>
      <c r="USL98" s="622"/>
      <c r="USM98" s="622"/>
      <c r="USN98" s="622"/>
      <c r="USO98" s="622"/>
      <c r="USP98" s="622"/>
      <c r="USQ98" s="622"/>
      <c r="USR98" s="622"/>
      <c r="USS98" s="622"/>
      <c r="UST98" s="622"/>
      <c r="USU98" s="622"/>
      <c r="USV98" s="622"/>
      <c r="USW98" s="622"/>
      <c r="USX98" s="622"/>
      <c r="USY98" s="622"/>
      <c r="USZ98" s="622"/>
      <c r="UTA98" s="622"/>
      <c r="UTB98" s="622"/>
      <c r="UTC98" s="622"/>
      <c r="UTD98" s="622"/>
      <c r="UTE98" s="622"/>
      <c r="UTF98" s="622"/>
      <c r="UTG98" s="622"/>
      <c r="UTH98" s="622"/>
      <c r="UTI98" s="622"/>
      <c r="UTJ98" s="622"/>
      <c r="UTK98" s="622"/>
      <c r="UTL98" s="622"/>
      <c r="UTM98" s="622"/>
      <c r="UTN98" s="622"/>
      <c r="UTO98" s="622"/>
      <c r="UTP98" s="622"/>
      <c r="UTQ98" s="622"/>
      <c r="UTR98" s="622"/>
      <c r="UTS98" s="622"/>
      <c r="UTT98" s="622"/>
      <c r="UTU98" s="622"/>
      <c r="UTV98" s="622"/>
      <c r="UTW98" s="622"/>
      <c r="UTX98" s="622"/>
      <c r="UTY98" s="622"/>
      <c r="UTZ98" s="622"/>
      <c r="UUA98" s="622"/>
      <c r="UUB98" s="622"/>
      <c r="UUC98" s="622"/>
      <c r="UUD98" s="622"/>
      <c r="UUE98" s="622"/>
      <c r="UUF98" s="622"/>
      <c r="UUG98" s="622"/>
      <c r="UUH98" s="622"/>
      <c r="UUI98" s="622"/>
      <c r="UUJ98" s="622"/>
      <c r="UUK98" s="622"/>
      <c r="UUL98" s="622"/>
      <c r="UUM98" s="622"/>
      <c r="UUN98" s="622"/>
      <c r="UUO98" s="622"/>
      <c r="UUP98" s="622"/>
      <c r="UUQ98" s="622"/>
      <c r="UUR98" s="622"/>
      <c r="UUS98" s="622"/>
      <c r="UUT98" s="622"/>
      <c r="UUU98" s="622"/>
      <c r="UUV98" s="622"/>
      <c r="UUW98" s="622"/>
      <c r="UUX98" s="622"/>
      <c r="UUY98" s="622"/>
      <c r="UUZ98" s="622"/>
      <c r="UVA98" s="622"/>
      <c r="UVB98" s="622"/>
      <c r="UVC98" s="622"/>
      <c r="UVD98" s="622"/>
      <c r="UVE98" s="622"/>
      <c r="UVF98" s="622"/>
      <c r="UVG98" s="622"/>
      <c r="UVH98" s="622"/>
      <c r="UVI98" s="622"/>
      <c r="UVJ98" s="622"/>
      <c r="UVK98" s="622"/>
      <c r="UVL98" s="622"/>
      <c r="UVM98" s="622"/>
      <c r="UVN98" s="622"/>
      <c r="UVO98" s="622"/>
      <c r="UVP98" s="622"/>
      <c r="UVQ98" s="622"/>
      <c r="UVR98" s="622"/>
      <c r="UVS98" s="622"/>
      <c r="UVT98" s="622"/>
      <c r="UVU98" s="622"/>
      <c r="UVV98" s="622"/>
      <c r="UVW98" s="622"/>
      <c r="UVX98" s="622"/>
      <c r="UVY98" s="622"/>
      <c r="UVZ98" s="622"/>
      <c r="UWA98" s="622"/>
      <c r="UWB98" s="622"/>
      <c r="UWC98" s="622"/>
      <c r="UWD98" s="622"/>
      <c r="UWE98" s="622"/>
      <c r="UWF98" s="622"/>
      <c r="UWG98" s="622"/>
      <c r="UWH98" s="622"/>
      <c r="UWI98" s="622"/>
      <c r="UWJ98" s="622"/>
      <c r="UWK98" s="622"/>
      <c r="UWL98" s="622"/>
      <c r="UWM98" s="622"/>
      <c r="UWN98" s="622"/>
      <c r="UWO98" s="622"/>
      <c r="UWP98" s="622"/>
      <c r="UWQ98" s="622"/>
      <c r="UWR98" s="622"/>
      <c r="UWS98" s="622"/>
      <c r="UWT98" s="622"/>
      <c r="UWU98" s="622"/>
      <c r="UWV98" s="622"/>
      <c r="UWW98" s="622"/>
      <c r="UWX98" s="622"/>
      <c r="UWY98" s="622"/>
      <c r="UWZ98" s="622"/>
      <c r="UXA98" s="622"/>
      <c r="UXB98" s="622"/>
      <c r="UXC98" s="622"/>
      <c r="UXD98" s="622"/>
      <c r="UXE98" s="622"/>
      <c r="UXF98" s="622"/>
      <c r="UXG98" s="622"/>
      <c r="UXH98" s="622"/>
      <c r="UXI98" s="622"/>
      <c r="UXJ98" s="622"/>
      <c r="UXK98" s="622"/>
      <c r="UXL98" s="622"/>
      <c r="UXM98" s="622"/>
      <c r="UXN98" s="622"/>
      <c r="UXO98" s="622"/>
      <c r="UXP98" s="622"/>
      <c r="UXQ98" s="622"/>
      <c r="UXR98" s="622"/>
      <c r="UXS98" s="622"/>
      <c r="UXT98" s="622"/>
      <c r="UXU98" s="622"/>
      <c r="UXV98" s="622"/>
      <c r="UXW98" s="622"/>
      <c r="UXX98" s="622"/>
      <c r="UXY98" s="622"/>
      <c r="UXZ98" s="622"/>
      <c r="UYA98" s="622"/>
      <c r="UYB98" s="622"/>
      <c r="UYC98" s="622"/>
      <c r="UYD98" s="622"/>
      <c r="UYE98" s="622"/>
      <c r="UYF98" s="622"/>
      <c r="UYG98" s="622"/>
      <c r="UYH98" s="622"/>
      <c r="UYI98" s="622"/>
      <c r="UYJ98" s="622"/>
      <c r="UYK98" s="622"/>
      <c r="UYL98" s="622"/>
      <c r="UYM98" s="622"/>
      <c r="UYN98" s="622"/>
      <c r="UYO98" s="622"/>
      <c r="UYP98" s="622"/>
      <c r="UYQ98" s="622"/>
      <c r="UYR98" s="622"/>
      <c r="UYS98" s="622"/>
      <c r="UYT98" s="622"/>
      <c r="UYU98" s="622"/>
      <c r="UYV98" s="622"/>
      <c r="UYW98" s="622"/>
      <c r="UYX98" s="622"/>
      <c r="UYY98" s="622"/>
      <c r="UYZ98" s="622"/>
      <c r="UZA98" s="622"/>
      <c r="UZB98" s="622"/>
      <c r="UZC98" s="622"/>
      <c r="UZD98" s="622"/>
      <c r="UZE98" s="622"/>
      <c r="UZF98" s="622"/>
      <c r="UZG98" s="622"/>
      <c r="UZH98" s="622"/>
      <c r="UZI98" s="622"/>
      <c r="UZJ98" s="622"/>
      <c r="UZK98" s="622"/>
      <c r="UZL98" s="622"/>
      <c r="UZM98" s="622"/>
      <c r="UZN98" s="622"/>
      <c r="UZO98" s="622"/>
      <c r="UZP98" s="622"/>
      <c r="UZQ98" s="622"/>
      <c r="UZR98" s="622"/>
      <c r="UZS98" s="622"/>
      <c r="UZT98" s="622"/>
      <c r="UZU98" s="622"/>
      <c r="UZV98" s="622"/>
      <c r="UZW98" s="622"/>
      <c r="UZX98" s="622"/>
      <c r="UZY98" s="622"/>
      <c r="UZZ98" s="622"/>
      <c r="VAA98" s="622"/>
      <c r="VAB98" s="622"/>
      <c r="VAC98" s="622"/>
      <c r="VAD98" s="622"/>
      <c r="VAE98" s="622"/>
      <c r="VAF98" s="622"/>
      <c r="VAG98" s="622"/>
      <c r="VAH98" s="622"/>
      <c r="VAI98" s="622"/>
      <c r="VAJ98" s="622"/>
      <c r="VAK98" s="622"/>
      <c r="VAL98" s="622"/>
      <c r="VAM98" s="622"/>
      <c r="VAN98" s="622"/>
      <c r="VAO98" s="622"/>
      <c r="VAP98" s="622"/>
      <c r="VAQ98" s="622"/>
      <c r="VAR98" s="622"/>
      <c r="VAS98" s="622"/>
      <c r="VAT98" s="622"/>
      <c r="VAU98" s="622"/>
      <c r="VAV98" s="622"/>
      <c r="VAW98" s="622"/>
      <c r="VAX98" s="622"/>
      <c r="VAY98" s="622"/>
      <c r="VAZ98" s="622"/>
      <c r="VBA98" s="622"/>
      <c r="VBB98" s="622"/>
      <c r="VBC98" s="622"/>
      <c r="VBD98" s="622"/>
      <c r="VBE98" s="622"/>
      <c r="VBF98" s="622"/>
      <c r="VBG98" s="622"/>
      <c r="VBH98" s="622"/>
      <c r="VBI98" s="622"/>
      <c r="VBJ98" s="622"/>
      <c r="VBK98" s="622"/>
      <c r="VBL98" s="622"/>
      <c r="VBM98" s="622"/>
      <c r="VBN98" s="622"/>
      <c r="VBO98" s="622"/>
      <c r="VBP98" s="622"/>
      <c r="VBQ98" s="622"/>
      <c r="VBR98" s="622"/>
      <c r="VBS98" s="622"/>
      <c r="VBT98" s="622"/>
      <c r="VBU98" s="622"/>
      <c r="VBV98" s="622"/>
      <c r="VBW98" s="622"/>
      <c r="VBX98" s="622"/>
      <c r="VBY98" s="622"/>
      <c r="VBZ98" s="622"/>
      <c r="VCA98" s="622"/>
      <c r="VCB98" s="622"/>
      <c r="VCC98" s="622"/>
      <c r="VCD98" s="622"/>
      <c r="VCE98" s="622"/>
      <c r="VCF98" s="622"/>
      <c r="VCG98" s="622"/>
      <c r="VCH98" s="622"/>
      <c r="VCI98" s="622"/>
      <c r="VCJ98" s="622"/>
      <c r="VCK98" s="622"/>
      <c r="VCL98" s="622"/>
      <c r="VCM98" s="622"/>
      <c r="VCN98" s="622"/>
      <c r="VCO98" s="622"/>
      <c r="VCP98" s="622"/>
      <c r="VCQ98" s="622"/>
      <c r="VCR98" s="622"/>
      <c r="VCS98" s="622"/>
      <c r="VCT98" s="622"/>
      <c r="VCU98" s="622"/>
      <c r="VCV98" s="622"/>
      <c r="VCW98" s="622"/>
      <c r="VCX98" s="622"/>
      <c r="VCY98" s="622"/>
      <c r="VCZ98" s="622"/>
      <c r="VDA98" s="622"/>
      <c r="VDB98" s="622"/>
      <c r="VDC98" s="622"/>
      <c r="VDD98" s="622"/>
      <c r="VDE98" s="622"/>
      <c r="VDF98" s="622"/>
      <c r="VDG98" s="622"/>
      <c r="VDH98" s="622"/>
      <c r="VDI98" s="622"/>
      <c r="VDJ98" s="622"/>
      <c r="VDK98" s="622"/>
      <c r="VDL98" s="622"/>
      <c r="VDM98" s="622"/>
      <c r="VDN98" s="622"/>
      <c r="VDO98" s="622"/>
      <c r="VDP98" s="622"/>
      <c r="VDQ98" s="622"/>
      <c r="VDR98" s="622"/>
      <c r="VDS98" s="622"/>
      <c r="VDT98" s="622"/>
      <c r="VDU98" s="622"/>
      <c r="VDV98" s="622"/>
      <c r="VDW98" s="622"/>
      <c r="VDX98" s="622"/>
      <c r="VDY98" s="622"/>
      <c r="VDZ98" s="622"/>
      <c r="VEA98" s="622"/>
      <c r="VEB98" s="622"/>
      <c r="VEC98" s="622"/>
      <c r="VED98" s="622"/>
      <c r="VEE98" s="622"/>
      <c r="VEF98" s="622"/>
      <c r="VEG98" s="622"/>
      <c r="VEH98" s="622"/>
      <c r="VEI98" s="622"/>
      <c r="VEJ98" s="622"/>
      <c r="VEK98" s="622"/>
      <c r="VEL98" s="622"/>
      <c r="VEM98" s="622"/>
      <c r="VEN98" s="622"/>
      <c r="VEO98" s="622"/>
      <c r="VEP98" s="622"/>
      <c r="VEQ98" s="622"/>
      <c r="VER98" s="622"/>
      <c r="VES98" s="622"/>
      <c r="VET98" s="622"/>
      <c r="VEU98" s="622"/>
      <c r="VEV98" s="622"/>
      <c r="VEW98" s="622"/>
      <c r="VEX98" s="622"/>
      <c r="VEY98" s="622"/>
      <c r="VEZ98" s="622"/>
      <c r="VFA98" s="622"/>
      <c r="VFB98" s="622"/>
      <c r="VFC98" s="622"/>
      <c r="VFD98" s="622"/>
      <c r="VFE98" s="622"/>
      <c r="VFF98" s="622"/>
      <c r="VFG98" s="622"/>
      <c r="VFH98" s="622"/>
      <c r="VFI98" s="622"/>
      <c r="VFJ98" s="622"/>
      <c r="VFK98" s="622"/>
      <c r="VFL98" s="622"/>
      <c r="VFM98" s="622"/>
      <c r="VFN98" s="622"/>
      <c r="VFO98" s="622"/>
      <c r="VFP98" s="622"/>
      <c r="VFQ98" s="622"/>
      <c r="VFR98" s="622"/>
      <c r="VFS98" s="622"/>
      <c r="VFT98" s="622"/>
      <c r="VFU98" s="622"/>
      <c r="VFV98" s="622"/>
      <c r="VFW98" s="622"/>
      <c r="VFX98" s="622"/>
      <c r="VFY98" s="622"/>
      <c r="VFZ98" s="622"/>
      <c r="VGA98" s="622"/>
      <c r="VGB98" s="622"/>
      <c r="VGC98" s="622"/>
      <c r="VGD98" s="622"/>
      <c r="VGE98" s="622"/>
      <c r="VGF98" s="622"/>
      <c r="VGG98" s="622"/>
      <c r="VGH98" s="622"/>
      <c r="VGI98" s="622"/>
      <c r="VGJ98" s="622"/>
      <c r="VGK98" s="622"/>
      <c r="VGL98" s="622"/>
      <c r="VGM98" s="622"/>
      <c r="VGN98" s="622"/>
      <c r="VGO98" s="622"/>
      <c r="VGP98" s="622"/>
      <c r="VGQ98" s="622"/>
      <c r="VGR98" s="622"/>
      <c r="VGS98" s="622"/>
      <c r="VGT98" s="622"/>
      <c r="VGU98" s="622"/>
      <c r="VGV98" s="622"/>
      <c r="VGW98" s="622"/>
      <c r="VGX98" s="622"/>
      <c r="VGY98" s="622"/>
      <c r="VGZ98" s="622"/>
      <c r="VHA98" s="622"/>
      <c r="VHB98" s="622"/>
      <c r="VHC98" s="622"/>
      <c r="VHD98" s="622"/>
      <c r="VHE98" s="622"/>
      <c r="VHF98" s="622"/>
      <c r="VHG98" s="622"/>
      <c r="VHH98" s="622"/>
      <c r="VHI98" s="622"/>
      <c r="VHJ98" s="622"/>
      <c r="VHK98" s="622"/>
      <c r="VHL98" s="622"/>
      <c r="VHM98" s="622"/>
      <c r="VHN98" s="622"/>
      <c r="VHO98" s="622"/>
      <c r="VHP98" s="622"/>
      <c r="VHQ98" s="622"/>
      <c r="VHR98" s="622"/>
      <c r="VHS98" s="622"/>
      <c r="VHT98" s="622"/>
      <c r="VHU98" s="622"/>
      <c r="VHV98" s="622"/>
      <c r="VHW98" s="622"/>
      <c r="VHX98" s="622"/>
      <c r="VHY98" s="622"/>
      <c r="VHZ98" s="622"/>
      <c r="VIA98" s="622"/>
      <c r="VIB98" s="622"/>
      <c r="VIC98" s="622"/>
      <c r="VID98" s="622"/>
      <c r="VIE98" s="622"/>
      <c r="VIF98" s="622"/>
      <c r="VIG98" s="622"/>
      <c r="VIH98" s="622"/>
      <c r="VII98" s="622"/>
      <c r="VIJ98" s="622"/>
      <c r="VIK98" s="622"/>
      <c r="VIL98" s="622"/>
      <c r="VIM98" s="622"/>
      <c r="VIN98" s="622"/>
      <c r="VIO98" s="622"/>
      <c r="VIP98" s="622"/>
      <c r="VIQ98" s="622"/>
      <c r="VIR98" s="622"/>
      <c r="VIS98" s="622"/>
      <c r="VIT98" s="622"/>
      <c r="VIU98" s="622"/>
      <c r="VIV98" s="622"/>
      <c r="VIW98" s="622"/>
      <c r="VIX98" s="622"/>
      <c r="VIY98" s="622"/>
      <c r="VIZ98" s="622"/>
      <c r="VJA98" s="622"/>
      <c r="VJB98" s="622"/>
      <c r="VJC98" s="622"/>
      <c r="VJD98" s="622"/>
      <c r="VJE98" s="622"/>
      <c r="VJF98" s="622"/>
      <c r="VJG98" s="622"/>
      <c r="VJH98" s="622"/>
      <c r="VJI98" s="622"/>
      <c r="VJJ98" s="622"/>
      <c r="VJK98" s="622"/>
      <c r="VJL98" s="622"/>
      <c r="VJM98" s="622"/>
      <c r="VJN98" s="622"/>
      <c r="VJO98" s="622"/>
      <c r="VJP98" s="622"/>
      <c r="VJQ98" s="622"/>
      <c r="VJR98" s="622"/>
      <c r="VJS98" s="622"/>
      <c r="VJT98" s="622"/>
      <c r="VJU98" s="622"/>
      <c r="VJV98" s="622"/>
      <c r="VJW98" s="622"/>
      <c r="VJX98" s="622"/>
      <c r="VJY98" s="622"/>
      <c r="VJZ98" s="622"/>
      <c r="VKA98" s="622"/>
      <c r="VKB98" s="622"/>
      <c r="VKC98" s="622"/>
      <c r="VKD98" s="622"/>
      <c r="VKE98" s="622"/>
      <c r="VKF98" s="622"/>
      <c r="VKG98" s="622"/>
      <c r="VKH98" s="622"/>
      <c r="VKI98" s="622"/>
      <c r="VKJ98" s="622"/>
      <c r="VKK98" s="622"/>
      <c r="VKL98" s="622"/>
      <c r="VKM98" s="622"/>
      <c r="VKN98" s="622"/>
      <c r="VKO98" s="622"/>
      <c r="VKP98" s="622"/>
      <c r="VKQ98" s="622"/>
      <c r="VKR98" s="622"/>
      <c r="VKS98" s="622"/>
      <c r="VKT98" s="622"/>
      <c r="VKU98" s="622"/>
      <c r="VKV98" s="622"/>
      <c r="VKW98" s="622"/>
      <c r="VKX98" s="622"/>
      <c r="VKY98" s="622"/>
      <c r="VKZ98" s="622"/>
      <c r="VLA98" s="622"/>
      <c r="VLB98" s="622"/>
      <c r="VLC98" s="622"/>
      <c r="VLD98" s="622"/>
      <c r="VLE98" s="622"/>
      <c r="VLF98" s="622"/>
      <c r="VLG98" s="622"/>
      <c r="VLH98" s="622"/>
      <c r="VLI98" s="622"/>
      <c r="VLJ98" s="622"/>
      <c r="VLK98" s="622"/>
      <c r="VLL98" s="622"/>
      <c r="VLM98" s="622"/>
      <c r="VLN98" s="622"/>
      <c r="VLO98" s="622"/>
      <c r="VLP98" s="622"/>
      <c r="VLQ98" s="622"/>
      <c r="VLR98" s="622"/>
      <c r="VLS98" s="622"/>
      <c r="VLT98" s="622"/>
      <c r="VLU98" s="622"/>
      <c r="VLV98" s="622"/>
      <c r="VLW98" s="622"/>
      <c r="VLX98" s="622"/>
      <c r="VLY98" s="622"/>
      <c r="VLZ98" s="622"/>
      <c r="VMA98" s="622"/>
      <c r="VMB98" s="622"/>
      <c r="VMC98" s="622"/>
      <c r="VMD98" s="622"/>
      <c r="VME98" s="622"/>
      <c r="VMF98" s="622"/>
      <c r="VMG98" s="622"/>
      <c r="VMH98" s="622"/>
      <c r="VMI98" s="622"/>
      <c r="VMJ98" s="622"/>
      <c r="VMK98" s="622"/>
      <c r="VML98" s="622"/>
      <c r="VMM98" s="622"/>
      <c r="VMN98" s="622"/>
      <c r="VMO98" s="622"/>
      <c r="VMP98" s="622"/>
      <c r="VMQ98" s="622"/>
      <c r="VMR98" s="622"/>
      <c r="VMS98" s="622"/>
      <c r="VMT98" s="622"/>
      <c r="VMU98" s="622"/>
      <c r="VMV98" s="622"/>
      <c r="VMW98" s="622"/>
      <c r="VMX98" s="622"/>
      <c r="VMY98" s="622"/>
      <c r="VMZ98" s="622"/>
      <c r="VNA98" s="622"/>
      <c r="VNB98" s="622"/>
      <c r="VNC98" s="622"/>
      <c r="VND98" s="622"/>
      <c r="VNE98" s="622"/>
      <c r="VNF98" s="622"/>
      <c r="VNG98" s="622"/>
      <c r="VNH98" s="622"/>
      <c r="VNI98" s="622"/>
      <c r="VNJ98" s="622"/>
      <c r="VNK98" s="622"/>
      <c r="VNL98" s="622"/>
      <c r="VNM98" s="622"/>
      <c r="VNN98" s="622"/>
      <c r="VNO98" s="622"/>
      <c r="VNP98" s="622"/>
      <c r="VNQ98" s="622"/>
      <c r="VNR98" s="622"/>
      <c r="VNS98" s="622"/>
      <c r="VNT98" s="622"/>
      <c r="VNU98" s="622"/>
      <c r="VNV98" s="622"/>
      <c r="VNW98" s="622"/>
      <c r="VNX98" s="622"/>
      <c r="VNY98" s="622"/>
      <c r="VNZ98" s="622"/>
      <c r="VOA98" s="622"/>
      <c r="VOB98" s="622"/>
      <c r="VOC98" s="622"/>
      <c r="VOD98" s="622"/>
      <c r="VOE98" s="622"/>
      <c r="VOF98" s="622"/>
      <c r="VOG98" s="622"/>
      <c r="VOH98" s="622"/>
      <c r="VOI98" s="622"/>
      <c r="VOJ98" s="622"/>
      <c r="VOK98" s="622"/>
      <c r="VOL98" s="622"/>
      <c r="VOM98" s="622"/>
      <c r="VON98" s="622"/>
      <c r="VOO98" s="622"/>
      <c r="VOP98" s="622"/>
      <c r="VOQ98" s="622"/>
      <c r="VOR98" s="622"/>
      <c r="VOS98" s="622"/>
      <c r="VOT98" s="622"/>
      <c r="VOU98" s="622"/>
      <c r="VOV98" s="622"/>
      <c r="VOW98" s="622"/>
      <c r="VOX98" s="622"/>
      <c r="VOY98" s="622"/>
      <c r="VOZ98" s="622"/>
      <c r="VPA98" s="622"/>
      <c r="VPB98" s="622"/>
      <c r="VPC98" s="622"/>
      <c r="VPD98" s="622"/>
      <c r="VPE98" s="622"/>
      <c r="VPF98" s="622"/>
      <c r="VPG98" s="622"/>
      <c r="VPH98" s="622"/>
      <c r="VPI98" s="622"/>
      <c r="VPJ98" s="622"/>
      <c r="VPK98" s="622"/>
      <c r="VPL98" s="622"/>
      <c r="VPM98" s="622"/>
      <c r="VPN98" s="622"/>
      <c r="VPO98" s="622"/>
      <c r="VPP98" s="622"/>
      <c r="VPQ98" s="622"/>
      <c r="VPR98" s="622"/>
      <c r="VPS98" s="622"/>
      <c r="VPT98" s="622"/>
      <c r="VPU98" s="622"/>
      <c r="VPV98" s="622"/>
      <c r="VPW98" s="622"/>
      <c r="VPX98" s="622"/>
      <c r="VPY98" s="622"/>
      <c r="VPZ98" s="622"/>
      <c r="VQA98" s="622"/>
      <c r="VQB98" s="622"/>
      <c r="VQC98" s="622"/>
      <c r="VQD98" s="622"/>
      <c r="VQE98" s="622"/>
      <c r="VQF98" s="622"/>
      <c r="VQG98" s="622"/>
      <c r="VQH98" s="622"/>
      <c r="VQI98" s="622"/>
      <c r="VQJ98" s="622"/>
      <c r="VQK98" s="622"/>
      <c r="VQL98" s="622"/>
      <c r="VQM98" s="622"/>
      <c r="VQN98" s="622"/>
      <c r="VQO98" s="622"/>
      <c r="VQP98" s="622"/>
      <c r="VQQ98" s="622"/>
      <c r="VQR98" s="622"/>
      <c r="VQS98" s="622"/>
      <c r="VQT98" s="622"/>
      <c r="VQU98" s="622"/>
      <c r="VQV98" s="622"/>
      <c r="VQW98" s="622"/>
      <c r="VQX98" s="622"/>
      <c r="VQY98" s="622"/>
      <c r="VQZ98" s="622"/>
      <c r="VRA98" s="622"/>
      <c r="VRB98" s="622"/>
      <c r="VRC98" s="622"/>
      <c r="VRD98" s="622"/>
      <c r="VRE98" s="622"/>
      <c r="VRF98" s="622"/>
      <c r="VRG98" s="622"/>
      <c r="VRH98" s="622"/>
      <c r="VRI98" s="622"/>
      <c r="VRJ98" s="622"/>
      <c r="VRK98" s="622"/>
      <c r="VRL98" s="622"/>
      <c r="VRM98" s="622"/>
      <c r="VRN98" s="622"/>
      <c r="VRO98" s="622"/>
      <c r="VRP98" s="622"/>
      <c r="VRQ98" s="622"/>
      <c r="VRR98" s="622"/>
      <c r="VRS98" s="622"/>
      <c r="VRT98" s="622"/>
      <c r="VRU98" s="622"/>
      <c r="VRV98" s="622"/>
      <c r="VRW98" s="622"/>
      <c r="VRX98" s="622"/>
      <c r="VRY98" s="622"/>
      <c r="VRZ98" s="622"/>
      <c r="VSA98" s="622"/>
      <c r="VSB98" s="622"/>
      <c r="VSC98" s="622"/>
      <c r="VSD98" s="622"/>
      <c r="VSE98" s="622"/>
      <c r="VSF98" s="622"/>
      <c r="VSG98" s="622"/>
      <c r="VSH98" s="622"/>
      <c r="VSI98" s="622"/>
      <c r="VSJ98" s="622"/>
      <c r="VSK98" s="622"/>
      <c r="VSL98" s="622"/>
      <c r="VSM98" s="622"/>
      <c r="VSN98" s="622"/>
      <c r="VSO98" s="622"/>
      <c r="VSP98" s="622"/>
      <c r="VSQ98" s="622"/>
      <c r="VSR98" s="622"/>
      <c r="VSS98" s="622"/>
      <c r="VST98" s="622"/>
      <c r="VSU98" s="622"/>
      <c r="VSV98" s="622"/>
      <c r="VSW98" s="622"/>
      <c r="VSX98" s="622"/>
      <c r="VSY98" s="622"/>
      <c r="VSZ98" s="622"/>
      <c r="VTA98" s="622"/>
      <c r="VTB98" s="622"/>
      <c r="VTC98" s="622"/>
      <c r="VTD98" s="622"/>
      <c r="VTE98" s="622"/>
      <c r="VTF98" s="622"/>
      <c r="VTG98" s="622"/>
      <c r="VTH98" s="622"/>
      <c r="VTI98" s="622"/>
      <c r="VTJ98" s="622"/>
      <c r="VTK98" s="622"/>
      <c r="VTL98" s="622"/>
      <c r="VTM98" s="622"/>
      <c r="VTN98" s="622"/>
      <c r="VTO98" s="622"/>
      <c r="VTP98" s="622"/>
      <c r="VTQ98" s="622"/>
      <c r="VTR98" s="622"/>
      <c r="VTS98" s="622"/>
      <c r="VTT98" s="622"/>
      <c r="VTU98" s="622"/>
      <c r="VTV98" s="622"/>
      <c r="VTW98" s="622"/>
      <c r="VTX98" s="622"/>
      <c r="VTY98" s="622"/>
      <c r="VTZ98" s="622"/>
      <c r="VUA98" s="622"/>
      <c r="VUB98" s="622"/>
      <c r="VUC98" s="622"/>
      <c r="VUD98" s="622"/>
      <c r="VUE98" s="622"/>
      <c r="VUF98" s="622"/>
      <c r="VUG98" s="622"/>
      <c r="VUH98" s="622"/>
      <c r="VUI98" s="622"/>
      <c r="VUJ98" s="622"/>
      <c r="VUK98" s="622"/>
      <c r="VUL98" s="622"/>
      <c r="VUM98" s="622"/>
      <c r="VUN98" s="622"/>
      <c r="VUO98" s="622"/>
      <c r="VUP98" s="622"/>
      <c r="VUQ98" s="622"/>
      <c r="VUR98" s="622"/>
      <c r="VUS98" s="622"/>
      <c r="VUT98" s="622"/>
      <c r="VUU98" s="622"/>
      <c r="VUV98" s="622"/>
      <c r="VUW98" s="622"/>
      <c r="VUX98" s="622"/>
      <c r="VUY98" s="622"/>
      <c r="VUZ98" s="622"/>
      <c r="VVA98" s="622"/>
      <c r="VVB98" s="622"/>
      <c r="VVC98" s="622"/>
      <c r="VVD98" s="622"/>
      <c r="VVE98" s="622"/>
      <c r="VVF98" s="622"/>
      <c r="VVG98" s="622"/>
      <c r="VVH98" s="622"/>
      <c r="VVI98" s="622"/>
      <c r="VVJ98" s="622"/>
      <c r="VVK98" s="622"/>
      <c r="VVL98" s="622"/>
      <c r="VVM98" s="622"/>
      <c r="VVN98" s="622"/>
      <c r="VVO98" s="622"/>
      <c r="VVP98" s="622"/>
      <c r="VVQ98" s="622"/>
      <c r="VVR98" s="622"/>
      <c r="VVS98" s="622"/>
      <c r="VVT98" s="622"/>
      <c r="VVU98" s="622"/>
      <c r="VVV98" s="622"/>
      <c r="VVW98" s="622"/>
      <c r="VVX98" s="622"/>
      <c r="VVY98" s="622"/>
      <c r="VVZ98" s="622"/>
      <c r="VWA98" s="622"/>
      <c r="VWB98" s="622"/>
      <c r="VWC98" s="622"/>
      <c r="VWD98" s="622"/>
      <c r="VWE98" s="622"/>
      <c r="VWF98" s="622"/>
      <c r="VWG98" s="622"/>
      <c r="VWH98" s="622"/>
      <c r="VWI98" s="622"/>
      <c r="VWJ98" s="622"/>
      <c r="VWK98" s="622"/>
      <c r="VWL98" s="622"/>
      <c r="VWM98" s="622"/>
      <c r="VWN98" s="622"/>
      <c r="VWO98" s="622"/>
      <c r="VWP98" s="622"/>
      <c r="VWQ98" s="622"/>
      <c r="VWR98" s="622"/>
      <c r="VWS98" s="622"/>
      <c r="VWT98" s="622"/>
      <c r="VWU98" s="622"/>
      <c r="VWV98" s="622"/>
      <c r="VWW98" s="622"/>
      <c r="VWX98" s="622"/>
      <c r="VWY98" s="622"/>
      <c r="VWZ98" s="622"/>
      <c r="VXA98" s="622"/>
      <c r="VXB98" s="622"/>
      <c r="VXC98" s="622"/>
      <c r="VXD98" s="622"/>
      <c r="VXE98" s="622"/>
      <c r="VXF98" s="622"/>
      <c r="VXG98" s="622"/>
      <c r="VXH98" s="622"/>
      <c r="VXI98" s="622"/>
      <c r="VXJ98" s="622"/>
      <c r="VXK98" s="622"/>
      <c r="VXL98" s="622"/>
      <c r="VXM98" s="622"/>
      <c r="VXN98" s="622"/>
      <c r="VXO98" s="622"/>
      <c r="VXP98" s="622"/>
      <c r="VXQ98" s="622"/>
      <c r="VXR98" s="622"/>
      <c r="VXS98" s="622"/>
      <c r="VXT98" s="622"/>
      <c r="VXU98" s="622"/>
      <c r="VXV98" s="622"/>
      <c r="VXW98" s="622"/>
      <c r="VXX98" s="622"/>
      <c r="VXY98" s="622"/>
      <c r="VXZ98" s="622"/>
      <c r="VYA98" s="622"/>
      <c r="VYB98" s="622"/>
      <c r="VYC98" s="622"/>
      <c r="VYD98" s="622"/>
      <c r="VYE98" s="622"/>
      <c r="VYF98" s="622"/>
      <c r="VYG98" s="622"/>
      <c r="VYH98" s="622"/>
      <c r="VYI98" s="622"/>
      <c r="VYJ98" s="622"/>
      <c r="VYK98" s="622"/>
      <c r="VYL98" s="622"/>
      <c r="VYM98" s="622"/>
      <c r="VYN98" s="622"/>
      <c r="VYO98" s="622"/>
      <c r="VYP98" s="622"/>
      <c r="VYQ98" s="622"/>
      <c r="VYR98" s="622"/>
      <c r="VYS98" s="622"/>
      <c r="VYT98" s="622"/>
      <c r="VYU98" s="622"/>
      <c r="VYV98" s="622"/>
      <c r="VYW98" s="622"/>
      <c r="VYX98" s="622"/>
      <c r="VYY98" s="622"/>
      <c r="VYZ98" s="622"/>
      <c r="VZA98" s="622"/>
      <c r="VZB98" s="622"/>
      <c r="VZC98" s="622"/>
      <c r="VZD98" s="622"/>
      <c r="VZE98" s="622"/>
      <c r="VZF98" s="622"/>
      <c r="VZG98" s="622"/>
      <c r="VZH98" s="622"/>
      <c r="VZI98" s="622"/>
      <c r="VZJ98" s="622"/>
      <c r="VZK98" s="622"/>
      <c r="VZL98" s="622"/>
      <c r="VZM98" s="622"/>
      <c r="VZN98" s="622"/>
      <c r="VZO98" s="622"/>
      <c r="VZP98" s="622"/>
      <c r="VZQ98" s="622"/>
      <c r="VZR98" s="622"/>
      <c r="VZS98" s="622"/>
      <c r="VZT98" s="622"/>
      <c r="VZU98" s="622"/>
      <c r="VZV98" s="622"/>
      <c r="VZW98" s="622"/>
      <c r="VZX98" s="622"/>
      <c r="VZY98" s="622"/>
      <c r="VZZ98" s="622"/>
      <c r="WAA98" s="622"/>
      <c r="WAB98" s="622"/>
      <c r="WAC98" s="622"/>
      <c r="WAD98" s="622"/>
      <c r="WAE98" s="622"/>
      <c r="WAF98" s="622"/>
      <c r="WAG98" s="622"/>
      <c r="WAH98" s="622"/>
      <c r="WAI98" s="622"/>
      <c r="WAJ98" s="622"/>
      <c r="WAK98" s="622"/>
      <c r="WAL98" s="622"/>
      <c r="WAM98" s="622"/>
      <c r="WAN98" s="622"/>
      <c r="WAO98" s="622"/>
      <c r="WAP98" s="622"/>
      <c r="WAQ98" s="622"/>
      <c r="WAR98" s="622"/>
      <c r="WAS98" s="622"/>
      <c r="WAT98" s="622"/>
      <c r="WAU98" s="622"/>
      <c r="WAV98" s="622"/>
      <c r="WAW98" s="622"/>
      <c r="WAX98" s="622"/>
      <c r="WAY98" s="622"/>
      <c r="WAZ98" s="622"/>
      <c r="WBA98" s="622"/>
      <c r="WBB98" s="622"/>
      <c r="WBC98" s="622"/>
      <c r="WBD98" s="622"/>
      <c r="WBE98" s="622"/>
      <c r="WBF98" s="622"/>
      <c r="WBG98" s="622"/>
      <c r="WBH98" s="622"/>
      <c r="WBI98" s="622"/>
      <c r="WBJ98" s="622"/>
      <c r="WBK98" s="622"/>
      <c r="WBL98" s="622"/>
      <c r="WBM98" s="622"/>
      <c r="WBN98" s="622"/>
      <c r="WBO98" s="622"/>
      <c r="WBP98" s="622"/>
      <c r="WBQ98" s="622"/>
      <c r="WBR98" s="622"/>
      <c r="WBS98" s="622"/>
      <c r="WBT98" s="622"/>
      <c r="WBU98" s="622"/>
      <c r="WBV98" s="622"/>
      <c r="WBW98" s="622"/>
      <c r="WBX98" s="622"/>
      <c r="WBY98" s="622"/>
      <c r="WBZ98" s="622"/>
      <c r="WCA98" s="622"/>
      <c r="WCB98" s="622"/>
      <c r="WCC98" s="622"/>
      <c r="WCD98" s="622"/>
      <c r="WCE98" s="622"/>
      <c r="WCF98" s="622"/>
      <c r="WCG98" s="622"/>
      <c r="WCH98" s="622"/>
      <c r="WCI98" s="622"/>
      <c r="WCJ98" s="622"/>
      <c r="WCK98" s="622"/>
      <c r="WCL98" s="622"/>
      <c r="WCM98" s="622"/>
      <c r="WCN98" s="622"/>
      <c r="WCO98" s="622"/>
      <c r="WCP98" s="622"/>
      <c r="WCQ98" s="622"/>
      <c r="WCR98" s="622"/>
      <c r="WCS98" s="622"/>
      <c r="WCT98" s="622"/>
      <c r="WCU98" s="622"/>
      <c r="WCV98" s="622"/>
      <c r="WCW98" s="622"/>
      <c r="WCX98" s="622"/>
      <c r="WCY98" s="622"/>
      <c r="WCZ98" s="622"/>
      <c r="WDA98" s="622"/>
      <c r="WDB98" s="622"/>
      <c r="WDC98" s="622"/>
      <c r="WDD98" s="622"/>
      <c r="WDE98" s="622"/>
      <c r="WDF98" s="622"/>
      <c r="WDG98" s="622"/>
      <c r="WDH98" s="622"/>
      <c r="WDI98" s="622"/>
      <c r="WDJ98" s="622"/>
      <c r="WDK98" s="622"/>
      <c r="WDL98" s="622"/>
      <c r="WDM98" s="622"/>
      <c r="WDN98" s="622"/>
      <c r="WDO98" s="622"/>
      <c r="WDP98" s="622"/>
      <c r="WDQ98" s="622"/>
      <c r="WDR98" s="622"/>
      <c r="WDS98" s="622"/>
      <c r="WDT98" s="622"/>
      <c r="WDU98" s="622"/>
      <c r="WDV98" s="622"/>
      <c r="WDW98" s="622"/>
      <c r="WDX98" s="622"/>
      <c r="WDY98" s="622"/>
      <c r="WDZ98" s="622"/>
      <c r="WEA98" s="622"/>
      <c r="WEB98" s="622"/>
      <c r="WEC98" s="622"/>
      <c r="WED98" s="622"/>
      <c r="WEE98" s="622"/>
      <c r="WEF98" s="622"/>
      <c r="WEG98" s="622"/>
      <c r="WEH98" s="622"/>
      <c r="WEI98" s="622"/>
      <c r="WEJ98" s="622"/>
      <c r="WEK98" s="622"/>
      <c r="WEL98" s="622"/>
      <c r="WEM98" s="622"/>
      <c r="WEN98" s="622"/>
      <c r="WEO98" s="622"/>
      <c r="WEP98" s="622"/>
      <c r="WEQ98" s="622"/>
      <c r="WER98" s="622"/>
      <c r="WES98" s="622"/>
      <c r="WET98" s="622"/>
      <c r="WEU98" s="622"/>
      <c r="WEV98" s="622"/>
      <c r="WEW98" s="622"/>
      <c r="WEX98" s="622"/>
      <c r="WEY98" s="622"/>
      <c r="WEZ98" s="622"/>
      <c r="WFA98" s="622"/>
      <c r="WFB98" s="622"/>
      <c r="WFC98" s="622"/>
      <c r="WFD98" s="622"/>
      <c r="WFE98" s="622"/>
      <c r="WFF98" s="622"/>
      <c r="WFG98" s="622"/>
      <c r="WFH98" s="622"/>
      <c r="WFI98" s="622"/>
      <c r="WFJ98" s="622"/>
      <c r="WFK98" s="622"/>
      <c r="WFL98" s="622"/>
      <c r="WFM98" s="622"/>
      <c r="WFN98" s="622"/>
      <c r="WFO98" s="622"/>
      <c r="WFP98" s="622"/>
      <c r="WFQ98" s="622"/>
      <c r="WFR98" s="622"/>
      <c r="WFS98" s="622"/>
      <c r="WFT98" s="622"/>
      <c r="WFU98" s="622"/>
      <c r="WFV98" s="622"/>
      <c r="WFW98" s="622"/>
      <c r="WFX98" s="622"/>
      <c r="WFY98" s="622"/>
      <c r="WFZ98" s="622"/>
      <c r="WGA98" s="622"/>
      <c r="WGB98" s="622"/>
      <c r="WGC98" s="622"/>
      <c r="WGD98" s="622"/>
      <c r="WGE98" s="622"/>
      <c r="WGF98" s="622"/>
      <c r="WGG98" s="622"/>
      <c r="WGH98" s="622"/>
      <c r="WGI98" s="622"/>
      <c r="WGJ98" s="622"/>
      <c r="WGK98" s="622"/>
      <c r="WGL98" s="622"/>
      <c r="WGM98" s="622"/>
      <c r="WGN98" s="622"/>
      <c r="WGO98" s="622"/>
      <c r="WGP98" s="622"/>
      <c r="WGQ98" s="622"/>
      <c r="WGR98" s="622"/>
      <c r="WGS98" s="622"/>
      <c r="WGT98" s="622"/>
      <c r="WGU98" s="622"/>
      <c r="WGV98" s="622"/>
      <c r="WGW98" s="622"/>
      <c r="WGX98" s="622"/>
      <c r="WGY98" s="622"/>
      <c r="WGZ98" s="622"/>
      <c r="WHA98" s="622"/>
      <c r="WHB98" s="622"/>
      <c r="WHC98" s="622"/>
      <c r="WHD98" s="622"/>
      <c r="WHE98" s="622"/>
      <c r="WHF98" s="622"/>
      <c r="WHG98" s="622"/>
      <c r="WHH98" s="622"/>
      <c r="WHI98" s="622"/>
      <c r="WHJ98" s="622"/>
      <c r="WHK98" s="622"/>
      <c r="WHL98" s="622"/>
      <c r="WHM98" s="622"/>
      <c r="WHN98" s="622"/>
      <c r="WHO98" s="622"/>
      <c r="WHP98" s="622"/>
      <c r="WHQ98" s="622"/>
      <c r="WHR98" s="622"/>
      <c r="WHS98" s="622"/>
      <c r="WHT98" s="622"/>
      <c r="WHU98" s="622"/>
      <c r="WHV98" s="622"/>
      <c r="WHW98" s="622"/>
      <c r="WHX98" s="622"/>
      <c r="WHY98" s="622"/>
      <c r="WHZ98" s="622"/>
      <c r="WIA98" s="622"/>
      <c r="WIB98" s="622"/>
      <c r="WIC98" s="622"/>
      <c r="WID98" s="622"/>
      <c r="WIE98" s="622"/>
      <c r="WIF98" s="622"/>
      <c r="WIG98" s="622"/>
      <c r="WIH98" s="622"/>
      <c r="WII98" s="622"/>
      <c r="WIJ98" s="622"/>
      <c r="WIK98" s="622"/>
      <c r="WIL98" s="622"/>
      <c r="WIM98" s="622"/>
      <c r="WIN98" s="622"/>
      <c r="WIO98" s="622"/>
      <c r="WIP98" s="622"/>
      <c r="WIQ98" s="622"/>
      <c r="WIR98" s="622"/>
      <c r="WIS98" s="622"/>
      <c r="WIT98" s="622"/>
      <c r="WIU98" s="622"/>
      <c r="WIV98" s="622"/>
      <c r="WIW98" s="622"/>
      <c r="WIX98" s="622"/>
      <c r="WIY98" s="622"/>
      <c r="WIZ98" s="622"/>
      <c r="WJA98" s="622"/>
      <c r="WJB98" s="622"/>
      <c r="WJC98" s="622"/>
      <c r="WJD98" s="622"/>
      <c r="WJE98" s="622"/>
      <c r="WJF98" s="622"/>
      <c r="WJG98" s="622"/>
      <c r="WJH98" s="622"/>
      <c r="WJI98" s="622"/>
      <c r="WJJ98" s="622"/>
      <c r="WJK98" s="622"/>
      <c r="WJL98" s="622"/>
      <c r="WJM98" s="622"/>
      <c r="WJN98" s="622"/>
      <c r="WJO98" s="622"/>
      <c r="WJP98" s="622"/>
      <c r="WJQ98" s="622"/>
      <c r="WJR98" s="622"/>
      <c r="WJS98" s="622"/>
      <c r="WJT98" s="622"/>
      <c r="WJU98" s="622"/>
      <c r="WJV98" s="622"/>
      <c r="WJW98" s="622"/>
      <c r="WJX98" s="622"/>
      <c r="WJY98" s="622"/>
      <c r="WJZ98" s="622"/>
      <c r="WKA98" s="622"/>
      <c r="WKB98" s="622"/>
      <c r="WKC98" s="622"/>
      <c r="WKD98" s="622"/>
      <c r="WKE98" s="622"/>
      <c r="WKF98" s="622"/>
      <c r="WKG98" s="622"/>
      <c r="WKH98" s="622"/>
      <c r="WKI98" s="622"/>
      <c r="WKJ98" s="622"/>
      <c r="WKK98" s="622"/>
      <c r="WKL98" s="622"/>
      <c r="WKM98" s="622"/>
      <c r="WKN98" s="622"/>
      <c r="WKO98" s="622"/>
      <c r="WKP98" s="622"/>
      <c r="WKQ98" s="622"/>
      <c r="WKR98" s="622"/>
      <c r="WKS98" s="622"/>
      <c r="WKT98" s="622"/>
      <c r="WKU98" s="622"/>
      <c r="WKV98" s="622"/>
      <c r="WKW98" s="622"/>
      <c r="WKX98" s="622"/>
      <c r="WKY98" s="622"/>
      <c r="WKZ98" s="622"/>
      <c r="WLA98" s="622"/>
      <c r="WLB98" s="622"/>
      <c r="WLC98" s="622"/>
      <c r="WLD98" s="622"/>
      <c r="WLE98" s="622"/>
      <c r="WLF98" s="622"/>
      <c r="WLG98" s="622"/>
      <c r="WLH98" s="622"/>
      <c r="WLI98" s="622"/>
      <c r="WLJ98" s="622"/>
      <c r="WLK98" s="622"/>
      <c r="WLL98" s="622"/>
      <c r="WLM98" s="622"/>
      <c r="WLN98" s="622"/>
      <c r="WLO98" s="622"/>
      <c r="WLP98" s="622"/>
      <c r="WLQ98" s="622"/>
      <c r="WLR98" s="622"/>
      <c r="WLS98" s="622"/>
      <c r="WLT98" s="622"/>
      <c r="WLU98" s="622"/>
      <c r="WLV98" s="622"/>
      <c r="WLW98" s="622"/>
      <c r="WLX98" s="622"/>
      <c r="WLY98" s="622"/>
      <c r="WLZ98" s="622"/>
      <c r="WMA98" s="622"/>
      <c r="WMB98" s="622"/>
      <c r="WMC98" s="622"/>
      <c r="WMD98" s="622"/>
      <c r="WME98" s="622"/>
      <c r="WMF98" s="622"/>
      <c r="WMG98" s="622"/>
      <c r="WMH98" s="622"/>
      <c r="WMI98" s="622"/>
      <c r="WMJ98" s="622"/>
      <c r="WMK98" s="622"/>
      <c r="WML98" s="622"/>
      <c r="WMM98" s="622"/>
      <c r="WMN98" s="622"/>
      <c r="WMO98" s="622"/>
      <c r="WMP98" s="622"/>
      <c r="WMQ98" s="622"/>
      <c r="WMR98" s="622"/>
      <c r="WMS98" s="622"/>
      <c r="WMT98" s="622"/>
      <c r="WMU98" s="622"/>
      <c r="WMV98" s="622"/>
      <c r="WMW98" s="622"/>
      <c r="WMX98" s="622"/>
      <c r="WMY98" s="622"/>
      <c r="WMZ98" s="622"/>
      <c r="WNA98" s="622"/>
      <c r="WNB98" s="622"/>
      <c r="WNC98" s="622"/>
      <c r="WND98" s="622"/>
      <c r="WNE98" s="622"/>
      <c r="WNF98" s="622"/>
      <c r="WNG98" s="622"/>
      <c r="WNH98" s="622"/>
      <c r="WNI98" s="622"/>
      <c r="WNJ98" s="622"/>
      <c r="WNK98" s="622"/>
      <c r="WNL98" s="622"/>
      <c r="WNM98" s="622"/>
      <c r="WNN98" s="622"/>
      <c r="WNO98" s="622"/>
      <c r="WNP98" s="622"/>
      <c r="WNQ98" s="622"/>
      <c r="WNR98" s="622"/>
      <c r="WNS98" s="622"/>
      <c r="WNT98" s="622"/>
      <c r="WNU98" s="622"/>
      <c r="WNV98" s="622"/>
      <c r="WNW98" s="622"/>
      <c r="WNX98" s="622"/>
      <c r="WNY98" s="622"/>
      <c r="WNZ98" s="622"/>
      <c r="WOA98" s="622"/>
      <c r="WOB98" s="622"/>
      <c r="WOC98" s="622"/>
      <c r="WOD98" s="622"/>
      <c r="WOE98" s="622"/>
      <c r="WOF98" s="622"/>
      <c r="WOG98" s="622"/>
      <c r="WOH98" s="622"/>
      <c r="WOI98" s="622"/>
      <c r="WOJ98" s="622"/>
      <c r="WOK98" s="622"/>
      <c r="WOL98" s="622"/>
      <c r="WOM98" s="622"/>
      <c r="WON98" s="622"/>
      <c r="WOO98" s="622"/>
      <c r="WOP98" s="622"/>
      <c r="WOQ98" s="622"/>
      <c r="WOR98" s="622"/>
      <c r="WOS98" s="622"/>
      <c r="WOT98" s="622"/>
      <c r="WOU98" s="622"/>
      <c r="WOV98" s="622"/>
      <c r="WOW98" s="622"/>
      <c r="WOX98" s="622"/>
      <c r="WOY98" s="622"/>
      <c r="WOZ98" s="622"/>
      <c r="WPA98" s="622"/>
      <c r="WPB98" s="622"/>
      <c r="WPC98" s="622"/>
      <c r="WPD98" s="622"/>
      <c r="WPE98" s="622"/>
      <c r="WPF98" s="622"/>
      <c r="WPG98" s="622"/>
      <c r="WPH98" s="622"/>
      <c r="WPI98" s="622"/>
      <c r="WPJ98" s="622"/>
      <c r="WPK98" s="622"/>
      <c r="WPL98" s="622"/>
      <c r="WPM98" s="622"/>
      <c r="WPN98" s="622"/>
      <c r="WPO98" s="622"/>
      <c r="WPP98" s="622"/>
      <c r="WPQ98" s="622"/>
      <c r="WPR98" s="622"/>
      <c r="WPS98" s="622"/>
      <c r="WPT98" s="622"/>
      <c r="WPU98" s="622"/>
      <c r="WPV98" s="622"/>
      <c r="WPW98" s="622"/>
      <c r="WPX98" s="622"/>
      <c r="WPY98" s="622"/>
      <c r="WPZ98" s="622"/>
      <c r="WQA98" s="622"/>
      <c r="WQB98" s="622"/>
      <c r="WQC98" s="622"/>
      <c r="WQD98" s="622"/>
      <c r="WQE98" s="622"/>
      <c r="WQF98" s="622"/>
      <c r="WQG98" s="622"/>
      <c r="WQH98" s="622"/>
      <c r="WQI98" s="622"/>
      <c r="WQJ98" s="622"/>
      <c r="WQK98" s="622"/>
      <c r="WQL98" s="622"/>
      <c r="WQM98" s="622"/>
      <c r="WQN98" s="622"/>
      <c r="WQO98" s="622"/>
      <c r="WQP98" s="622"/>
      <c r="WQQ98" s="622"/>
      <c r="WQR98" s="622"/>
      <c r="WQS98" s="622"/>
      <c r="WQT98" s="622"/>
      <c r="WQU98" s="622"/>
      <c r="WQV98" s="622"/>
      <c r="WQW98" s="622"/>
      <c r="WQX98" s="622"/>
      <c r="WQY98" s="622"/>
      <c r="WQZ98" s="622"/>
      <c r="WRA98" s="622"/>
      <c r="WRB98" s="622"/>
      <c r="WRC98" s="622"/>
      <c r="WRD98" s="622"/>
      <c r="WRE98" s="622"/>
      <c r="WRF98" s="622"/>
      <c r="WRG98" s="622"/>
      <c r="WRH98" s="622"/>
      <c r="WRI98" s="622"/>
      <c r="WRJ98" s="622"/>
      <c r="WRK98" s="622"/>
      <c r="WRL98" s="622"/>
      <c r="WRM98" s="622"/>
      <c r="WRN98" s="622"/>
      <c r="WRO98" s="622"/>
      <c r="WRP98" s="622"/>
      <c r="WRQ98" s="622"/>
      <c r="WRR98" s="622"/>
      <c r="WRS98" s="622"/>
      <c r="WRT98" s="622"/>
      <c r="WRU98" s="622"/>
      <c r="WRV98" s="622"/>
      <c r="WRW98" s="622"/>
      <c r="WRX98" s="622"/>
      <c r="WRY98" s="622"/>
      <c r="WRZ98" s="622"/>
      <c r="WSA98" s="622"/>
      <c r="WSB98" s="622"/>
      <c r="WSC98" s="622"/>
      <c r="WSD98" s="622"/>
      <c r="WSE98" s="622"/>
      <c r="WSF98" s="622"/>
      <c r="WSG98" s="622"/>
      <c r="WSH98" s="622"/>
      <c r="WSI98" s="622"/>
      <c r="WSJ98" s="622"/>
      <c r="WSK98" s="622"/>
      <c r="WSL98" s="622"/>
      <c r="WSM98" s="622"/>
      <c r="WSN98" s="622"/>
      <c r="WSO98" s="622"/>
      <c r="WSP98" s="622"/>
      <c r="WSQ98" s="622"/>
      <c r="WSR98" s="622"/>
      <c r="WSS98" s="622"/>
      <c r="WST98" s="622"/>
      <c r="WSU98" s="622"/>
      <c r="WSV98" s="622"/>
      <c r="WSW98" s="622"/>
      <c r="WSX98" s="622"/>
      <c r="WSY98" s="622"/>
      <c r="WSZ98" s="622"/>
      <c r="WTA98" s="622"/>
      <c r="WTB98" s="622"/>
      <c r="WTC98" s="622"/>
      <c r="WTD98" s="622"/>
      <c r="WTE98" s="622"/>
      <c r="WTF98" s="622"/>
      <c r="WTG98" s="622"/>
      <c r="WTH98" s="622"/>
      <c r="WTI98" s="622"/>
      <c r="WTJ98" s="622"/>
      <c r="WTK98" s="622"/>
      <c r="WTL98" s="622"/>
      <c r="WTM98" s="622"/>
      <c r="WTN98" s="622"/>
      <c r="WTO98" s="622"/>
      <c r="WTP98" s="622"/>
      <c r="WTQ98" s="622"/>
      <c r="WTR98" s="622"/>
      <c r="WTS98" s="622"/>
      <c r="WTT98" s="622"/>
      <c r="WTU98" s="622"/>
      <c r="WTV98" s="622"/>
      <c r="WTW98" s="622"/>
      <c r="WTX98" s="622"/>
      <c r="WTY98" s="622"/>
      <c r="WTZ98" s="622"/>
      <c r="WUA98" s="622"/>
      <c r="WUB98" s="622"/>
      <c r="WUC98" s="622"/>
      <c r="WUD98" s="622"/>
      <c r="WUE98" s="622"/>
      <c r="WUF98" s="622"/>
      <c r="WUG98" s="622"/>
      <c r="WUH98" s="622"/>
      <c r="WUI98" s="622"/>
      <c r="WUJ98" s="622"/>
      <c r="WUK98" s="622"/>
      <c r="WUL98" s="622"/>
      <c r="WUM98" s="622"/>
      <c r="WUN98" s="622"/>
      <c r="WUO98" s="622"/>
      <c r="WUP98" s="622"/>
      <c r="WUQ98" s="622"/>
      <c r="WUR98" s="622"/>
      <c r="WUS98" s="622"/>
      <c r="WUT98" s="622"/>
      <c r="WUU98" s="622"/>
      <c r="WUV98" s="622"/>
      <c r="WUW98" s="622"/>
      <c r="WUX98" s="622"/>
      <c r="WUY98" s="622"/>
      <c r="WUZ98" s="622"/>
      <c r="WVA98" s="622"/>
      <c r="WVB98" s="622"/>
      <c r="WVC98" s="622"/>
      <c r="WVD98" s="622"/>
      <c r="WVE98" s="622"/>
      <c r="WVF98" s="622"/>
      <c r="WVG98" s="622"/>
      <c r="WVH98" s="622"/>
      <c r="WVI98" s="622"/>
      <c r="WVJ98" s="622"/>
      <c r="WVK98" s="622"/>
      <c r="WVL98" s="622"/>
      <c r="WVM98" s="622"/>
      <c r="WVN98" s="622"/>
      <c r="WVO98" s="622"/>
      <c r="WVP98" s="622"/>
      <c r="WVQ98" s="622"/>
      <c r="WVR98" s="622"/>
      <c r="WVS98" s="622"/>
      <c r="WVT98" s="622"/>
      <c r="WVU98" s="622"/>
      <c r="WVV98" s="622"/>
      <c r="WVW98" s="622"/>
      <c r="WVX98" s="622"/>
      <c r="WVY98" s="622"/>
      <c r="WVZ98" s="622"/>
      <c r="WWA98" s="622"/>
      <c r="WWB98" s="622"/>
      <c r="WWC98" s="622"/>
      <c r="WWD98" s="622"/>
      <c r="WWE98" s="622"/>
      <c r="WWF98" s="622"/>
      <c r="WWG98" s="622"/>
      <c r="WWH98" s="622"/>
      <c r="WWI98" s="622"/>
      <c r="WWJ98" s="622"/>
      <c r="WWK98" s="622"/>
      <c r="WWL98" s="622"/>
      <c r="WWM98" s="622"/>
      <c r="WWN98" s="622"/>
      <c r="WWO98" s="622"/>
      <c r="WWP98" s="622"/>
      <c r="WWQ98" s="622"/>
      <c r="WWR98" s="622"/>
      <c r="WWS98" s="622"/>
      <c r="WWT98" s="622"/>
      <c r="WWU98" s="622"/>
      <c r="WWV98" s="622"/>
      <c r="WWW98" s="622"/>
      <c r="WWX98" s="622"/>
      <c r="WWY98" s="622"/>
      <c r="WWZ98" s="622"/>
      <c r="WXA98" s="622"/>
      <c r="WXB98" s="622"/>
      <c r="WXC98" s="622"/>
      <c r="WXD98" s="622"/>
      <c r="WXE98" s="622"/>
      <c r="WXF98" s="622"/>
      <c r="WXG98" s="622"/>
      <c r="WXH98" s="622"/>
      <c r="WXI98" s="622"/>
      <c r="WXJ98" s="622"/>
      <c r="WXK98" s="622"/>
      <c r="WXL98" s="622"/>
      <c r="WXM98" s="622"/>
      <c r="WXN98" s="622"/>
      <c r="WXO98" s="622"/>
      <c r="WXP98" s="622"/>
      <c r="WXQ98" s="622"/>
      <c r="WXR98" s="622"/>
      <c r="WXS98" s="622"/>
      <c r="WXT98" s="622"/>
      <c r="WXU98" s="622"/>
      <c r="WXV98" s="622"/>
      <c r="WXW98" s="622"/>
      <c r="WXX98" s="622"/>
      <c r="WXY98" s="622"/>
      <c r="WXZ98" s="622"/>
      <c r="WYA98" s="622"/>
      <c r="WYB98" s="622"/>
      <c r="WYC98" s="622"/>
      <c r="WYD98" s="622"/>
      <c r="WYE98" s="622"/>
      <c r="WYF98" s="622"/>
      <c r="WYG98" s="622"/>
      <c r="WYH98" s="622"/>
      <c r="WYI98" s="622"/>
      <c r="WYJ98" s="622"/>
      <c r="WYK98" s="622"/>
      <c r="WYL98" s="622"/>
      <c r="WYM98" s="622"/>
      <c r="WYN98" s="622"/>
      <c r="WYO98" s="622"/>
      <c r="WYP98" s="622"/>
      <c r="WYQ98" s="622"/>
      <c r="WYR98" s="622"/>
      <c r="WYS98" s="622"/>
      <c r="WYT98" s="622"/>
      <c r="WYU98" s="622"/>
      <c r="WYV98" s="622"/>
      <c r="WYW98" s="622"/>
      <c r="WYX98" s="622"/>
      <c r="WYY98" s="622"/>
      <c r="WYZ98" s="622"/>
      <c r="WZA98" s="622"/>
      <c r="WZB98" s="622"/>
      <c r="WZC98" s="622"/>
      <c r="WZD98" s="622"/>
      <c r="WZE98" s="622"/>
      <c r="WZF98" s="622"/>
      <c r="WZG98" s="622"/>
      <c r="WZH98" s="622"/>
      <c r="WZI98" s="622"/>
      <c r="WZJ98" s="622"/>
      <c r="WZK98" s="622"/>
      <c r="WZL98" s="622"/>
      <c r="WZM98" s="622"/>
      <c r="WZN98" s="622"/>
      <c r="WZO98" s="622"/>
      <c r="WZP98" s="622"/>
      <c r="WZQ98" s="622"/>
      <c r="WZR98" s="622"/>
      <c r="WZS98" s="622"/>
      <c r="WZT98" s="622"/>
      <c r="WZU98" s="622"/>
      <c r="WZV98" s="622"/>
      <c r="WZW98" s="622"/>
      <c r="WZX98" s="622"/>
      <c r="WZY98" s="622"/>
      <c r="WZZ98" s="622"/>
      <c r="XAA98" s="622"/>
      <c r="XAB98" s="622"/>
      <c r="XAC98" s="622"/>
      <c r="XAD98" s="622"/>
      <c r="XAE98" s="622"/>
      <c r="XAF98" s="622"/>
      <c r="XAG98" s="622"/>
      <c r="XAH98" s="622"/>
      <c r="XAI98" s="622"/>
      <c r="XAJ98" s="622"/>
      <c r="XAK98" s="622"/>
      <c r="XAL98" s="622"/>
      <c r="XAM98" s="622"/>
      <c r="XAN98" s="622"/>
      <c r="XAO98" s="622"/>
      <c r="XAP98" s="622"/>
      <c r="XAQ98" s="622"/>
      <c r="XAR98" s="622"/>
      <c r="XAS98" s="622"/>
      <c r="XAT98" s="622"/>
      <c r="XAU98" s="622"/>
      <c r="XAV98" s="622"/>
      <c r="XAW98" s="622"/>
      <c r="XAX98" s="622"/>
      <c r="XAY98" s="622"/>
      <c r="XAZ98" s="622"/>
      <c r="XBA98" s="622"/>
      <c r="XBB98" s="622"/>
      <c r="XBC98" s="622"/>
      <c r="XBD98" s="622"/>
      <c r="XBE98" s="622"/>
      <c r="XBF98" s="622"/>
      <c r="XBG98" s="622"/>
      <c r="XBH98" s="622"/>
      <c r="XBI98" s="622"/>
      <c r="XBJ98" s="622"/>
      <c r="XBK98" s="622"/>
      <c r="XBL98" s="622"/>
      <c r="XBM98" s="622"/>
      <c r="XBN98" s="622"/>
      <c r="XBO98" s="622"/>
      <c r="XBP98" s="622"/>
      <c r="XBQ98" s="622"/>
      <c r="XBR98" s="622"/>
      <c r="XBS98" s="622"/>
      <c r="XBT98" s="622"/>
      <c r="XBU98" s="622"/>
      <c r="XBV98" s="622"/>
      <c r="XBW98" s="622"/>
      <c r="XBX98" s="622"/>
      <c r="XBY98" s="622"/>
      <c r="XBZ98" s="622"/>
      <c r="XCA98" s="622"/>
      <c r="XCB98" s="622"/>
      <c r="XCC98" s="622"/>
      <c r="XCD98" s="622"/>
      <c r="XCE98" s="622"/>
      <c r="XCF98" s="622"/>
      <c r="XCG98" s="622"/>
      <c r="XCH98" s="622"/>
      <c r="XCI98" s="622"/>
      <c r="XCJ98" s="622"/>
      <c r="XCK98" s="622"/>
      <c r="XCL98" s="622"/>
      <c r="XCM98" s="622"/>
      <c r="XCN98" s="622"/>
      <c r="XCO98" s="622"/>
      <c r="XCP98" s="622"/>
      <c r="XCQ98" s="622"/>
      <c r="XCR98" s="622"/>
      <c r="XCS98" s="622"/>
      <c r="XCT98" s="622"/>
      <c r="XCU98" s="622"/>
      <c r="XCV98" s="622"/>
      <c r="XCW98" s="622"/>
      <c r="XCX98" s="622"/>
      <c r="XCY98" s="622"/>
      <c r="XCZ98" s="622"/>
      <c r="XDA98" s="622"/>
      <c r="XDB98" s="622"/>
      <c r="XDC98" s="622"/>
      <c r="XDD98" s="622"/>
      <c r="XDE98" s="622"/>
      <c r="XDF98" s="622"/>
      <c r="XDG98" s="622"/>
      <c r="XDH98" s="622"/>
      <c r="XDI98" s="622"/>
      <c r="XDJ98" s="622"/>
      <c r="XDK98" s="622"/>
      <c r="XDL98" s="622"/>
      <c r="XDM98" s="622"/>
      <c r="XDN98" s="622"/>
      <c r="XDO98" s="622"/>
      <c r="XDP98" s="622"/>
      <c r="XDQ98" s="622"/>
      <c r="XDR98" s="622"/>
      <c r="XDS98" s="622"/>
      <c r="XDT98" s="622"/>
      <c r="XDU98" s="622"/>
      <c r="XDV98" s="622"/>
      <c r="XDW98" s="622"/>
      <c r="XDX98" s="622"/>
      <c r="XDY98" s="622"/>
      <c r="XDZ98" s="622"/>
      <c r="XEA98" s="622"/>
      <c r="XEB98" s="622"/>
      <c r="XEC98" s="622"/>
      <c r="XED98" s="622"/>
      <c r="XEE98" s="622"/>
      <c r="XEF98" s="622"/>
      <c r="XEG98" s="622"/>
      <c r="XEH98" s="622"/>
      <c r="XEI98" s="622"/>
      <c r="XEJ98" s="622"/>
      <c r="XEK98" s="622"/>
      <c r="XEL98" s="622"/>
      <c r="XEM98" s="622"/>
      <c r="XEN98" s="622"/>
      <c r="XEO98" s="622"/>
      <c r="XEP98" s="622"/>
      <c r="XEQ98" s="622"/>
      <c r="XER98" s="622"/>
      <c r="XES98" s="622"/>
      <c r="XET98" s="622"/>
      <c r="XEU98" s="622"/>
    </row>
    <row r="99" spans="1:16375" ht="39">
      <c r="A99" s="609" t="s">
        <v>801</v>
      </c>
      <c r="B99" s="610" t="s">
        <v>1286</v>
      </c>
      <c r="C99" s="597" t="s">
        <v>496</v>
      </c>
      <c r="D99" s="587" t="s">
        <v>1296</v>
      </c>
      <c r="E99" s="587"/>
      <c r="F99" s="587"/>
      <c r="G99" s="587"/>
      <c r="H99" s="587" t="s">
        <v>1289</v>
      </c>
      <c r="I99" s="587" t="s">
        <v>1290</v>
      </c>
      <c r="J99" s="587" t="s">
        <v>1</v>
      </c>
      <c r="K99" s="616">
        <v>15533240</v>
      </c>
      <c r="L99" s="647">
        <v>15533240</v>
      </c>
      <c r="M99" s="648"/>
      <c r="N99" s="621"/>
      <c r="O99" s="619"/>
      <c r="P99" s="650">
        <v>45505</v>
      </c>
      <c r="Q99" s="651">
        <v>9</v>
      </c>
      <c r="R99" s="621"/>
      <c r="S99" s="621"/>
      <c r="T99" s="621"/>
      <c r="U99" s="621"/>
      <c r="V99" s="621"/>
      <c r="W99" s="621"/>
      <c r="X99" s="621"/>
      <c r="Y99" s="652" t="s">
        <v>1297</v>
      </c>
      <c r="Z99" s="587"/>
      <c r="AA99" s="610" t="s">
        <v>958</v>
      </c>
      <c r="AB99" s="622"/>
      <c r="AC99" s="622"/>
      <c r="AD99" s="622"/>
      <c r="AE99" s="622"/>
      <c r="AF99" s="622"/>
      <c r="AG99" s="622"/>
      <c r="AH99" s="622"/>
      <c r="AI99" s="622"/>
      <c r="AJ99" s="622"/>
      <c r="AK99" s="622"/>
      <c r="AL99" s="622"/>
      <c r="AM99" s="622"/>
      <c r="AN99" s="622"/>
      <c r="AO99" s="622"/>
      <c r="AP99" s="622"/>
      <c r="AQ99" s="622"/>
      <c r="AR99" s="622"/>
      <c r="AS99" s="622"/>
      <c r="AT99" s="622"/>
      <c r="AU99" s="622"/>
      <c r="AV99" s="622"/>
      <c r="AW99" s="622"/>
      <c r="AX99" s="622"/>
      <c r="AY99" s="622"/>
      <c r="AZ99" s="622"/>
      <c r="BA99" s="622"/>
      <c r="BB99" s="622"/>
      <c r="BC99" s="622"/>
      <c r="BD99" s="622"/>
      <c r="BE99" s="622"/>
      <c r="BF99" s="622"/>
      <c r="BG99" s="622"/>
      <c r="BH99" s="622"/>
      <c r="BI99" s="622"/>
      <c r="BJ99" s="622"/>
      <c r="BK99" s="622"/>
      <c r="BL99" s="622"/>
      <c r="BM99" s="622"/>
      <c r="BN99" s="622"/>
      <c r="BO99" s="622"/>
      <c r="BP99" s="622"/>
      <c r="BQ99" s="622"/>
      <c r="BR99" s="622"/>
      <c r="BS99" s="622"/>
      <c r="BT99" s="622"/>
      <c r="BU99" s="622"/>
      <c r="BV99" s="622"/>
      <c r="BW99" s="622"/>
      <c r="BX99" s="622"/>
      <c r="BY99" s="622"/>
      <c r="BZ99" s="622"/>
      <c r="CA99" s="622"/>
      <c r="CB99" s="622"/>
      <c r="CC99" s="622"/>
      <c r="CD99" s="622"/>
      <c r="CE99" s="622"/>
      <c r="CF99" s="622"/>
      <c r="CG99" s="622"/>
      <c r="CH99" s="622"/>
      <c r="CI99" s="622"/>
      <c r="CJ99" s="622"/>
      <c r="CK99" s="622"/>
      <c r="CL99" s="622"/>
      <c r="CM99" s="622"/>
      <c r="CN99" s="622"/>
      <c r="CO99" s="622"/>
      <c r="CP99" s="622"/>
      <c r="CQ99" s="622"/>
      <c r="CR99" s="622"/>
      <c r="CS99" s="622"/>
      <c r="CT99" s="622"/>
      <c r="CU99" s="622"/>
      <c r="CV99" s="622"/>
      <c r="CW99" s="622"/>
      <c r="CX99" s="622"/>
      <c r="CY99" s="622"/>
      <c r="CZ99" s="622"/>
      <c r="DA99" s="622"/>
      <c r="DB99" s="622"/>
      <c r="DC99" s="622"/>
      <c r="DD99" s="622"/>
      <c r="DE99" s="622"/>
      <c r="DF99" s="622"/>
      <c r="DG99" s="622"/>
      <c r="DH99" s="622"/>
      <c r="DI99" s="622"/>
      <c r="DJ99" s="622"/>
      <c r="DK99" s="622"/>
      <c r="DL99" s="622"/>
      <c r="DM99" s="622"/>
      <c r="DN99" s="622"/>
      <c r="DO99" s="622"/>
      <c r="DP99" s="622"/>
      <c r="DQ99" s="622"/>
      <c r="DR99" s="622"/>
      <c r="DS99" s="622"/>
      <c r="DT99" s="622"/>
      <c r="DU99" s="622"/>
      <c r="DV99" s="622"/>
      <c r="DW99" s="622"/>
      <c r="DX99" s="622"/>
      <c r="DY99" s="622"/>
      <c r="DZ99" s="622"/>
      <c r="EA99" s="622"/>
      <c r="EB99" s="622"/>
      <c r="EC99" s="622"/>
      <c r="ED99" s="622"/>
      <c r="EE99" s="622"/>
      <c r="EF99" s="622"/>
      <c r="EG99" s="622"/>
      <c r="EH99" s="622"/>
      <c r="EI99" s="622"/>
      <c r="EJ99" s="622"/>
      <c r="EK99" s="622"/>
      <c r="EL99" s="622"/>
      <c r="EM99" s="622"/>
      <c r="EN99" s="622"/>
      <c r="EO99" s="622"/>
      <c r="EP99" s="622"/>
      <c r="EQ99" s="622"/>
      <c r="ER99" s="622"/>
      <c r="ES99" s="622"/>
      <c r="ET99" s="622"/>
      <c r="EU99" s="622"/>
      <c r="EV99" s="622"/>
      <c r="EW99" s="622"/>
      <c r="EX99" s="622"/>
      <c r="EY99" s="622"/>
      <c r="EZ99" s="622"/>
      <c r="FA99" s="622"/>
      <c r="FB99" s="622"/>
      <c r="FC99" s="622"/>
      <c r="FD99" s="622"/>
      <c r="FE99" s="622"/>
      <c r="FF99" s="622"/>
      <c r="FG99" s="622"/>
      <c r="FH99" s="622"/>
      <c r="FI99" s="622"/>
      <c r="FJ99" s="622"/>
      <c r="FK99" s="622"/>
      <c r="FL99" s="622"/>
      <c r="FM99" s="622"/>
      <c r="FN99" s="622"/>
      <c r="FO99" s="622"/>
      <c r="FP99" s="622"/>
      <c r="FQ99" s="622"/>
      <c r="FR99" s="622"/>
      <c r="FS99" s="622"/>
      <c r="FT99" s="622"/>
      <c r="FU99" s="622"/>
      <c r="FV99" s="622"/>
      <c r="FW99" s="622"/>
      <c r="FX99" s="622"/>
      <c r="FY99" s="622"/>
      <c r="FZ99" s="622"/>
      <c r="GA99" s="622"/>
      <c r="GB99" s="622"/>
      <c r="GC99" s="622"/>
      <c r="GD99" s="622"/>
      <c r="GE99" s="622"/>
      <c r="GF99" s="622"/>
      <c r="GG99" s="622"/>
      <c r="GH99" s="622"/>
      <c r="GI99" s="622"/>
      <c r="GJ99" s="622"/>
      <c r="GK99" s="622"/>
      <c r="GL99" s="622"/>
      <c r="GM99" s="622"/>
      <c r="GN99" s="622"/>
      <c r="GO99" s="622"/>
      <c r="GP99" s="622"/>
      <c r="GQ99" s="622"/>
      <c r="GR99" s="622"/>
      <c r="GS99" s="622"/>
      <c r="GT99" s="622"/>
      <c r="GU99" s="622"/>
      <c r="GV99" s="622"/>
      <c r="GW99" s="622"/>
      <c r="GX99" s="622"/>
      <c r="GY99" s="622"/>
      <c r="GZ99" s="622"/>
      <c r="HA99" s="622"/>
      <c r="HB99" s="622"/>
      <c r="HC99" s="622"/>
      <c r="HD99" s="622"/>
      <c r="HE99" s="622"/>
      <c r="HF99" s="622"/>
      <c r="HG99" s="622"/>
      <c r="HH99" s="622"/>
      <c r="HI99" s="622"/>
      <c r="HJ99" s="622"/>
      <c r="HK99" s="622"/>
      <c r="HL99" s="622"/>
      <c r="HM99" s="622"/>
      <c r="HN99" s="622"/>
      <c r="HO99" s="622"/>
      <c r="HP99" s="622"/>
      <c r="HQ99" s="622"/>
      <c r="HR99" s="622"/>
      <c r="HS99" s="622"/>
      <c r="HT99" s="622"/>
      <c r="HU99" s="622"/>
      <c r="HV99" s="622"/>
      <c r="HW99" s="622"/>
      <c r="HX99" s="622"/>
      <c r="HY99" s="622"/>
      <c r="HZ99" s="622"/>
      <c r="IA99" s="622"/>
      <c r="IB99" s="622"/>
      <c r="IC99" s="622"/>
      <c r="ID99" s="622"/>
      <c r="IE99" s="622"/>
      <c r="IF99" s="622"/>
      <c r="IG99" s="622"/>
      <c r="IH99" s="622"/>
      <c r="II99" s="622"/>
      <c r="IJ99" s="622"/>
      <c r="IK99" s="622"/>
      <c r="IL99" s="622"/>
      <c r="IM99" s="622"/>
      <c r="IN99" s="622"/>
      <c r="IO99" s="622"/>
      <c r="IP99" s="622"/>
      <c r="IQ99" s="622"/>
      <c r="IR99" s="622"/>
      <c r="IS99" s="622"/>
      <c r="IT99" s="622"/>
      <c r="IU99" s="622"/>
      <c r="IV99" s="622"/>
      <c r="IW99" s="622"/>
      <c r="IX99" s="622"/>
      <c r="IY99" s="622"/>
      <c r="IZ99" s="622"/>
      <c r="JA99" s="622"/>
      <c r="JB99" s="622"/>
      <c r="JC99" s="622"/>
      <c r="JD99" s="622"/>
      <c r="JE99" s="622"/>
      <c r="JF99" s="622"/>
      <c r="JG99" s="622"/>
      <c r="JH99" s="622"/>
      <c r="JI99" s="622"/>
      <c r="JJ99" s="622"/>
      <c r="JK99" s="622"/>
      <c r="JL99" s="622"/>
      <c r="JM99" s="622"/>
      <c r="JN99" s="622"/>
      <c r="JO99" s="622"/>
      <c r="JP99" s="622"/>
      <c r="JQ99" s="622"/>
      <c r="JR99" s="622"/>
      <c r="JS99" s="622"/>
      <c r="JT99" s="622"/>
      <c r="JU99" s="622"/>
      <c r="JV99" s="622"/>
      <c r="JW99" s="622"/>
      <c r="JX99" s="622"/>
      <c r="JY99" s="622"/>
      <c r="JZ99" s="622"/>
      <c r="KA99" s="622"/>
      <c r="KB99" s="622"/>
      <c r="KC99" s="622"/>
      <c r="KD99" s="622"/>
      <c r="KE99" s="622"/>
      <c r="KF99" s="622"/>
      <c r="KG99" s="622"/>
      <c r="KH99" s="622"/>
      <c r="KI99" s="622"/>
      <c r="KJ99" s="622"/>
      <c r="KK99" s="622"/>
      <c r="KL99" s="622"/>
      <c r="KM99" s="622"/>
      <c r="KN99" s="622"/>
      <c r="KO99" s="622"/>
      <c r="KP99" s="622"/>
      <c r="KQ99" s="622"/>
      <c r="KR99" s="622"/>
      <c r="KS99" s="622"/>
      <c r="KT99" s="622"/>
      <c r="KU99" s="622"/>
      <c r="KV99" s="622"/>
      <c r="KW99" s="622"/>
      <c r="KX99" s="622"/>
      <c r="KY99" s="622"/>
      <c r="KZ99" s="622"/>
      <c r="LA99" s="622"/>
      <c r="LB99" s="622"/>
      <c r="LC99" s="622"/>
      <c r="LD99" s="622"/>
      <c r="LE99" s="622"/>
      <c r="LF99" s="622"/>
      <c r="LG99" s="622"/>
      <c r="LH99" s="622"/>
      <c r="LI99" s="622"/>
      <c r="LJ99" s="622"/>
      <c r="LK99" s="622"/>
      <c r="LL99" s="622"/>
      <c r="LM99" s="622"/>
      <c r="LN99" s="622"/>
      <c r="LO99" s="622"/>
      <c r="LP99" s="622"/>
      <c r="LQ99" s="622"/>
      <c r="LR99" s="622"/>
      <c r="LS99" s="622"/>
      <c r="LT99" s="622"/>
      <c r="LU99" s="622"/>
      <c r="LV99" s="622"/>
      <c r="LW99" s="622"/>
      <c r="LX99" s="622"/>
      <c r="LY99" s="622"/>
      <c r="LZ99" s="622"/>
      <c r="MA99" s="622"/>
      <c r="MB99" s="622"/>
      <c r="MC99" s="622"/>
      <c r="MD99" s="622"/>
      <c r="ME99" s="622"/>
      <c r="MF99" s="622"/>
      <c r="MG99" s="622"/>
      <c r="MH99" s="622"/>
      <c r="MI99" s="622"/>
      <c r="MJ99" s="622"/>
      <c r="MK99" s="622"/>
      <c r="ML99" s="622"/>
      <c r="MM99" s="622"/>
      <c r="MN99" s="622"/>
      <c r="MO99" s="622"/>
      <c r="MP99" s="622"/>
      <c r="MQ99" s="622"/>
      <c r="MR99" s="622"/>
      <c r="MS99" s="622"/>
      <c r="MT99" s="622"/>
      <c r="MU99" s="622"/>
      <c r="MV99" s="622"/>
      <c r="MW99" s="622"/>
      <c r="MX99" s="622"/>
      <c r="MY99" s="622"/>
      <c r="MZ99" s="622"/>
      <c r="NA99" s="622"/>
      <c r="NB99" s="622"/>
      <c r="NC99" s="622"/>
      <c r="ND99" s="622"/>
      <c r="NE99" s="622"/>
      <c r="NF99" s="622"/>
      <c r="NG99" s="622"/>
      <c r="NH99" s="622"/>
      <c r="NI99" s="622"/>
      <c r="NJ99" s="622"/>
      <c r="NK99" s="622"/>
      <c r="NL99" s="622"/>
      <c r="NM99" s="622"/>
      <c r="NN99" s="622"/>
      <c r="NO99" s="622"/>
      <c r="NP99" s="622"/>
      <c r="NQ99" s="622"/>
      <c r="NR99" s="622"/>
      <c r="NS99" s="622"/>
      <c r="NT99" s="622"/>
      <c r="NU99" s="622"/>
      <c r="NV99" s="622"/>
      <c r="NW99" s="622"/>
      <c r="NX99" s="622"/>
      <c r="NY99" s="622"/>
      <c r="NZ99" s="622"/>
      <c r="OA99" s="622"/>
      <c r="OB99" s="622"/>
      <c r="OC99" s="622"/>
      <c r="OD99" s="622"/>
      <c r="OE99" s="622"/>
      <c r="OF99" s="622"/>
      <c r="OG99" s="622"/>
      <c r="OH99" s="622"/>
      <c r="OI99" s="622"/>
      <c r="OJ99" s="622"/>
      <c r="OK99" s="622"/>
      <c r="OL99" s="622"/>
      <c r="OM99" s="622"/>
      <c r="ON99" s="622"/>
      <c r="OO99" s="622"/>
      <c r="OP99" s="622"/>
      <c r="OQ99" s="622"/>
      <c r="OR99" s="622"/>
      <c r="OS99" s="622"/>
      <c r="OT99" s="622"/>
      <c r="OU99" s="622"/>
      <c r="OV99" s="622"/>
      <c r="OW99" s="622"/>
      <c r="OX99" s="622"/>
      <c r="OY99" s="622"/>
      <c r="OZ99" s="622"/>
      <c r="PA99" s="622"/>
      <c r="PB99" s="622"/>
      <c r="PC99" s="622"/>
      <c r="PD99" s="622"/>
      <c r="PE99" s="622"/>
      <c r="PF99" s="622"/>
      <c r="PG99" s="622"/>
      <c r="PH99" s="622"/>
      <c r="PI99" s="622"/>
      <c r="PJ99" s="622"/>
      <c r="PK99" s="622"/>
      <c r="PL99" s="622"/>
      <c r="PM99" s="622"/>
      <c r="PN99" s="622"/>
      <c r="PO99" s="622"/>
      <c r="PP99" s="622"/>
      <c r="PQ99" s="622"/>
      <c r="PR99" s="622"/>
      <c r="PS99" s="622"/>
      <c r="PT99" s="622"/>
      <c r="PU99" s="622"/>
      <c r="PV99" s="622"/>
      <c r="PW99" s="622"/>
      <c r="PX99" s="622"/>
      <c r="PY99" s="622"/>
      <c r="PZ99" s="622"/>
      <c r="QA99" s="622"/>
      <c r="QB99" s="622"/>
      <c r="QC99" s="622"/>
      <c r="QD99" s="622"/>
      <c r="QE99" s="622"/>
      <c r="QF99" s="622"/>
      <c r="QG99" s="622"/>
      <c r="QH99" s="622"/>
      <c r="QI99" s="622"/>
      <c r="QJ99" s="622"/>
      <c r="QK99" s="622"/>
      <c r="QL99" s="622"/>
      <c r="QM99" s="622"/>
      <c r="QN99" s="622"/>
      <c r="QO99" s="622"/>
      <c r="QP99" s="622"/>
      <c r="QQ99" s="622"/>
      <c r="QR99" s="622"/>
      <c r="QS99" s="622"/>
      <c r="QT99" s="622"/>
      <c r="QU99" s="622"/>
      <c r="QV99" s="622"/>
      <c r="QW99" s="622"/>
      <c r="QX99" s="622"/>
      <c r="QY99" s="622"/>
      <c r="QZ99" s="622"/>
      <c r="RA99" s="622"/>
      <c r="RB99" s="622"/>
      <c r="RC99" s="622"/>
      <c r="RD99" s="622"/>
      <c r="RE99" s="622"/>
      <c r="RF99" s="622"/>
      <c r="RG99" s="622"/>
      <c r="RH99" s="622"/>
      <c r="RI99" s="622"/>
      <c r="RJ99" s="622"/>
      <c r="RK99" s="622"/>
      <c r="RL99" s="622"/>
      <c r="RM99" s="622"/>
      <c r="RN99" s="622"/>
      <c r="RO99" s="622"/>
      <c r="RP99" s="622"/>
      <c r="RQ99" s="622"/>
      <c r="RR99" s="622"/>
      <c r="RS99" s="622"/>
      <c r="RT99" s="622"/>
      <c r="RU99" s="622"/>
      <c r="RV99" s="622"/>
      <c r="RW99" s="622"/>
      <c r="RX99" s="622"/>
      <c r="RY99" s="622"/>
      <c r="RZ99" s="622"/>
      <c r="SA99" s="622"/>
      <c r="SB99" s="622"/>
      <c r="SC99" s="622"/>
      <c r="SD99" s="622"/>
      <c r="SE99" s="622"/>
      <c r="SF99" s="622"/>
      <c r="SG99" s="622"/>
      <c r="SH99" s="622"/>
      <c r="SI99" s="622"/>
      <c r="SJ99" s="622"/>
      <c r="SK99" s="622"/>
      <c r="SL99" s="622"/>
      <c r="SM99" s="622"/>
      <c r="SN99" s="622"/>
      <c r="SO99" s="622"/>
      <c r="SP99" s="622"/>
      <c r="SQ99" s="622"/>
      <c r="SR99" s="622"/>
      <c r="SS99" s="622"/>
      <c r="ST99" s="622"/>
      <c r="SU99" s="622"/>
      <c r="SV99" s="622"/>
      <c r="SW99" s="622"/>
      <c r="SX99" s="622"/>
      <c r="SY99" s="622"/>
      <c r="SZ99" s="622"/>
      <c r="TA99" s="622"/>
      <c r="TB99" s="622"/>
      <c r="TC99" s="622"/>
      <c r="TD99" s="622"/>
      <c r="TE99" s="622"/>
      <c r="TF99" s="622"/>
      <c r="TG99" s="622"/>
      <c r="TH99" s="622"/>
      <c r="TI99" s="622"/>
      <c r="TJ99" s="622"/>
      <c r="TK99" s="622"/>
      <c r="TL99" s="622"/>
      <c r="TM99" s="622"/>
      <c r="TN99" s="622"/>
      <c r="TO99" s="622"/>
      <c r="TP99" s="622"/>
      <c r="TQ99" s="622"/>
      <c r="TR99" s="622"/>
      <c r="TS99" s="622"/>
      <c r="TT99" s="622"/>
      <c r="TU99" s="622"/>
      <c r="TV99" s="622"/>
      <c r="TW99" s="622"/>
      <c r="TX99" s="622"/>
      <c r="TY99" s="622"/>
      <c r="TZ99" s="622"/>
      <c r="UA99" s="622"/>
      <c r="UB99" s="622"/>
      <c r="UC99" s="622"/>
      <c r="UD99" s="622"/>
      <c r="UE99" s="622"/>
      <c r="UF99" s="622"/>
      <c r="UG99" s="622"/>
      <c r="UH99" s="622"/>
      <c r="UI99" s="622"/>
      <c r="UJ99" s="622"/>
      <c r="UK99" s="622"/>
      <c r="UL99" s="622"/>
      <c r="UM99" s="622"/>
      <c r="UN99" s="622"/>
      <c r="UO99" s="622"/>
      <c r="UP99" s="622"/>
      <c r="UQ99" s="622"/>
      <c r="UR99" s="622"/>
      <c r="US99" s="622"/>
      <c r="UT99" s="622"/>
      <c r="UU99" s="622"/>
      <c r="UV99" s="622"/>
      <c r="UW99" s="622"/>
      <c r="UX99" s="622"/>
      <c r="UY99" s="622"/>
      <c r="UZ99" s="622"/>
      <c r="VA99" s="622"/>
      <c r="VB99" s="622"/>
      <c r="VC99" s="622"/>
      <c r="VD99" s="622"/>
      <c r="VE99" s="622"/>
      <c r="VF99" s="622"/>
      <c r="VG99" s="622"/>
      <c r="VH99" s="622"/>
      <c r="VI99" s="622"/>
      <c r="VJ99" s="622"/>
      <c r="VK99" s="622"/>
      <c r="VL99" s="622"/>
      <c r="VM99" s="622"/>
      <c r="VN99" s="622"/>
      <c r="VO99" s="622"/>
      <c r="VP99" s="622"/>
      <c r="VQ99" s="622"/>
      <c r="VR99" s="622"/>
      <c r="VS99" s="622"/>
      <c r="VT99" s="622"/>
      <c r="VU99" s="622"/>
      <c r="VV99" s="622"/>
      <c r="VW99" s="622"/>
      <c r="VX99" s="622"/>
      <c r="VY99" s="622"/>
      <c r="VZ99" s="622"/>
      <c r="WA99" s="622"/>
      <c r="WB99" s="622"/>
      <c r="WC99" s="622"/>
      <c r="WD99" s="622"/>
      <c r="WE99" s="622"/>
      <c r="WF99" s="622"/>
      <c r="WG99" s="622"/>
      <c r="WH99" s="622"/>
      <c r="WI99" s="622"/>
      <c r="WJ99" s="622"/>
      <c r="WK99" s="622"/>
      <c r="WL99" s="622"/>
      <c r="WM99" s="622"/>
      <c r="WN99" s="622"/>
      <c r="WO99" s="622"/>
      <c r="WP99" s="622"/>
      <c r="WQ99" s="622"/>
      <c r="WR99" s="622"/>
      <c r="WS99" s="622"/>
      <c r="WT99" s="622"/>
      <c r="WU99" s="622"/>
      <c r="WV99" s="622"/>
      <c r="WW99" s="622"/>
      <c r="WX99" s="622"/>
      <c r="WY99" s="622"/>
      <c r="WZ99" s="622"/>
      <c r="XA99" s="622"/>
      <c r="XB99" s="622"/>
      <c r="XC99" s="622"/>
      <c r="XD99" s="622"/>
      <c r="XE99" s="622"/>
      <c r="XF99" s="622"/>
      <c r="XG99" s="622"/>
      <c r="XH99" s="622"/>
      <c r="XI99" s="622"/>
      <c r="XJ99" s="622"/>
      <c r="XK99" s="622"/>
      <c r="XL99" s="622"/>
      <c r="XM99" s="622"/>
      <c r="XN99" s="622"/>
      <c r="XO99" s="622"/>
      <c r="XP99" s="622"/>
      <c r="XQ99" s="622"/>
      <c r="XR99" s="622"/>
      <c r="XS99" s="622"/>
      <c r="XT99" s="622"/>
      <c r="XU99" s="622"/>
      <c r="XV99" s="622"/>
      <c r="XW99" s="622"/>
      <c r="XX99" s="622"/>
      <c r="XY99" s="622"/>
      <c r="XZ99" s="622"/>
      <c r="YA99" s="622"/>
      <c r="YB99" s="622"/>
      <c r="YC99" s="622"/>
      <c r="YD99" s="622"/>
      <c r="YE99" s="622"/>
      <c r="YF99" s="622"/>
      <c r="YG99" s="622"/>
      <c r="YH99" s="622"/>
      <c r="YI99" s="622"/>
      <c r="YJ99" s="622"/>
      <c r="YK99" s="622"/>
      <c r="YL99" s="622"/>
      <c r="YM99" s="622"/>
      <c r="YN99" s="622"/>
      <c r="YO99" s="622"/>
      <c r="YP99" s="622"/>
      <c r="YQ99" s="622"/>
      <c r="YR99" s="622"/>
      <c r="YS99" s="622"/>
      <c r="YT99" s="622"/>
      <c r="YU99" s="622"/>
      <c r="YV99" s="622"/>
      <c r="YW99" s="622"/>
      <c r="YX99" s="622"/>
      <c r="YY99" s="622"/>
      <c r="YZ99" s="622"/>
      <c r="ZA99" s="622"/>
      <c r="ZB99" s="622"/>
      <c r="ZC99" s="622"/>
      <c r="ZD99" s="622"/>
      <c r="ZE99" s="622"/>
      <c r="ZF99" s="622"/>
      <c r="ZG99" s="622"/>
      <c r="ZH99" s="622"/>
      <c r="ZI99" s="622"/>
      <c r="ZJ99" s="622"/>
      <c r="ZK99" s="622"/>
      <c r="ZL99" s="622"/>
      <c r="ZM99" s="622"/>
      <c r="ZN99" s="622"/>
      <c r="ZO99" s="622"/>
      <c r="ZP99" s="622"/>
      <c r="ZQ99" s="622"/>
      <c r="ZR99" s="622"/>
      <c r="ZS99" s="622"/>
      <c r="ZT99" s="622"/>
      <c r="ZU99" s="622"/>
      <c r="ZV99" s="622"/>
      <c r="ZW99" s="622"/>
      <c r="ZX99" s="622"/>
      <c r="ZY99" s="622"/>
      <c r="ZZ99" s="622"/>
      <c r="AAA99" s="622"/>
      <c r="AAB99" s="622"/>
      <c r="AAC99" s="622"/>
      <c r="AAD99" s="622"/>
      <c r="AAE99" s="622"/>
      <c r="AAF99" s="622"/>
      <c r="AAG99" s="622"/>
      <c r="AAH99" s="622"/>
      <c r="AAI99" s="622"/>
      <c r="AAJ99" s="622"/>
      <c r="AAK99" s="622"/>
      <c r="AAL99" s="622"/>
      <c r="AAM99" s="622"/>
      <c r="AAN99" s="622"/>
      <c r="AAO99" s="622"/>
      <c r="AAP99" s="622"/>
      <c r="AAQ99" s="622"/>
      <c r="AAR99" s="622"/>
      <c r="AAS99" s="622"/>
      <c r="AAT99" s="622"/>
      <c r="AAU99" s="622"/>
      <c r="AAV99" s="622"/>
      <c r="AAW99" s="622"/>
      <c r="AAX99" s="622"/>
      <c r="AAY99" s="622"/>
      <c r="AAZ99" s="622"/>
      <c r="ABA99" s="622"/>
      <c r="ABB99" s="622"/>
      <c r="ABC99" s="622"/>
      <c r="ABD99" s="622"/>
      <c r="ABE99" s="622"/>
      <c r="ABF99" s="622"/>
      <c r="ABG99" s="622"/>
      <c r="ABH99" s="622"/>
      <c r="ABI99" s="622"/>
      <c r="ABJ99" s="622"/>
      <c r="ABK99" s="622"/>
      <c r="ABL99" s="622"/>
      <c r="ABM99" s="622"/>
      <c r="ABN99" s="622"/>
      <c r="ABO99" s="622"/>
      <c r="ABP99" s="622"/>
      <c r="ABQ99" s="622"/>
      <c r="ABR99" s="622"/>
      <c r="ABS99" s="622"/>
      <c r="ABT99" s="622"/>
      <c r="ABU99" s="622"/>
      <c r="ABV99" s="622"/>
      <c r="ABW99" s="622"/>
      <c r="ABX99" s="622"/>
      <c r="ABY99" s="622"/>
      <c r="ABZ99" s="622"/>
      <c r="ACA99" s="622"/>
      <c r="ACB99" s="622"/>
      <c r="ACC99" s="622"/>
      <c r="ACD99" s="622"/>
      <c r="ACE99" s="622"/>
      <c r="ACF99" s="622"/>
      <c r="ACG99" s="622"/>
      <c r="ACH99" s="622"/>
      <c r="ACI99" s="622"/>
      <c r="ACJ99" s="622"/>
      <c r="ACK99" s="622"/>
      <c r="ACL99" s="622"/>
      <c r="ACM99" s="622"/>
      <c r="ACN99" s="622"/>
      <c r="ACO99" s="622"/>
      <c r="ACP99" s="622"/>
      <c r="ACQ99" s="622"/>
      <c r="ACR99" s="622"/>
      <c r="ACS99" s="622"/>
      <c r="ACT99" s="622"/>
      <c r="ACU99" s="622"/>
      <c r="ACV99" s="622"/>
      <c r="ACW99" s="622"/>
      <c r="ACX99" s="622"/>
      <c r="ACY99" s="622"/>
      <c r="ACZ99" s="622"/>
      <c r="ADA99" s="622"/>
      <c r="ADB99" s="622"/>
      <c r="ADC99" s="622"/>
      <c r="ADD99" s="622"/>
      <c r="ADE99" s="622"/>
      <c r="ADF99" s="622"/>
      <c r="ADG99" s="622"/>
      <c r="ADH99" s="622"/>
      <c r="ADI99" s="622"/>
      <c r="ADJ99" s="622"/>
      <c r="ADK99" s="622"/>
      <c r="ADL99" s="622"/>
      <c r="ADM99" s="622"/>
      <c r="ADN99" s="622"/>
      <c r="ADO99" s="622"/>
      <c r="ADP99" s="622"/>
      <c r="ADQ99" s="622"/>
      <c r="ADR99" s="622"/>
      <c r="ADS99" s="622"/>
      <c r="ADT99" s="622"/>
      <c r="ADU99" s="622"/>
      <c r="ADV99" s="622"/>
      <c r="ADW99" s="622"/>
      <c r="ADX99" s="622"/>
      <c r="ADY99" s="622"/>
      <c r="ADZ99" s="622"/>
      <c r="AEA99" s="622"/>
      <c r="AEB99" s="622"/>
      <c r="AEC99" s="622"/>
      <c r="AED99" s="622"/>
      <c r="AEE99" s="622"/>
      <c r="AEF99" s="622"/>
      <c r="AEG99" s="622"/>
      <c r="AEH99" s="622"/>
      <c r="AEI99" s="622"/>
      <c r="AEJ99" s="622"/>
      <c r="AEK99" s="622"/>
      <c r="AEL99" s="622"/>
      <c r="AEM99" s="622"/>
      <c r="AEN99" s="622"/>
      <c r="AEO99" s="622"/>
      <c r="AEP99" s="622"/>
      <c r="AEQ99" s="622"/>
      <c r="AER99" s="622"/>
      <c r="AES99" s="622"/>
      <c r="AET99" s="622"/>
      <c r="AEU99" s="622"/>
      <c r="AEV99" s="622"/>
      <c r="AEW99" s="622"/>
      <c r="AEX99" s="622"/>
      <c r="AEY99" s="622"/>
      <c r="AEZ99" s="622"/>
      <c r="AFA99" s="622"/>
      <c r="AFB99" s="622"/>
      <c r="AFC99" s="622"/>
      <c r="AFD99" s="622"/>
      <c r="AFE99" s="622"/>
      <c r="AFF99" s="622"/>
      <c r="AFG99" s="622"/>
      <c r="AFH99" s="622"/>
      <c r="AFI99" s="622"/>
      <c r="AFJ99" s="622"/>
      <c r="AFK99" s="622"/>
      <c r="AFL99" s="622"/>
      <c r="AFM99" s="622"/>
      <c r="AFN99" s="622"/>
      <c r="AFO99" s="622"/>
      <c r="AFP99" s="622"/>
      <c r="AFQ99" s="622"/>
      <c r="AFR99" s="622"/>
      <c r="AFS99" s="622"/>
      <c r="AFT99" s="622"/>
      <c r="AFU99" s="622"/>
      <c r="AFV99" s="622"/>
      <c r="AFW99" s="622"/>
      <c r="AFX99" s="622"/>
      <c r="AFY99" s="622"/>
      <c r="AFZ99" s="622"/>
      <c r="AGA99" s="622"/>
      <c r="AGB99" s="622"/>
      <c r="AGC99" s="622"/>
      <c r="AGD99" s="622"/>
      <c r="AGE99" s="622"/>
      <c r="AGF99" s="622"/>
      <c r="AGG99" s="622"/>
      <c r="AGH99" s="622"/>
      <c r="AGI99" s="622"/>
      <c r="AGJ99" s="622"/>
      <c r="AGK99" s="622"/>
      <c r="AGL99" s="622"/>
      <c r="AGM99" s="622"/>
      <c r="AGN99" s="622"/>
      <c r="AGO99" s="622"/>
      <c r="AGP99" s="622"/>
      <c r="AGQ99" s="622"/>
      <c r="AGR99" s="622"/>
      <c r="AGS99" s="622"/>
      <c r="AGT99" s="622"/>
      <c r="AGU99" s="622"/>
      <c r="AGV99" s="622"/>
      <c r="AGW99" s="622"/>
      <c r="AGX99" s="622"/>
      <c r="AGY99" s="622"/>
      <c r="AGZ99" s="622"/>
      <c r="AHA99" s="622"/>
      <c r="AHB99" s="622"/>
      <c r="AHC99" s="622"/>
      <c r="AHD99" s="622"/>
      <c r="AHE99" s="622"/>
      <c r="AHF99" s="622"/>
      <c r="AHG99" s="622"/>
      <c r="AHH99" s="622"/>
      <c r="AHI99" s="622"/>
      <c r="AHJ99" s="622"/>
      <c r="AHK99" s="622"/>
      <c r="AHL99" s="622"/>
      <c r="AHM99" s="622"/>
      <c r="AHN99" s="622"/>
      <c r="AHO99" s="622"/>
      <c r="AHP99" s="622"/>
      <c r="AHQ99" s="622"/>
      <c r="AHR99" s="622"/>
      <c r="AHS99" s="622"/>
      <c r="AHT99" s="622"/>
      <c r="AHU99" s="622"/>
      <c r="AHV99" s="622"/>
      <c r="AHW99" s="622"/>
      <c r="AHX99" s="622"/>
      <c r="AHY99" s="622"/>
      <c r="AHZ99" s="622"/>
      <c r="AIA99" s="622"/>
      <c r="AIB99" s="622"/>
      <c r="AIC99" s="622"/>
      <c r="AID99" s="622"/>
      <c r="AIE99" s="622"/>
      <c r="AIF99" s="622"/>
      <c r="AIG99" s="622"/>
      <c r="AIH99" s="622"/>
      <c r="AII99" s="622"/>
      <c r="AIJ99" s="622"/>
      <c r="AIK99" s="622"/>
      <c r="AIL99" s="622"/>
      <c r="AIM99" s="622"/>
      <c r="AIN99" s="622"/>
      <c r="AIO99" s="622"/>
      <c r="AIP99" s="622"/>
      <c r="AIQ99" s="622"/>
      <c r="AIR99" s="622"/>
      <c r="AIS99" s="622"/>
      <c r="AIT99" s="622"/>
      <c r="AIU99" s="622"/>
      <c r="AIV99" s="622"/>
      <c r="AIW99" s="622"/>
      <c r="AIX99" s="622"/>
      <c r="AIY99" s="622"/>
      <c r="AIZ99" s="622"/>
      <c r="AJA99" s="622"/>
      <c r="AJB99" s="622"/>
      <c r="AJC99" s="622"/>
      <c r="AJD99" s="622"/>
      <c r="AJE99" s="622"/>
      <c r="AJF99" s="622"/>
      <c r="AJG99" s="622"/>
      <c r="AJH99" s="622"/>
      <c r="AJI99" s="622"/>
      <c r="AJJ99" s="622"/>
      <c r="AJK99" s="622"/>
      <c r="AJL99" s="622"/>
      <c r="AJM99" s="622"/>
      <c r="AJN99" s="622"/>
      <c r="AJO99" s="622"/>
      <c r="AJP99" s="622"/>
      <c r="AJQ99" s="622"/>
      <c r="AJR99" s="622"/>
      <c r="AJS99" s="622"/>
      <c r="AJT99" s="622"/>
      <c r="AJU99" s="622"/>
      <c r="AJV99" s="622"/>
      <c r="AJW99" s="622"/>
      <c r="AJX99" s="622"/>
      <c r="AJY99" s="622"/>
      <c r="AJZ99" s="622"/>
      <c r="AKA99" s="622"/>
      <c r="AKB99" s="622"/>
      <c r="AKC99" s="622"/>
      <c r="AKD99" s="622"/>
      <c r="AKE99" s="622"/>
      <c r="AKF99" s="622"/>
      <c r="AKG99" s="622"/>
      <c r="AKH99" s="622"/>
      <c r="AKI99" s="622"/>
      <c r="AKJ99" s="622"/>
      <c r="AKK99" s="622"/>
      <c r="AKL99" s="622"/>
      <c r="AKM99" s="622"/>
      <c r="AKN99" s="622"/>
      <c r="AKO99" s="622"/>
      <c r="AKP99" s="622"/>
      <c r="AKQ99" s="622"/>
      <c r="AKR99" s="622"/>
      <c r="AKS99" s="622"/>
      <c r="AKT99" s="622"/>
      <c r="AKU99" s="622"/>
      <c r="AKV99" s="622"/>
      <c r="AKW99" s="622"/>
      <c r="AKX99" s="622"/>
      <c r="AKY99" s="622"/>
      <c r="AKZ99" s="622"/>
      <c r="ALA99" s="622"/>
      <c r="ALB99" s="622"/>
      <c r="ALC99" s="622"/>
      <c r="ALD99" s="622"/>
      <c r="ALE99" s="622"/>
      <c r="ALF99" s="622"/>
      <c r="ALG99" s="622"/>
      <c r="ALH99" s="622"/>
      <c r="ALI99" s="622"/>
      <c r="ALJ99" s="622"/>
      <c r="ALK99" s="622"/>
      <c r="ALL99" s="622"/>
      <c r="ALM99" s="622"/>
      <c r="ALN99" s="622"/>
      <c r="ALO99" s="622"/>
      <c r="ALP99" s="622"/>
      <c r="ALQ99" s="622"/>
      <c r="ALR99" s="622"/>
      <c r="ALS99" s="622"/>
      <c r="ALT99" s="622"/>
      <c r="ALU99" s="622"/>
      <c r="ALV99" s="622"/>
      <c r="ALW99" s="622"/>
      <c r="ALX99" s="622"/>
      <c r="ALY99" s="622"/>
      <c r="ALZ99" s="622"/>
      <c r="AMA99" s="622"/>
      <c r="AMB99" s="622"/>
      <c r="AMC99" s="622"/>
      <c r="AMD99" s="622"/>
      <c r="AME99" s="622"/>
      <c r="AMF99" s="622"/>
      <c r="AMG99" s="622"/>
      <c r="AMH99" s="622"/>
      <c r="AMI99" s="622"/>
      <c r="AMJ99" s="622"/>
      <c r="AMK99" s="622"/>
      <c r="AML99" s="622"/>
      <c r="AMM99" s="622"/>
      <c r="AMN99" s="622"/>
      <c r="AMO99" s="622"/>
      <c r="AMP99" s="622"/>
      <c r="AMQ99" s="622"/>
      <c r="AMR99" s="622"/>
      <c r="AMS99" s="622"/>
      <c r="AMT99" s="622"/>
      <c r="AMU99" s="622"/>
      <c r="AMV99" s="622"/>
      <c r="AMW99" s="622"/>
      <c r="AMX99" s="622"/>
      <c r="AMY99" s="622"/>
      <c r="AMZ99" s="622"/>
      <c r="ANA99" s="622"/>
      <c r="ANB99" s="622"/>
      <c r="ANC99" s="622"/>
      <c r="AND99" s="622"/>
      <c r="ANE99" s="622"/>
      <c r="ANF99" s="622"/>
      <c r="ANG99" s="622"/>
      <c r="ANH99" s="622"/>
      <c r="ANI99" s="622"/>
      <c r="ANJ99" s="622"/>
      <c r="ANK99" s="622"/>
      <c r="ANL99" s="622"/>
      <c r="ANM99" s="622"/>
      <c r="ANN99" s="622"/>
      <c r="ANO99" s="622"/>
      <c r="ANP99" s="622"/>
      <c r="ANQ99" s="622"/>
      <c r="ANR99" s="622"/>
      <c r="ANS99" s="622"/>
      <c r="ANT99" s="622"/>
      <c r="ANU99" s="622"/>
      <c r="ANV99" s="622"/>
      <c r="ANW99" s="622"/>
      <c r="ANX99" s="622"/>
      <c r="ANY99" s="622"/>
      <c r="ANZ99" s="622"/>
      <c r="AOA99" s="622"/>
      <c r="AOB99" s="622"/>
      <c r="AOC99" s="622"/>
      <c r="AOD99" s="622"/>
      <c r="AOE99" s="622"/>
      <c r="AOF99" s="622"/>
      <c r="AOG99" s="622"/>
      <c r="AOH99" s="622"/>
      <c r="AOI99" s="622"/>
      <c r="AOJ99" s="622"/>
      <c r="AOK99" s="622"/>
      <c r="AOL99" s="622"/>
      <c r="AOM99" s="622"/>
      <c r="AON99" s="622"/>
      <c r="AOO99" s="622"/>
      <c r="AOP99" s="622"/>
      <c r="AOQ99" s="622"/>
      <c r="AOR99" s="622"/>
      <c r="AOS99" s="622"/>
      <c r="AOT99" s="622"/>
      <c r="AOU99" s="622"/>
      <c r="AOV99" s="622"/>
      <c r="AOW99" s="622"/>
      <c r="AOX99" s="622"/>
      <c r="AOY99" s="622"/>
      <c r="AOZ99" s="622"/>
      <c r="APA99" s="622"/>
      <c r="APB99" s="622"/>
      <c r="APC99" s="622"/>
      <c r="APD99" s="622"/>
      <c r="APE99" s="622"/>
      <c r="APF99" s="622"/>
      <c r="APG99" s="622"/>
      <c r="APH99" s="622"/>
      <c r="API99" s="622"/>
      <c r="APJ99" s="622"/>
      <c r="APK99" s="622"/>
      <c r="APL99" s="622"/>
      <c r="APM99" s="622"/>
      <c r="APN99" s="622"/>
      <c r="APO99" s="622"/>
      <c r="APP99" s="622"/>
      <c r="APQ99" s="622"/>
      <c r="APR99" s="622"/>
      <c r="APS99" s="622"/>
      <c r="APT99" s="622"/>
      <c r="APU99" s="622"/>
      <c r="APV99" s="622"/>
      <c r="APW99" s="622"/>
      <c r="APX99" s="622"/>
      <c r="APY99" s="622"/>
      <c r="APZ99" s="622"/>
      <c r="AQA99" s="622"/>
      <c r="AQB99" s="622"/>
      <c r="AQC99" s="622"/>
      <c r="AQD99" s="622"/>
      <c r="AQE99" s="622"/>
      <c r="AQF99" s="622"/>
      <c r="AQG99" s="622"/>
      <c r="AQH99" s="622"/>
      <c r="AQI99" s="622"/>
      <c r="AQJ99" s="622"/>
      <c r="AQK99" s="622"/>
      <c r="AQL99" s="622"/>
      <c r="AQM99" s="622"/>
      <c r="AQN99" s="622"/>
      <c r="AQO99" s="622"/>
      <c r="AQP99" s="622"/>
      <c r="AQQ99" s="622"/>
      <c r="AQR99" s="622"/>
      <c r="AQS99" s="622"/>
      <c r="AQT99" s="622"/>
      <c r="AQU99" s="622"/>
      <c r="AQV99" s="622"/>
      <c r="AQW99" s="622"/>
      <c r="AQX99" s="622"/>
      <c r="AQY99" s="622"/>
      <c r="AQZ99" s="622"/>
      <c r="ARA99" s="622"/>
      <c r="ARB99" s="622"/>
      <c r="ARC99" s="622"/>
      <c r="ARD99" s="622"/>
      <c r="ARE99" s="622"/>
      <c r="ARF99" s="622"/>
      <c r="ARG99" s="622"/>
      <c r="ARH99" s="622"/>
      <c r="ARI99" s="622"/>
      <c r="ARJ99" s="622"/>
      <c r="ARK99" s="622"/>
      <c r="ARL99" s="622"/>
      <c r="ARM99" s="622"/>
      <c r="ARN99" s="622"/>
      <c r="ARO99" s="622"/>
      <c r="ARP99" s="622"/>
      <c r="ARQ99" s="622"/>
      <c r="ARR99" s="622"/>
      <c r="ARS99" s="622"/>
      <c r="ART99" s="622"/>
      <c r="ARU99" s="622"/>
      <c r="ARV99" s="622"/>
      <c r="ARW99" s="622"/>
      <c r="ARX99" s="622"/>
      <c r="ARY99" s="622"/>
      <c r="ARZ99" s="622"/>
      <c r="ASA99" s="622"/>
      <c r="ASB99" s="622"/>
      <c r="ASC99" s="622"/>
      <c r="ASD99" s="622"/>
      <c r="ASE99" s="622"/>
      <c r="ASF99" s="622"/>
      <c r="ASG99" s="622"/>
      <c r="ASH99" s="622"/>
      <c r="ASI99" s="622"/>
      <c r="ASJ99" s="622"/>
      <c r="ASK99" s="622"/>
      <c r="ASL99" s="622"/>
      <c r="ASM99" s="622"/>
      <c r="ASN99" s="622"/>
      <c r="ASO99" s="622"/>
      <c r="ASP99" s="622"/>
      <c r="ASQ99" s="622"/>
      <c r="ASR99" s="622"/>
      <c r="ASS99" s="622"/>
      <c r="AST99" s="622"/>
      <c r="ASU99" s="622"/>
      <c r="ASV99" s="622"/>
      <c r="ASW99" s="622"/>
      <c r="ASX99" s="622"/>
      <c r="ASY99" s="622"/>
      <c r="ASZ99" s="622"/>
      <c r="ATA99" s="622"/>
      <c r="ATB99" s="622"/>
      <c r="ATC99" s="622"/>
      <c r="ATD99" s="622"/>
      <c r="ATE99" s="622"/>
      <c r="ATF99" s="622"/>
      <c r="ATG99" s="622"/>
      <c r="ATH99" s="622"/>
      <c r="ATI99" s="622"/>
      <c r="ATJ99" s="622"/>
      <c r="ATK99" s="622"/>
      <c r="ATL99" s="622"/>
      <c r="ATM99" s="622"/>
      <c r="ATN99" s="622"/>
      <c r="ATO99" s="622"/>
      <c r="ATP99" s="622"/>
      <c r="ATQ99" s="622"/>
      <c r="ATR99" s="622"/>
      <c r="ATS99" s="622"/>
      <c r="ATT99" s="622"/>
      <c r="ATU99" s="622"/>
      <c r="ATV99" s="622"/>
      <c r="ATW99" s="622"/>
      <c r="ATX99" s="622"/>
      <c r="ATY99" s="622"/>
      <c r="ATZ99" s="622"/>
      <c r="AUA99" s="622"/>
      <c r="AUB99" s="622"/>
      <c r="AUC99" s="622"/>
      <c r="AUD99" s="622"/>
      <c r="AUE99" s="622"/>
      <c r="AUF99" s="622"/>
      <c r="AUG99" s="622"/>
      <c r="AUH99" s="622"/>
      <c r="AUI99" s="622"/>
      <c r="AUJ99" s="622"/>
      <c r="AUK99" s="622"/>
      <c r="AUL99" s="622"/>
      <c r="AUM99" s="622"/>
      <c r="AUN99" s="622"/>
      <c r="AUO99" s="622"/>
      <c r="AUP99" s="622"/>
      <c r="AUQ99" s="622"/>
      <c r="AUR99" s="622"/>
      <c r="AUS99" s="622"/>
      <c r="AUT99" s="622"/>
      <c r="AUU99" s="622"/>
      <c r="AUV99" s="622"/>
      <c r="AUW99" s="622"/>
      <c r="AUX99" s="622"/>
      <c r="AUY99" s="622"/>
      <c r="AUZ99" s="622"/>
      <c r="AVA99" s="622"/>
      <c r="AVB99" s="622"/>
      <c r="AVC99" s="622"/>
      <c r="AVD99" s="622"/>
      <c r="AVE99" s="622"/>
      <c r="AVF99" s="622"/>
      <c r="AVG99" s="622"/>
      <c r="AVH99" s="622"/>
      <c r="AVI99" s="622"/>
      <c r="AVJ99" s="622"/>
      <c r="AVK99" s="622"/>
      <c r="AVL99" s="622"/>
      <c r="AVM99" s="622"/>
      <c r="AVN99" s="622"/>
      <c r="AVO99" s="622"/>
      <c r="AVP99" s="622"/>
      <c r="AVQ99" s="622"/>
      <c r="AVR99" s="622"/>
      <c r="AVS99" s="622"/>
      <c r="AVT99" s="622"/>
      <c r="AVU99" s="622"/>
      <c r="AVV99" s="622"/>
      <c r="AVW99" s="622"/>
      <c r="AVX99" s="622"/>
      <c r="AVY99" s="622"/>
      <c r="AVZ99" s="622"/>
      <c r="AWA99" s="622"/>
      <c r="AWB99" s="622"/>
      <c r="AWC99" s="622"/>
      <c r="AWD99" s="622"/>
      <c r="AWE99" s="622"/>
      <c r="AWF99" s="622"/>
      <c r="AWG99" s="622"/>
      <c r="AWH99" s="622"/>
      <c r="AWI99" s="622"/>
      <c r="AWJ99" s="622"/>
      <c r="AWK99" s="622"/>
      <c r="AWL99" s="622"/>
      <c r="AWM99" s="622"/>
      <c r="AWN99" s="622"/>
      <c r="AWO99" s="622"/>
      <c r="AWP99" s="622"/>
      <c r="AWQ99" s="622"/>
      <c r="AWR99" s="622"/>
      <c r="AWS99" s="622"/>
      <c r="AWT99" s="622"/>
      <c r="AWU99" s="622"/>
      <c r="AWV99" s="622"/>
      <c r="AWW99" s="622"/>
      <c r="AWX99" s="622"/>
      <c r="AWY99" s="622"/>
      <c r="AWZ99" s="622"/>
      <c r="AXA99" s="622"/>
      <c r="AXB99" s="622"/>
      <c r="AXC99" s="622"/>
      <c r="AXD99" s="622"/>
      <c r="AXE99" s="622"/>
      <c r="AXF99" s="622"/>
      <c r="AXG99" s="622"/>
      <c r="AXH99" s="622"/>
      <c r="AXI99" s="622"/>
      <c r="AXJ99" s="622"/>
      <c r="AXK99" s="622"/>
      <c r="AXL99" s="622"/>
      <c r="AXM99" s="622"/>
      <c r="AXN99" s="622"/>
      <c r="AXO99" s="622"/>
      <c r="AXP99" s="622"/>
      <c r="AXQ99" s="622"/>
      <c r="AXR99" s="622"/>
      <c r="AXS99" s="622"/>
      <c r="AXT99" s="622"/>
      <c r="AXU99" s="622"/>
      <c r="AXV99" s="622"/>
      <c r="AXW99" s="622"/>
      <c r="AXX99" s="622"/>
      <c r="AXY99" s="622"/>
      <c r="AXZ99" s="622"/>
      <c r="AYA99" s="622"/>
      <c r="AYB99" s="622"/>
      <c r="AYC99" s="622"/>
      <c r="AYD99" s="622"/>
      <c r="AYE99" s="622"/>
      <c r="AYF99" s="622"/>
      <c r="AYG99" s="622"/>
      <c r="AYH99" s="622"/>
      <c r="AYI99" s="622"/>
      <c r="AYJ99" s="622"/>
      <c r="AYK99" s="622"/>
      <c r="AYL99" s="622"/>
      <c r="AYM99" s="622"/>
      <c r="AYN99" s="622"/>
      <c r="AYO99" s="622"/>
      <c r="AYP99" s="622"/>
      <c r="AYQ99" s="622"/>
      <c r="AYR99" s="622"/>
      <c r="AYS99" s="622"/>
      <c r="AYT99" s="622"/>
      <c r="AYU99" s="622"/>
      <c r="AYV99" s="622"/>
      <c r="AYW99" s="622"/>
      <c r="AYX99" s="622"/>
      <c r="AYY99" s="622"/>
      <c r="AYZ99" s="622"/>
      <c r="AZA99" s="622"/>
      <c r="AZB99" s="622"/>
      <c r="AZC99" s="622"/>
      <c r="AZD99" s="622"/>
      <c r="AZE99" s="622"/>
      <c r="AZF99" s="622"/>
      <c r="AZG99" s="622"/>
      <c r="AZH99" s="622"/>
      <c r="AZI99" s="622"/>
      <c r="AZJ99" s="622"/>
      <c r="AZK99" s="622"/>
      <c r="AZL99" s="622"/>
      <c r="AZM99" s="622"/>
      <c r="AZN99" s="622"/>
      <c r="AZO99" s="622"/>
      <c r="AZP99" s="622"/>
      <c r="AZQ99" s="622"/>
      <c r="AZR99" s="622"/>
      <c r="AZS99" s="622"/>
      <c r="AZT99" s="622"/>
      <c r="AZU99" s="622"/>
      <c r="AZV99" s="622"/>
      <c r="AZW99" s="622"/>
      <c r="AZX99" s="622"/>
      <c r="AZY99" s="622"/>
      <c r="AZZ99" s="622"/>
      <c r="BAA99" s="622"/>
      <c r="BAB99" s="622"/>
      <c r="BAC99" s="622"/>
      <c r="BAD99" s="622"/>
      <c r="BAE99" s="622"/>
      <c r="BAF99" s="622"/>
      <c r="BAG99" s="622"/>
      <c r="BAH99" s="622"/>
      <c r="BAI99" s="622"/>
      <c r="BAJ99" s="622"/>
      <c r="BAK99" s="622"/>
      <c r="BAL99" s="622"/>
      <c r="BAM99" s="622"/>
      <c r="BAN99" s="622"/>
      <c r="BAO99" s="622"/>
      <c r="BAP99" s="622"/>
      <c r="BAQ99" s="622"/>
      <c r="BAR99" s="622"/>
      <c r="BAS99" s="622"/>
      <c r="BAT99" s="622"/>
      <c r="BAU99" s="622"/>
      <c r="BAV99" s="622"/>
      <c r="BAW99" s="622"/>
      <c r="BAX99" s="622"/>
      <c r="BAY99" s="622"/>
      <c r="BAZ99" s="622"/>
      <c r="BBA99" s="622"/>
      <c r="BBB99" s="622"/>
      <c r="BBC99" s="622"/>
      <c r="BBD99" s="622"/>
      <c r="BBE99" s="622"/>
      <c r="BBF99" s="622"/>
      <c r="BBG99" s="622"/>
      <c r="BBH99" s="622"/>
      <c r="BBI99" s="622"/>
      <c r="BBJ99" s="622"/>
      <c r="BBK99" s="622"/>
      <c r="BBL99" s="622"/>
      <c r="BBM99" s="622"/>
      <c r="BBN99" s="622"/>
      <c r="BBO99" s="622"/>
      <c r="BBP99" s="622"/>
      <c r="BBQ99" s="622"/>
      <c r="BBR99" s="622"/>
      <c r="BBS99" s="622"/>
      <c r="BBT99" s="622"/>
      <c r="BBU99" s="622"/>
      <c r="BBV99" s="622"/>
      <c r="BBW99" s="622"/>
      <c r="BBX99" s="622"/>
      <c r="BBY99" s="622"/>
      <c r="BBZ99" s="622"/>
      <c r="BCA99" s="622"/>
      <c r="BCB99" s="622"/>
      <c r="BCC99" s="622"/>
      <c r="BCD99" s="622"/>
      <c r="BCE99" s="622"/>
      <c r="BCF99" s="622"/>
      <c r="BCG99" s="622"/>
      <c r="BCH99" s="622"/>
      <c r="BCI99" s="622"/>
      <c r="BCJ99" s="622"/>
      <c r="BCK99" s="622"/>
      <c r="BCL99" s="622"/>
      <c r="BCM99" s="622"/>
      <c r="BCN99" s="622"/>
      <c r="BCO99" s="622"/>
      <c r="BCP99" s="622"/>
      <c r="BCQ99" s="622"/>
      <c r="BCR99" s="622"/>
      <c r="BCS99" s="622"/>
      <c r="BCT99" s="622"/>
      <c r="BCU99" s="622"/>
      <c r="BCV99" s="622"/>
      <c r="BCW99" s="622"/>
      <c r="BCX99" s="622"/>
      <c r="BCY99" s="622"/>
      <c r="BCZ99" s="622"/>
      <c r="BDA99" s="622"/>
      <c r="BDB99" s="622"/>
      <c r="BDC99" s="622"/>
      <c r="BDD99" s="622"/>
      <c r="BDE99" s="622"/>
      <c r="BDF99" s="622"/>
      <c r="BDG99" s="622"/>
      <c r="BDH99" s="622"/>
      <c r="BDI99" s="622"/>
      <c r="BDJ99" s="622"/>
      <c r="BDK99" s="622"/>
      <c r="BDL99" s="622"/>
      <c r="BDM99" s="622"/>
      <c r="BDN99" s="622"/>
      <c r="BDO99" s="622"/>
      <c r="BDP99" s="622"/>
      <c r="BDQ99" s="622"/>
      <c r="BDR99" s="622"/>
      <c r="BDS99" s="622"/>
      <c r="BDT99" s="622"/>
      <c r="BDU99" s="622"/>
      <c r="BDV99" s="622"/>
      <c r="BDW99" s="622"/>
      <c r="BDX99" s="622"/>
      <c r="BDY99" s="622"/>
      <c r="BDZ99" s="622"/>
      <c r="BEA99" s="622"/>
      <c r="BEB99" s="622"/>
      <c r="BEC99" s="622"/>
      <c r="BED99" s="622"/>
      <c r="BEE99" s="622"/>
      <c r="BEF99" s="622"/>
      <c r="BEG99" s="622"/>
      <c r="BEH99" s="622"/>
      <c r="BEI99" s="622"/>
      <c r="BEJ99" s="622"/>
      <c r="BEK99" s="622"/>
      <c r="BEL99" s="622"/>
      <c r="BEM99" s="622"/>
      <c r="BEN99" s="622"/>
      <c r="BEO99" s="622"/>
      <c r="BEP99" s="622"/>
      <c r="BEQ99" s="622"/>
      <c r="BER99" s="622"/>
      <c r="BES99" s="622"/>
      <c r="BET99" s="622"/>
      <c r="BEU99" s="622"/>
      <c r="BEV99" s="622"/>
      <c r="BEW99" s="622"/>
      <c r="BEX99" s="622"/>
      <c r="BEY99" s="622"/>
      <c r="BEZ99" s="622"/>
      <c r="BFA99" s="622"/>
      <c r="BFB99" s="622"/>
      <c r="BFC99" s="622"/>
      <c r="BFD99" s="622"/>
      <c r="BFE99" s="622"/>
      <c r="BFF99" s="622"/>
      <c r="BFG99" s="622"/>
      <c r="BFH99" s="622"/>
      <c r="BFI99" s="622"/>
      <c r="BFJ99" s="622"/>
      <c r="BFK99" s="622"/>
      <c r="BFL99" s="622"/>
      <c r="BFM99" s="622"/>
      <c r="BFN99" s="622"/>
      <c r="BFO99" s="622"/>
      <c r="BFP99" s="622"/>
      <c r="BFQ99" s="622"/>
      <c r="BFR99" s="622"/>
      <c r="BFS99" s="622"/>
      <c r="BFT99" s="622"/>
      <c r="BFU99" s="622"/>
      <c r="BFV99" s="622"/>
      <c r="BFW99" s="622"/>
      <c r="BFX99" s="622"/>
      <c r="BFY99" s="622"/>
      <c r="BFZ99" s="622"/>
      <c r="BGA99" s="622"/>
      <c r="BGB99" s="622"/>
      <c r="BGC99" s="622"/>
      <c r="BGD99" s="622"/>
      <c r="BGE99" s="622"/>
      <c r="BGF99" s="622"/>
      <c r="BGG99" s="622"/>
      <c r="BGH99" s="622"/>
      <c r="BGI99" s="622"/>
      <c r="BGJ99" s="622"/>
      <c r="BGK99" s="622"/>
      <c r="BGL99" s="622"/>
      <c r="BGM99" s="622"/>
      <c r="BGN99" s="622"/>
      <c r="BGO99" s="622"/>
      <c r="BGP99" s="622"/>
      <c r="BGQ99" s="622"/>
      <c r="BGR99" s="622"/>
      <c r="BGS99" s="622"/>
      <c r="BGT99" s="622"/>
      <c r="BGU99" s="622"/>
      <c r="BGV99" s="622"/>
      <c r="BGW99" s="622"/>
      <c r="BGX99" s="622"/>
      <c r="BGY99" s="622"/>
      <c r="BGZ99" s="622"/>
      <c r="BHA99" s="622"/>
      <c r="BHB99" s="622"/>
      <c r="BHC99" s="622"/>
      <c r="BHD99" s="622"/>
      <c r="BHE99" s="622"/>
      <c r="BHF99" s="622"/>
      <c r="BHG99" s="622"/>
      <c r="BHH99" s="622"/>
      <c r="BHI99" s="622"/>
      <c r="BHJ99" s="622"/>
      <c r="BHK99" s="622"/>
      <c r="BHL99" s="622"/>
      <c r="BHM99" s="622"/>
      <c r="BHN99" s="622"/>
      <c r="BHO99" s="622"/>
      <c r="BHP99" s="622"/>
      <c r="BHQ99" s="622"/>
      <c r="BHR99" s="622"/>
      <c r="BHS99" s="622"/>
      <c r="BHT99" s="622"/>
      <c r="BHU99" s="622"/>
      <c r="BHV99" s="622"/>
      <c r="BHW99" s="622"/>
      <c r="BHX99" s="622"/>
      <c r="BHY99" s="622"/>
      <c r="BHZ99" s="622"/>
      <c r="BIA99" s="622"/>
      <c r="BIB99" s="622"/>
      <c r="BIC99" s="622"/>
      <c r="BID99" s="622"/>
      <c r="BIE99" s="622"/>
      <c r="BIF99" s="622"/>
      <c r="BIG99" s="622"/>
      <c r="BIH99" s="622"/>
      <c r="BII99" s="622"/>
      <c r="BIJ99" s="622"/>
      <c r="BIK99" s="622"/>
      <c r="BIL99" s="622"/>
      <c r="BIM99" s="622"/>
      <c r="BIN99" s="622"/>
      <c r="BIO99" s="622"/>
      <c r="BIP99" s="622"/>
      <c r="BIQ99" s="622"/>
      <c r="BIR99" s="622"/>
      <c r="BIS99" s="622"/>
      <c r="BIT99" s="622"/>
      <c r="BIU99" s="622"/>
      <c r="BIV99" s="622"/>
      <c r="BIW99" s="622"/>
      <c r="BIX99" s="622"/>
      <c r="BIY99" s="622"/>
      <c r="BIZ99" s="622"/>
      <c r="BJA99" s="622"/>
      <c r="BJB99" s="622"/>
      <c r="BJC99" s="622"/>
      <c r="BJD99" s="622"/>
      <c r="BJE99" s="622"/>
      <c r="BJF99" s="622"/>
      <c r="BJG99" s="622"/>
      <c r="BJH99" s="622"/>
      <c r="BJI99" s="622"/>
      <c r="BJJ99" s="622"/>
      <c r="BJK99" s="622"/>
      <c r="BJL99" s="622"/>
      <c r="BJM99" s="622"/>
      <c r="BJN99" s="622"/>
      <c r="BJO99" s="622"/>
      <c r="BJP99" s="622"/>
      <c r="BJQ99" s="622"/>
      <c r="BJR99" s="622"/>
      <c r="BJS99" s="622"/>
      <c r="BJT99" s="622"/>
      <c r="BJU99" s="622"/>
      <c r="BJV99" s="622"/>
      <c r="BJW99" s="622"/>
      <c r="BJX99" s="622"/>
      <c r="BJY99" s="622"/>
      <c r="BJZ99" s="622"/>
      <c r="BKA99" s="622"/>
      <c r="BKB99" s="622"/>
      <c r="BKC99" s="622"/>
      <c r="BKD99" s="622"/>
      <c r="BKE99" s="622"/>
      <c r="BKF99" s="622"/>
      <c r="BKG99" s="622"/>
      <c r="BKH99" s="622"/>
      <c r="BKI99" s="622"/>
      <c r="BKJ99" s="622"/>
      <c r="BKK99" s="622"/>
      <c r="BKL99" s="622"/>
      <c r="BKM99" s="622"/>
      <c r="BKN99" s="622"/>
      <c r="BKO99" s="622"/>
      <c r="BKP99" s="622"/>
      <c r="BKQ99" s="622"/>
      <c r="BKR99" s="622"/>
      <c r="BKS99" s="622"/>
      <c r="BKT99" s="622"/>
      <c r="BKU99" s="622"/>
      <c r="BKV99" s="622"/>
      <c r="BKW99" s="622"/>
      <c r="BKX99" s="622"/>
      <c r="BKY99" s="622"/>
      <c r="BKZ99" s="622"/>
      <c r="BLA99" s="622"/>
      <c r="BLB99" s="622"/>
      <c r="BLC99" s="622"/>
      <c r="BLD99" s="622"/>
      <c r="BLE99" s="622"/>
      <c r="BLF99" s="622"/>
      <c r="BLG99" s="622"/>
      <c r="BLH99" s="622"/>
      <c r="BLI99" s="622"/>
      <c r="BLJ99" s="622"/>
      <c r="BLK99" s="622"/>
      <c r="BLL99" s="622"/>
      <c r="BLM99" s="622"/>
      <c r="BLN99" s="622"/>
      <c r="BLO99" s="622"/>
      <c r="BLP99" s="622"/>
      <c r="BLQ99" s="622"/>
      <c r="BLR99" s="622"/>
      <c r="BLS99" s="622"/>
      <c r="BLT99" s="622"/>
      <c r="BLU99" s="622"/>
      <c r="BLV99" s="622"/>
      <c r="BLW99" s="622"/>
      <c r="BLX99" s="622"/>
      <c r="BLY99" s="622"/>
      <c r="BLZ99" s="622"/>
      <c r="BMA99" s="622"/>
      <c r="BMB99" s="622"/>
      <c r="BMC99" s="622"/>
      <c r="BMD99" s="622"/>
      <c r="BME99" s="622"/>
      <c r="BMF99" s="622"/>
      <c r="BMG99" s="622"/>
      <c r="BMH99" s="622"/>
      <c r="BMI99" s="622"/>
      <c r="BMJ99" s="622"/>
      <c r="BMK99" s="622"/>
      <c r="BML99" s="622"/>
      <c r="BMM99" s="622"/>
      <c r="BMN99" s="622"/>
      <c r="BMO99" s="622"/>
      <c r="BMP99" s="622"/>
      <c r="BMQ99" s="622"/>
      <c r="BMR99" s="622"/>
      <c r="BMS99" s="622"/>
      <c r="BMT99" s="622"/>
      <c r="BMU99" s="622"/>
      <c r="BMV99" s="622"/>
      <c r="BMW99" s="622"/>
      <c r="BMX99" s="622"/>
      <c r="BMY99" s="622"/>
      <c r="BMZ99" s="622"/>
      <c r="BNA99" s="622"/>
      <c r="BNB99" s="622"/>
      <c r="BNC99" s="622"/>
      <c r="BND99" s="622"/>
      <c r="BNE99" s="622"/>
      <c r="BNF99" s="622"/>
      <c r="BNG99" s="622"/>
      <c r="BNH99" s="622"/>
      <c r="BNI99" s="622"/>
      <c r="BNJ99" s="622"/>
      <c r="BNK99" s="622"/>
      <c r="BNL99" s="622"/>
      <c r="BNM99" s="622"/>
      <c r="BNN99" s="622"/>
      <c r="BNO99" s="622"/>
      <c r="BNP99" s="622"/>
      <c r="BNQ99" s="622"/>
      <c r="BNR99" s="622"/>
      <c r="BNS99" s="622"/>
      <c r="BNT99" s="622"/>
      <c r="BNU99" s="622"/>
      <c r="BNV99" s="622"/>
      <c r="BNW99" s="622"/>
      <c r="BNX99" s="622"/>
      <c r="BNY99" s="622"/>
      <c r="BNZ99" s="622"/>
      <c r="BOA99" s="622"/>
      <c r="BOB99" s="622"/>
      <c r="BOC99" s="622"/>
      <c r="BOD99" s="622"/>
      <c r="BOE99" s="622"/>
      <c r="BOF99" s="622"/>
      <c r="BOG99" s="622"/>
      <c r="BOH99" s="622"/>
      <c r="BOI99" s="622"/>
      <c r="BOJ99" s="622"/>
      <c r="BOK99" s="622"/>
      <c r="BOL99" s="622"/>
      <c r="BOM99" s="622"/>
      <c r="BON99" s="622"/>
      <c r="BOO99" s="622"/>
      <c r="BOP99" s="622"/>
      <c r="BOQ99" s="622"/>
      <c r="BOR99" s="622"/>
      <c r="BOS99" s="622"/>
      <c r="BOT99" s="622"/>
      <c r="BOU99" s="622"/>
      <c r="BOV99" s="622"/>
      <c r="BOW99" s="622"/>
      <c r="BOX99" s="622"/>
      <c r="BOY99" s="622"/>
      <c r="BOZ99" s="622"/>
      <c r="BPA99" s="622"/>
      <c r="BPB99" s="622"/>
      <c r="BPC99" s="622"/>
      <c r="BPD99" s="622"/>
      <c r="BPE99" s="622"/>
      <c r="BPF99" s="622"/>
      <c r="BPG99" s="622"/>
      <c r="BPH99" s="622"/>
      <c r="BPI99" s="622"/>
      <c r="BPJ99" s="622"/>
      <c r="BPK99" s="622"/>
      <c r="BPL99" s="622"/>
      <c r="BPM99" s="622"/>
      <c r="BPN99" s="622"/>
      <c r="BPO99" s="622"/>
      <c r="BPP99" s="622"/>
      <c r="BPQ99" s="622"/>
      <c r="BPR99" s="622"/>
      <c r="BPS99" s="622"/>
      <c r="BPT99" s="622"/>
      <c r="BPU99" s="622"/>
      <c r="BPV99" s="622"/>
      <c r="BPW99" s="622"/>
      <c r="BPX99" s="622"/>
      <c r="BPY99" s="622"/>
      <c r="BPZ99" s="622"/>
      <c r="BQA99" s="622"/>
      <c r="BQB99" s="622"/>
      <c r="BQC99" s="622"/>
      <c r="BQD99" s="622"/>
      <c r="BQE99" s="622"/>
      <c r="BQF99" s="622"/>
      <c r="BQG99" s="622"/>
      <c r="BQH99" s="622"/>
      <c r="BQI99" s="622"/>
      <c r="BQJ99" s="622"/>
      <c r="BQK99" s="622"/>
      <c r="BQL99" s="622"/>
      <c r="BQM99" s="622"/>
      <c r="BQN99" s="622"/>
      <c r="BQO99" s="622"/>
      <c r="BQP99" s="622"/>
      <c r="BQQ99" s="622"/>
      <c r="BQR99" s="622"/>
      <c r="BQS99" s="622"/>
      <c r="BQT99" s="622"/>
      <c r="BQU99" s="622"/>
      <c r="BQV99" s="622"/>
      <c r="BQW99" s="622"/>
      <c r="BQX99" s="622"/>
      <c r="BQY99" s="622"/>
      <c r="BQZ99" s="622"/>
      <c r="BRA99" s="622"/>
      <c r="BRB99" s="622"/>
      <c r="BRC99" s="622"/>
      <c r="BRD99" s="622"/>
      <c r="BRE99" s="622"/>
      <c r="BRF99" s="622"/>
      <c r="BRG99" s="622"/>
      <c r="BRH99" s="622"/>
      <c r="BRI99" s="622"/>
      <c r="BRJ99" s="622"/>
      <c r="BRK99" s="622"/>
      <c r="BRL99" s="622"/>
      <c r="BRM99" s="622"/>
      <c r="BRN99" s="622"/>
      <c r="BRO99" s="622"/>
      <c r="BRP99" s="622"/>
      <c r="BRQ99" s="622"/>
      <c r="BRR99" s="622"/>
      <c r="BRS99" s="622"/>
      <c r="BRT99" s="622"/>
      <c r="BRU99" s="622"/>
      <c r="BRV99" s="622"/>
      <c r="BRW99" s="622"/>
      <c r="BRX99" s="622"/>
      <c r="BRY99" s="622"/>
      <c r="BRZ99" s="622"/>
      <c r="BSA99" s="622"/>
      <c r="BSB99" s="622"/>
      <c r="BSC99" s="622"/>
      <c r="BSD99" s="622"/>
      <c r="BSE99" s="622"/>
      <c r="BSF99" s="622"/>
      <c r="BSG99" s="622"/>
      <c r="BSH99" s="622"/>
      <c r="BSI99" s="622"/>
      <c r="BSJ99" s="622"/>
      <c r="BSK99" s="622"/>
      <c r="BSL99" s="622"/>
      <c r="BSM99" s="622"/>
      <c r="BSN99" s="622"/>
      <c r="BSO99" s="622"/>
      <c r="BSP99" s="622"/>
      <c r="BSQ99" s="622"/>
      <c r="BSR99" s="622"/>
      <c r="BSS99" s="622"/>
      <c r="BST99" s="622"/>
      <c r="BSU99" s="622"/>
      <c r="BSV99" s="622"/>
      <c r="BSW99" s="622"/>
      <c r="BSX99" s="622"/>
      <c r="BSY99" s="622"/>
      <c r="BSZ99" s="622"/>
      <c r="BTA99" s="622"/>
      <c r="BTB99" s="622"/>
      <c r="BTC99" s="622"/>
      <c r="BTD99" s="622"/>
      <c r="BTE99" s="622"/>
      <c r="BTF99" s="622"/>
      <c r="BTG99" s="622"/>
      <c r="BTH99" s="622"/>
      <c r="BTI99" s="622"/>
      <c r="BTJ99" s="622"/>
      <c r="BTK99" s="622"/>
      <c r="BTL99" s="622"/>
      <c r="BTM99" s="622"/>
      <c r="BTN99" s="622"/>
      <c r="BTO99" s="622"/>
      <c r="BTP99" s="622"/>
      <c r="BTQ99" s="622"/>
      <c r="BTR99" s="622"/>
      <c r="BTS99" s="622"/>
      <c r="BTT99" s="622"/>
      <c r="BTU99" s="622"/>
      <c r="BTV99" s="622"/>
      <c r="BTW99" s="622"/>
      <c r="BTX99" s="622"/>
      <c r="BTY99" s="622"/>
      <c r="BTZ99" s="622"/>
      <c r="BUA99" s="622"/>
      <c r="BUB99" s="622"/>
      <c r="BUC99" s="622"/>
      <c r="BUD99" s="622"/>
      <c r="BUE99" s="622"/>
      <c r="BUF99" s="622"/>
      <c r="BUG99" s="622"/>
      <c r="BUH99" s="622"/>
      <c r="BUI99" s="622"/>
      <c r="BUJ99" s="622"/>
      <c r="BUK99" s="622"/>
      <c r="BUL99" s="622"/>
      <c r="BUM99" s="622"/>
      <c r="BUN99" s="622"/>
      <c r="BUO99" s="622"/>
      <c r="BUP99" s="622"/>
      <c r="BUQ99" s="622"/>
      <c r="BUR99" s="622"/>
      <c r="BUS99" s="622"/>
      <c r="BUT99" s="622"/>
      <c r="BUU99" s="622"/>
      <c r="BUV99" s="622"/>
      <c r="BUW99" s="622"/>
      <c r="BUX99" s="622"/>
      <c r="BUY99" s="622"/>
      <c r="BUZ99" s="622"/>
      <c r="BVA99" s="622"/>
      <c r="BVB99" s="622"/>
      <c r="BVC99" s="622"/>
      <c r="BVD99" s="622"/>
      <c r="BVE99" s="622"/>
      <c r="BVF99" s="622"/>
      <c r="BVG99" s="622"/>
      <c r="BVH99" s="622"/>
      <c r="BVI99" s="622"/>
      <c r="BVJ99" s="622"/>
      <c r="BVK99" s="622"/>
      <c r="BVL99" s="622"/>
      <c r="BVM99" s="622"/>
      <c r="BVN99" s="622"/>
      <c r="BVO99" s="622"/>
      <c r="BVP99" s="622"/>
      <c r="BVQ99" s="622"/>
      <c r="BVR99" s="622"/>
      <c r="BVS99" s="622"/>
      <c r="BVT99" s="622"/>
      <c r="BVU99" s="622"/>
      <c r="BVV99" s="622"/>
      <c r="BVW99" s="622"/>
      <c r="BVX99" s="622"/>
      <c r="BVY99" s="622"/>
      <c r="BVZ99" s="622"/>
      <c r="BWA99" s="622"/>
      <c r="BWB99" s="622"/>
      <c r="BWC99" s="622"/>
      <c r="BWD99" s="622"/>
      <c r="BWE99" s="622"/>
      <c r="BWF99" s="622"/>
      <c r="BWG99" s="622"/>
      <c r="BWH99" s="622"/>
      <c r="BWI99" s="622"/>
      <c r="BWJ99" s="622"/>
      <c r="BWK99" s="622"/>
      <c r="BWL99" s="622"/>
      <c r="BWM99" s="622"/>
      <c r="BWN99" s="622"/>
      <c r="BWO99" s="622"/>
      <c r="BWP99" s="622"/>
      <c r="BWQ99" s="622"/>
      <c r="BWR99" s="622"/>
      <c r="BWS99" s="622"/>
      <c r="BWT99" s="622"/>
      <c r="BWU99" s="622"/>
      <c r="BWV99" s="622"/>
      <c r="BWW99" s="622"/>
      <c r="BWX99" s="622"/>
      <c r="BWY99" s="622"/>
      <c r="BWZ99" s="622"/>
      <c r="BXA99" s="622"/>
      <c r="BXB99" s="622"/>
      <c r="BXC99" s="622"/>
      <c r="BXD99" s="622"/>
      <c r="BXE99" s="622"/>
      <c r="BXF99" s="622"/>
      <c r="BXG99" s="622"/>
      <c r="BXH99" s="622"/>
      <c r="BXI99" s="622"/>
      <c r="BXJ99" s="622"/>
      <c r="BXK99" s="622"/>
      <c r="BXL99" s="622"/>
      <c r="BXM99" s="622"/>
      <c r="BXN99" s="622"/>
      <c r="BXO99" s="622"/>
      <c r="BXP99" s="622"/>
      <c r="BXQ99" s="622"/>
      <c r="BXR99" s="622"/>
      <c r="BXS99" s="622"/>
      <c r="BXT99" s="622"/>
      <c r="BXU99" s="622"/>
      <c r="BXV99" s="622"/>
      <c r="BXW99" s="622"/>
      <c r="BXX99" s="622"/>
      <c r="BXY99" s="622"/>
      <c r="BXZ99" s="622"/>
      <c r="BYA99" s="622"/>
      <c r="BYB99" s="622"/>
      <c r="BYC99" s="622"/>
      <c r="BYD99" s="622"/>
      <c r="BYE99" s="622"/>
      <c r="BYF99" s="622"/>
      <c r="BYG99" s="622"/>
      <c r="BYH99" s="622"/>
      <c r="BYI99" s="622"/>
      <c r="BYJ99" s="622"/>
      <c r="BYK99" s="622"/>
      <c r="BYL99" s="622"/>
      <c r="BYM99" s="622"/>
      <c r="BYN99" s="622"/>
      <c r="BYO99" s="622"/>
      <c r="BYP99" s="622"/>
      <c r="BYQ99" s="622"/>
      <c r="BYR99" s="622"/>
      <c r="BYS99" s="622"/>
      <c r="BYT99" s="622"/>
      <c r="BYU99" s="622"/>
      <c r="BYV99" s="622"/>
      <c r="BYW99" s="622"/>
      <c r="BYX99" s="622"/>
      <c r="BYY99" s="622"/>
      <c r="BYZ99" s="622"/>
      <c r="BZA99" s="622"/>
      <c r="BZB99" s="622"/>
      <c r="BZC99" s="622"/>
      <c r="BZD99" s="622"/>
      <c r="BZE99" s="622"/>
      <c r="BZF99" s="622"/>
      <c r="BZG99" s="622"/>
      <c r="BZH99" s="622"/>
      <c r="BZI99" s="622"/>
      <c r="BZJ99" s="622"/>
      <c r="BZK99" s="622"/>
      <c r="BZL99" s="622"/>
      <c r="BZM99" s="622"/>
      <c r="BZN99" s="622"/>
      <c r="BZO99" s="622"/>
      <c r="BZP99" s="622"/>
      <c r="BZQ99" s="622"/>
      <c r="BZR99" s="622"/>
      <c r="BZS99" s="622"/>
      <c r="BZT99" s="622"/>
      <c r="BZU99" s="622"/>
      <c r="BZV99" s="622"/>
      <c r="BZW99" s="622"/>
      <c r="BZX99" s="622"/>
      <c r="BZY99" s="622"/>
      <c r="BZZ99" s="622"/>
      <c r="CAA99" s="622"/>
      <c r="CAB99" s="622"/>
      <c r="CAC99" s="622"/>
      <c r="CAD99" s="622"/>
      <c r="CAE99" s="622"/>
      <c r="CAF99" s="622"/>
      <c r="CAG99" s="622"/>
      <c r="CAH99" s="622"/>
      <c r="CAI99" s="622"/>
      <c r="CAJ99" s="622"/>
      <c r="CAK99" s="622"/>
      <c r="CAL99" s="622"/>
      <c r="CAM99" s="622"/>
      <c r="CAN99" s="622"/>
      <c r="CAO99" s="622"/>
      <c r="CAP99" s="622"/>
      <c r="CAQ99" s="622"/>
      <c r="CAR99" s="622"/>
      <c r="CAS99" s="622"/>
      <c r="CAT99" s="622"/>
      <c r="CAU99" s="622"/>
      <c r="CAV99" s="622"/>
      <c r="CAW99" s="622"/>
      <c r="CAX99" s="622"/>
      <c r="CAY99" s="622"/>
      <c r="CAZ99" s="622"/>
      <c r="CBA99" s="622"/>
      <c r="CBB99" s="622"/>
      <c r="CBC99" s="622"/>
      <c r="CBD99" s="622"/>
      <c r="CBE99" s="622"/>
      <c r="CBF99" s="622"/>
      <c r="CBG99" s="622"/>
      <c r="CBH99" s="622"/>
      <c r="CBI99" s="622"/>
      <c r="CBJ99" s="622"/>
      <c r="CBK99" s="622"/>
      <c r="CBL99" s="622"/>
      <c r="CBM99" s="622"/>
      <c r="CBN99" s="622"/>
      <c r="CBO99" s="622"/>
      <c r="CBP99" s="622"/>
      <c r="CBQ99" s="622"/>
      <c r="CBR99" s="622"/>
      <c r="CBS99" s="622"/>
      <c r="CBT99" s="622"/>
      <c r="CBU99" s="622"/>
      <c r="CBV99" s="622"/>
      <c r="CBW99" s="622"/>
      <c r="CBX99" s="622"/>
      <c r="CBY99" s="622"/>
      <c r="CBZ99" s="622"/>
      <c r="CCA99" s="622"/>
      <c r="CCB99" s="622"/>
      <c r="CCC99" s="622"/>
      <c r="CCD99" s="622"/>
      <c r="CCE99" s="622"/>
      <c r="CCF99" s="622"/>
      <c r="CCG99" s="622"/>
      <c r="CCH99" s="622"/>
      <c r="CCI99" s="622"/>
      <c r="CCJ99" s="622"/>
      <c r="CCK99" s="622"/>
      <c r="CCL99" s="622"/>
      <c r="CCM99" s="622"/>
      <c r="CCN99" s="622"/>
      <c r="CCO99" s="622"/>
      <c r="CCP99" s="622"/>
      <c r="CCQ99" s="622"/>
      <c r="CCR99" s="622"/>
      <c r="CCS99" s="622"/>
      <c r="CCT99" s="622"/>
      <c r="CCU99" s="622"/>
      <c r="CCV99" s="622"/>
      <c r="CCW99" s="622"/>
      <c r="CCX99" s="622"/>
      <c r="CCY99" s="622"/>
      <c r="CCZ99" s="622"/>
      <c r="CDA99" s="622"/>
      <c r="CDB99" s="622"/>
      <c r="CDC99" s="622"/>
      <c r="CDD99" s="622"/>
      <c r="CDE99" s="622"/>
      <c r="CDF99" s="622"/>
      <c r="CDG99" s="622"/>
      <c r="CDH99" s="622"/>
      <c r="CDI99" s="622"/>
      <c r="CDJ99" s="622"/>
      <c r="CDK99" s="622"/>
      <c r="CDL99" s="622"/>
      <c r="CDM99" s="622"/>
      <c r="CDN99" s="622"/>
      <c r="CDO99" s="622"/>
      <c r="CDP99" s="622"/>
      <c r="CDQ99" s="622"/>
      <c r="CDR99" s="622"/>
      <c r="CDS99" s="622"/>
      <c r="CDT99" s="622"/>
      <c r="CDU99" s="622"/>
      <c r="CDV99" s="622"/>
      <c r="CDW99" s="622"/>
      <c r="CDX99" s="622"/>
      <c r="CDY99" s="622"/>
      <c r="CDZ99" s="622"/>
      <c r="CEA99" s="622"/>
      <c r="CEB99" s="622"/>
      <c r="CEC99" s="622"/>
      <c r="CED99" s="622"/>
      <c r="CEE99" s="622"/>
      <c r="CEF99" s="622"/>
      <c r="CEG99" s="622"/>
      <c r="CEH99" s="622"/>
      <c r="CEI99" s="622"/>
      <c r="CEJ99" s="622"/>
      <c r="CEK99" s="622"/>
      <c r="CEL99" s="622"/>
      <c r="CEM99" s="622"/>
      <c r="CEN99" s="622"/>
      <c r="CEO99" s="622"/>
      <c r="CEP99" s="622"/>
      <c r="CEQ99" s="622"/>
      <c r="CER99" s="622"/>
      <c r="CES99" s="622"/>
      <c r="CET99" s="622"/>
      <c r="CEU99" s="622"/>
      <c r="CEV99" s="622"/>
      <c r="CEW99" s="622"/>
      <c r="CEX99" s="622"/>
      <c r="CEY99" s="622"/>
      <c r="CEZ99" s="622"/>
      <c r="CFA99" s="622"/>
      <c r="CFB99" s="622"/>
      <c r="CFC99" s="622"/>
      <c r="CFD99" s="622"/>
      <c r="CFE99" s="622"/>
      <c r="CFF99" s="622"/>
      <c r="CFG99" s="622"/>
      <c r="CFH99" s="622"/>
      <c r="CFI99" s="622"/>
      <c r="CFJ99" s="622"/>
      <c r="CFK99" s="622"/>
      <c r="CFL99" s="622"/>
      <c r="CFM99" s="622"/>
      <c r="CFN99" s="622"/>
      <c r="CFO99" s="622"/>
      <c r="CFP99" s="622"/>
      <c r="CFQ99" s="622"/>
      <c r="CFR99" s="622"/>
      <c r="CFS99" s="622"/>
      <c r="CFT99" s="622"/>
      <c r="CFU99" s="622"/>
      <c r="CFV99" s="622"/>
      <c r="CFW99" s="622"/>
      <c r="CFX99" s="622"/>
      <c r="CFY99" s="622"/>
      <c r="CFZ99" s="622"/>
      <c r="CGA99" s="622"/>
      <c r="CGB99" s="622"/>
      <c r="CGC99" s="622"/>
      <c r="CGD99" s="622"/>
      <c r="CGE99" s="622"/>
      <c r="CGF99" s="622"/>
      <c r="CGG99" s="622"/>
      <c r="CGH99" s="622"/>
      <c r="CGI99" s="622"/>
      <c r="CGJ99" s="622"/>
      <c r="CGK99" s="622"/>
      <c r="CGL99" s="622"/>
      <c r="CGM99" s="622"/>
      <c r="CGN99" s="622"/>
      <c r="CGO99" s="622"/>
      <c r="CGP99" s="622"/>
      <c r="CGQ99" s="622"/>
      <c r="CGR99" s="622"/>
      <c r="CGS99" s="622"/>
      <c r="CGT99" s="622"/>
      <c r="CGU99" s="622"/>
      <c r="CGV99" s="622"/>
      <c r="CGW99" s="622"/>
      <c r="CGX99" s="622"/>
      <c r="CGY99" s="622"/>
      <c r="CGZ99" s="622"/>
      <c r="CHA99" s="622"/>
      <c r="CHB99" s="622"/>
      <c r="CHC99" s="622"/>
      <c r="CHD99" s="622"/>
      <c r="CHE99" s="622"/>
      <c r="CHF99" s="622"/>
      <c r="CHG99" s="622"/>
      <c r="CHH99" s="622"/>
      <c r="CHI99" s="622"/>
      <c r="CHJ99" s="622"/>
      <c r="CHK99" s="622"/>
      <c r="CHL99" s="622"/>
      <c r="CHM99" s="622"/>
      <c r="CHN99" s="622"/>
      <c r="CHO99" s="622"/>
      <c r="CHP99" s="622"/>
      <c r="CHQ99" s="622"/>
      <c r="CHR99" s="622"/>
      <c r="CHS99" s="622"/>
      <c r="CHT99" s="622"/>
      <c r="CHU99" s="622"/>
      <c r="CHV99" s="622"/>
      <c r="CHW99" s="622"/>
      <c r="CHX99" s="622"/>
      <c r="CHY99" s="622"/>
      <c r="CHZ99" s="622"/>
      <c r="CIA99" s="622"/>
      <c r="CIB99" s="622"/>
      <c r="CIC99" s="622"/>
      <c r="CID99" s="622"/>
      <c r="CIE99" s="622"/>
      <c r="CIF99" s="622"/>
      <c r="CIG99" s="622"/>
      <c r="CIH99" s="622"/>
      <c r="CII99" s="622"/>
      <c r="CIJ99" s="622"/>
      <c r="CIK99" s="622"/>
      <c r="CIL99" s="622"/>
      <c r="CIM99" s="622"/>
      <c r="CIN99" s="622"/>
      <c r="CIO99" s="622"/>
      <c r="CIP99" s="622"/>
      <c r="CIQ99" s="622"/>
      <c r="CIR99" s="622"/>
      <c r="CIS99" s="622"/>
      <c r="CIT99" s="622"/>
      <c r="CIU99" s="622"/>
      <c r="CIV99" s="622"/>
      <c r="CIW99" s="622"/>
      <c r="CIX99" s="622"/>
      <c r="CIY99" s="622"/>
      <c r="CIZ99" s="622"/>
      <c r="CJA99" s="622"/>
      <c r="CJB99" s="622"/>
      <c r="CJC99" s="622"/>
      <c r="CJD99" s="622"/>
      <c r="CJE99" s="622"/>
      <c r="CJF99" s="622"/>
      <c r="CJG99" s="622"/>
      <c r="CJH99" s="622"/>
      <c r="CJI99" s="622"/>
      <c r="CJJ99" s="622"/>
      <c r="CJK99" s="622"/>
      <c r="CJL99" s="622"/>
      <c r="CJM99" s="622"/>
      <c r="CJN99" s="622"/>
      <c r="CJO99" s="622"/>
      <c r="CJP99" s="622"/>
      <c r="CJQ99" s="622"/>
      <c r="CJR99" s="622"/>
      <c r="CJS99" s="622"/>
      <c r="CJT99" s="622"/>
      <c r="CJU99" s="622"/>
      <c r="CJV99" s="622"/>
      <c r="CJW99" s="622"/>
      <c r="CJX99" s="622"/>
      <c r="CJY99" s="622"/>
      <c r="CJZ99" s="622"/>
      <c r="CKA99" s="622"/>
      <c r="CKB99" s="622"/>
      <c r="CKC99" s="622"/>
      <c r="CKD99" s="622"/>
      <c r="CKE99" s="622"/>
      <c r="CKF99" s="622"/>
      <c r="CKG99" s="622"/>
      <c r="CKH99" s="622"/>
      <c r="CKI99" s="622"/>
      <c r="CKJ99" s="622"/>
      <c r="CKK99" s="622"/>
      <c r="CKL99" s="622"/>
      <c r="CKM99" s="622"/>
      <c r="CKN99" s="622"/>
      <c r="CKO99" s="622"/>
      <c r="CKP99" s="622"/>
      <c r="CKQ99" s="622"/>
      <c r="CKR99" s="622"/>
      <c r="CKS99" s="622"/>
      <c r="CKT99" s="622"/>
      <c r="CKU99" s="622"/>
      <c r="CKV99" s="622"/>
      <c r="CKW99" s="622"/>
      <c r="CKX99" s="622"/>
      <c r="CKY99" s="622"/>
      <c r="CKZ99" s="622"/>
      <c r="CLA99" s="622"/>
      <c r="CLB99" s="622"/>
      <c r="CLC99" s="622"/>
      <c r="CLD99" s="622"/>
      <c r="CLE99" s="622"/>
      <c r="CLF99" s="622"/>
      <c r="CLG99" s="622"/>
      <c r="CLH99" s="622"/>
      <c r="CLI99" s="622"/>
      <c r="CLJ99" s="622"/>
      <c r="CLK99" s="622"/>
      <c r="CLL99" s="622"/>
      <c r="CLM99" s="622"/>
      <c r="CLN99" s="622"/>
      <c r="CLO99" s="622"/>
      <c r="CLP99" s="622"/>
      <c r="CLQ99" s="622"/>
      <c r="CLR99" s="622"/>
      <c r="CLS99" s="622"/>
      <c r="CLT99" s="622"/>
      <c r="CLU99" s="622"/>
      <c r="CLV99" s="622"/>
      <c r="CLW99" s="622"/>
      <c r="CLX99" s="622"/>
      <c r="CLY99" s="622"/>
      <c r="CLZ99" s="622"/>
      <c r="CMA99" s="622"/>
      <c r="CMB99" s="622"/>
      <c r="CMC99" s="622"/>
      <c r="CMD99" s="622"/>
      <c r="CME99" s="622"/>
      <c r="CMF99" s="622"/>
      <c r="CMG99" s="622"/>
      <c r="CMH99" s="622"/>
      <c r="CMI99" s="622"/>
      <c r="CMJ99" s="622"/>
      <c r="CMK99" s="622"/>
      <c r="CML99" s="622"/>
      <c r="CMM99" s="622"/>
      <c r="CMN99" s="622"/>
      <c r="CMO99" s="622"/>
      <c r="CMP99" s="622"/>
      <c r="CMQ99" s="622"/>
      <c r="CMR99" s="622"/>
      <c r="CMS99" s="622"/>
      <c r="CMT99" s="622"/>
      <c r="CMU99" s="622"/>
      <c r="CMV99" s="622"/>
      <c r="CMW99" s="622"/>
      <c r="CMX99" s="622"/>
      <c r="CMY99" s="622"/>
      <c r="CMZ99" s="622"/>
      <c r="CNA99" s="622"/>
      <c r="CNB99" s="622"/>
      <c r="CNC99" s="622"/>
      <c r="CND99" s="622"/>
      <c r="CNE99" s="622"/>
      <c r="CNF99" s="622"/>
      <c r="CNG99" s="622"/>
      <c r="CNH99" s="622"/>
      <c r="CNI99" s="622"/>
      <c r="CNJ99" s="622"/>
      <c r="CNK99" s="622"/>
      <c r="CNL99" s="622"/>
      <c r="CNM99" s="622"/>
      <c r="CNN99" s="622"/>
      <c r="CNO99" s="622"/>
      <c r="CNP99" s="622"/>
      <c r="CNQ99" s="622"/>
      <c r="CNR99" s="622"/>
      <c r="CNS99" s="622"/>
      <c r="CNT99" s="622"/>
      <c r="CNU99" s="622"/>
      <c r="CNV99" s="622"/>
      <c r="CNW99" s="622"/>
      <c r="CNX99" s="622"/>
      <c r="CNY99" s="622"/>
      <c r="CNZ99" s="622"/>
      <c r="COA99" s="622"/>
      <c r="COB99" s="622"/>
      <c r="COC99" s="622"/>
      <c r="COD99" s="622"/>
      <c r="COE99" s="622"/>
      <c r="COF99" s="622"/>
      <c r="COG99" s="622"/>
      <c r="COH99" s="622"/>
      <c r="COI99" s="622"/>
      <c r="COJ99" s="622"/>
      <c r="COK99" s="622"/>
      <c r="COL99" s="622"/>
      <c r="COM99" s="622"/>
      <c r="CON99" s="622"/>
      <c r="COO99" s="622"/>
      <c r="COP99" s="622"/>
      <c r="COQ99" s="622"/>
      <c r="COR99" s="622"/>
      <c r="COS99" s="622"/>
      <c r="COT99" s="622"/>
      <c r="COU99" s="622"/>
      <c r="COV99" s="622"/>
      <c r="COW99" s="622"/>
      <c r="COX99" s="622"/>
      <c r="COY99" s="622"/>
      <c r="COZ99" s="622"/>
      <c r="CPA99" s="622"/>
      <c r="CPB99" s="622"/>
      <c r="CPC99" s="622"/>
      <c r="CPD99" s="622"/>
      <c r="CPE99" s="622"/>
      <c r="CPF99" s="622"/>
      <c r="CPG99" s="622"/>
      <c r="CPH99" s="622"/>
      <c r="CPI99" s="622"/>
      <c r="CPJ99" s="622"/>
      <c r="CPK99" s="622"/>
      <c r="CPL99" s="622"/>
      <c r="CPM99" s="622"/>
      <c r="CPN99" s="622"/>
      <c r="CPO99" s="622"/>
      <c r="CPP99" s="622"/>
      <c r="CPQ99" s="622"/>
      <c r="CPR99" s="622"/>
      <c r="CPS99" s="622"/>
      <c r="CPT99" s="622"/>
      <c r="CPU99" s="622"/>
      <c r="CPV99" s="622"/>
      <c r="CPW99" s="622"/>
      <c r="CPX99" s="622"/>
      <c r="CPY99" s="622"/>
      <c r="CPZ99" s="622"/>
      <c r="CQA99" s="622"/>
      <c r="CQB99" s="622"/>
      <c r="CQC99" s="622"/>
      <c r="CQD99" s="622"/>
      <c r="CQE99" s="622"/>
      <c r="CQF99" s="622"/>
      <c r="CQG99" s="622"/>
      <c r="CQH99" s="622"/>
      <c r="CQI99" s="622"/>
      <c r="CQJ99" s="622"/>
      <c r="CQK99" s="622"/>
      <c r="CQL99" s="622"/>
      <c r="CQM99" s="622"/>
      <c r="CQN99" s="622"/>
      <c r="CQO99" s="622"/>
      <c r="CQP99" s="622"/>
      <c r="CQQ99" s="622"/>
      <c r="CQR99" s="622"/>
      <c r="CQS99" s="622"/>
      <c r="CQT99" s="622"/>
      <c r="CQU99" s="622"/>
      <c r="CQV99" s="622"/>
      <c r="CQW99" s="622"/>
      <c r="CQX99" s="622"/>
      <c r="CQY99" s="622"/>
      <c r="CQZ99" s="622"/>
      <c r="CRA99" s="622"/>
      <c r="CRB99" s="622"/>
      <c r="CRC99" s="622"/>
      <c r="CRD99" s="622"/>
      <c r="CRE99" s="622"/>
      <c r="CRF99" s="622"/>
      <c r="CRG99" s="622"/>
      <c r="CRH99" s="622"/>
      <c r="CRI99" s="622"/>
      <c r="CRJ99" s="622"/>
      <c r="CRK99" s="622"/>
      <c r="CRL99" s="622"/>
      <c r="CRM99" s="622"/>
      <c r="CRN99" s="622"/>
      <c r="CRO99" s="622"/>
      <c r="CRP99" s="622"/>
      <c r="CRQ99" s="622"/>
      <c r="CRR99" s="622"/>
      <c r="CRS99" s="622"/>
      <c r="CRT99" s="622"/>
      <c r="CRU99" s="622"/>
      <c r="CRV99" s="622"/>
      <c r="CRW99" s="622"/>
      <c r="CRX99" s="622"/>
      <c r="CRY99" s="622"/>
      <c r="CRZ99" s="622"/>
      <c r="CSA99" s="622"/>
      <c r="CSB99" s="622"/>
      <c r="CSC99" s="622"/>
      <c r="CSD99" s="622"/>
      <c r="CSE99" s="622"/>
      <c r="CSF99" s="622"/>
      <c r="CSG99" s="622"/>
      <c r="CSH99" s="622"/>
      <c r="CSI99" s="622"/>
      <c r="CSJ99" s="622"/>
      <c r="CSK99" s="622"/>
      <c r="CSL99" s="622"/>
      <c r="CSM99" s="622"/>
      <c r="CSN99" s="622"/>
      <c r="CSO99" s="622"/>
      <c r="CSP99" s="622"/>
      <c r="CSQ99" s="622"/>
      <c r="CSR99" s="622"/>
      <c r="CSS99" s="622"/>
      <c r="CST99" s="622"/>
      <c r="CSU99" s="622"/>
      <c r="CSV99" s="622"/>
      <c r="CSW99" s="622"/>
      <c r="CSX99" s="622"/>
      <c r="CSY99" s="622"/>
      <c r="CSZ99" s="622"/>
      <c r="CTA99" s="622"/>
      <c r="CTB99" s="622"/>
      <c r="CTC99" s="622"/>
      <c r="CTD99" s="622"/>
      <c r="CTE99" s="622"/>
      <c r="CTF99" s="622"/>
      <c r="CTG99" s="622"/>
      <c r="CTH99" s="622"/>
      <c r="CTI99" s="622"/>
      <c r="CTJ99" s="622"/>
      <c r="CTK99" s="622"/>
      <c r="CTL99" s="622"/>
      <c r="CTM99" s="622"/>
      <c r="CTN99" s="622"/>
      <c r="CTO99" s="622"/>
      <c r="CTP99" s="622"/>
      <c r="CTQ99" s="622"/>
      <c r="CTR99" s="622"/>
      <c r="CTS99" s="622"/>
      <c r="CTT99" s="622"/>
      <c r="CTU99" s="622"/>
      <c r="CTV99" s="622"/>
      <c r="CTW99" s="622"/>
      <c r="CTX99" s="622"/>
      <c r="CTY99" s="622"/>
      <c r="CTZ99" s="622"/>
      <c r="CUA99" s="622"/>
      <c r="CUB99" s="622"/>
      <c r="CUC99" s="622"/>
      <c r="CUD99" s="622"/>
      <c r="CUE99" s="622"/>
      <c r="CUF99" s="622"/>
      <c r="CUG99" s="622"/>
      <c r="CUH99" s="622"/>
      <c r="CUI99" s="622"/>
      <c r="CUJ99" s="622"/>
      <c r="CUK99" s="622"/>
      <c r="CUL99" s="622"/>
      <c r="CUM99" s="622"/>
      <c r="CUN99" s="622"/>
      <c r="CUO99" s="622"/>
      <c r="CUP99" s="622"/>
      <c r="CUQ99" s="622"/>
      <c r="CUR99" s="622"/>
      <c r="CUS99" s="622"/>
      <c r="CUT99" s="622"/>
      <c r="CUU99" s="622"/>
      <c r="CUV99" s="622"/>
      <c r="CUW99" s="622"/>
      <c r="CUX99" s="622"/>
      <c r="CUY99" s="622"/>
      <c r="CUZ99" s="622"/>
      <c r="CVA99" s="622"/>
      <c r="CVB99" s="622"/>
      <c r="CVC99" s="622"/>
      <c r="CVD99" s="622"/>
      <c r="CVE99" s="622"/>
      <c r="CVF99" s="622"/>
      <c r="CVG99" s="622"/>
      <c r="CVH99" s="622"/>
      <c r="CVI99" s="622"/>
      <c r="CVJ99" s="622"/>
      <c r="CVK99" s="622"/>
      <c r="CVL99" s="622"/>
      <c r="CVM99" s="622"/>
      <c r="CVN99" s="622"/>
      <c r="CVO99" s="622"/>
      <c r="CVP99" s="622"/>
      <c r="CVQ99" s="622"/>
      <c r="CVR99" s="622"/>
      <c r="CVS99" s="622"/>
      <c r="CVT99" s="622"/>
      <c r="CVU99" s="622"/>
      <c r="CVV99" s="622"/>
      <c r="CVW99" s="622"/>
      <c r="CVX99" s="622"/>
      <c r="CVY99" s="622"/>
      <c r="CVZ99" s="622"/>
      <c r="CWA99" s="622"/>
      <c r="CWB99" s="622"/>
      <c r="CWC99" s="622"/>
      <c r="CWD99" s="622"/>
      <c r="CWE99" s="622"/>
      <c r="CWF99" s="622"/>
      <c r="CWG99" s="622"/>
      <c r="CWH99" s="622"/>
      <c r="CWI99" s="622"/>
      <c r="CWJ99" s="622"/>
      <c r="CWK99" s="622"/>
      <c r="CWL99" s="622"/>
      <c r="CWM99" s="622"/>
      <c r="CWN99" s="622"/>
      <c r="CWO99" s="622"/>
      <c r="CWP99" s="622"/>
      <c r="CWQ99" s="622"/>
      <c r="CWR99" s="622"/>
      <c r="CWS99" s="622"/>
      <c r="CWT99" s="622"/>
      <c r="CWU99" s="622"/>
      <c r="CWV99" s="622"/>
      <c r="CWW99" s="622"/>
      <c r="CWX99" s="622"/>
      <c r="CWY99" s="622"/>
      <c r="CWZ99" s="622"/>
      <c r="CXA99" s="622"/>
      <c r="CXB99" s="622"/>
      <c r="CXC99" s="622"/>
      <c r="CXD99" s="622"/>
      <c r="CXE99" s="622"/>
      <c r="CXF99" s="622"/>
      <c r="CXG99" s="622"/>
      <c r="CXH99" s="622"/>
      <c r="CXI99" s="622"/>
      <c r="CXJ99" s="622"/>
      <c r="CXK99" s="622"/>
      <c r="CXL99" s="622"/>
      <c r="CXM99" s="622"/>
      <c r="CXN99" s="622"/>
      <c r="CXO99" s="622"/>
      <c r="CXP99" s="622"/>
      <c r="CXQ99" s="622"/>
      <c r="CXR99" s="622"/>
      <c r="CXS99" s="622"/>
      <c r="CXT99" s="622"/>
      <c r="CXU99" s="622"/>
      <c r="CXV99" s="622"/>
      <c r="CXW99" s="622"/>
      <c r="CXX99" s="622"/>
      <c r="CXY99" s="622"/>
      <c r="CXZ99" s="622"/>
      <c r="CYA99" s="622"/>
      <c r="CYB99" s="622"/>
      <c r="CYC99" s="622"/>
      <c r="CYD99" s="622"/>
      <c r="CYE99" s="622"/>
      <c r="CYF99" s="622"/>
      <c r="CYG99" s="622"/>
      <c r="CYH99" s="622"/>
      <c r="CYI99" s="622"/>
      <c r="CYJ99" s="622"/>
      <c r="CYK99" s="622"/>
      <c r="CYL99" s="622"/>
      <c r="CYM99" s="622"/>
      <c r="CYN99" s="622"/>
      <c r="CYO99" s="622"/>
      <c r="CYP99" s="622"/>
      <c r="CYQ99" s="622"/>
      <c r="CYR99" s="622"/>
      <c r="CYS99" s="622"/>
      <c r="CYT99" s="622"/>
      <c r="CYU99" s="622"/>
      <c r="CYV99" s="622"/>
      <c r="CYW99" s="622"/>
      <c r="CYX99" s="622"/>
      <c r="CYY99" s="622"/>
      <c r="CYZ99" s="622"/>
      <c r="CZA99" s="622"/>
      <c r="CZB99" s="622"/>
      <c r="CZC99" s="622"/>
      <c r="CZD99" s="622"/>
      <c r="CZE99" s="622"/>
      <c r="CZF99" s="622"/>
      <c r="CZG99" s="622"/>
      <c r="CZH99" s="622"/>
      <c r="CZI99" s="622"/>
      <c r="CZJ99" s="622"/>
      <c r="CZK99" s="622"/>
      <c r="CZL99" s="622"/>
      <c r="CZM99" s="622"/>
      <c r="CZN99" s="622"/>
      <c r="CZO99" s="622"/>
      <c r="CZP99" s="622"/>
      <c r="CZQ99" s="622"/>
      <c r="CZR99" s="622"/>
      <c r="CZS99" s="622"/>
      <c r="CZT99" s="622"/>
      <c r="CZU99" s="622"/>
      <c r="CZV99" s="622"/>
      <c r="CZW99" s="622"/>
      <c r="CZX99" s="622"/>
      <c r="CZY99" s="622"/>
      <c r="CZZ99" s="622"/>
      <c r="DAA99" s="622"/>
      <c r="DAB99" s="622"/>
      <c r="DAC99" s="622"/>
      <c r="DAD99" s="622"/>
      <c r="DAE99" s="622"/>
      <c r="DAF99" s="622"/>
      <c r="DAG99" s="622"/>
      <c r="DAH99" s="622"/>
      <c r="DAI99" s="622"/>
      <c r="DAJ99" s="622"/>
      <c r="DAK99" s="622"/>
      <c r="DAL99" s="622"/>
      <c r="DAM99" s="622"/>
      <c r="DAN99" s="622"/>
      <c r="DAO99" s="622"/>
      <c r="DAP99" s="622"/>
      <c r="DAQ99" s="622"/>
      <c r="DAR99" s="622"/>
      <c r="DAS99" s="622"/>
      <c r="DAT99" s="622"/>
      <c r="DAU99" s="622"/>
      <c r="DAV99" s="622"/>
      <c r="DAW99" s="622"/>
      <c r="DAX99" s="622"/>
      <c r="DAY99" s="622"/>
      <c r="DAZ99" s="622"/>
      <c r="DBA99" s="622"/>
      <c r="DBB99" s="622"/>
      <c r="DBC99" s="622"/>
      <c r="DBD99" s="622"/>
      <c r="DBE99" s="622"/>
      <c r="DBF99" s="622"/>
      <c r="DBG99" s="622"/>
      <c r="DBH99" s="622"/>
      <c r="DBI99" s="622"/>
      <c r="DBJ99" s="622"/>
      <c r="DBK99" s="622"/>
      <c r="DBL99" s="622"/>
      <c r="DBM99" s="622"/>
      <c r="DBN99" s="622"/>
      <c r="DBO99" s="622"/>
      <c r="DBP99" s="622"/>
      <c r="DBQ99" s="622"/>
      <c r="DBR99" s="622"/>
      <c r="DBS99" s="622"/>
      <c r="DBT99" s="622"/>
      <c r="DBU99" s="622"/>
      <c r="DBV99" s="622"/>
      <c r="DBW99" s="622"/>
      <c r="DBX99" s="622"/>
      <c r="DBY99" s="622"/>
      <c r="DBZ99" s="622"/>
      <c r="DCA99" s="622"/>
      <c r="DCB99" s="622"/>
      <c r="DCC99" s="622"/>
      <c r="DCD99" s="622"/>
      <c r="DCE99" s="622"/>
      <c r="DCF99" s="622"/>
      <c r="DCG99" s="622"/>
      <c r="DCH99" s="622"/>
      <c r="DCI99" s="622"/>
      <c r="DCJ99" s="622"/>
      <c r="DCK99" s="622"/>
      <c r="DCL99" s="622"/>
      <c r="DCM99" s="622"/>
      <c r="DCN99" s="622"/>
      <c r="DCO99" s="622"/>
      <c r="DCP99" s="622"/>
      <c r="DCQ99" s="622"/>
      <c r="DCR99" s="622"/>
      <c r="DCS99" s="622"/>
      <c r="DCT99" s="622"/>
      <c r="DCU99" s="622"/>
      <c r="DCV99" s="622"/>
      <c r="DCW99" s="622"/>
      <c r="DCX99" s="622"/>
      <c r="DCY99" s="622"/>
      <c r="DCZ99" s="622"/>
      <c r="DDA99" s="622"/>
      <c r="DDB99" s="622"/>
      <c r="DDC99" s="622"/>
      <c r="DDD99" s="622"/>
      <c r="DDE99" s="622"/>
      <c r="DDF99" s="622"/>
      <c r="DDG99" s="622"/>
      <c r="DDH99" s="622"/>
      <c r="DDI99" s="622"/>
      <c r="DDJ99" s="622"/>
      <c r="DDK99" s="622"/>
      <c r="DDL99" s="622"/>
      <c r="DDM99" s="622"/>
      <c r="DDN99" s="622"/>
      <c r="DDO99" s="622"/>
      <c r="DDP99" s="622"/>
      <c r="DDQ99" s="622"/>
      <c r="DDR99" s="622"/>
      <c r="DDS99" s="622"/>
      <c r="DDT99" s="622"/>
      <c r="DDU99" s="622"/>
      <c r="DDV99" s="622"/>
      <c r="DDW99" s="622"/>
      <c r="DDX99" s="622"/>
      <c r="DDY99" s="622"/>
      <c r="DDZ99" s="622"/>
      <c r="DEA99" s="622"/>
      <c r="DEB99" s="622"/>
      <c r="DEC99" s="622"/>
      <c r="DED99" s="622"/>
      <c r="DEE99" s="622"/>
      <c r="DEF99" s="622"/>
      <c r="DEG99" s="622"/>
      <c r="DEH99" s="622"/>
      <c r="DEI99" s="622"/>
      <c r="DEJ99" s="622"/>
      <c r="DEK99" s="622"/>
      <c r="DEL99" s="622"/>
      <c r="DEM99" s="622"/>
      <c r="DEN99" s="622"/>
      <c r="DEO99" s="622"/>
      <c r="DEP99" s="622"/>
      <c r="DEQ99" s="622"/>
      <c r="DER99" s="622"/>
      <c r="DES99" s="622"/>
      <c r="DET99" s="622"/>
      <c r="DEU99" s="622"/>
      <c r="DEV99" s="622"/>
      <c r="DEW99" s="622"/>
      <c r="DEX99" s="622"/>
      <c r="DEY99" s="622"/>
      <c r="DEZ99" s="622"/>
      <c r="DFA99" s="622"/>
      <c r="DFB99" s="622"/>
      <c r="DFC99" s="622"/>
      <c r="DFD99" s="622"/>
      <c r="DFE99" s="622"/>
      <c r="DFF99" s="622"/>
      <c r="DFG99" s="622"/>
      <c r="DFH99" s="622"/>
      <c r="DFI99" s="622"/>
      <c r="DFJ99" s="622"/>
      <c r="DFK99" s="622"/>
      <c r="DFL99" s="622"/>
      <c r="DFM99" s="622"/>
      <c r="DFN99" s="622"/>
      <c r="DFO99" s="622"/>
      <c r="DFP99" s="622"/>
      <c r="DFQ99" s="622"/>
      <c r="DFR99" s="622"/>
      <c r="DFS99" s="622"/>
      <c r="DFT99" s="622"/>
      <c r="DFU99" s="622"/>
      <c r="DFV99" s="622"/>
      <c r="DFW99" s="622"/>
      <c r="DFX99" s="622"/>
      <c r="DFY99" s="622"/>
      <c r="DFZ99" s="622"/>
      <c r="DGA99" s="622"/>
      <c r="DGB99" s="622"/>
      <c r="DGC99" s="622"/>
      <c r="DGD99" s="622"/>
      <c r="DGE99" s="622"/>
      <c r="DGF99" s="622"/>
      <c r="DGG99" s="622"/>
      <c r="DGH99" s="622"/>
      <c r="DGI99" s="622"/>
      <c r="DGJ99" s="622"/>
      <c r="DGK99" s="622"/>
      <c r="DGL99" s="622"/>
      <c r="DGM99" s="622"/>
      <c r="DGN99" s="622"/>
      <c r="DGO99" s="622"/>
      <c r="DGP99" s="622"/>
      <c r="DGQ99" s="622"/>
      <c r="DGR99" s="622"/>
      <c r="DGS99" s="622"/>
      <c r="DGT99" s="622"/>
      <c r="DGU99" s="622"/>
      <c r="DGV99" s="622"/>
      <c r="DGW99" s="622"/>
      <c r="DGX99" s="622"/>
      <c r="DGY99" s="622"/>
      <c r="DGZ99" s="622"/>
      <c r="DHA99" s="622"/>
      <c r="DHB99" s="622"/>
      <c r="DHC99" s="622"/>
      <c r="DHD99" s="622"/>
      <c r="DHE99" s="622"/>
      <c r="DHF99" s="622"/>
      <c r="DHG99" s="622"/>
      <c r="DHH99" s="622"/>
      <c r="DHI99" s="622"/>
      <c r="DHJ99" s="622"/>
      <c r="DHK99" s="622"/>
      <c r="DHL99" s="622"/>
      <c r="DHM99" s="622"/>
      <c r="DHN99" s="622"/>
      <c r="DHO99" s="622"/>
      <c r="DHP99" s="622"/>
      <c r="DHQ99" s="622"/>
      <c r="DHR99" s="622"/>
      <c r="DHS99" s="622"/>
      <c r="DHT99" s="622"/>
      <c r="DHU99" s="622"/>
      <c r="DHV99" s="622"/>
      <c r="DHW99" s="622"/>
      <c r="DHX99" s="622"/>
      <c r="DHY99" s="622"/>
      <c r="DHZ99" s="622"/>
      <c r="DIA99" s="622"/>
      <c r="DIB99" s="622"/>
      <c r="DIC99" s="622"/>
      <c r="DID99" s="622"/>
      <c r="DIE99" s="622"/>
      <c r="DIF99" s="622"/>
      <c r="DIG99" s="622"/>
      <c r="DIH99" s="622"/>
      <c r="DII99" s="622"/>
      <c r="DIJ99" s="622"/>
      <c r="DIK99" s="622"/>
      <c r="DIL99" s="622"/>
      <c r="DIM99" s="622"/>
      <c r="DIN99" s="622"/>
      <c r="DIO99" s="622"/>
      <c r="DIP99" s="622"/>
      <c r="DIQ99" s="622"/>
      <c r="DIR99" s="622"/>
      <c r="DIS99" s="622"/>
      <c r="DIT99" s="622"/>
      <c r="DIU99" s="622"/>
      <c r="DIV99" s="622"/>
      <c r="DIW99" s="622"/>
      <c r="DIX99" s="622"/>
      <c r="DIY99" s="622"/>
      <c r="DIZ99" s="622"/>
      <c r="DJA99" s="622"/>
      <c r="DJB99" s="622"/>
      <c r="DJC99" s="622"/>
      <c r="DJD99" s="622"/>
      <c r="DJE99" s="622"/>
      <c r="DJF99" s="622"/>
      <c r="DJG99" s="622"/>
      <c r="DJH99" s="622"/>
      <c r="DJI99" s="622"/>
      <c r="DJJ99" s="622"/>
      <c r="DJK99" s="622"/>
      <c r="DJL99" s="622"/>
      <c r="DJM99" s="622"/>
      <c r="DJN99" s="622"/>
      <c r="DJO99" s="622"/>
      <c r="DJP99" s="622"/>
      <c r="DJQ99" s="622"/>
      <c r="DJR99" s="622"/>
      <c r="DJS99" s="622"/>
      <c r="DJT99" s="622"/>
      <c r="DJU99" s="622"/>
      <c r="DJV99" s="622"/>
      <c r="DJW99" s="622"/>
      <c r="DJX99" s="622"/>
      <c r="DJY99" s="622"/>
      <c r="DJZ99" s="622"/>
      <c r="DKA99" s="622"/>
      <c r="DKB99" s="622"/>
      <c r="DKC99" s="622"/>
      <c r="DKD99" s="622"/>
      <c r="DKE99" s="622"/>
      <c r="DKF99" s="622"/>
      <c r="DKG99" s="622"/>
      <c r="DKH99" s="622"/>
      <c r="DKI99" s="622"/>
      <c r="DKJ99" s="622"/>
      <c r="DKK99" s="622"/>
      <c r="DKL99" s="622"/>
      <c r="DKM99" s="622"/>
      <c r="DKN99" s="622"/>
      <c r="DKO99" s="622"/>
      <c r="DKP99" s="622"/>
      <c r="DKQ99" s="622"/>
      <c r="DKR99" s="622"/>
      <c r="DKS99" s="622"/>
      <c r="DKT99" s="622"/>
      <c r="DKU99" s="622"/>
      <c r="DKV99" s="622"/>
      <c r="DKW99" s="622"/>
      <c r="DKX99" s="622"/>
      <c r="DKY99" s="622"/>
      <c r="DKZ99" s="622"/>
      <c r="DLA99" s="622"/>
      <c r="DLB99" s="622"/>
      <c r="DLC99" s="622"/>
      <c r="DLD99" s="622"/>
      <c r="DLE99" s="622"/>
      <c r="DLF99" s="622"/>
      <c r="DLG99" s="622"/>
      <c r="DLH99" s="622"/>
      <c r="DLI99" s="622"/>
      <c r="DLJ99" s="622"/>
      <c r="DLK99" s="622"/>
      <c r="DLL99" s="622"/>
      <c r="DLM99" s="622"/>
      <c r="DLN99" s="622"/>
      <c r="DLO99" s="622"/>
      <c r="DLP99" s="622"/>
      <c r="DLQ99" s="622"/>
      <c r="DLR99" s="622"/>
      <c r="DLS99" s="622"/>
      <c r="DLT99" s="622"/>
      <c r="DLU99" s="622"/>
      <c r="DLV99" s="622"/>
      <c r="DLW99" s="622"/>
      <c r="DLX99" s="622"/>
      <c r="DLY99" s="622"/>
      <c r="DLZ99" s="622"/>
      <c r="DMA99" s="622"/>
      <c r="DMB99" s="622"/>
      <c r="DMC99" s="622"/>
      <c r="DMD99" s="622"/>
      <c r="DME99" s="622"/>
      <c r="DMF99" s="622"/>
      <c r="DMG99" s="622"/>
      <c r="DMH99" s="622"/>
      <c r="DMI99" s="622"/>
      <c r="DMJ99" s="622"/>
      <c r="DMK99" s="622"/>
      <c r="DML99" s="622"/>
      <c r="DMM99" s="622"/>
      <c r="DMN99" s="622"/>
      <c r="DMO99" s="622"/>
      <c r="DMP99" s="622"/>
      <c r="DMQ99" s="622"/>
      <c r="DMR99" s="622"/>
      <c r="DMS99" s="622"/>
      <c r="DMT99" s="622"/>
      <c r="DMU99" s="622"/>
      <c r="DMV99" s="622"/>
      <c r="DMW99" s="622"/>
      <c r="DMX99" s="622"/>
      <c r="DMY99" s="622"/>
      <c r="DMZ99" s="622"/>
      <c r="DNA99" s="622"/>
      <c r="DNB99" s="622"/>
      <c r="DNC99" s="622"/>
      <c r="DND99" s="622"/>
      <c r="DNE99" s="622"/>
      <c r="DNF99" s="622"/>
      <c r="DNG99" s="622"/>
      <c r="DNH99" s="622"/>
      <c r="DNI99" s="622"/>
      <c r="DNJ99" s="622"/>
      <c r="DNK99" s="622"/>
      <c r="DNL99" s="622"/>
      <c r="DNM99" s="622"/>
      <c r="DNN99" s="622"/>
      <c r="DNO99" s="622"/>
      <c r="DNP99" s="622"/>
      <c r="DNQ99" s="622"/>
      <c r="DNR99" s="622"/>
      <c r="DNS99" s="622"/>
      <c r="DNT99" s="622"/>
      <c r="DNU99" s="622"/>
      <c r="DNV99" s="622"/>
      <c r="DNW99" s="622"/>
      <c r="DNX99" s="622"/>
      <c r="DNY99" s="622"/>
      <c r="DNZ99" s="622"/>
      <c r="DOA99" s="622"/>
      <c r="DOB99" s="622"/>
      <c r="DOC99" s="622"/>
      <c r="DOD99" s="622"/>
      <c r="DOE99" s="622"/>
      <c r="DOF99" s="622"/>
      <c r="DOG99" s="622"/>
      <c r="DOH99" s="622"/>
      <c r="DOI99" s="622"/>
      <c r="DOJ99" s="622"/>
      <c r="DOK99" s="622"/>
      <c r="DOL99" s="622"/>
      <c r="DOM99" s="622"/>
      <c r="DON99" s="622"/>
      <c r="DOO99" s="622"/>
      <c r="DOP99" s="622"/>
      <c r="DOQ99" s="622"/>
      <c r="DOR99" s="622"/>
      <c r="DOS99" s="622"/>
      <c r="DOT99" s="622"/>
      <c r="DOU99" s="622"/>
      <c r="DOV99" s="622"/>
      <c r="DOW99" s="622"/>
      <c r="DOX99" s="622"/>
      <c r="DOY99" s="622"/>
      <c r="DOZ99" s="622"/>
      <c r="DPA99" s="622"/>
      <c r="DPB99" s="622"/>
      <c r="DPC99" s="622"/>
      <c r="DPD99" s="622"/>
      <c r="DPE99" s="622"/>
      <c r="DPF99" s="622"/>
      <c r="DPG99" s="622"/>
      <c r="DPH99" s="622"/>
      <c r="DPI99" s="622"/>
      <c r="DPJ99" s="622"/>
      <c r="DPK99" s="622"/>
      <c r="DPL99" s="622"/>
      <c r="DPM99" s="622"/>
      <c r="DPN99" s="622"/>
      <c r="DPO99" s="622"/>
      <c r="DPP99" s="622"/>
      <c r="DPQ99" s="622"/>
      <c r="DPR99" s="622"/>
      <c r="DPS99" s="622"/>
      <c r="DPT99" s="622"/>
      <c r="DPU99" s="622"/>
      <c r="DPV99" s="622"/>
      <c r="DPW99" s="622"/>
      <c r="DPX99" s="622"/>
      <c r="DPY99" s="622"/>
      <c r="DPZ99" s="622"/>
      <c r="DQA99" s="622"/>
      <c r="DQB99" s="622"/>
      <c r="DQC99" s="622"/>
      <c r="DQD99" s="622"/>
      <c r="DQE99" s="622"/>
      <c r="DQF99" s="622"/>
      <c r="DQG99" s="622"/>
      <c r="DQH99" s="622"/>
      <c r="DQI99" s="622"/>
      <c r="DQJ99" s="622"/>
      <c r="DQK99" s="622"/>
      <c r="DQL99" s="622"/>
      <c r="DQM99" s="622"/>
      <c r="DQN99" s="622"/>
      <c r="DQO99" s="622"/>
      <c r="DQP99" s="622"/>
      <c r="DQQ99" s="622"/>
      <c r="DQR99" s="622"/>
      <c r="DQS99" s="622"/>
      <c r="DQT99" s="622"/>
      <c r="DQU99" s="622"/>
      <c r="DQV99" s="622"/>
      <c r="DQW99" s="622"/>
      <c r="DQX99" s="622"/>
      <c r="DQY99" s="622"/>
      <c r="DQZ99" s="622"/>
      <c r="DRA99" s="622"/>
      <c r="DRB99" s="622"/>
      <c r="DRC99" s="622"/>
      <c r="DRD99" s="622"/>
      <c r="DRE99" s="622"/>
      <c r="DRF99" s="622"/>
      <c r="DRG99" s="622"/>
      <c r="DRH99" s="622"/>
      <c r="DRI99" s="622"/>
      <c r="DRJ99" s="622"/>
      <c r="DRK99" s="622"/>
      <c r="DRL99" s="622"/>
      <c r="DRM99" s="622"/>
      <c r="DRN99" s="622"/>
      <c r="DRO99" s="622"/>
      <c r="DRP99" s="622"/>
      <c r="DRQ99" s="622"/>
      <c r="DRR99" s="622"/>
      <c r="DRS99" s="622"/>
      <c r="DRT99" s="622"/>
      <c r="DRU99" s="622"/>
      <c r="DRV99" s="622"/>
      <c r="DRW99" s="622"/>
      <c r="DRX99" s="622"/>
      <c r="DRY99" s="622"/>
      <c r="DRZ99" s="622"/>
      <c r="DSA99" s="622"/>
      <c r="DSB99" s="622"/>
      <c r="DSC99" s="622"/>
      <c r="DSD99" s="622"/>
      <c r="DSE99" s="622"/>
      <c r="DSF99" s="622"/>
      <c r="DSG99" s="622"/>
      <c r="DSH99" s="622"/>
      <c r="DSI99" s="622"/>
      <c r="DSJ99" s="622"/>
      <c r="DSK99" s="622"/>
      <c r="DSL99" s="622"/>
      <c r="DSM99" s="622"/>
      <c r="DSN99" s="622"/>
      <c r="DSO99" s="622"/>
      <c r="DSP99" s="622"/>
      <c r="DSQ99" s="622"/>
      <c r="DSR99" s="622"/>
      <c r="DSS99" s="622"/>
      <c r="DST99" s="622"/>
      <c r="DSU99" s="622"/>
      <c r="DSV99" s="622"/>
      <c r="DSW99" s="622"/>
      <c r="DSX99" s="622"/>
      <c r="DSY99" s="622"/>
      <c r="DSZ99" s="622"/>
      <c r="DTA99" s="622"/>
      <c r="DTB99" s="622"/>
      <c r="DTC99" s="622"/>
      <c r="DTD99" s="622"/>
      <c r="DTE99" s="622"/>
      <c r="DTF99" s="622"/>
      <c r="DTG99" s="622"/>
      <c r="DTH99" s="622"/>
      <c r="DTI99" s="622"/>
      <c r="DTJ99" s="622"/>
      <c r="DTK99" s="622"/>
      <c r="DTL99" s="622"/>
      <c r="DTM99" s="622"/>
      <c r="DTN99" s="622"/>
      <c r="DTO99" s="622"/>
      <c r="DTP99" s="622"/>
      <c r="DTQ99" s="622"/>
      <c r="DTR99" s="622"/>
      <c r="DTS99" s="622"/>
      <c r="DTT99" s="622"/>
      <c r="DTU99" s="622"/>
      <c r="DTV99" s="622"/>
      <c r="DTW99" s="622"/>
      <c r="DTX99" s="622"/>
      <c r="DTY99" s="622"/>
      <c r="DTZ99" s="622"/>
      <c r="DUA99" s="622"/>
      <c r="DUB99" s="622"/>
      <c r="DUC99" s="622"/>
      <c r="DUD99" s="622"/>
      <c r="DUE99" s="622"/>
      <c r="DUF99" s="622"/>
      <c r="DUG99" s="622"/>
      <c r="DUH99" s="622"/>
      <c r="DUI99" s="622"/>
      <c r="DUJ99" s="622"/>
      <c r="DUK99" s="622"/>
      <c r="DUL99" s="622"/>
      <c r="DUM99" s="622"/>
      <c r="DUN99" s="622"/>
      <c r="DUO99" s="622"/>
      <c r="DUP99" s="622"/>
      <c r="DUQ99" s="622"/>
      <c r="DUR99" s="622"/>
      <c r="DUS99" s="622"/>
      <c r="DUT99" s="622"/>
      <c r="DUU99" s="622"/>
      <c r="DUV99" s="622"/>
      <c r="DUW99" s="622"/>
      <c r="DUX99" s="622"/>
      <c r="DUY99" s="622"/>
      <c r="DUZ99" s="622"/>
      <c r="DVA99" s="622"/>
      <c r="DVB99" s="622"/>
      <c r="DVC99" s="622"/>
      <c r="DVD99" s="622"/>
      <c r="DVE99" s="622"/>
      <c r="DVF99" s="622"/>
      <c r="DVG99" s="622"/>
      <c r="DVH99" s="622"/>
      <c r="DVI99" s="622"/>
      <c r="DVJ99" s="622"/>
      <c r="DVK99" s="622"/>
      <c r="DVL99" s="622"/>
      <c r="DVM99" s="622"/>
      <c r="DVN99" s="622"/>
      <c r="DVO99" s="622"/>
      <c r="DVP99" s="622"/>
      <c r="DVQ99" s="622"/>
      <c r="DVR99" s="622"/>
      <c r="DVS99" s="622"/>
      <c r="DVT99" s="622"/>
      <c r="DVU99" s="622"/>
      <c r="DVV99" s="622"/>
      <c r="DVW99" s="622"/>
      <c r="DVX99" s="622"/>
      <c r="DVY99" s="622"/>
      <c r="DVZ99" s="622"/>
      <c r="DWA99" s="622"/>
      <c r="DWB99" s="622"/>
      <c r="DWC99" s="622"/>
      <c r="DWD99" s="622"/>
      <c r="DWE99" s="622"/>
      <c r="DWF99" s="622"/>
      <c r="DWG99" s="622"/>
      <c r="DWH99" s="622"/>
      <c r="DWI99" s="622"/>
      <c r="DWJ99" s="622"/>
      <c r="DWK99" s="622"/>
      <c r="DWL99" s="622"/>
      <c r="DWM99" s="622"/>
      <c r="DWN99" s="622"/>
      <c r="DWO99" s="622"/>
      <c r="DWP99" s="622"/>
      <c r="DWQ99" s="622"/>
      <c r="DWR99" s="622"/>
      <c r="DWS99" s="622"/>
      <c r="DWT99" s="622"/>
      <c r="DWU99" s="622"/>
      <c r="DWV99" s="622"/>
      <c r="DWW99" s="622"/>
      <c r="DWX99" s="622"/>
      <c r="DWY99" s="622"/>
      <c r="DWZ99" s="622"/>
      <c r="DXA99" s="622"/>
      <c r="DXB99" s="622"/>
      <c r="DXC99" s="622"/>
      <c r="DXD99" s="622"/>
      <c r="DXE99" s="622"/>
      <c r="DXF99" s="622"/>
      <c r="DXG99" s="622"/>
      <c r="DXH99" s="622"/>
      <c r="DXI99" s="622"/>
      <c r="DXJ99" s="622"/>
      <c r="DXK99" s="622"/>
      <c r="DXL99" s="622"/>
      <c r="DXM99" s="622"/>
      <c r="DXN99" s="622"/>
      <c r="DXO99" s="622"/>
      <c r="DXP99" s="622"/>
      <c r="DXQ99" s="622"/>
      <c r="DXR99" s="622"/>
      <c r="DXS99" s="622"/>
      <c r="DXT99" s="622"/>
      <c r="DXU99" s="622"/>
      <c r="DXV99" s="622"/>
      <c r="DXW99" s="622"/>
      <c r="DXX99" s="622"/>
      <c r="DXY99" s="622"/>
      <c r="DXZ99" s="622"/>
      <c r="DYA99" s="622"/>
      <c r="DYB99" s="622"/>
      <c r="DYC99" s="622"/>
      <c r="DYD99" s="622"/>
      <c r="DYE99" s="622"/>
      <c r="DYF99" s="622"/>
      <c r="DYG99" s="622"/>
      <c r="DYH99" s="622"/>
      <c r="DYI99" s="622"/>
      <c r="DYJ99" s="622"/>
      <c r="DYK99" s="622"/>
      <c r="DYL99" s="622"/>
      <c r="DYM99" s="622"/>
      <c r="DYN99" s="622"/>
      <c r="DYO99" s="622"/>
      <c r="DYP99" s="622"/>
      <c r="DYQ99" s="622"/>
      <c r="DYR99" s="622"/>
      <c r="DYS99" s="622"/>
      <c r="DYT99" s="622"/>
      <c r="DYU99" s="622"/>
      <c r="DYV99" s="622"/>
      <c r="DYW99" s="622"/>
      <c r="DYX99" s="622"/>
      <c r="DYY99" s="622"/>
      <c r="DYZ99" s="622"/>
      <c r="DZA99" s="622"/>
      <c r="DZB99" s="622"/>
      <c r="DZC99" s="622"/>
      <c r="DZD99" s="622"/>
      <c r="DZE99" s="622"/>
      <c r="DZF99" s="622"/>
      <c r="DZG99" s="622"/>
      <c r="DZH99" s="622"/>
      <c r="DZI99" s="622"/>
      <c r="DZJ99" s="622"/>
      <c r="DZK99" s="622"/>
      <c r="DZL99" s="622"/>
      <c r="DZM99" s="622"/>
      <c r="DZN99" s="622"/>
      <c r="DZO99" s="622"/>
      <c r="DZP99" s="622"/>
      <c r="DZQ99" s="622"/>
      <c r="DZR99" s="622"/>
      <c r="DZS99" s="622"/>
      <c r="DZT99" s="622"/>
      <c r="DZU99" s="622"/>
      <c r="DZV99" s="622"/>
      <c r="DZW99" s="622"/>
      <c r="DZX99" s="622"/>
      <c r="DZY99" s="622"/>
      <c r="DZZ99" s="622"/>
      <c r="EAA99" s="622"/>
      <c r="EAB99" s="622"/>
      <c r="EAC99" s="622"/>
      <c r="EAD99" s="622"/>
      <c r="EAE99" s="622"/>
      <c r="EAF99" s="622"/>
      <c r="EAG99" s="622"/>
      <c r="EAH99" s="622"/>
      <c r="EAI99" s="622"/>
      <c r="EAJ99" s="622"/>
      <c r="EAK99" s="622"/>
      <c r="EAL99" s="622"/>
      <c r="EAM99" s="622"/>
      <c r="EAN99" s="622"/>
      <c r="EAO99" s="622"/>
      <c r="EAP99" s="622"/>
      <c r="EAQ99" s="622"/>
      <c r="EAR99" s="622"/>
      <c r="EAS99" s="622"/>
      <c r="EAT99" s="622"/>
      <c r="EAU99" s="622"/>
      <c r="EAV99" s="622"/>
      <c r="EAW99" s="622"/>
      <c r="EAX99" s="622"/>
      <c r="EAY99" s="622"/>
      <c r="EAZ99" s="622"/>
      <c r="EBA99" s="622"/>
      <c r="EBB99" s="622"/>
      <c r="EBC99" s="622"/>
      <c r="EBD99" s="622"/>
      <c r="EBE99" s="622"/>
      <c r="EBF99" s="622"/>
      <c r="EBG99" s="622"/>
      <c r="EBH99" s="622"/>
      <c r="EBI99" s="622"/>
      <c r="EBJ99" s="622"/>
      <c r="EBK99" s="622"/>
      <c r="EBL99" s="622"/>
      <c r="EBM99" s="622"/>
      <c r="EBN99" s="622"/>
      <c r="EBO99" s="622"/>
      <c r="EBP99" s="622"/>
      <c r="EBQ99" s="622"/>
      <c r="EBR99" s="622"/>
      <c r="EBS99" s="622"/>
      <c r="EBT99" s="622"/>
      <c r="EBU99" s="622"/>
      <c r="EBV99" s="622"/>
      <c r="EBW99" s="622"/>
      <c r="EBX99" s="622"/>
      <c r="EBY99" s="622"/>
      <c r="EBZ99" s="622"/>
      <c r="ECA99" s="622"/>
      <c r="ECB99" s="622"/>
      <c r="ECC99" s="622"/>
      <c r="ECD99" s="622"/>
      <c r="ECE99" s="622"/>
      <c r="ECF99" s="622"/>
      <c r="ECG99" s="622"/>
      <c r="ECH99" s="622"/>
      <c r="ECI99" s="622"/>
      <c r="ECJ99" s="622"/>
      <c r="ECK99" s="622"/>
      <c r="ECL99" s="622"/>
      <c r="ECM99" s="622"/>
      <c r="ECN99" s="622"/>
      <c r="ECO99" s="622"/>
      <c r="ECP99" s="622"/>
      <c r="ECQ99" s="622"/>
      <c r="ECR99" s="622"/>
      <c r="ECS99" s="622"/>
      <c r="ECT99" s="622"/>
      <c r="ECU99" s="622"/>
      <c r="ECV99" s="622"/>
      <c r="ECW99" s="622"/>
      <c r="ECX99" s="622"/>
      <c r="ECY99" s="622"/>
      <c r="ECZ99" s="622"/>
      <c r="EDA99" s="622"/>
      <c r="EDB99" s="622"/>
      <c r="EDC99" s="622"/>
      <c r="EDD99" s="622"/>
      <c r="EDE99" s="622"/>
      <c r="EDF99" s="622"/>
      <c r="EDG99" s="622"/>
      <c r="EDH99" s="622"/>
      <c r="EDI99" s="622"/>
      <c r="EDJ99" s="622"/>
      <c r="EDK99" s="622"/>
      <c r="EDL99" s="622"/>
      <c r="EDM99" s="622"/>
      <c r="EDN99" s="622"/>
      <c r="EDO99" s="622"/>
      <c r="EDP99" s="622"/>
      <c r="EDQ99" s="622"/>
      <c r="EDR99" s="622"/>
      <c r="EDS99" s="622"/>
      <c r="EDT99" s="622"/>
      <c r="EDU99" s="622"/>
      <c r="EDV99" s="622"/>
      <c r="EDW99" s="622"/>
      <c r="EDX99" s="622"/>
      <c r="EDY99" s="622"/>
      <c r="EDZ99" s="622"/>
      <c r="EEA99" s="622"/>
      <c r="EEB99" s="622"/>
      <c r="EEC99" s="622"/>
      <c r="EED99" s="622"/>
      <c r="EEE99" s="622"/>
      <c r="EEF99" s="622"/>
      <c r="EEG99" s="622"/>
      <c r="EEH99" s="622"/>
      <c r="EEI99" s="622"/>
      <c r="EEJ99" s="622"/>
      <c r="EEK99" s="622"/>
      <c r="EEL99" s="622"/>
      <c r="EEM99" s="622"/>
      <c r="EEN99" s="622"/>
      <c r="EEO99" s="622"/>
      <c r="EEP99" s="622"/>
      <c r="EEQ99" s="622"/>
      <c r="EER99" s="622"/>
      <c r="EES99" s="622"/>
      <c r="EET99" s="622"/>
      <c r="EEU99" s="622"/>
      <c r="EEV99" s="622"/>
      <c r="EEW99" s="622"/>
      <c r="EEX99" s="622"/>
      <c r="EEY99" s="622"/>
      <c r="EEZ99" s="622"/>
      <c r="EFA99" s="622"/>
      <c r="EFB99" s="622"/>
      <c r="EFC99" s="622"/>
      <c r="EFD99" s="622"/>
      <c r="EFE99" s="622"/>
      <c r="EFF99" s="622"/>
      <c r="EFG99" s="622"/>
      <c r="EFH99" s="622"/>
      <c r="EFI99" s="622"/>
      <c r="EFJ99" s="622"/>
      <c r="EFK99" s="622"/>
      <c r="EFL99" s="622"/>
      <c r="EFM99" s="622"/>
      <c r="EFN99" s="622"/>
      <c r="EFO99" s="622"/>
      <c r="EFP99" s="622"/>
      <c r="EFQ99" s="622"/>
      <c r="EFR99" s="622"/>
      <c r="EFS99" s="622"/>
      <c r="EFT99" s="622"/>
      <c r="EFU99" s="622"/>
      <c r="EFV99" s="622"/>
      <c r="EFW99" s="622"/>
      <c r="EFX99" s="622"/>
      <c r="EFY99" s="622"/>
      <c r="EFZ99" s="622"/>
      <c r="EGA99" s="622"/>
      <c r="EGB99" s="622"/>
      <c r="EGC99" s="622"/>
      <c r="EGD99" s="622"/>
      <c r="EGE99" s="622"/>
      <c r="EGF99" s="622"/>
      <c r="EGG99" s="622"/>
      <c r="EGH99" s="622"/>
      <c r="EGI99" s="622"/>
      <c r="EGJ99" s="622"/>
      <c r="EGK99" s="622"/>
      <c r="EGL99" s="622"/>
      <c r="EGM99" s="622"/>
      <c r="EGN99" s="622"/>
      <c r="EGO99" s="622"/>
      <c r="EGP99" s="622"/>
      <c r="EGQ99" s="622"/>
      <c r="EGR99" s="622"/>
      <c r="EGS99" s="622"/>
      <c r="EGT99" s="622"/>
      <c r="EGU99" s="622"/>
      <c r="EGV99" s="622"/>
      <c r="EGW99" s="622"/>
      <c r="EGX99" s="622"/>
      <c r="EGY99" s="622"/>
      <c r="EGZ99" s="622"/>
      <c r="EHA99" s="622"/>
      <c r="EHB99" s="622"/>
      <c r="EHC99" s="622"/>
      <c r="EHD99" s="622"/>
      <c r="EHE99" s="622"/>
      <c r="EHF99" s="622"/>
      <c r="EHG99" s="622"/>
      <c r="EHH99" s="622"/>
      <c r="EHI99" s="622"/>
      <c r="EHJ99" s="622"/>
      <c r="EHK99" s="622"/>
      <c r="EHL99" s="622"/>
      <c r="EHM99" s="622"/>
      <c r="EHN99" s="622"/>
      <c r="EHO99" s="622"/>
      <c r="EHP99" s="622"/>
      <c r="EHQ99" s="622"/>
      <c r="EHR99" s="622"/>
      <c r="EHS99" s="622"/>
      <c r="EHT99" s="622"/>
      <c r="EHU99" s="622"/>
      <c r="EHV99" s="622"/>
      <c r="EHW99" s="622"/>
      <c r="EHX99" s="622"/>
      <c r="EHY99" s="622"/>
      <c r="EHZ99" s="622"/>
      <c r="EIA99" s="622"/>
      <c r="EIB99" s="622"/>
      <c r="EIC99" s="622"/>
      <c r="EID99" s="622"/>
      <c r="EIE99" s="622"/>
      <c r="EIF99" s="622"/>
      <c r="EIG99" s="622"/>
      <c r="EIH99" s="622"/>
      <c r="EII99" s="622"/>
      <c r="EIJ99" s="622"/>
      <c r="EIK99" s="622"/>
      <c r="EIL99" s="622"/>
      <c r="EIM99" s="622"/>
      <c r="EIN99" s="622"/>
      <c r="EIO99" s="622"/>
      <c r="EIP99" s="622"/>
      <c r="EIQ99" s="622"/>
      <c r="EIR99" s="622"/>
      <c r="EIS99" s="622"/>
      <c r="EIT99" s="622"/>
      <c r="EIU99" s="622"/>
      <c r="EIV99" s="622"/>
      <c r="EIW99" s="622"/>
      <c r="EIX99" s="622"/>
      <c r="EIY99" s="622"/>
      <c r="EIZ99" s="622"/>
      <c r="EJA99" s="622"/>
      <c r="EJB99" s="622"/>
      <c r="EJC99" s="622"/>
      <c r="EJD99" s="622"/>
      <c r="EJE99" s="622"/>
      <c r="EJF99" s="622"/>
      <c r="EJG99" s="622"/>
      <c r="EJH99" s="622"/>
      <c r="EJI99" s="622"/>
      <c r="EJJ99" s="622"/>
      <c r="EJK99" s="622"/>
      <c r="EJL99" s="622"/>
      <c r="EJM99" s="622"/>
      <c r="EJN99" s="622"/>
      <c r="EJO99" s="622"/>
      <c r="EJP99" s="622"/>
      <c r="EJQ99" s="622"/>
      <c r="EJR99" s="622"/>
      <c r="EJS99" s="622"/>
      <c r="EJT99" s="622"/>
      <c r="EJU99" s="622"/>
      <c r="EJV99" s="622"/>
      <c r="EJW99" s="622"/>
      <c r="EJX99" s="622"/>
      <c r="EJY99" s="622"/>
      <c r="EJZ99" s="622"/>
      <c r="EKA99" s="622"/>
      <c r="EKB99" s="622"/>
      <c r="EKC99" s="622"/>
      <c r="EKD99" s="622"/>
      <c r="EKE99" s="622"/>
      <c r="EKF99" s="622"/>
      <c r="EKG99" s="622"/>
      <c r="EKH99" s="622"/>
      <c r="EKI99" s="622"/>
      <c r="EKJ99" s="622"/>
      <c r="EKK99" s="622"/>
      <c r="EKL99" s="622"/>
      <c r="EKM99" s="622"/>
      <c r="EKN99" s="622"/>
      <c r="EKO99" s="622"/>
      <c r="EKP99" s="622"/>
      <c r="EKQ99" s="622"/>
      <c r="EKR99" s="622"/>
      <c r="EKS99" s="622"/>
      <c r="EKT99" s="622"/>
      <c r="EKU99" s="622"/>
      <c r="EKV99" s="622"/>
      <c r="EKW99" s="622"/>
      <c r="EKX99" s="622"/>
      <c r="EKY99" s="622"/>
      <c r="EKZ99" s="622"/>
      <c r="ELA99" s="622"/>
      <c r="ELB99" s="622"/>
      <c r="ELC99" s="622"/>
      <c r="ELD99" s="622"/>
      <c r="ELE99" s="622"/>
      <c r="ELF99" s="622"/>
      <c r="ELG99" s="622"/>
      <c r="ELH99" s="622"/>
      <c r="ELI99" s="622"/>
      <c r="ELJ99" s="622"/>
      <c r="ELK99" s="622"/>
      <c r="ELL99" s="622"/>
      <c r="ELM99" s="622"/>
      <c r="ELN99" s="622"/>
      <c r="ELO99" s="622"/>
      <c r="ELP99" s="622"/>
      <c r="ELQ99" s="622"/>
      <c r="ELR99" s="622"/>
      <c r="ELS99" s="622"/>
      <c r="ELT99" s="622"/>
      <c r="ELU99" s="622"/>
      <c r="ELV99" s="622"/>
      <c r="ELW99" s="622"/>
      <c r="ELX99" s="622"/>
      <c r="ELY99" s="622"/>
      <c r="ELZ99" s="622"/>
      <c r="EMA99" s="622"/>
      <c r="EMB99" s="622"/>
      <c r="EMC99" s="622"/>
      <c r="EMD99" s="622"/>
      <c r="EME99" s="622"/>
      <c r="EMF99" s="622"/>
      <c r="EMG99" s="622"/>
      <c r="EMH99" s="622"/>
      <c r="EMI99" s="622"/>
      <c r="EMJ99" s="622"/>
      <c r="EMK99" s="622"/>
      <c r="EML99" s="622"/>
      <c r="EMM99" s="622"/>
      <c r="EMN99" s="622"/>
      <c r="EMO99" s="622"/>
      <c r="EMP99" s="622"/>
      <c r="EMQ99" s="622"/>
      <c r="EMR99" s="622"/>
      <c r="EMS99" s="622"/>
      <c r="EMT99" s="622"/>
      <c r="EMU99" s="622"/>
      <c r="EMV99" s="622"/>
      <c r="EMW99" s="622"/>
      <c r="EMX99" s="622"/>
      <c r="EMY99" s="622"/>
      <c r="EMZ99" s="622"/>
      <c r="ENA99" s="622"/>
      <c r="ENB99" s="622"/>
      <c r="ENC99" s="622"/>
      <c r="END99" s="622"/>
      <c r="ENE99" s="622"/>
      <c r="ENF99" s="622"/>
      <c r="ENG99" s="622"/>
      <c r="ENH99" s="622"/>
      <c r="ENI99" s="622"/>
      <c r="ENJ99" s="622"/>
      <c r="ENK99" s="622"/>
      <c r="ENL99" s="622"/>
      <c r="ENM99" s="622"/>
      <c r="ENN99" s="622"/>
      <c r="ENO99" s="622"/>
      <c r="ENP99" s="622"/>
      <c r="ENQ99" s="622"/>
      <c r="ENR99" s="622"/>
      <c r="ENS99" s="622"/>
      <c r="ENT99" s="622"/>
      <c r="ENU99" s="622"/>
      <c r="ENV99" s="622"/>
      <c r="ENW99" s="622"/>
      <c r="ENX99" s="622"/>
      <c r="ENY99" s="622"/>
      <c r="ENZ99" s="622"/>
      <c r="EOA99" s="622"/>
      <c r="EOB99" s="622"/>
      <c r="EOC99" s="622"/>
      <c r="EOD99" s="622"/>
      <c r="EOE99" s="622"/>
      <c r="EOF99" s="622"/>
      <c r="EOG99" s="622"/>
      <c r="EOH99" s="622"/>
      <c r="EOI99" s="622"/>
      <c r="EOJ99" s="622"/>
      <c r="EOK99" s="622"/>
      <c r="EOL99" s="622"/>
      <c r="EOM99" s="622"/>
      <c r="EON99" s="622"/>
      <c r="EOO99" s="622"/>
      <c r="EOP99" s="622"/>
      <c r="EOQ99" s="622"/>
      <c r="EOR99" s="622"/>
      <c r="EOS99" s="622"/>
      <c r="EOT99" s="622"/>
      <c r="EOU99" s="622"/>
      <c r="EOV99" s="622"/>
      <c r="EOW99" s="622"/>
      <c r="EOX99" s="622"/>
      <c r="EOY99" s="622"/>
      <c r="EOZ99" s="622"/>
      <c r="EPA99" s="622"/>
      <c r="EPB99" s="622"/>
      <c r="EPC99" s="622"/>
      <c r="EPD99" s="622"/>
      <c r="EPE99" s="622"/>
      <c r="EPF99" s="622"/>
      <c r="EPG99" s="622"/>
      <c r="EPH99" s="622"/>
      <c r="EPI99" s="622"/>
      <c r="EPJ99" s="622"/>
      <c r="EPK99" s="622"/>
      <c r="EPL99" s="622"/>
      <c r="EPM99" s="622"/>
      <c r="EPN99" s="622"/>
      <c r="EPO99" s="622"/>
      <c r="EPP99" s="622"/>
      <c r="EPQ99" s="622"/>
      <c r="EPR99" s="622"/>
      <c r="EPS99" s="622"/>
      <c r="EPT99" s="622"/>
      <c r="EPU99" s="622"/>
      <c r="EPV99" s="622"/>
      <c r="EPW99" s="622"/>
      <c r="EPX99" s="622"/>
      <c r="EPY99" s="622"/>
      <c r="EPZ99" s="622"/>
      <c r="EQA99" s="622"/>
      <c r="EQB99" s="622"/>
      <c r="EQC99" s="622"/>
      <c r="EQD99" s="622"/>
      <c r="EQE99" s="622"/>
      <c r="EQF99" s="622"/>
      <c r="EQG99" s="622"/>
      <c r="EQH99" s="622"/>
      <c r="EQI99" s="622"/>
      <c r="EQJ99" s="622"/>
      <c r="EQK99" s="622"/>
      <c r="EQL99" s="622"/>
      <c r="EQM99" s="622"/>
      <c r="EQN99" s="622"/>
      <c r="EQO99" s="622"/>
      <c r="EQP99" s="622"/>
      <c r="EQQ99" s="622"/>
      <c r="EQR99" s="622"/>
      <c r="EQS99" s="622"/>
      <c r="EQT99" s="622"/>
      <c r="EQU99" s="622"/>
      <c r="EQV99" s="622"/>
      <c r="EQW99" s="622"/>
      <c r="EQX99" s="622"/>
      <c r="EQY99" s="622"/>
      <c r="EQZ99" s="622"/>
      <c r="ERA99" s="622"/>
      <c r="ERB99" s="622"/>
      <c r="ERC99" s="622"/>
      <c r="ERD99" s="622"/>
      <c r="ERE99" s="622"/>
      <c r="ERF99" s="622"/>
      <c r="ERG99" s="622"/>
      <c r="ERH99" s="622"/>
      <c r="ERI99" s="622"/>
      <c r="ERJ99" s="622"/>
      <c r="ERK99" s="622"/>
      <c r="ERL99" s="622"/>
      <c r="ERM99" s="622"/>
      <c r="ERN99" s="622"/>
      <c r="ERO99" s="622"/>
      <c r="ERP99" s="622"/>
      <c r="ERQ99" s="622"/>
      <c r="ERR99" s="622"/>
      <c r="ERS99" s="622"/>
      <c r="ERT99" s="622"/>
      <c r="ERU99" s="622"/>
      <c r="ERV99" s="622"/>
      <c r="ERW99" s="622"/>
      <c r="ERX99" s="622"/>
      <c r="ERY99" s="622"/>
      <c r="ERZ99" s="622"/>
      <c r="ESA99" s="622"/>
      <c r="ESB99" s="622"/>
      <c r="ESC99" s="622"/>
      <c r="ESD99" s="622"/>
      <c r="ESE99" s="622"/>
      <c r="ESF99" s="622"/>
      <c r="ESG99" s="622"/>
      <c r="ESH99" s="622"/>
      <c r="ESI99" s="622"/>
      <c r="ESJ99" s="622"/>
      <c r="ESK99" s="622"/>
      <c r="ESL99" s="622"/>
      <c r="ESM99" s="622"/>
      <c r="ESN99" s="622"/>
      <c r="ESO99" s="622"/>
      <c r="ESP99" s="622"/>
      <c r="ESQ99" s="622"/>
      <c r="ESR99" s="622"/>
      <c r="ESS99" s="622"/>
      <c r="EST99" s="622"/>
      <c r="ESU99" s="622"/>
      <c r="ESV99" s="622"/>
      <c r="ESW99" s="622"/>
      <c r="ESX99" s="622"/>
      <c r="ESY99" s="622"/>
      <c r="ESZ99" s="622"/>
      <c r="ETA99" s="622"/>
      <c r="ETB99" s="622"/>
      <c r="ETC99" s="622"/>
      <c r="ETD99" s="622"/>
      <c r="ETE99" s="622"/>
      <c r="ETF99" s="622"/>
      <c r="ETG99" s="622"/>
      <c r="ETH99" s="622"/>
      <c r="ETI99" s="622"/>
      <c r="ETJ99" s="622"/>
      <c r="ETK99" s="622"/>
      <c r="ETL99" s="622"/>
      <c r="ETM99" s="622"/>
      <c r="ETN99" s="622"/>
      <c r="ETO99" s="622"/>
      <c r="ETP99" s="622"/>
      <c r="ETQ99" s="622"/>
      <c r="ETR99" s="622"/>
      <c r="ETS99" s="622"/>
      <c r="ETT99" s="622"/>
      <c r="ETU99" s="622"/>
      <c r="ETV99" s="622"/>
      <c r="ETW99" s="622"/>
      <c r="ETX99" s="622"/>
      <c r="ETY99" s="622"/>
      <c r="ETZ99" s="622"/>
      <c r="EUA99" s="622"/>
      <c r="EUB99" s="622"/>
      <c r="EUC99" s="622"/>
      <c r="EUD99" s="622"/>
      <c r="EUE99" s="622"/>
      <c r="EUF99" s="622"/>
      <c r="EUG99" s="622"/>
      <c r="EUH99" s="622"/>
      <c r="EUI99" s="622"/>
      <c r="EUJ99" s="622"/>
      <c r="EUK99" s="622"/>
      <c r="EUL99" s="622"/>
      <c r="EUM99" s="622"/>
      <c r="EUN99" s="622"/>
      <c r="EUO99" s="622"/>
      <c r="EUP99" s="622"/>
      <c r="EUQ99" s="622"/>
      <c r="EUR99" s="622"/>
      <c r="EUS99" s="622"/>
      <c r="EUT99" s="622"/>
      <c r="EUU99" s="622"/>
      <c r="EUV99" s="622"/>
      <c r="EUW99" s="622"/>
      <c r="EUX99" s="622"/>
      <c r="EUY99" s="622"/>
      <c r="EUZ99" s="622"/>
      <c r="EVA99" s="622"/>
      <c r="EVB99" s="622"/>
      <c r="EVC99" s="622"/>
      <c r="EVD99" s="622"/>
      <c r="EVE99" s="622"/>
      <c r="EVF99" s="622"/>
      <c r="EVG99" s="622"/>
      <c r="EVH99" s="622"/>
      <c r="EVI99" s="622"/>
      <c r="EVJ99" s="622"/>
      <c r="EVK99" s="622"/>
      <c r="EVL99" s="622"/>
      <c r="EVM99" s="622"/>
      <c r="EVN99" s="622"/>
      <c r="EVO99" s="622"/>
      <c r="EVP99" s="622"/>
      <c r="EVQ99" s="622"/>
      <c r="EVR99" s="622"/>
      <c r="EVS99" s="622"/>
      <c r="EVT99" s="622"/>
      <c r="EVU99" s="622"/>
      <c r="EVV99" s="622"/>
      <c r="EVW99" s="622"/>
      <c r="EVX99" s="622"/>
      <c r="EVY99" s="622"/>
      <c r="EVZ99" s="622"/>
      <c r="EWA99" s="622"/>
      <c r="EWB99" s="622"/>
      <c r="EWC99" s="622"/>
      <c r="EWD99" s="622"/>
      <c r="EWE99" s="622"/>
      <c r="EWF99" s="622"/>
      <c r="EWG99" s="622"/>
      <c r="EWH99" s="622"/>
      <c r="EWI99" s="622"/>
      <c r="EWJ99" s="622"/>
      <c r="EWK99" s="622"/>
      <c r="EWL99" s="622"/>
      <c r="EWM99" s="622"/>
      <c r="EWN99" s="622"/>
      <c r="EWO99" s="622"/>
      <c r="EWP99" s="622"/>
      <c r="EWQ99" s="622"/>
      <c r="EWR99" s="622"/>
      <c r="EWS99" s="622"/>
      <c r="EWT99" s="622"/>
      <c r="EWU99" s="622"/>
      <c r="EWV99" s="622"/>
      <c r="EWW99" s="622"/>
      <c r="EWX99" s="622"/>
      <c r="EWY99" s="622"/>
      <c r="EWZ99" s="622"/>
      <c r="EXA99" s="622"/>
      <c r="EXB99" s="622"/>
      <c r="EXC99" s="622"/>
      <c r="EXD99" s="622"/>
      <c r="EXE99" s="622"/>
      <c r="EXF99" s="622"/>
      <c r="EXG99" s="622"/>
      <c r="EXH99" s="622"/>
      <c r="EXI99" s="622"/>
      <c r="EXJ99" s="622"/>
      <c r="EXK99" s="622"/>
      <c r="EXL99" s="622"/>
      <c r="EXM99" s="622"/>
      <c r="EXN99" s="622"/>
      <c r="EXO99" s="622"/>
      <c r="EXP99" s="622"/>
      <c r="EXQ99" s="622"/>
      <c r="EXR99" s="622"/>
      <c r="EXS99" s="622"/>
      <c r="EXT99" s="622"/>
      <c r="EXU99" s="622"/>
      <c r="EXV99" s="622"/>
      <c r="EXW99" s="622"/>
      <c r="EXX99" s="622"/>
      <c r="EXY99" s="622"/>
      <c r="EXZ99" s="622"/>
      <c r="EYA99" s="622"/>
      <c r="EYB99" s="622"/>
      <c r="EYC99" s="622"/>
      <c r="EYD99" s="622"/>
      <c r="EYE99" s="622"/>
      <c r="EYF99" s="622"/>
      <c r="EYG99" s="622"/>
      <c r="EYH99" s="622"/>
      <c r="EYI99" s="622"/>
      <c r="EYJ99" s="622"/>
      <c r="EYK99" s="622"/>
      <c r="EYL99" s="622"/>
      <c r="EYM99" s="622"/>
      <c r="EYN99" s="622"/>
      <c r="EYO99" s="622"/>
      <c r="EYP99" s="622"/>
      <c r="EYQ99" s="622"/>
      <c r="EYR99" s="622"/>
      <c r="EYS99" s="622"/>
      <c r="EYT99" s="622"/>
      <c r="EYU99" s="622"/>
      <c r="EYV99" s="622"/>
      <c r="EYW99" s="622"/>
      <c r="EYX99" s="622"/>
      <c r="EYY99" s="622"/>
      <c r="EYZ99" s="622"/>
      <c r="EZA99" s="622"/>
      <c r="EZB99" s="622"/>
      <c r="EZC99" s="622"/>
      <c r="EZD99" s="622"/>
      <c r="EZE99" s="622"/>
      <c r="EZF99" s="622"/>
      <c r="EZG99" s="622"/>
      <c r="EZH99" s="622"/>
      <c r="EZI99" s="622"/>
      <c r="EZJ99" s="622"/>
      <c r="EZK99" s="622"/>
      <c r="EZL99" s="622"/>
      <c r="EZM99" s="622"/>
      <c r="EZN99" s="622"/>
      <c r="EZO99" s="622"/>
      <c r="EZP99" s="622"/>
      <c r="EZQ99" s="622"/>
      <c r="EZR99" s="622"/>
      <c r="EZS99" s="622"/>
      <c r="EZT99" s="622"/>
      <c r="EZU99" s="622"/>
      <c r="EZV99" s="622"/>
      <c r="EZW99" s="622"/>
      <c r="EZX99" s="622"/>
      <c r="EZY99" s="622"/>
      <c r="EZZ99" s="622"/>
      <c r="FAA99" s="622"/>
      <c r="FAB99" s="622"/>
      <c r="FAC99" s="622"/>
      <c r="FAD99" s="622"/>
      <c r="FAE99" s="622"/>
      <c r="FAF99" s="622"/>
      <c r="FAG99" s="622"/>
      <c r="FAH99" s="622"/>
      <c r="FAI99" s="622"/>
      <c r="FAJ99" s="622"/>
      <c r="FAK99" s="622"/>
      <c r="FAL99" s="622"/>
      <c r="FAM99" s="622"/>
      <c r="FAN99" s="622"/>
      <c r="FAO99" s="622"/>
      <c r="FAP99" s="622"/>
      <c r="FAQ99" s="622"/>
      <c r="FAR99" s="622"/>
      <c r="FAS99" s="622"/>
      <c r="FAT99" s="622"/>
      <c r="FAU99" s="622"/>
      <c r="FAV99" s="622"/>
      <c r="FAW99" s="622"/>
      <c r="FAX99" s="622"/>
      <c r="FAY99" s="622"/>
      <c r="FAZ99" s="622"/>
      <c r="FBA99" s="622"/>
      <c r="FBB99" s="622"/>
      <c r="FBC99" s="622"/>
      <c r="FBD99" s="622"/>
      <c r="FBE99" s="622"/>
      <c r="FBF99" s="622"/>
      <c r="FBG99" s="622"/>
      <c r="FBH99" s="622"/>
      <c r="FBI99" s="622"/>
      <c r="FBJ99" s="622"/>
      <c r="FBK99" s="622"/>
      <c r="FBL99" s="622"/>
      <c r="FBM99" s="622"/>
      <c r="FBN99" s="622"/>
      <c r="FBO99" s="622"/>
      <c r="FBP99" s="622"/>
      <c r="FBQ99" s="622"/>
      <c r="FBR99" s="622"/>
      <c r="FBS99" s="622"/>
      <c r="FBT99" s="622"/>
      <c r="FBU99" s="622"/>
      <c r="FBV99" s="622"/>
      <c r="FBW99" s="622"/>
      <c r="FBX99" s="622"/>
      <c r="FBY99" s="622"/>
      <c r="FBZ99" s="622"/>
      <c r="FCA99" s="622"/>
      <c r="FCB99" s="622"/>
      <c r="FCC99" s="622"/>
      <c r="FCD99" s="622"/>
      <c r="FCE99" s="622"/>
      <c r="FCF99" s="622"/>
      <c r="FCG99" s="622"/>
      <c r="FCH99" s="622"/>
      <c r="FCI99" s="622"/>
      <c r="FCJ99" s="622"/>
      <c r="FCK99" s="622"/>
      <c r="FCL99" s="622"/>
      <c r="FCM99" s="622"/>
      <c r="FCN99" s="622"/>
      <c r="FCO99" s="622"/>
      <c r="FCP99" s="622"/>
      <c r="FCQ99" s="622"/>
      <c r="FCR99" s="622"/>
      <c r="FCS99" s="622"/>
      <c r="FCT99" s="622"/>
      <c r="FCU99" s="622"/>
      <c r="FCV99" s="622"/>
      <c r="FCW99" s="622"/>
      <c r="FCX99" s="622"/>
      <c r="FCY99" s="622"/>
      <c r="FCZ99" s="622"/>
      <c r="FDA99" s="622"/>
      <c r="FDB99" s="622"/>
      <c r="FDC99" s="622"/>
      <c r="FDD99" s="622"/>
      <c r="FDE99" s="622"/>
      <c r="FDF99" s="622"/>
      <c r="FDG99" s="622"/>
      <c r="FDH99" s="622"/>
      <c r="FDI99" s="622"/>
      <c r="FDJ99" s="622"/>
      <c r="FDK99" s="622"/>
      <c r="FDL99" s="622"/>
      <c r="FDM99" s="622"/>
      <c r="FDN99" s="622"/>
      <c r="FDO99" s="622"/>
      <c r="FDP99" s="622"/>
      <c r="FDQ99" s="622"/>
      <c r="FDR99" s="622"/>
      <c r="FDS99" s="622"/>
      <c r="FDT99" s="622"/>
      <c r="FDU99" s="622"/>
      <c r="FDV99" s="622"/>
      <c r="FDW99" s="622"/>
      <c r="FDX99" s="622"/>
      <c r="FDY99" s="622"/>
      <c r="FDZ99" s="622"/>
      <c r="FEA99" s="622"/>
      <c r="FEB99" s="622"/>
      <c r="FEC99" s="622"/>
      <c r="FED99" s="622"/>
      <c r="FEE99" s="622"/>
      <c r="FEF99" s="622"/>
      <c r="FEG99" s="622"/>
      <c r="FEH99" s="622"/>
      <c r="FEI99" s="622"/>
      <c r="FEJ99" s="622"/>
      <c r="FEK99" s="622"/>
      <c r="FEL99" s="622"/>
      <c r="FEM99" s="622"/>
      <c r="FEN99" s="622"/>
      <c r="FEO99" s="622"/>
      <c r="FEP99" s="622"/>
      <c r="FEQ99" s="622"/>
      <c r="FER99" s="622"/>
      <c r="FES99" s="622"/>
      <c r="FET99" s="622"/>
      <c r="FEU99" s="622"/>
      <c r="FEV99" s="622"/>
      <c r="FEW99" s="622"/>
      <c r="FEX99" s="622"/>
      <c r="FEY99" s="622"/>
      <c r="FEZ99" s="622"/>
      <c r="FFA99" s="622"/>
      <c r="FFB99" s="622"/>
      <c r="FFC99" s="622"/>
      <c r="FFD99" s="622"/>
      <c r="FFE99" s="622"/>
      <c r="FFF99" s="622"/>
      <c r="FFG99" s="622"/>
      <c r="FFH99" s="622"/>
      <c r="FFI99" s="622"/>
      <c r="FFJ99" s="622"/>
      <c r="FFK99" s="622"/>
      <c r="FFL99" s="622"/>
      <c r="FFM99" s="622"/>
      <c r="FFN99" s="622"/>
      <c r="FFO99" s="622"/>
      <c r="FFP99" s="622"/>
      <c r="FFQ99" s="622"/>
      <c r="FFR99" s="622"/>
      <c r="FFS99" s="622"/>
      <c r="FFT99" s="622"/>
      <c r="FFU99" s="622"/>
      <c r="FFV99" s="622"/>
      <c r="FFW99" s="622"/>
      <c r="FFX99" s="622"/>
      <c r="FFY99" s="622"/>
      <c r="FFZ99" s="622"/>
      <c r="FGA99" s="622"/>
      <c r="FGB99" s="622"/>
      <c r="FGC99" s="622"/>
      <c r="FGD99" s="622"/>
      <c r="FGE99" s="622"/>
      <c r="FGF99" s="622"/>
      <c r="FGG99" s="622"/>
      <c r="FGH99" s="622"/>
      <c r="FGI99" s="622"/>
      <c r="FGJ99" s="622"/>
      <c r="FGK99" s="622"/>
      <c r="FGL99" s="622"/>
      <c r="FGM99" s="622"/>
      <c r="FGN99" s="622"/>
      <c r="FGO99" s="622"/>
      <c r="FGP99" s="622"/>
      <c r="FGQ99" s="622"/>
      <c r="FGR99" s="622"/>
      <c r="FGS99" s="622"/>
      <c r="FGT99" s="622"/>
      <c r="FGU99" s="622"/>
      <c r="FGV99" s="622"/>
      <c r="FGW99" s="622"/>
      <c r="FGX99" s="622"/>
      <c r="FGY99" s="622"/>
      <c r="FGZ99" s="622"/>
      <c r="FHA99" s="622"/>
      <c r="FHB99" s="622"/>
      <c r="FHC99" s="622"/>
      <c r="FHD99" s="622"/>
      <c r="FHE99" s="622"/>
      <c r="FHF99" s="622"/>
      <c r="FHG99" s="622"/>
      <c r="FHH99" s="622"/>
      <c r="FHI99" s="622"/>
      <c r="FHJ99" s="622"/>
      <c r="FHK99" s="622"/>
      <c r="FHL99" s="622"/>
      <c r="FHM99" s="622"/>
      <c r="FHN99" s="622"/>
      <c r="FHO99" s="622"/>
      <c r="FHP99" s="622"/>
      <c r="FHQ99" s="622"/>
      <c r="FHR99" s="622"/>
      <c r="FHS99" s="622"/>
      <c r="FHT99" s="622"/>
      <c r="FHU99" s="622"/>
      <c r="FHV99" s="622"/>
      <c r="FHW99" s="622"/>
      <c r="FHX99" s="622"/>
      <c r="FHY99" s="622"/>
      <c r="FHZ99" s="622"/>
      <c r="FIA99" s="622"/>
      <c r="FIB99" s="622"/>
      <c r="FIC99" s="622"/>
      <c r="FID99" s="622"/>
      <c r="FIE99" s="622"/>
      <c r="FIF99" s="622"/>
      <c r="FIG99" s="622"/>
      <c r="FIH99" s="622"/>
      <c r="FII99" s="622"/>
      <c r="FIJ99" s="622"/>
      <c r="FIK99" s="622"/>
      <c r="FIL99" s="622"/>
      <c r="FIM99" s="622"/>
      <c r="FIN99" s="622"/>
      <c r="FIO99" s="622"/>
      <c r="FIP99" s="622"/>
      <c r="FIQ99" s="622"/>
      <c r="FIR99" s="622"/>
      <c r="FIS99" s="622"/>
      <c r="FIT99" s="622"/>
      <c r="FIU99" s="622"/>
      <c r="FIV99" s="622"/>
      <c r="FIW99" s="622"/>
      <c r="FIX99" s="622"/>
      <c r="FIY99" s="622"/>
      <c r="FIZ99" s="622"/>
      <c r="FJA99" s="622"/>
      <c r="FJB99" s="622"/>
      <c r="FJC99" s="622"/>
      <c r="FJD99" s="622"/>
      <c r="FJE99" s="622"/>
      <c r="FJF99" s="622"/>
      <c r="FJG99" s="622"/>
      <c r="FJH99" s="622"/>
      <c r="FJI99" s="622"/>
      <c r="FJJ99" s="622"/>
      <c r="FJK99" s="622"/>
      <c r="FJL99" s="622"/>
      <c r="FJM99" s="622"/>
      <c r="FJN99" s="622"/>
      <c r="FJO99" s="622"/>
      <c r="FJP99" s="622"/>
      <c r="FJQ99" s="622"/>
      <c r="FJR99" s="622"/>
      <c r="FJS99" s="622"/>
      <c r="FJT99" s="622"/>
      <c r="FJU99" s="622"/>
      <c r="FJV99" s="622"/>
      <c r="FJW99" s="622"/>
      <c r="FJX99" s="622"/>
      <c r="FJY99" s="622"/>
      <c r="FJZ99" s="622"/>
      <c r="FKA99" s="622"/>
      <c r="FKB99" s="622"/>
      <c r="FKC99" s="622"/>
      <c r="FKD99" s="622"/>
      <c r="FKE99" s="622"/>
      <c r="FKF99" s="622"/>
      <c r="FKG99" s="622"/>
      <c r="FKH99" s="622"/>
      <c r="FKI99" s="622"/>
      <c r="FKJ99" s="622"/>
      <c r="FKK99" s="622"/>
      <c r="FKL99" s="622"/>
      <c r="FKM99" s="622"/>
      <c r="FKN99" s="622"/>
      <c r="FKO99" s="622"/>
      <c r="FKP99" s="622"/>
      <c r="FKQ99" s="622"/>
      <c r="FKR99" s="622"/>
      <c r="FKS99" s="622"/>
      <c r="FKT99" s="622"/>
      <c r="FKU99" s="622"/>
      <c r="FKV99" s="622"/>
      <c r="FKW99" s="622"/>
      <c r="FKX99" s="622"/>
      <c r="FKY99" s="622"/>
      <c r="FKZ99" s="622"/>
      <c r="FLA99" s="622"/>
      <c r="FLB99" s="622"/>
      <c r="FLC99" s="622"/>
      <c r="FLD99" s="622"/>
      <c r="FLE99" s="622"/>
      <c r="FLF99" s="622"/>
      <c r="FLG99" s="622"/>
      <c r="FLH99" s="622"/>
      <c r="FLI99" s="622"/>
      <c r="FLJ99" s="622"/>
      <c r="FLK99" s="622"/>
      <c r="FLL99" s="622"/>
      <c r="FLM99" s="622"/>
      <c r="FLN99" s="622"/>
      <c r="FLO99" s="622"/>
      <c r="FLP99" s="622"/>
      <c r="FLQ99" s="622"/>
      <c r="FLR99" s="622"/>
      <c r="FLS99" s="622"/>
      <c r="FLT99" s="622"/>
      <c r="FLU99" s="622"/>
      <c r="FLV99" s="622"/>
      <c r="FLW99" s="622"/>
      <c r="FLX99" s="622"/>
      <c r="FLY99" s="622"/>
      <c r="FLZ99" s="622"/>
      <c r="FMA99" s="622"/>
      <c r="FMB99" s="622"/>
      <c r="FMC99" s="622"/>
      <c r="FMD99" s="622"/>
      <c r="FME99" s="622"/>
      <c r="FMF99" s="622"/>
      <c r="FMG99" s="622"/>
      <c r="FMH99" s="622"/>
      <c r="FMI99" s="622"/>
      <c r="FMJ99" s="622"/>
      <c r="FMK99" s="622"/>
      <c r="FML99" s="622"/>
      <c r="FMM99" s="622"/>
      <c r="FMN99" s="622"/>
      <c r="FMO99" s="622"/>
      <c r="FMP99" s="622"/>
      <c r="FMQ99" s="622"/>
      <c r="FMR99" s="622"/>
      <c r="FMS99" s="622"/>
      <c r="FMT99" s="622"/>
      <c r="FMU99" s="622"/>
      <c r="FMV99" s="622"/>
      <c r="FMW99" s="622"/>
      <c r="FMX99" s="622"/>
      <c r="FMY99" s="622"/>
      <c r="FMZ99" s="622"/>
      <c r="FNA99" s="622"/>
      <c r="FNB99" s="622"/>
      <c r="FNC99" s="622"/>
      <c r="FND99" s="622"/>
      <c r="FNE99" s="622"/>
      <c r="FNF99" s="622"/>
      <c r="FNG99" s="622"/>
      <c r="FNH99" s="622"/>
      <c r="FNI99" s="622"/>
      <c r="FNJ99" s="622"/>
      <c r="FNK99" s="622"/>
      <c r="FNL99" s="622"/>
      <c r="FNM99" s="622"/>
      <c r="FNN99" s="622"/>
      <c r="FNO99" s="622"/>
      <c r="FNP99" s="622"/>
      <c r="FNQ99" s="622"/>
      <c r="FNR99" s="622"/>
      <c r="FNS99" s="622"/>
      <c r="FNT99" s="622"/>
      <c r="FNU99" s="622"/>
      <c r="FNV99" s="622"/>
      <c r="FNW99" s="622"/>
      <c r="FNX99" s="622"/>
      <c r="FNY99" s="622"/>
      <c r="FNZ99" s="622"/>
      <c r="FOA99" s="622"/>
      <c r="FOB99" s="622"/>
      <c r="FOC99" s="622"/>
      <c r="FOD99" s="622"/>
      <c r="FOE99" s="622"/>
      <c r="FOF99" s="622"/>
      <c r="FOG99" s="622"/>
      <c r="FOH99" s="622"/>
      <c r="FOI99" s="622"/>
      <c r="FOJ99" s="622"/>
      <c r="FOK99" s="622"/>
      <c r="FOL99" s="622"/>
      <c r="FOM99" s="622"/>
      <c r="FON99" s="622"/>
      <c r="FOO99" s="622"/>
      <c r="FOP99" s="622"/>
      <c r="FOQ99" s="622"/>
      <c r="FOR99" s="622"/>
      <c r="FOS99" s="622"/>
      <c r="FOT99" s="622"/>
      <c r="FOU99" s="622"/>
      <c r="FOV99" s="622"/>
      <c r="FOW99" s="622"/>
      <c r="FOX99" s="622"/>
      <c r="FOY99" s="622"/>
      <c r="FOZ99" s="622"/>
      <c r="FPA99" s="622"/>
      <c r="FPB99" s="622"/>
      <c r="FPC99" s="622"/>
      <c r="FPD99" s="622"/>
      <c r="FPE99" s="622"/>
      <c r="FPF99" s="622"/>
      <c r="FPG99" s="622"/>
      <c r="FPH99" s="622"/>
      <c r="FPI99" s="622"/>
      <c r="FPJ99" s="622"/>
      <c r="FPK99" s="622"/>
      <c r="FPL99" s="622"/>
      <c r="FPM99" s="622"/>
      <c r="FPN99" s="622"/>
      <c r="FPO99" s="622"/>
      <c r="FPP99" s="622"/>
      <c r="FPQ99" s="622"/>
      <c r="FPR99" s="622"/>
      <c r="FPS99" s="622"/>
      <c r="FPT99" s="622"/>
      <c r="FPU99" s="622"/>
      <c r="FPV99" s="622"/>
      <c r="FPW99" s="622"/>
      <c r="FPX99" s="622"/>
      <c r="FPY99" s="622"/>
      <c r="FPZ99" s="622"/>
      <c r="FQA99" s="622"/>
      <c r="FQB99" s="622"/>
      <c r="FQC99" s="622"/>
      <c r="FQD99" s="622"/>
      <c r="FQE99" s="622"/>
      <c r="FQF99" s="622"/>
      <c r="FQG99" s="622"/>
      <c r="FQH99" s="622"/>
      <c r="FQI99" s="622"/>
      <c r="FQJ99" s="622"/>
      <c r="FQK99" s="622"/>
      <c r="FQL99" s="622"/>
      <c r="FQM99" s="622"/>
      <c r="FQN99" s="622"/>
      <c r="FQO99" s="622"/>
      <c r="FQP99" s="622"/>
      <c r="FQQ99" s="622"/>
      <c r="FQR99" s="622"/>
      <c r="FQS99" s="622"/>
      <c r="FQT99" s="622"/>
      <c r="FQU99" s="622"/>
      <c r="FQV99" s="622"/>
      <c r="FQW99" s="622"/>
      <c r="FQX99" s="622"/>
      <c r="FQY99" s="622"/>
      <c r="FQZ99" s="622"/>
      <c r="FRA99" s="622"/>
      <c r="FRB99" s="622"/>
      <c r="FRC99" s="622"/>
      <c r="FRD99" s="622"/>
      <c r="FRE99" s="622"/>
      <c r="FRF99" s="622"/>
      <c r="FRG99" s="622"/>
      <c r="FRH99" s="622"/>
      <c r="FRI99" s="622"/>
      <c r="FRJ99" s="622"/>
      <c r="FRK99" s="622"/>
      <c r="FRL99" s="622"/>
      <c r="FRM99" s="622"/>
      <c r="FRN99" s="622"/>
      <c r="FRO99" s="622"/>
      <c r="FRP99" s="622"/>
      <c r="FRQ99" s="622"/>
      <c r="FRR99" s="622"/>
      <c r="FRS99" s="622"/>
      <c r="FRT99" s="622"/>
      <c r="FRU99" s="622"/>
      <c r="FRV99" s="622"/>
      <c r="FRW99" s="622"/>
      <c r="FRX99" s="622"/>
      <c r="FRY99" s="622"/>
      <c r="FRZ99" s="622"/>
      <c r="FSA99" s="622"/>
      <c r="FSB99" s="622"/>
      <c r="FSC99" s="622"/>
      <c r="FSD99" s="622"/>
      <c r="FSE99" s="622"/>
      <c r="FSF99" s="622"/>
      <c r="FSG99" s="622"/>
      <c r="FSH99" s="622"/>
      <c r="FSI99" s="622"/>
      <c r="FSJ99" s="622"/>
      <c r="FSK99" s="622"/>
      <c r="FSL99" s="622"/>
      <c r="FSM99" s="622"/>
      <c r="FSN99" s="622"/>
      <c r="FSO99" s="622"/>
      <c r="FSP99" s="622"/>
      <c r="FSQ99" s="622"/>
      <c r="FSR99" s="622"/>
      <c r="FSS99" s="622"/>
      <c r="FST99" s="622"/>
      <c r="FSU99" s="622"/>
      <c r="FSV99" s="622"/>
      <c r="FSW99" s="622"/>
      <c r="FSX99" s="622"/>
      <c r="FSY99" s="622"/>
      <c r="FSZ99" s="622"/>
      <c r="FTA99" s="622"/>
      <c r="FTB99" s="622"/>
      <c r="FTC99" s="622"/>
      <c r="FTD99" s="622"/>
      <c r="FTE99" s="622"/>
      <c r="FTF99" s="622"/>
      <c r="FTG99" s="622"/>
      <c r="FTH99" s="622"/>
      <c r="FTI99" s="622"/>
      <c r="FTJ99" s="622"/>
      <c r="FTK99" s="622"/>
      <c r="FTL99" s="622"/>
      <c r="FTM99" s="622"/>
      <c r="FTN99" s="622"/>
      <c r="FTO99" s="622"/>
      <c r="FTP99" s="622"/>
      <c r="FTQ99" s="622"/>
      <c r="FTR99" s="622"/>
      <c r="FTS99" s="622"/>
      <c r="FTT99" s="622"/>
      <c r="FTU99" s="622"/>
      <c r="FTV99" s="622"/>
      <c r="FTW99" s="622"/>
      <c r="FTX99" s="622"/>
      <c r="FTY99" s="622"/>
      <c r="FTZ99" s="622"/>
      <c r="FUA99" s="622"/>
      <c r="FUB99" s="622"/>
      <c r="FUC99" s="622"/>
      <c r="FUD99" s="622"/>
      <c r="FUE99" s="622"/>
      <c r="FUF99" s="622"/>
      <c r="FUG99" s="622"/>
      <c r="FUH99" s="622"/>
      <c r="FUI99" s="622"/>
      <c r="FUJ99" s="622"/>
      <c r="FUK99" s="622"/>
      <c r="FUL99" s="622"/>
      <c r="FUM99" s="622"/>
      <c r="FUN99" s="622"/>
      <c r="FUO99" s="622"/>
      <c r="FUP99" s="622"/>
      <c r="FUQ99" s="622"/>
      <c r="FUR99" s="622"/>
      <c r="FUS99" s="622"/>
      <c r="FUT99" s="622"/>
      <c r="FUU99" s="622"/>
      <c r="FUV99" s="622"/>
      <c r="FUW99" s="622"/>
      <c r="FUX99" s="622"/>
      <c r="FUY99" s="622"/>
      <c r="FUZ99" s="622"/>
      <c r="FVA99" s="622"/>
      <c r="FVB99" s="622"/>
      <c r="FVC99" s="622"/>
      <c r="FVD99" s="622"/>
      <c r="FVE99" s="622"/>
      <c r="FVF99" s="622"/>
      <c r="FVG99" s="622"/>
      <c r="FVH99" s="622"/>
      <c r="FVI99" s="622"/>
      <c r="FVJ99" s="622"/>
      <c r="FVK99" s="622"/>
      <c r="FVL99" s="622"/>
      <c r="FVM99" s="622"/>
      <c r="FVN99" s="622"/>
      <c r="FVO99" s="622"/>
      <c r="FVP99" s="622"/>
      <c r="FVQ99" s="622"/>
      <c r="FVR99" s="622"/>
      <c r="FVS99" s="622"/>
      <c r="FVT99" s="622"/>
      <c r="FVU99" s="622"/>
      <c r="FVV99" s="622"/>
      <c r="FVW99" s="622"/>
      <c r="FVX99" s="622"/>
      <c r="FVY99" s="622"/>
      <c r="FVZ99" s="622"/>
      <c r="FWA99" s="622"/>
      <c r="FWB99" s="622"/>
      <c r="FWC99" s="622"/>
      <c r="FWD99" s="622"/>
      <c r="FWE99" s="622"/>
      <c r="FWF99" s="622"/>
      <c r="FWG99" s="622"/>
      <c r="FWH99" s="622"/>
      <c r="FWI99" s="622"/>
      <c r="FWJ99" s="622"/>
      <c r="FWK99" s="622"/>
      <c r="FWL99" s="622"/>
      <c r="FWM99" s="622"/>
      <c r="FWN99" s="622"/>
      <c r="FWO99" s="622"/>
      <c r="FWP99" s="622"/>
      <c r="FWQ99" s="622"/>
      <c r="FWR99" s="622"/>
      <c r="FWS99" s="622"/>
      <c r="FWT99" s="622"/>
      <c r="FWU99" s="622"/>
      <c r="FWV99" s="622"/>
      <c r="FWW99" s="622"/>
      <c r="FWX99" s="622"/>
      <c r="FWY99" s="622"/>
      <c r="FWZ99" s="622"/>
      <c r="FXA99" s="622"/>
      <c r="FXB99" s="622"/>
      <c r="FXC99" s="622"/>
      <c r="FXD99" s="622"/>
      <c r="FXE99" s="622"/>
      <c r="FXF99" s="622"/>
      <c r="FXG99" s="622"/>
      <c r="FXH99" s="622"/>
      <c r="FXI99" s="622"/>
      <c r="FXJ99" s="622"/>
      <c r="FXK99" s="622"/>
      <c r="FXL99" s="622"/>
      <c r="FXM99" s="622"/>
      <c r="FXN99" s="622"/>
      <c r="FXO99" s="622"/>
      <c r="FXP99" s="622"/>
      <c r="FXQ99" s="622"/>
      <c r="FXR99" s="622"/>
      <c r="FXS99" s="622"/>
      <c r="FXT99" s="622"/>
      <c r="FXU99" s="622"/>
      <c r="FXV99" s="622"/>
      <c r="FXW99" s="622"/>
      <c r="FXX99" s="622"/>
      <c r="FXY99" s="622"/>
      <c r="FXZ99" s="622"/>
      <c r="FYA99" s="622"/>
      <c r="FYB99" s="622"/>
      <c r="FYC99" s="622"/>
      <c r="FYD99" s="622"/>
      <c r="FYE99" s="622"/>
      <c r="FYF99" s="622"/>
      <c r="FYG99" s="622"/>
      <c r="FYH99" s="622"/>
      <c r="FYI99" s="622"/>
      <c r="FYJ99" s="622"/>
      <c r="FYK99" s="622"/>
      <c r="FYL99" s="622"/>
      <c r="FYM99" s="622"/>
      <c r="FYN99" s="622"/>
      <c r="FYO99" s="622"/>
      <c r="FYP99" s="622"/>
      <c r="FYQ99" s="622"/>
      <c r="FYR99" s="622"/>
      <c r="FYS99" s="622"/>
      <c r="FYT99" s="622"/>
      <c r="FYU99" s="622"/>
      <c r="FYV99" s="622"/>
      <c r="FYW99" s="622"/>
      <c r="FYX99" s="622"/>
      <c r="FYY99" s="622"/>
      <c r="FYZ99" s="622"/>
      <c r="FZA99" s="622"/>
      <c r="FZB99" s="622"/>
      <c r="FZC99" s="622"/>
      <c r="FZD99" s="622"/>
      <c r="FZE99" s="622"/>
      <c r="FZF99" s="622"/>
      <c r="FZG99" s="622"/>
      <c r="FZH99" s="622"/>
      <c r="FZI99" s="622"/>
      <c r="FZJ99" s="622"/>
      <c r="FZK99" s="622"/>
      <c r="FZL99" s="622"/>
      <c r="FZM99" s="622"/>
      <c r="FZN99" s="622"/>
      <c r="FZO99" s="622"/>
      <c r="FZP99" s="622"/>
      <c r="FZQ99" s="622"/>
      <c r="FZR99" s="622"/>
      <c r="FZS99" s="622"/>
      <c r="FZT99" s="622"/>
      <c r="FZU99" s="622"/>
      <c r="FZV99" s="622"/>
      <c r="FZW99" s="622"/>
      <c r="FZX99" s="622"/>
      <c r="FZY99" s="622"/>
      <c r="FZZ99" s="622"/>
      <c r="GAA99" s="622"/>
      <c r="GAB99" s="622"/>
      <c r="GAC99" s="622"/>
      <c r="GAD99" s="622"/>
      <c r="GAE99" s="622"/>
      <c r="GAF99" s="622"/>
      <c r="GAG99" s="622"/>
      <c r="GAH99" s="622"/>
      <c r="GAI99" s="622"/>
      <c r="GAJ99" s="622"/>
      <c r="GAK99" s="622"/>
      <c r="GAL99" s="622"/>
      <c r="GAM99" s="622"/>
      <c r="GAN99" s="622"/>
      <c r="GAO99" s="622"/>
      <c r="GAP99" s="622"/>
      <c r="GAQ99" s="622"/>
      <c r="GAR99" s="622"/>
      <c r="GAS99" s="622"/>
      <c r="GAT99" s="622"/>
      <c r="GAU99" s="622"/>
      <c r="GAV99" s="622"/>
      <c r="GAW99" s="622"/>
      <c r="GAX99" s="622"/>
      <c r="GAY99" s="622"/>
      <c r="GAZ99" s="622"/>
      <c r="GBA99" s="622"/>
      <c r="GBB99" s="622"/>
      <c r="GBC99" s="622"/>
      <c r="GBD99" s="622"/>
      <c r="GBE99" s="622"/>
      <c r="GBF99" s="622"/>
      <c r="GBG99" s="622"/>
      <c r="GBH99" s="622"/>
      <c r="GBI99" s="622"/>
      <c r="GBJ99" s="622"/>
      <c r="GBK99" s="622"/>
      <c r="GBL99" s="622"/>
      <c r="GBM99" s="622"/>
      <c r="GBN99" s="622"/>
      <c r="GBO99" s="622"/>
      <c r="GBP99" s="622"/>
      <c r="GBQ99" s="622"/>
      <c r="GBR99" s="622"/>
      <c r="GBS99" s="622"/>
      <c r="GBT99" s="622"/>
      <c r="GBU99" s="622"/>
      <c r="GBV99" s="622"/>
      <c r="GBW99" s="622"/>
      <c r="GBX99" s="622"/>
      <c r="GBY99" s="622"/>
      <c r="GBZ99" s="622"/>
      <c r="GCA99" s="622"/>
      <c r="GCB99" s="622"/>
      <c r="GCC99" s="622"/>
      <c r="GCD99" s="622"/>
      <c r="GCE99" s="622"/>
      <c r="GCF99" s="622"/>
      <c r="GCG99" s="622"/>
      <c r="GCH99" s="622"/>
      <c r="GCI99" s="622"/>
      <c r="GCJ99" s="622"/>
      <c r="GCK99" s="622"/>
      <c r="GCL99" s="622"/>
      <c r="GCM99" s="622"/>
      <c r="GCN99" s="622"/>
      <c r="GCO99" s="622"/>
      <c r="GCP99" s="622"/>
      <c r="GCQ99" s="622"/>
      <c r="GCR99" s="622"/>
      <c r="GCS99" s="622"/>
      <c r="GCT99" s="622"/>
      <c r="GCU99" s="622"/>
      <c r="GCV99" s="622"/>
      <c r="GCW99" s="622"/>
      <c r="GCX99" s="622"/>
      <c r="GCY99" s="622"/>
      <c r="GCZ99" s="622"/>
      <c r="GDA99" s="622"/>
      <c r="GDB99" s="622"/>
      <c r="GDC99" s="622"/>
      <c r="GDD99" s="622"/>
      <c r="GDE99" s="622"/>
      <c r="GDF99" s="622"/>
      <c r="GDG99" s="622"/>
      <c r="GDH99" s="622"/>
      <c r="GDI99" s="622"/>
      <c r="GDJ99" s="622"/>
      <c r="GDK99" s="622"/>
      <c r="GDL99" s="622"/>
      <c r="GDM99" s="622"/>
      <c r="GDN99" s="622"/>
      <c r="GDO99" s="622"/>
      <c r="GDP99" s="622"/>
      <c r="GDQ99" s="622"/>
      <c r="GDR99" s="622"/>
      <c r="GDS99" s="622"/>
      <c r="GDT99" s="622"/>
      <c r="GDU99" s="622"/>
      <c r="GDV99" s="622"/>
      <c r="GDW99" s="622"/>
      <c r="GDX99" s="622"/>
      <c r="GDY99" s="622"/>
      <c r="GDZ99" s="622"/>
      <c r="GEA99" s="622"/>
      <c r="GEB99" s="622"/>
      <c r="GEC99" s="622"/>
      <c r="GED99" s="622"/>
      <c r="GEE99" s="622"/>
      <c r="GEF99" s="622"/>
      <c r="GEG99" s="622"/>
      <c r="GEH99" s="622"/>
      <c r="GEI99" s="622"/>
      <c r="GEJ99" s="622"/>
      <c r="GEK99" s="622"/>
      <c r="GEL99" s="622"/>
      <c r="GEM99" s="622"/>
      <c r="GEN99" s="622"/>
      <c r="GEO99" s="622"/>
      <c r="GEP99" s="622"/>
      <c r="GEQ99" s="622"/>
      <c r="GER99" s="622"/>
      <c r="GES99" s="622"/>
      <c r="GET99" s="622"/>
      <c r="GEU99" s="622"/>
      <c r="GEV99" s="622"/>
      <c r="GEW99" s="622"/>
      <c r="GEX99" s="622"/>
      <c r="GEY99" s="622"/>
      <c r="GEZ99" s="622"/>
      <c r="GFA99" s="622"/>
      <c r="GFB99" s="622"/>
      <c r="GFC99" s="622"/>
      <c r="GFD99" s="622"/>
      <c r="GFE99" s="622"/>
      <c r="GFF99" s="622"/>
      <c r="GFG99" s="622"/>
      <c r="GFH99" s="622"/>
      <c r="GFI99" s="622"/>
      <c r="GFJ99" s="622"/>
      <c r="GFK99" s="622"/>
      <c r="GFL99" s="622"/>
      <c r="GFM99" s="622"/>
      <c r="GFN99" s="622"/>
      <c r="GFO99" s="622"/>
      <c r="GFP99" s="622"/>
      <c r="GFQ99" s="622"/>
      <c r="GFR99" s="622"/>
      <c r="GFS99" s="622"/>
      <c r="GFT99" s="622"/>
      <c r="GFU99" s="622"/>
      <c r="GFV99" s="622"/>
      <c r="GFW99" s="622"/>
      <c r="GFX99" s="622"/>
      <c r="GFY99" s="622"/>
      <c r="GFZ99" s="622"/>
      <c r="GGA99" s="622"/>
      <c r="GGB99" s="622"/>
      <c r="GGC99" s="622"/>
      <c r="GGD99" s="622"/>
      <c r="GGE99" s="622"/>
      <c r="GGF99" s="622"/>
      <c r="GGG99" s="622"/>
      <c r="GGH99" s="622"/>
      <c r="GGI99" s="622"/>
      <c r="GGJ99" s="622"/>
      <c r="GGK99" s="622"/>
      <c r="GGL99" s="622"/>
      <c r="GGM99" s="622"/>
      <c r="GGN99" s="622"/>
      <c r="GGO99" s="622"/>
      <c r="GGP99" s="622"/>
      <c r="GGQ99" s="622"/>
      <c r="GGR99" s="622"/>
      <c r="GGS99" s="622"/>
      <c r="GGT99" s="622"/>
      <c r="GGU99" s="622"/>
      <c r="GGV99" s="622"/>
      <c r="GGW99" s="622"/>
      <c r="GGX99" s="622"/>
      <c r="GGY99" s="622"/>
      <c r="GGZ99" s="622"/>
      <c r="GHA99" s="622"/>
      <c r="GHB99" s="622"/>
      <c r="GHC99" s="622"/>
      <c r="GHD99" s="622"/>
      <c r="GHE99" s="622"/>
      <c r="GHF99" s="622"/>
      <c r="GHG99" s="622"/>
      <c r="GHH99" s="622"/>
      <c r="GHI99" s="622"/>
      <c r="GHJ99" s="622"/>
      <c r="GHK99" s="622"/>
      <c r="GHL99" s="622"/>
      <c r="GHM99" s="622"/>
      <c r="GHN99" s="622"/>
      <c r="GHO99" s="622"/>
      <c r="GHP99" s="622"/>
      <c r="GHQ99" s="622"/>
      <c r="GHR99" s="622"/>
      <c r="GHS99" s="622"/>
      <c r="GHT99" s="622"/>
      <c r="GHU99" s="622"/>
      <c r="GHV99" s="622"/>
      <c r="GHW99" s="622"/>
      <c r="GHX99" s="622"/>
      <c r="GHY99" s="622"/>
      <c r="GHZ99" s="622"/>
      <c r="GIA99" s="622"/>
      <c r="GIB99" s="622"/>
      <c r="GIC99" s="622"/>
      <c r="GID99" s="622"/>
      <c r="GIE99" s="622"/>
      <c r="GIF99" s="622"/>
      <c r="GIG99" s="622"/>
      <c r="GIH99" s="622"/>
      <c r="GII99" s="622"/>
      <c r="GIJ99" s="622"/>
      <c r="GIK99" s="622"/>
      <c r="GIL99" s="622"/>
      <c r="GIM99" s="622"/>
      <c r="GIN99" s="622"/>
      <c r="GIO99" s="622"/>
      <c r="GIP99" s="622"/>
      <c r="GIQ99" s="622"/>
      <c r="GIR99" s="622"/>
      <c r="GIS99" s="622"/>
      <c r="GIT99" s="622"/>
      <c r="GIU99" s="622"/>
      <c r="GIV99" s="622"/>
      <c r="GIW99" s="622"/>
      <c r="GIX99" s="622"/>
      <c r="GIY99" s="622"/>
      <c r="GIZ99" s="622"/>
      <c r="GJA99" s="622"/>
      <c r="GJB99" s="622"/>
      <c r="GJC99" s="622"/>
      <c r="GJD99" s="622"/>
      <c r="GJE99" s="622"/>
      <c r="GJF99" s="622"/>
      <c r="GJG99" s="622"/>
      <c r="GJH99" s="622"/>
      <c r="GJI99" s="622"/>
      <c r="GJJ99" s="622"/>
      <c r="GJK99" s="622"/>
      <c r="GJL99" s="622"/>
      <c r="GJM99" s="622"/>
      <c r="GJN99" s="622"/>
      <c r="GJO99" s="622"/>
      <c r="GJP99" s="622"/>
      <c r="GJQ99" s="622"/>
      <c r="GJR99" s="622"/>
      <c r="GJS99" s="622"/>
      <c r="GJT99" s="622"/>
      <c r="GJU99" s="622"/>
      <c r="GJV99" s="622"/>
      <c r="GJW99" s="622"/>
      <c r="GJX99" s="622"/>
      <c r="GJY99" s="622"/>
      <c r="GJZ99" s="622"/>
      <c r="GKA99" s="622"/>
      <c r="GKB99" s="622"/>
      <c r="GKC99" s="622"/>
      <c r="GKD99" s="622"/>
      <c r="GKE99" s="622"/>
      <c r="GKF99" s="622"/>
      <c r="GKG99" s="622"/>
      <c r="GKH99" s="622"/>
      <c r="GKI99" s="622"/>
      <c r="GKJ99" s="622"/>
      <c r="GKK99" s="622"/>
      <c r="GKL99" s="622"/>
      <c r="GKM99" s="622"/>
      <c r="GKN99" s="622"/>
      <c r="GKO99" s="622"/>
      <c r="GKP99" s="622"/>
      <c r="GKQ99" s="622"/>
      <c r="GKR99" s="622"/>
      <c r="GKS99" s="622"/>
      <c r="GKT99" s="622"/>
      <c r="GKU99" s="622"/>
      <c r="GKV99" s="622"/>
      <c r="GKW99" s="622"/>
      <c r="GKX99" s="622"/>
      <c r="GKY99" s="622"/>
      <c r="GKZ99" s="622"/>
      <c r="GLA99" s="622"/>
      <c r="GLB99" s="622"/>
      <c r="GLC99" s="622"/>
      <c r="GLD99" s="622"/>
      <c r="GLE99" s="622"/>
      <c r="GLF99" s="622"/>
      <c r="GLG99" s="622"/>
      <c r="GLH99" s="622"/>
      <c r="GLI99" s="622"/>
      <c r="GLJ99" s="622"/>
      <c r="GLK99" s="622"/>
      <c r="GLL99" s="622"/>
      <c r="GLM99" s="622"/>
      <c r="GLN99" s="622"/>
      <c r="GLO99" s="622"/>
      <c r="GLP99" s="622"/>
      <c r="GLQ99" s="622"/>
      <c r="GLR99" s="622"/>
      <c r="GLS99" s="622"/>
      <c r="GLT99" s="622"/>
      <c r="GLU99" s="622"/>
      <c r="GLV99" s="622"/>
      <c r="GLW99" s="622"/>
      <c r="GLX99" s="622"/>
      <c r="GLY99" s="622"/>
      <c r="GLZ99" s="622"/>
      <c r="GMA99" s="622"/>
      <c r="GMB99" s="622"/>
      <c r="GMC99" s="622"/>
      <c r="GMD99" s="622"/>
      <c r="GME99" s="622"/>
      <c r="GMF99" s="622"/>
      <c r="GMG99" s="622"/>
      <c r="GMH99" s="622"/>
      <c r="GMI99" s="622"/>
      <c r="GMJ99" s="622"/>
      <c r="GMK99" s="622"/>
      <c r="GML99" s="622"/>
      <c r="GMM99" s="622"/>
      <c r="GMN99" s="622"/>
      <c r="GMO99" s="622"/>
      <c r="GMP99" s="622"/>
      <c r="GMQ99" s="622"/>
      <c r="GMR99" s="622"/>
      <c r="GMS99" s="622"/>
      <c r="GMT99" s="622"/>
      <c r="GMU99" s="622"/>
      <c r="GMV99" s="622"/>
      <c r="GMW99" s="622"/>
      <c r="GMX99" s="622"/>
      <c r="GMY99" s="622"/>
      <c r="GMZ99" s="622"/>
      <c r="GNA99" s="622"/>
      <c r="GNB99" s="622"/>
      <c r="GNC99" s="622"/>
      <c r="GND99" s="622"/>
      <c r="GNE99" s="622"/>
      <c r="GNF99" s="622"/>
      <c r="GNG99" s="622"/>
      <c r="GNH99" s="622"/>
      <c r="GNI99" s="622"/>
      <c r="GNJ99" s="622"/>
      <c r="GNK99" s="622"/>
      <c r="GNL99" s="622"/>
      <c r="GNM99" s="622"/>
      <c r="GNN99" s="622"/>
      <c r="GNO99" s="622"/>
      <c r="GNP99" s="622"/>
      <c r="GNQ99" s="622"/>
      <c r="GNR99" s="622"/>
      <c r="GNS99" s="622"/>
      <c r="GNT99" s="622"/>
      <c r="GNU99" s="622"/>
      <c r="GNV99" s="622"/>
      <c r="GNW99" s="622"/>
      <c r="GNX99" s="622"/>
      <c r="GNY99" s="622"/>
      <c r="GNZ99" s="622"/>
      <c r="GOA99" s="622"/>
      <c r="GOB99" s="622"/>
      <c r="GOC99" s="622"/>
      <c r="GOD99" s="622"/>
      <c r="GOE99" s="622"/>
      <c r="GOF99" s="622"/>
      <c r="GOG99" s="622"/>
      <c r="GOH99" s="622"/>
      <c r="GOI99" s="622"/>
      <c r="GOJ99" s="622"/>
      <c r="GOK99" s="622"/>
      <c r="GOL99" s="622"/>
      <c r="GOM99" s="622"/>
      <c r="GON99" s="622"/>
      <c r="GOO99" s="622"/>
      <c r="GOP99" s="622"/>
      <c r="GOQ99" s="622"/>
      <c r="GOR99" s="622"/>
      <c r="GOS99" s="622"/>
      <c r="GOT99" s="622"/>
      <c r="GOU99" s="622"/>
      <c r="GOV99" s="622"/>
      <c r="GOW99" s="622"/>
      <c r="GOX99" s="622"/>
      <c r="GOY99" s="622"/>
      <c r="GOZ99" s="622"/>
      <c r="GPA99" s="622"/>
      <c r="GPB99" s="622"/>
      <c r="GPC99" s="622"/>
      <c r="GPD99" s="622"/>
      <c r="GPE99" s="622"/>
      <c r="GPF99" s="622"/>
      <c r="GPG99" s="622"/>
      <c r="GPH99" s="622"/>
      <c r="GPI99" s="622"/>
      <c r="GPJ99" s="622"/>
      <c r="GPK99" s="622"/>
      <c r="GPL99" s="622"/>
      <c r="GPM99" s="622"/>
      <c r="GPN99" s="622"/>
      <c r="GPO99" s="622"/>
      <c r="GPP99" s="622"/>
      <c r="GPQ99" s="622"/>
      <c r="GPR99" s="622"/>
      <c r="GPS99" s="622"/>
      <c r="GPT99" s="622"/>
      <c r="GPU99" s="622"/>
      <c r="GPV99" s="622"/>
      <c r="GPW99" s="622"/>
      <c r="GPX99" s="622"/>
      <c r="GPY99" s="622"/>
      <c r="GPZ99" s="622"/>
      <c r="GQA99" s="622"/>
      <c r="GQB99" s="622"/>
      <c r="GQC99" s="622"/>
      <c r="GQD99" s="622"/>
      <c r="GQE99" s="622"/>
      <c r="GQF99" s="622"/>
      <c r="GQG99" s="622"/>
      <c r="GQH99" s="622"/>
      <c r="GQI99" s="622"/>
      <c r="GQJ99" s="622"/>
      <c r="GQK99" s="622"/>
      <c r="GQL99" s="622"/>
      <c r="GQM99" s="622"/>
      <c r="GQN99" s="622"/>
      <c r="GQO99" s="622"/>
      <c r="GQP99" s="622"/>
      <c r="GQQ99" s="622"/>
      <c r="GQR99" s="622"/>
      <c r="GQS99" s="622"/>
      <c r="GQT99" s="622"/>
      <c r="GQU99" s="622"/>
      <c r="GQV99" s="622"/>
      <c r="GQW99" s="622"/>
      <c r="GQX99" s="622"/>
      <c r="GQY99" s="622"/>
      <c r="GQZ99" s="622"/>
      <c r="GRA99" s="622"/>
      <c r="GRB99" s="622"/>
      <c r="GRC99" s="622"/>
      <c r="GRD99" s="622"/>
      <c r="GRE99" s="622"/>
      <c r="GRF99" s="622"/>
      <c r="GRG99" s="622"/>
      <c r="GRH99" s="622"/>
      <c r="GRI99" s="622"/>
      <c r="GRJ99" s="622"/>
      <c r="GRK99" s="622"/>
      <c r="GRL99" s="622"/>
      <c r="GRM99" s="622"/>
      <c r="GRN99" s="622"/>
      <c r="GRO99" s="622"/>
      <c r="GRP99" s="622"/>
      <c r="GRQ99" s="622"/>
      <c r="GRR99" s="622"/>
      <c r="GRS99" s="622"/>
      <c r="GRT99" s="622"/>
      <c r="GRU99" s="622"/>
      <c r="GRV99" s="622"/>
      <c r="GRW99" s="622"/>
      <c r="GRX99" s="622"/>
      <c r="GRY99" s="622"/>
      <c r="GRZ99" s="622"/>
      <c r="GSA99" s="622"/>
      <c r="GSB99" s="622"/>
      <c r="GSC99" s="622"/>
      <c r="GSD99" s="622"/>
      <c r="GSE99" s="622"/>
      <c r="GSF99" s="622"/>
      <c r="GSG99" s="622"/>
      <c r="GSH99" s="622"/>
      <c r="GSI99" s="622"/>
      <c r="GSJ99" s="622"/>
      <c r="GSK99" s="622"/>
      <c r="GSL99" s="622"/>
      <c r="GSM99" s="622"/>
      <c r="GSN99" s="622"/>
      <c r="GSO99" s="622"/>
      <c r="GSP99" s="622"/>
      <c r="GSQ99" s="622"/>
      <c r="GSR99" s="622"/>
      <c r="GSS99" s="622"/>
      <c r="GST99" s="622"/>
      <c r="GSU99" s="622"/>
      <c r="GSV99" s="622"/>
      <c r="GSW99" s="622"/>
      <c r="GSX99" s="622"/>
      <c r="GSY99" s="622"/>
      <c r="GSZ99" s="622"/>
      <c r="GTA99" s="622"/>
      <c r="GTB99" s="622"/>
      <c r="GTC99" s="622"/>
      <c r="GTD99" s="622"/>
      <c r="GTE99" s="622"/>
      <c r="GTF99" s="622"/>
      <c r="GTG99" s="622"/>
      <c r="GTH99" s="622"/>
      <c r="GTI99" s="622"/>
      <c r="GTJ99" s="622"/>
      <c r="GTK99" s="622"/>
      <c r="GTL99" s="622"/>
      <c r="GTM99" s="622"/>
      <c r="GTN99" s="622"/>
      <c r="GTO99" s="622"/>
      <c r="GTP99" s="622"/>
      <c r="GTQ99" s="622"/>
      <c r="GTR99" s="622"/>
      <c r="GTS99" s="622"/>
      <c r="GTT99" s="622"/>
      <c r="GTU99" s="622"/>
      <c r="GTV99" s="622"/>
      <c r="GTW99" s="622"/>
      <c r="GTX99" s="622"/>
      <c r="GTY99" s="622"/>
      <c r="GTZ99" s="622"/>
      <c r="GUA99" s="622"/>
      <c r="GUB99" s="622"/>
      <c r="GUC99" s="622"/>
      <c r="GUD99" s="622"/>
      <c r="GUE99" s="622"/>
      <c r="GUF99" s="622"/>
      <c r="GUG99" s="622"/>
      <c r="GUH99" s="622"/>
      <c r="GUI99" s="622"/>
      <c r="GUJ99" s="622"/>
      <c r="GUK99" s="622"/>
      <c r="GUL99" s="622"/>
      <c r="GUM99" s="622"/>
      <c r="GUN99" s="622"/>
      <c r="GUO99" s="622"/>
      <c r="GUP99" s="622"/>
      <c r="GUQ99" s="622"/>
      <c r="GUR99" s="622"/>
      <c r="GUS99" s="622"/>
      <c r="GUT99" s="622"/>
      <c r="GUU99" s="622"/>
      <c r="GUV99" s="622"/>
      <c r="GUW99" s="622"/>
      <c r="GUX99" s="622"/>
      <c r="GUY99" s="622"/>
      <c r="GUZ99" s="622"/>
      <c r="GVA99" s="622"/>
      <c r="GVB99" s="622"/>
      <c r="GVC99" s="622"/>
      <c r="GVD99" s="622"/>
      <c r="GVE99" s="622"/>
      <c r="GVF99" s="622"/>
      <c r="GVG99" s="622"/>
      <c r="GVH99" s="622"/>
      <c r="GVI99" s="622"/>
      <c r="GVJ99" s="622"/>
      <c r="GVK99" s="622"/>
      <c r="GVL99" s="622"/>
      <c r="GVM99" s="622"/>
      <c r="GVN99" s="622"/>
      <c r="GVO99" s="622"/>
      <c r="GVP99" s="622"/>
      <c r="GVQ99" s="622"/>
      <c r="GVR99" s="622"/>
      <c r="GVS99" s="622"/>
      <c r="GVT99" s="622"/>
      <c r="GVU99" s="622"/>
      <c r="GVV99" s="622"/>
      <c r="GVW99" s="622"/>
      <c r="GVX99" s="622"/>
      <c r="GVY99" s="622"/>
      <c r="GVZ99" s="622"/>
      <c r="GWA99" s="622"/>
      <c r="GWB99" s="622"/>
      <c r="GWC99" s="622"/>
      <c r="GWD99" s="622"/>
      <c r="GWE99" s="622"/>
      <c r="GWF99" s="622"/>
      <c r="GWG99" s="622"/>
      <c r="GWH99" s="622"/>
      <c r="GWI99" s="622"/>
      <c r="GWJ99" s="622"/>
      <c r="GWK99" s="622"/>
      <c r="GWL99" s="622"/>
      <c r="GWM99" s="622"/>
      <c r="GWN99" s="622"/>
      <c r="GWO99" s="622"/>
      <c r="GWP99" s="622"/>
      <c r="GWQ99" s="622"/>
      <c r="GWR99" s="622"/>
      <c r="GWS99" s="622"/>
      <c r="GWT99" s="622"/>
      <c r="GWU99" s="622"/>
      <c r="GWV99" s="622"/>
      <c r="GWW99" s="622"/>
      <c r="GWX99" s="622"/>
      <c r="GWY99" s="622"/>
      <c r="GWZ99" s="622"/>
      <c r="GXA99" s="622"/>
      <c r="GXB99" s="622"/>
      <c r="GXC99" s="622"/>
      <c r="GXD99" s="622"/>
      <c r="GXE99" s="622"/>
      <c r="GXF99" s="622"/>
      <c r="GXG99" s="622"/>
      <c r="GXH99" s="622"/>
      <c r="GXI99" s="622"/>
      <c r="GXJ99" s="622"/>
      <c r="GXK99" s="622"/>
      <c r="GXL99" s="622"/>
      <c r="GXM99" s="622"/>
      <c r="GXN99" s="622"/>
      <c r="GXO99" s="622"/>
      <c r="GXP99" s="622"/>
      <c r="GXQ99" s="622"/>
      <c r="GXR99" s="622"/>
      <c r="GXS99" s="622"/>
      <c r="GXT99" s="622"/>
      <c r="GXU99" s="622"/>
      <c r="GXV99" s="622"/>
      <c r="GXW99" s="622"/>
      <c r="GXX99" s="622"/>
      <c r="GXY99" s="622"/>
      <c r="GXZ99" s="622"/>
      <c r="GYA99" s="622"/>
      <c r="GYB99" s="622"/>
      <c r="GYC99" s="622"/>
      <c r="GYD99" s="622"/>
      <c r="GYE99" s="622"/>
      <c r="GYF99" s="622"/>
      <c r="GYG99" s="622"/>
      <c r="GYH99" s="622"/>
      <c r="GYI99" s="622"/>
      <c r="GYJ99" s="622"/>
      <c r="GYK99" s="622"/>
      <c r="GYL99" s="622"/>
      <c r="GYM99" s="622"/>
      <c r="GYN99" s="622"/>
      <c r="GYO99" s="622"/>
      <c r="GYP99" s="622"/>
      <c r="GYQ99" s="622"/>
      <c r="GYR99" s="622"/>
      <c r="GYS99" s="622"/>
      <c r="GYT99" s="622"/>
      <c r="GYU99" s="622"/>
      <c r="GYV99" s="622"/>
      <c r="GYW99" s="622"/>
      <c r="GYX99" s="622"/>
      <c r="GYY99" s="622"/>
      <c r="GYZ99" s="622"/>
      <c r="GZA99" s="622"/>
      <c r="GZB99" s="622"/>
      <c r="GZC99" s="622"/>
      <c r="GZD99" s="622"/>
      <c r="GZE99" s="622"/>
      <c r="GZF99" s="622"/>
      <c r="GZG99" s="622"/>
      <c r="GZH99" s="622"/>
      <c r="GZI99" s="622"/>
      <c r="GZJ99" s="622"/>
      <c r="GZK99" s="622"/>
      <c r="GZL99" s="622"/>
      <c r="GZM99" s="622"/>
      <c r="GZN99" s="622"/>
      <c r="GZO99" s="622"/>
      <c r="GZP99" s="622"/>
      <c r="GZQ99" s="622"/>
      <c r="GZR99" s="622"/>
      <c r="GZS99" s="622"/>
      <c r="GZT99" s="622"/>
      <c r="GZU99" s="622"/>
      <c r="GZV99" s="622"/>
      <c r="GZW99" s="622"/>
      <c r="GZX99" s="622"/>
      <c r="GZY99" s="622"/>
      <c r="GZZ99" s="622"/>
      <c r="HAA99" s="622"/>
      <c r="HAB99" s="622"/>
      <c r="HAC99" s="622"/>
      <c r="HAD99" s="622"/>
      <c r="HAE99" s="622"/>
      <c r="HAF99" s="622"/>
      <c r="HAG99" s="622"/>
      <c r="HAH99" s="622"/>
      <c r="HAI99" s="622"/>
      <c r="HAJ99" s="622"/>
      <c r="HAK99" s="622"/>
      <c r="HAL99" s="622"/>
      <c r="HAM99" s="622"/>
      <c r="HAN99" s="622"/>
      <c r="HAO99" s="622"/>
      <c r="HAP99" s="622"/>
      <c r="HAQ99" s="622"/>
      <c r="HAR99" s="622"/>
      <c r="HAS99" s="622"/>
      <c r="HAT99" s="622"/>
      <c r="HAU99" s="622"/>
      <c r="HAV99" s="622"/>
      <c r="HAW99" s="622"/>
      <c r="HAX99" s="622"/>
      <c r="HAY99" s="622"/>
      <c r="HAZ99" s="622"/>
      <c r="HBA99" s="622"/>
      <c r="HBB99" s="622"/>
      <c r="HBC99" s="622"/>
      <c r="HBD99" s="622"/>
      <c r="HBE99" s="622"/>
      <c r="HBF99" s="622"/>
      <c r="HBG99" s="622"/>
      <c r="HBH99" s="622"/>
      <c r="HBI99" s="622"/>
      <c r="HBJ99" s="622"/>
      <c r="HBK99" s="622"/>
      <c r="HBL99" s="622"/>
      <c r="HBM99" s="622"/>
      <c r="HBN99" s="622"/>
      <c r="HBO99" s="622"/>
      <c r="HBP99" s="622"/>
      <c r="HBQ99" s="622"/>
      <c r="HBR99" s="622"/>
      <c r="HBS99" s="622"/>
      <c r="HBT99" s="622"/>
      <c r="HBU99" s="622"/>
      <c r="HBV99" s="622"/>
      <c r="HBW99" s="622"/>
      <c r="HBX99" s="622"/>
      <c r="HBY99" s="622"/>
      <c r="HBZ99" s="622"/>
      <c r="HCA99" s="622"/>
      <c r="HCB99" s="622"/>
      <c r="HCC99" s="622"/>
      <c r="HCD99" s="622"/>
      <c r="HCE99" s="622"/>
      <c r="HCF99" s="622"/>
      <c r="HCG99" s="622"/>
      <c r="HCH99" s="622"/>
      <c r="HCI99" s="622"/>
      <c r="HCJ99" s="622"/>
      <c r="HCK99" s="622"/>
      <c r="HCL99" s="622"/>
      <c r="HCM99" s="622"/>
      <c r="HCN99" s="622"/>
      <c r="HCO99" s="622"/>
      <c r="HCP99" s="622"/>
      <c r="HCQ99" s="622"/>
      <c r="HCR99" s="622"/>
      <c r="HCS99" s="622"/>
      <c r="HCT99" s="622"/>
      <c r="HCU99" s="622"/>
      <c r="HCV99" s="622"/>
      <c r="HCW99" s="622"/>
      <c r="HCX99" s="622"/>
      <c r="HCY99" s="622"/>
      <c r="HCZ99" s="622"/>
      <c r="HDA99" s="622"/>
      <c r="HDB99" s="622"/>
      <c r="HDC99" s="622"/>
      <c r="HDD99" s="622"/>
      <c r="HDE99" s="622"/>
      <c r="HDF99" s="622"/>
      <c r="HDG99" s="622"/>
      <c r="HDH99" s="622"/>
      <c r="HDI99" s="622"/>
      <c r="HDJ99" s="622"/>
      <c r="HDK99" s="622"/>
      <c r="HDL99" s="622"/>
      <c r="HDM99" s="622"/>
      <c r="HDN99" s="622"/>
      <c r="HDO99" s="622"/>
      <c r="HDP99" s="622"/>
      <c r="HDQ99" s="622"/>
      <c r="HDR99" s="622"/>
      <c r="HDS99" s="622"/>
      <c r="HDT99" s="622"/>
      <c r="HDU99" s="622"/>
      <c r="HDV99" s="622"/>
      <c r="HDW99" s="622"/>
      <c r="HDX99" s="622"/>
      <c r="HDY99" s="622"/>
      <c r="HDZ99" s="622"/>
      <c r="HEA99" s="622"/>
      <c r="HEB99" s="622"/>
      <c r="HEC99" s="622"/>
      <c r="HED99" s="622"/>
      <c r="HEE99" s="622"/>
      <c r="HEF99" s="622"/>
      <c r="HEG99" s="622"/>
      <c r="HEH99" s="622"/>
      <c r="HEI99" s="622"/>
      <c r="HEJ99" s="622"/>
      <c r="HEK99" s="622"/>
      <c r="HEL99" s="622"/>
      <c r="HEM99" s="622"/>
      <c r="HEN99" s="622"/>
      <c r="HEO99" s="622"/>
      <c r="HEP99" s="622"/>
      <c r="HEQ99" s="622"/>
      <c r="HER99" s="622"/>
      <c r="HES99" s="622"/>
      <c r="HET99" s="622"/>
      <c r="HEU99" s="622"/>
      <c r="HEV99" s="622"/>
      <c r="HEW99" s="622"/>
      <c r="HEX99" s="622"/>
      <c r="HEY99" s="622"/>
      <c r="HEZ99" s="622"/>
      <c r="HFA99" s="622"/>
      <c r="HFB99" s="622"/>
      <c r="HFC99" s="622"/>
      <c r="HFD99" s="622"/>
      <c r="HFE99" s="622"/>
      <c r="HFF99" s="622"/>
      <c r="HFG99" s="622"/>
      <c r="HFH99" s="622"/>
      <c r="HFI99" s="622"/>
      <c r="HFJ99" s="622"/>
      <c r="HFK99" s="622"/>
      <c r="HFL99" s="622"/>
      <c r="HFM99" s="622"/>
      <c r="HFN99" s="622"/>
      <c r="HFO99" s="622"/>
      <c r="HFP99" s="622"/>
      <c r="HFQ99" s="622"/>
      <c r="HFR99" s="622"/>
      <c r="HFS99" s="622"/>
      <c r="HFT99" s="622"/>
      <c r="HFU99" s="622"/>
      <c r="HFV99" s="622"/>
      <c r="HFW99" s="622"/>
      <c r="HFX99" s="622"/>
      <c r="HFY99" s="622"/>
      <c r="HFZ99" s="622"/>
      <c r="HGA99" s="622"/>
      <c r="HGB99" s="622"/>
      <c r="HGC99" s="622"/>
      <c r="HGD99" s="622"/>
      <c r="HGE99" s="622"/>
      <c r="HGF99" s="622"/>
      <c r="HGG99" s="622"/>
      <c r="HGH99" s="622"/>
      <c r="HGI99" s="622"/>
      <c r="HGJ99" s="622"/>
      <c r="HGK99" s="622"/>
      <c r="HGL99" s="622"/>
      <c r="HGM99" s="622"/>
      <c r="HGN99" s="622"/>
      <c r="HGO99" s="622"/>
      <c r="HGP99" s="622"/>
      <c r="HGQ99" s="622"/>
      <c r="HGR99" s="622"/>
      <c r="HGS99" s="622"/>
      <c r="HGT99" s="622"/>
      <c r="HGU99" s="622"/>
      <c r="HGV99" s="622"/>
      <c r="HGW99" s="622"/>
      <c r="HGX99" s="622"/>
      <c r="HGY99" s="622"/>
      <c r="HGZ99" s="622"/>
      <c r="HHA99" s="622"/>
      <c r="HHB99" s="622"/>
      <c r="HHC99" s="622"/>
      <c r="HHD99" s="622"/>
      <c r="HHE99" s="622"/>
      <c r="HHF99" s="622"/>
      <c r="HHG99" s="622"/>
      <c r="HHH99" s="622"/>
      <c r="HHI99" s="622"/>
      <c r="HHJ99" s="622"/>
      <c r="HHK99" s="622"/>
      <c r="HHL99" s="622"/>
      <c r="HHM99" s="622"/>
      <c r="HHN99" s="622"/>
      <c r="HHO99" s="622"/>
      <c r="HHP99" s="622"/>
      <c r="HHQ99" s="622"/>
      <c r="HHR99" s="622"/>
      <c r="HHS99" s="622"/>
      <c r="HHT99" s="622"/>
      <c r="HHU99" s="622"/>
      <c r="HHV99" s="622"/>
      <c r="HHW99" s="622"/>
      <c r="HHX99" s="622"/>
      <c r="HHY99" s="622"/>
      <c r="HHZ99" s="622"/>
      <c r="HIA99" s="622"/>
      <c r="HIB99" s="622"/>
      <c r="HIC99" s="622"/>
      <c r="HID99" s="622"/>
      <c r="HIE99" s="622"/>
      <c r="HIF99" s="622"/>
      <c r="HIG99" s="622"/>
      <c r="HIH99" s="622"/>
      <c r="HII99" s="622"/>
      <c r="HIJ99" s="622"/>
      <c r="HIK99" s="622"/>
      <c r="HIL99" s="622"/>
      <c r="HIM99" s="622"/>
      <c r="HIN99" s="622"/>
      <c r="HIO99" s="622"/>
      <c r="HIP99" s="622"/>
      <c r="HIQ99" s="622"/>
      <c r="HIR99" s="622"/>
      <c r="HIS99" s="622"/>
      <c r="HIT99" s="622"/>
      <c r="HIU99" s="622"/>
      <c r="HIV99" s="622"/>
      <c r="HIW99" s="622"/>
      <c r="HIX99" s="622"/>
      <c r="HIY99" s="622"/>
      <c r="HIZ99" s="622"/>
      <c r="HJA99" s="622"/>
      <c r="HJB99" s="622"/>
      <c r="HJC99" s="622"/>
      <c r="HJD99" s="622"/>
      <c r="HJE99" s="622"/>
      <c r="HJF99" s="622"/>
      <c r="HJG99" s="622"/>
      <c r="HJH99" s="622"/>
      <c r="HJI99" s="622"/>
      <c r="HJJ99" s="622"/>
      <c r="HJK99" s="622"/>
      <c r="HJL99" s="622"/>
      <c r="HJM99" s="622"/>
      <c r="HJN99" s="622"/>
      <c r="HJO99" s="622"/>
      <c r="HJP99" s="622"/>
      <c r="HJQ99" s="622"/>
      <c r="HJR99" s="622"/>
      <c r="HJS99" s="622"/>
      <c r="HJT99" s="622"/>
      <c r="HJU99" s="622"/>
      <c r="HJV99" s="622"/>
      <c r="HJW99" s="622"/>
      <c r="HJX99" s="622"/>
      <c r="HJY99" s="622"/>
      <c r="HJZ99" s="622"/>
      <c r="HKA99" s="622"/>
      <c r="HKB99" s="622"/>
      <c r="HKC99" s="622"/>
      <c r="HKD99" s="622"/>
      <c r="HKE99" s="622"/>
      <c r="HKF99" s="622"/>
      <c r="HKG99" s="622"/>
      <c r="HKH99" s="622"/>
      <c r="HKI99" s="622"/>
      <c r="HKJ99" s="622"/>
      <c r="HKK99" s="622"/>
      <c r="HKL99" s="622"/>
      <c r="HKM99" s="622"/>
      <c r="HKN99" s="622"/>
      <c r="HKO99" s="622"/>
      <c r="HKP99" s="622"/>
      <c r="HKQ99" s="622"/>
      <c r="HKR99" s="622"/>
      <c r="HKS99" s="622"/>
      <c r="HKT99" s="622"/>
      <c r="HKU99" s="622"/>
      <c r="HKV99" s="622"/>
      <c r="HKW99" s="622"/>
      <c r="HKX99" s="622"/>
      <c r="HKY99" s="622"/>
      <c r="HKZ99" s="622"/>
      <c r="HLA99" s="622"/>
      <c r="HLB99" s="622"/>
      <c r="HLC99" s="622"/>
      <c r="HLD99" s="622"/>
      <c r="HLE99" s="622"/>
      <c r="HLF99" s="622"/>
      <c r="HLG99" s="622"/>
      <c r="HLH99" s="622"/>
      <c r="HLI99" s="622"/>
      <c r="HLJ99" s="622"/>
      <c r="HLK99" s="622"/>
      <c r="HLL99" s="622"/>
      <c r="HLM99" s="622"/>
      <c r="HLN99" s="622"/>
      <c r="HLO99" s="622"/>
      <c r="HLP99" s="622"/>
      <c r="HLQ99" s="622"/>
      <c r="HLR99" s="622"/>
      <c r="HLS99" s="622"/>
      <c r="HLT99" s="622"/>
      <c r="HLU99" s="622"/>
      <c r="HLV99" s="622"/>
      <c r="HLW99" s="622"/>
      <c r="HLX99" s="622"/>
      <c r="HLY99" s="622"/>
      <c r="HLZ99" s="622"/>
      <c r="HMA99" s="622"/>
      <c r="HMB99" s="622"/>
      <c r="HMC99" s="622"/>
      <c r="HMD99" s="622"/>
      <c r="HME99" s="622"/>
      <c r="HMF99" s="622"/>
      <c r="HMG99" s="622"/>
      <c r="HMH99" s="622"/>
      <c r="HMI99" s="622"/>
      <c r="HMJ99" s="622"/>
      <c r="HMK99" s="622"/>
      <c r="HML99" s="622"/>
      <c r="HMM99" s="622"/>
      <c r="HMN99" s="622"/>
      <c r="HMO99" s="622"/>
      <c r="HMP99" s="622"/>
      <c r="HMQ99" s="622"/>
      <c r="HMR99" s="622"/>
      <c r="HMS99" s="622"/>
      <c r="HMT99" s="622"/>
      <c r="HMU99" s="622"/>
      <c r="HMV99" s="622"/>
      <c r="HMW99" s="622"/>
      <c r="HMX99" s="622"/>
      <c r="HMY99" s="622"/>
      <c r="HMZ99" s="622"/>
      <c r="HNA99" s="622"/>
      <c r="HNB99" s="622"/>
      <c r="HNC99" s="622"/>
      <c r="HND99" s="622"/>
      <c r="HNE99" s="622"/>
      <c r="HNF99" s="622"/>
      <c r="HNG99" s="622"/>
      <c r="HNH99" s="622"/>
      <c r="HNI99" s="622"/>
      <c r="HNJ99" s="622"/>
      <c r="HNK99" s="622"/>
      <c r="HNL99" s="622"/>
      <c r="HNM99" s="622"/>
      <c r="HNN99" s="622"/>
      <c r="HNO99" s="622"/>
      <c r="HNP99" s="622"/>
      <c r="HNQ99" s="622"/>
      <c r="HNR99" s="622"/>
      <c r="HNS99" s="622"/>
      <c r="HNT99" s="622"/>
      <c r="HNU99" s="622"/>
      <c r="HNV99" s="622"/>
      <c r="HNW99" s="622"/>
      <c r="HNX99" s="622"/>
      <c r="HNY99" s="622"/>
      <c r="HNZ99" s="622"/>
      <c r="HOA99" s="622"/>
      <c r="HOB99" s="622"/>
      <c r="HOC99" s="622"/>
      <c r="HOD99" s="622"/>
      <c r="HOE99" s="622"/>
      <c r="HOF99" s="622"/>
      <c r="HOG99" s="622"/>
      <c r="HOH99" s="622"/>
      <c r="HOI99" s="622"/>
      <c r="HOJ99" s="622"/>
      <c r="HOK99" s="622"/>
      <c r="HOL99" s="622"/>
      <c r="HOM99" s="622"/>
      <c r="HON99" s="622"/>
      <c r="HOO99" s="622"/>
      <c r="HOP99" s="622"/>
      <c r="HOQ99" s="622"/>
      <c r="HOR99" s="622"/>
      <c r="HOS99" s="622"/>
      <c r="HOT99" s="622"/>
      <c r="HOU99" s="622"/>
      <c r="HOV99" s="622"/>
      <c r="HOW99" s="622"/>
      <c r="HOX99" s="622"/>
      <c r="HOY99" s="622"/>
      <c r="HOZ99" s="622"/>
      <c r="HPA99" s="622"/>
      <c r="HPB99" s="622"/>
      <c r="HPC99" s="622"/>
      <c r="HPD99" s="622"/>
      <c r="HPE99" s="622"/>
      <c r="HPF99" s="622"/>
      <c r="HPG99" s="622"/>
      <c r="HPH99" s="622"/>
      <c r="HPI99" s="622"/>
      <c r="HPJ99" s="622"/>
      <c r="HPK99" s="622"/>
      <c r="HPL99" s="622"/>
      <c r="HPM99" s="622"/>
      <c r="HPN99" s="622"/>
      <c r="HPO99" s="622"/>
      <c r="HPP99" s="622"/>
      <c r="HPQ99" s="622"/>
      <c r="HPR99" s="622"/>
      <c r="HPS99" s="622"/>
      <c r="HPT99" s="622"/>
      <c r="HPU99" s="622"/>
      <c r="HPV99" s="622"/>
      <c r="HPW99" s="622"/>
      <c r="HPX99" s="622"/>
      <c r="HPY99" s="622"/>
      <c r="HPZ99" s="622"/>
      <c r="HQA99" s="622"/>
      <c r="HQB99" s="622"/>
      <c r="HQC99" s="622"/>
      <c r="HQD99" s="622"/>
      <c r="HQE99" s="622"/>
      <c r="HQF99" s="622"/>
      <c r="HQG99" s="622"/>
      <c r="HQH99" s="622"/>
      <c r="HQI99" s="622"/>
      <c r="HQJ99" s="622"/>
      <c r="HQK99" s="622"/>
      <c r="HQL99" s="622"/>
      <c r="HQM99" s="622"/>
      <c r="HQN99" s="622"/>
      <c r="HQO99" s="622"/>
      <c r="HQP99" s="622"/>
      <c r="HQQ99" s="622"/>
      <c r="HQR99" s="622"/>
      <c r="HQS99" s="622"/>
      <c r="HQT99" s="622"/>
      <c r="HQU99" s="622"/>
      <c r="HQV99" s="622"/>
      <c r="HQW99" s="622"/>
      <c r="HQX99" s="622"/>
      <c r="HQY99" s="622"/>
      <c r="HQZ99" s="622"/>
      <c r="HRA99" s="622"/>
      <c r="HRB99" s="622"/>
      <c r="HRC99" s="622"/>
      <c r="HRD99" s="622"/>
      <c r="HRE99" s="622"/>
      <c r="HRF99" s="622"/>
      <c r="HRG99" s="622"/>
      <c r="HRH99" s="622"/>
      <c r="HRI99" s="622"/>
      <c r="HRJ99" s="622"/>
      <c r="HRK99" s="622"/>
      <c r="HRL99" s="622"/>
      <c r="HRM99" s="622"/>
      <c r="HRN99" s="622"/>
      <c r="HRO99" s="622"/>
      <c r="HRP99" s="622"/>
      <c r="HRQ99" s="622"/>
      <c r="HRR99" s="622"/>
      <c r="HRS99" s="622"/>
      <c r="HRT99" s="622"/>
      <c r="HRU99" s="622"/>
      <c r="HRV99" s="622"/>
      <c r="HRW99" s="622"/>
      <c r="HRX99" s="622"/>
      <c r="HRY99" s="622"/>
      <c r="HRZ99" s="622"/>
      <c r="HSA99" s="622"/>
      <c r="HSB99" s="622"/>
      <c r="HSC99" s="622"/>
      <c r="HSD99" s="622"/>
      <c r="HSE99" s="622"/>
      <c r="HSF99" s="622"/>
      <c r="HSG99" s="622"/>
      <c r="HSH99" s="622"/>
      <c r="HSI99" s="622"/>
      <c r="HSJ99" s="622"/>
      <c r="HSK99" s="622"/>
      <c r="HSL99" s="622"/>
      <c r="HSM99" s="622"/>
      <c r="HSN99" s="622"/>
      <c r="HSO99" s="622"/>
      <c r="HSP99" s="622"/>
      <c r="HSQ99" s="622"/>
      <c r="HSR99" s="622"/>
      <c r="HSS99" s="622"/>
      <c r="HST99" s="622"/>
      <c r="HSU99" s="622"/>
      <c r="HSV99" s="622"/>
      <c r="HSW99" s="622"/>
      <c r="HSX99" s="622"/>
      <c r="HSY99" s="622"/>
      <c r="HSZ99" s="622"/>
      <c r="HTA99" s="622"/>
      <c r="HTB99" s="622"/>
      <c r="HTC99" s="622"/>
      <c r="HTD99" s="622"/>
      <c r="HTE99" s="622"/>
      <c r="HTF99" s="622"/>
      <c r="HTG99" s="622"/>
      <c r="HTH99" s="622"/>
      <c r="HTI99" s="622"/>
      <c r="HTJ99" s="622"/>
      <c r="HTK99" s="622"/>
      <c r="HTL99" s="622"/>
      <c r="HTM99" s="622"/>
      <c r="HTN99" s="622"/>
      <c r="HTO99" s="622"/>
      <c r="HTP99" s="622"/>
      <c r="HTQ99" s="622"/>
      <c r="HTR99" s="622"/>
      <c r="HTS99" s="622"/>
      <c r="HTT99" s="622"/>
      <c r="HTU99" s="622"/>
      <c r="HTV99" s="622"/>
      <c r="HTW99" s="622"/>
      <c r="HTX99" s="622"/>
      <c r="HTY99" s="622"/>
      <c r="HTZ99" s="622"/>
      <c r="HUA99" s="622"/>
      <c r="HUB99" s="622"/>
      <c r="HUC99" s="622"/>
      <c r="HUD99" s="622"/>
      <c r="HUE99" s="622"/>
      <c r="HUF99" s="622"/>
      <c r="HUG99" s="622"/>
      <c r="HUH99" s="622"/>
      <c r="HUI99" s="622"/>
      <c r="HUJ99" s="622"/>
      <c r="HUK99" s="622"/>
      <c r="HUL99" s="622"/>
      <c r="HUM99" s="622"/>
      <c r="HUN99" s="622"/>
      <c r="HUO99" s="622"/>
      <c r="HUP99" s="622"/>
      <c r="HUQ99" s="622"/>
      <c r="HUR99" s="622"/>
      <c r="HUS99" s="622"/>
      <c r="HUT99" s="622"/>
      <c r="HUU99" s="622"/>
      <c r="HUV99" s="622"/>
      <c r="HUW99" s="622"/>
      <c r="HUX99" s="622"/>
      <c r="HUY99" s="622"/>
      <c r="HUZ99" s="622"/>
      <c r="HVA99" s="622"/>
      <c r="HVB99" s="622"/>
      <c r="HVC99" s="622"/>
      <c r="HVD99" s="622"/>
      <c r="HVE99" s="622"/>
      <c r="HVF99" s="622"/>
      <c r="HVG99" s="622"/>
      <c r="HVH99" s="622"/>
      <c r="HVI99" s="622"/>
      <c r="HVJ99" s="622"/>
      <c r="HVK99" s="622"/>
      <c r="HVL99" s="622"/>
      <c r="HVM99" s="622"/>
      <c r="HVN99" s="622"/>
      <c r="HVO99" s="622"/>
      <c r="HVP99" s="622"/>
      <c r="HVQ99" s="622"/>
      <c r="HVR99" s="622"/>
      <c r="HVS99" s="622"/>
      <c r="HVT99" s="622"/>
      <c r="HVU99" s="622"/>
      <c r="HVV99" s="622"/>
      <c r="HVW99" s="622"/>
      <c r="HVX99" s="622"/>
      <c r="HVY99" s="622"/>
      <c r="HVZ99" s="622"/>
      <c r="HWA99" s="622"/>
      <c r="HWB99" s="622"/>
      <c r="HWC99" s="622"/>
      <c r="HWD99" s="622"/>
      <c r="HWE99" s="622"/>
      <c r="HWF99" s="622"/>
      <c r="HWG99" s="622"/>
      <c r="HWH99" s="622"/>
      <c r="HWI99" s="622"/>
      <c r="HWJ99" s="622"/>
      <c r="HWK99" s="622"/>
      <c r="HWL99" s="622"/>
      <c r="HWM99" s="622"/>
      <c r="HWN99" s="622"/>
      <c r="HWO99" s="622"/>
      <c r="HWP99" s="622"/>
      <c r="HWQ99" s="622"/>
      <c r="HWR99" s="622"/>
      <c r="HWS99" s="622"/>
      <c r="HWT99" s="622"/>
      <c r="HWU99" s="622"/>
      <c r="HWV99" s="622"/>
      <c r="HWW99" s="622"/>
      <c r="HWX99" s="622"/>
      <c r="HWY99" s="622"/>
      <c r="HWZ99" s="622"/>
      <c r="HXA99" s="622"/>
      <c r="HXB99" s="622"/>
      <c r="HXC99" s="622"/>
      <c r="HXD99" s="622"/>
      <c r="HXE99" s="622"/>
      <c r="HXF99" s="622"/>
      <c r="HXG99" s="622"/>
      <c r="HXH99" s="622"/>
      <c r="HXI99" s="622"/>
      <c r="HXJ99" s="622"/>
      <c r="HXK99" s="622"/>
      <c r="HXL99" s="622"/>
      <c r="HXM99" s="622"/>
      <c r="HXN99" s="622"/>
      <c r="HXO99" s="622"/>
      <c r="HXP99" s="622"/>
      <c r="HXQ99" s="622"/>
      <c r="HXR99" s="622"/>
      <c r="HXS99" s="622"/>
      <c r="HXT99" s="622"/>
      <c r="HXU99" s="622"/>
      <c r="HXV99" s="622"/>
      <c r="HXW99" s="622"/>
      <c r="HXX99" s="622"/>
      <c r="HXY99" s="622"/>
      <c r="HXZ99" s="622"/>
      <c r="HYA99" s="622"/>
      <c r="HYB99" s="622"/>
      <c r="HYC99" s="622"/>
      <c r="HYD99" s="622"/>
      <c r="HYE99" s="622"/>
      <c r="HYF99" s="622"/>
      <c r="HYG99" s="622"/>
      <c r="HYH99" s="622"/>
      <c r="HYI99" s="622"/>
      <c r="HYJ99" s="622"/>
      <c r="HYK99" s="622"/>
      <c r="HYL99" s="622"/>
      <c r="HYM99" s="622"/>
      <c r="HYN99" s="622"/>
      <c r="HYO99" s="622"/>
      <c r="HYP99" s="622"/>
      <c r="HYQ99" s="622"/>
      <c r="HYR99" s="622"/>
      <c r="HYS99" s="622"/>
      <c r="HYT99" s="622"/>
      <c r="HYU99" s="622"/>
      <c r="HYV99" s="622"/>
      <c r="HYW99" s="622"/>
      <c r="HYX99" s="622"/>
      <c r="HYY99" s="622"/>
      <c r="HYZ99" s="622"/>
      <c r="HZA99" s="622"/>
      <c r="HZB99" s="622"/>
      <c r="HZC99" s="622"/>
      <c r="HZD99" s="622"/>
      <c r="HZE99" s="622"/>
      <c r="HZF99" s="622"/>
      <c r="HZG99" s="622"/>
      <c r="HZH99" s="622"/>
      <c r="HZI99" s="622"/>
      <c r="HZJ99" s="622"/>
      <c r="HZK99" s="622"/>
      <c r="HZL99" s="622"/>
      <c r="HZM99" s="622"/>
      <c r="HZN99" s="622"/>
      <c r="HZO99" s="622"/>
      <c r="HZP99" s="622"/>
      <c r="HZQ99" s="622"/>
      <c r="HZR99" s="622"/>
      <c r="HZS99" s="622"/>
      <c r="HZT99" s="622"/>
      <c r="HZU99" s="622"/>
      <c r="HZV99" s="622"/>
      <c r="HZW99" s="622"/>
      <c r="HZX99" s="622"/>
      <c r="HZY99" s="622"/>
      <c r="HZZ99" s="622"/>
      <c r="IAA99" s="622"/>
      <c r="IAB99" s="622"/>
      <c r="IAC99" s="622"/>
      <c r="IAD99" s="622"/>
      <c r="IAE99" s="622"/>
      <c r="IAF99" s="622"/>
      <c r="IAG99" s="622"/>
      <c r="IAH99" s="622"/>
      <c r="IAI99" s="622"/>
      <c r="IAJ99" s="622"/>
      <c r="IAK99" s="622"/>
      <c r="IAL99" s="622"/>
      <c r="IAM99" s="622"/>
      <c r="IAN99" s="622"/>
      <c r="IAO99" s="622"/>
      <c r="IAP99" s="622"/>
      <c r="IAQ99" s="622"/>
      <c r="IAR99" s="622"/>
      <c r="IAS99" s="622"/>
      <c r="IAT99" s="622"/>
      <c r="IAU99" s="622"/>
      <c r="IAV99" s="622"/>
      <c r="IAW99" s="622"/>
      <c r="IAX99" s="622"/>
      <c r="IAY99" s="622"/>
      <c r="IAZ99" s="622"/>
      <c r="IBA99" s="622"/>
      <c r="IBB99" s="622"/>
      <c r="IBC99" s="622"/>
      <c r="IBD99" s="622"/>
      <c r="IBE99" s="622"/>
      <c r="IBF99" s="622"/>
      <c r="IBG99" s="622"/>
      <c r="IBH99" s="622"/>
      <c r="IBI99" s="622"/>
      <c r="IBJ99" s="622"/>
      <c r="IBK99" s="622"/>
      <c r="IBL99" s="622"/>
      <c r="IBM99" s="622"/>
      <c r="IBN99" s="622"/>
      <c r="IBO99" s="622"/>
      <c r="IBP99" s="622"/>
      <c r="IBQ99" s="622"/>
      <c r="IBR99" s="622"/>
      <c r="IBS99" s="622"/>
      <c r="IBT99" s="622"/>
      <c r="IBU99" s="622"/>
      <c r="IBV99" s="622"/>
      <c r="IBW99" s="622"/>
      <c r="IBX99" s="622"/>
      <c r="IBY99" s="622"/>
      <c r="IBZ99" s="622"/>
      <c r="ICA99" s="622"/>
      <c r="ICB99" s="622"/>
      <c r="ICC99" s="622"/>
      <c r="ICD99" s="622"/>
      <c r="ICE99" s="622"/>
      <c r="ICF99" s="622"/>
      <c r="ICG99" s="622"/>
      <c r="ICH99" s="622"/>
      <c r="ICI99" s="622"/>
      <c r="ICJ99" s="622"/>
      <c r="ICK99" s="622"/>
      <c r="ICL99" s="622"/>
      <c r="ICM99" s="622"/>
      <c r="ICN99" s="622"/>
      <c r="ICO99" s="622"/>
      <c r="ICP99" s="622"/>
      <c r="ICQ99" s="622"/>
      <c r="ICR99" s="622"/>
      <c r="ICS99" s="622"/>
      <c r="ICT99" s="622"/>
      <c r="ICU99" s="622"/>
      <c r="ICV99" s="622"/>
      <c r="ICW99" s="622"/>
      <c r="ICX99" s="622"/>
      <c r="ICY99" s="622"/>
      <c r="ICZ99" s="622"/>
      <c r="IDA99" s="622"/>
      <c r="IDB99" s="622"/>
      <c r="IDC99" s="622"/>
      <c r="IDD99" s="622"/>
      <c r="IDE99" s="622"/>
      <c r="IDF99" s="622"/>
      <c r="IDG99" s="622"/>
      <c r="IDH99" s="622"/>
      <c r="IDI99" s="622"/>
      <c r="IDJ99" s="622"/>
      <c r="IDK99" s="622"/>
      <c r="IDL99" s="622"/>
      <c r="IDM99" s="622"/>
      <c r="IDN99" s="622"/>
      <c r="IDO99" s="622"/>
      <c r="IDP99" s="622"/>
      <c r="IDQ99" s="622"/>
      <c r="IDR99" s="622"/>
      <c r="IDS99" s="622"/>
      <c r="IDT99" s="622"/>
      <c r="IDU99" s="622"/>
      <c r="IDV99" s="622"/>
      <c r="IDW99" s="622"/>
      <c r="IDX99" s="622"/>
      <c r="IDY99" s="622"/>
      <c r="IDZ99" s="622"/>
      <c r="IEA99" s="622"/>
      <c r="IEB99" s="622"/>
      <c r="IEC99" s="622"/>
      <c r="IED99" s="622"/>
      <c r="IEE99" s="622"/>
      <c r="IEF99" s="622"/>
      <c r="IEG99" s="622"/>
      <c r="IEH99" s="622"/>
      <c r="IEI99" s="622"/>
      <c r="IEJ99" s="622"/>
      <c r="IEK99" s="622"/>
      <c r="IEL99" s="622"/>
      <c r="IEM99" s="622"/>
      <c r="IEN99" s="622"/>
      <c r="IEO99" s="622"/>
      <c r="IEP99" s="622"/>
      <c r="IEQ99" s="622"/>
      <c r="IER99" s="622"/>
      <c r="IES99" s="622"/>
      <c r="IET99" s="622"/>
      <c r="IEU99" s="622"/>
      <c r="IEV99" s="622"/>
      <c r="IEW99" s="622"/>
      <c r="IEX99" s="622"/>
      <c r="IEY99" s="622"/>
      <c r="IEZ99" s="622"/>
      <c r="IFA99" s="622"/>
      <c r="IFB99" s="622"/>
      <c r="IFC99" s="622"/>
      <c r="IFD99" s="622"/>
      <c r="IFE99" s="622"/>
      <c r="IFF99" s="622"/>
      <c r="IFG99" s="622"/>
      <c r="IFH99" s="622"/>
      <c r="IFI99" s="622"/>
      <c r="IFJ99" s="622"/>
      <c r="IFK99" s="622"/>
      <c r="IFL99" s="622"/>
      <c r="IFM99" s="622"/>
      <c r="IFN99" s="622"/>
      <c r="IFO99" s="622"/>
      <c r="IFP99" s="622"/>
      <c r="IFQ99" s="622"/>
      <c r="IFR99" s="622"/>
      <c r="IFS99" s="622"/>
      <c r="IFT99" s="622"/>
      <c r="IFU99" s="622"/>
      <c r="IFV99" s="622"/>
      <c r="IFW99" s="622"/>
      <c r="IFX99" s="622"/>
      <c r="IFY99" s="622"/>
      <c r="IFZ99" s="622"/>
      <c r="IGA99" s="622"/>
      <c r="IGB99" s="622"/>
      <c r="IGC99" s="622"/>
      <c r="IGD99" s="622"/>
      <c r="IGE99" s="622"/>
      <c r="IGF99" s="622"/>
      <c r="IGG99" s="622"/>
      <c r="IGH99" s="622"/>
      <c r="IGI99" s="622"/>
      <c r="IGJ99" s="622"/>
      <c r="IGK99" s="622"/>
      <c r="IGL99" s="622"/>
      <c r="IGM99" s="622"/>
      <c r="IGN99" s="622"/>
      <c r="IGO99" s="622"/>
      <c r="IGP99" s="622"/>
      <c r="IGQ99" s="622"/>
      <c r="IGR99" s="622"/>
      <c r="IGS99" s="622"/>
      <c r="IGT99" s="622"/>
      <c r="IGU99" s="622"/>
      <c r="IGV99" s="622"/>
      <c r="IGW99" s="622"/>
      <c r="IGX99" s="622"/>
      <c r="IGY99" s="622"/>
      <c r="IGZ99" s="622"/>
      <c r="IHA99" s="622"/>
      <c r="IHB99" s="622"/>
      <c r="IHC99" s="622"/>
      <c r="IHD99" s="622"/>
      <c r="IHE99" s="622"/>
      <c r="IHF99" s="622"/>
      <c r="IHG99" s="622"/>
      <c r="IHH99" s="622"/>
      <c r="IHI99" s="622"/>
      <c r="IHJ99" s="622"/>
      <c r="IHK99" s="622"/>
      <c r="IHL99" s="622"/>
      <c r="IHM99" s="622"/>
      <c r="IHN99" s="622"/>
      <c r="IHO99" s="622"/>
      <c r="IHP99" s="622"/>
      <c r="IHQ99" s="622"/>
      <c r="IHR99" s="622"/>
      <c r="IHS99" s="622"/>
      <c r="IHT99" s="622"/>
      <c r="IHU99" s="622"/>
      <c r="IHV99" s="622"/>
      <c r="IHW99" s="622"/>
      <c r="IHX99" s="622"/>
      <c r="IHY99" s="622"/>
      <c r="IHZ99" s="622"/>
      <c r="IIA99" s="622"/>
      <c r="IIB99" s="622"/>
      <c r="IIC99" s="622"/>
      <c r="IID99" s="622"/>
      <c r="IIE99" s="622"/>
      <c r="IIF99" s="622"/>
      <c r="IIG99" s="622"/>
      <c r="IIH99" s="622"/>
      <c r="III99" s="622"/>
      <c r="IIJ99" s="622"/>
      <c r="IIK99" s="622"/>
      <c r="IIL99" s="622"/>
      <c r="IIM99" s="622"/>
      <c r="IIN99" s="622"/>
      <c r="IIO99" s="622"/>
      <c r="IIP99" s="622"/>
      <c r="IIQ99" s="622"/>
      <c r="IIR99" s="622"/>
      <c r="IIS99" s="622"/>
      <c r="IIT99" s="622"/>
      <c r="IIU99" s="622"/>
      <c r="IIV99" s="622"/>
      <c r="IIW99" s="622"/>
      <c r="IIX99" s="622"/>
      <c r="IIY99" s="622"/>
      <c r="IIZ99" s="622"/>
      <c r="IJA99" s="622"/>
      <c r="IJB99" s="622"/>
      <c r="IJC99" s="622"/>
      <c r="IJD99" s="622"/>
      <c r="IJE99" s="622"/>
      <c r="IJF99" s="622"/>
      <c r="IJG99" s="622"/>
      <c r="IJH99" s="622"/>
      <c r="IJI99" s="622"/>
      <c r="IJJ99" s="622"/>
      <c r="IJK99" s="622"/>
      <c r="IJL99" s="622"/>
      <c r="IJM99" s="622"/>
      <c r="IJN99" s="622"/>
      <c r="IJO99" s="622"/>
      <c r="IJP99" s="622"/>
      <c r="IJQ99" s="622"/>
      <c r="IJR99" s="622"/>
      <c r="IJS99" s="622"/>
      <c r="IJT99" s="622"/>
      <c r="IJU99" s="622"/>
      <c r="IJV99" s="622"/>
      <c r="IJW99" s="622"/>
      <c r="IJX99" s="622"/>
      <c r="IJY99" s="622"/>
      <c r="IJZ99" s="622"/>
      <c r="IKA99" s="622"/>
      <c r="IKB99" s="622"/>
      <c r="IKC99" s="622"/>
      <c r="IKD99" s="622"/>
      <c r="IKE99" s="622"/>
      <c r="IKF99" s="622"/>
      <c r="IKG99" s="622"/>
      <c r="IKH99" s="622"/>
      <c r="IKI99" s="622"/>
      <c r="IKJ99" s="622"/>
      <c r="IKK99" s="622"/>
      <c r="IKL99" s="622"/>
      <c r="IKM99" s="622"/>
      <c r="IKN99" s="622"/>
      <c r="IKO99" s="622"/>
      <c r="IKP99" s="622"/>
      <c r="IKQ99" s="622"/>
      <c r="IKR99" s="622"/>
      <c r="IKS99" s="622"/>
      <c r="IKT99" s="622"/>
      <c r="IKU99" s="622"/>
      <c r="IKV99" s="622"/>
      <c r="IKW99" s="622"/>
      <c r="IKX99" s="622"/>
      <c r="IKY99" s="622"/>
      <c r="IKZ99" s="622"/>
      <c r="ILA99" s="622"/>
      <c r="ILB99" s="622"/>
      <c r="ILC99" s="622"/>
      <c r="ILD99" s="622"/>
      <c r="ILE99" s="622"/>
      <c r="ILF99" s="622"/>
      <c r="ILG99" s="622"/>
      <c r="ILH99" s="622"/>
      <c r="ILI99" s="622"/>
      <c r="ILJ99" s="622"/>
      <c r="ILK99" s="622"/>
      <c r="ILL99" s="622"/>
      <c r="ILM99" s="622"/>
      <c r="ILN99" s="622"/>
      <c r="ILO99" s="622"/>
      <c r="ILP99" s="622"/>
      <c r="ILQ99" s="622"/>
      <c r="ILR99" s="622"/>
      <c r="ILS99" s="622"/>
      <c r="ILT99" s="622"/>
      <c r="ILU99" s="622"/>
      <c r="ILV99" s="622"/>
      <c r="ILW99" s="622"/>
      <c r="ILX99" s="622"/>
      <c r="ILY99" s="622"/>
      <c r="ILZ99" s="622"/>
      <c r="IMA99" s="622"/>
      <c r="IMB99" s="622"/>
      <c r="IMC99" s="622"/>
      <c r="IMD99" s="622"/>
      <c r="IME99" s="622"/>
      <c r="IMF99" s="622"/>
      <c r="IMG99" s="622"/>
      <c r="IMH99" s="622"/>
      <c r="IMI99" s="622"/>
      <c r="IMJ99" s="622"/>
      <c r="IMK99" s="622"/>
      <c r="IML99" s="622"/>
      <c r="IMM99" s="622"/>
      <c r="IMN99" s="622"/>
      <c r="IMO99" s="622"/>
      <c r="IMP99" s="622"/>
      <c r="IMQ99" s="622"/>
      <c r="IMR99" s="622"/>
      <c r="IMS99" s="622"/>
      <c r="IMT99" s="622"/>
      <c r="IMU99" s="622"/>
      <c r="IMV99" s="622"/>
      <c r="IMW99" s="622"/>
      <c r="IMX99" s="622"/>
      <c r="IMY99" s="622"/>
      <c r="IMZ99" s="622"/>
      <c r="INA99" s="622"/>
      <c r="INB99" s="622"/>
      <c r="INC99" s="622"/>
      <c r="IND99" s="622"/>
      <c r="INE99" s="622"/>
      <c r="INF99" s="622"/>
      <c r="ING99" s="622"/>
      <c r="INH99" s="622"/>
      <c r="INI99" s="622"/>
      <c r="INJ99" s="622"/>
      <c r="INK99" s="622"/>
      <c r="INL99" s="622"/>
      <c r="INM99" s="622"/>
      <c r="INN99" s="622"/>
      <c r="INO99" s="622"/>
      <c r="INP99" s="622"/>
      <c r="INQ99" s="622"/>
      <c r="INR99" s="622"/>
      <c r="INS99" s="622"/>
      <c r="INT99" s="622"/>
      <c r="INU99" s="622"/>
      <c r="INV99" s="622"/>
      <c r="INW99" s="622"/>
      <c r="INX99" s="622"/>
      <c r="INY99" s="622"/>
      <c r="INZ99" s="622"/>
      <c r="IOA99" s="622"/>
      <c r="IOB99" s="622"/>
      <c r="IOC99" s="622"/>
      <c r="IOD99" s="622"/>
      <c r="IOE99" s="622"/>
      <c r="IOF99" s="622"/>
      <c r="IOG99" s="622"/>
      <c r="IOH99" s="622"/>
      <c r="IOI99" s="622"/>
      <c r="IOJ99" s="622"/>
      <c r="IOK99" s="622"/>
      <c r="IOL99" s="622"/>
      <c r="IOM99" s="622"/>
      <c r="ION99" s="622"/>
      <c r="IOO99" s="622"/>
      <c r="IOP99" s="622"/>
      <c r="IOQ99" s="622"/>
      <c r="IOR99" s="622"/>
      <c r="IOS99" s="622"/>
      <c r="IOT99" s="622"/>
      <c r="IOU99" s="622"/>
      <c r="IOV99" s="622"/>
      <c r="IOW99" s="622"/>
      <c r="IOX99" s="622"/>
      <c r="IOY99" s="622"/>
      <c r="IOZ99" s="622"/>
      <c r="IPA99" s="622"/>
      <c r="IPB99" s="622"/>
      <c r="IPC99" s="622"/>
      <c r="IPD99" s="622"/>
      <c r="IPE99" s="622"/>
      <c r="IPF99" s="622"/>
      <c r="IPG99" s="622"/>
      <c r="IPH99" s="622"/>
      <c r="IPI99" s="622"/>
      <c r="IPJ99" s="622"/>
      <c r="IPK99" s="622"/>
      <c r="IPL99" s="622"/>
      <c r="IPM99" s="622"/>
      <c r="IPN99" s="622"/>
      <c r="IPO99" s="622"/>
      <c r="IPP99" s="622"/>
      <c r="IPQ99" s="622"/>
      <c r="IPR99" s="622"/>
      <c r="IPS99" s="622"/>
      <c r="IPT99" s="622"/>
      <c r="IPU99" s="622"/>
      <c r="IPV99" s="622"/>
      <c r="IPW99" s="622"/>
      <c r="IPX99" s="622"/>
      <c r="IPY99" s="622"/>
      <c r="IPZ99" s="622"/>
      <c r="IQA99" s="622"/>
      <c r="IQB99" s="622"/>
      <c r="IQC99" s="622"/>
      <c r="IQD99" s="622"/>
      <c r="IQE99" s="622"/>
      <c r="IQF99" s="622"/>
      <c r="IQG99" s="622"/>
      <c r="IQH99" s="622"/>
      <c r="IQI99" s="622"/>
      <c r="IQJ99" s="622"/>
      <c r="IQK99" s="622"/>
      <c r="IQL99" s="622"/>
      <c r="IQM99" s="622"/>
      <c r="IQN99" s="622"/>
      <c r="IQO99" s="622"/>
      <c r="IQP99" s="622"/>
      <c r="IQQ99" s="622"/>
      <c r="IQR99" s="622"/>
      <c r="IQS99" s="622"/>
      <c r="IQT99" s="622"/>
      <c r="IQU99" s="622"/>
      <c r="IQV99" s="622"/>
      <c r="IQW99" s="622"/>
      <c r="IQX99" s="622"/>
      <c r="IQY99" s="622"/>
      <c r="IQZ99" s="622"/>
      <c r="IRA99" s="622"/>
      <c r="IRB99" s="622"/>
      <c r="IRC99" s="622"/>
      <c r="IRD99" s="622"/>
      <c r="IRE99" s="622"/>
      <c r="IRF99" s="622"/>
      <c r="IRG99" s="622"/>
      <c r="IRH99" s="622"/>
      <c r="IRI99" s="622"/>
      <c r="IRJ99" s="622"/>
      <c r="IRK99" s="622"/>
      <c r="IRL99" s="622"/>
      <c r="IRM99" s="622"/>
      <c r="IRN99" s="622"/>
      <c r="IRO99" s="622"/>
      <c r="IRP99" s="622"/>
      <c r="IRQ99" s="622"/>
      <c r="IRR99" s="622"/>
      <c r="IRS99" s="622"/>
      <c r="IRT99" s="622"/>
      <c r="IRU99" s="622"/>
      <c r="IRV99" s="622"/>
      <c r="IRW99" s="622"/>
      <c r="IRX99" s="622"/>
      <c r="IRY99" s="622"/>
      <c r="IRZ99" s="622"/>
      <c r="ISA99" s="622"/>
      <c r="ISB99" s="622"/>
      <c r="ISC99" s="622"/>
      <c r="ISD99" s="622"/>
      <c r="ISE99" s="622"/>
      <c r="ISF99" s="622"/>
      <c r="ISG99" s="622"/>
      <c r="ISH99" s="622"/>
      <c r="ISI99" s="622"/>
      <c r="ISJ99" s="622"/>
      <c r="ISK99" s="622"/>
      <c r="ISL99" s="622"/>
      <c r="ISM99" s="622"/>
      <c r="ISN99" s="622"/>
      <c r="ISO99" s="622"/>
      <c r="ISP99" s="622"/>
      <c r="ISQ99" s="622"/>
      <c r="ISR99" s="622"/>
      <c r="ISS99" s="622"/>
      <c r="IST99" s="622"/>
      <c r="ISU99" s="622"/>
      <c r="ISV99" s="622"/>
      <c r="ISW99" s="622"/>
      <c r="ISX99" s="622"/>
      <c r="ISY99" s="622"/>
      <c r="ISZ99" s="622"/>
      <c r="ITA99" s="622"/>
      <c r="ITB99" s="622"/>
      <c r="ITC99" s="622"/>
      <c r="ITD99" s="622"/>
      <c r="ITE99" s="622"/>
      <c r="ITF99" s="622"/>
      <c r="ITG99" s="622"/>
      <c r="ITH99" s="622"/>
      <c r="ITI99" s="622"/>
      <c r="ITJ99" s="622"/>
      <c r="ITK99" s="622"/>
      <c r="ITL99" s="622"/>
      <c r="ITM99" s="622"/>
      <c r="ITN99" s="622"/>
      <c r="ITO99" s="622"/>
      <c r="ITP99" s="622"/>
      <c r="ITQ99" s="622"/>
      <c r="ITR99" s="622"/>
      <c r="ITS99" s="622"/>
      <c r="ITT99" s="622"/>
      <c r="ITU99" s="622"/>
      <c r="ITV99" s="622"/>
      <c r="ITW99" s="622"/>
      <c r="ITX99" s="622"/>
      <c r="ITY99" s="622"/>
      <c r="ITZ99" s="622"/>
      <c r="IUA99" s="622"/>
      <c r="IUB99" s="622"/>
      <c r="IUC99" s="622"/>
      <c r="IUD99" s="622"/>
      <c r="IUE99" s="622"/>
      <c r="IUF99" s="622"/>
      <c r="IUG99" s="622"/>
      <c r="IUH99" s="622"/>
      <c r="IUI99" s="622"/>
      <c r="IUJ99" s="622"/>
      <c r="IUK99" s="622"/>
      <c r="IUL99" s="622"/>
      <c r="IUM99" s="622"/>
      <c r="IUN99" s="622"/>
      <c r="IUO99" s="622"/>
      <c r="IUP99" s="622"/>
      <c r="IUQ99" s="622"/>
      <c r="IUR99" s="622"/>
      <c r="IUS99" s="622"/>
      <c r="IUT99" s="622"/>
      <c r="IUU99" s="622"/>
      <c r="IUV99" s="622"/>
      <c r="IUW99" s="622"/>
      <c r="IUX99" s="622"/>
      <c r="IUY99" s="622"/>
      <c r="IUZ99" s="622"/>
      <c r="IVA99" s="622"/>
      <c r="IVB99" s="622"/>
      <c r="IVC99" s="622"/>
      <c r="IVD99" s="622"/>
      <c r="IVE99" s="622"/>
      <c r="IVF99" s="622"/>
      <c r="IVG99" s="622"/>
      <c r="IVH99" s="622"/>
      <c r="IVI99" s="622"/>
      <c r="IVJ99" s="622"/>
      <c r="IVK99" s="622"/>
      <c r="IVL99" s="622"/>
      <c r="IVM99" s="622"/>
      <c r="IVN99" s="622"/>
      <c r="IVO99" s="622"/>
      <c r="IVP99" s="622"/>
      <c r="IVQ99" s="622"/>
      <c r="IVR99" s="622"/>
      <c r="IVS99" s="622"/>
      <c r="IVT99" s="622"/>
      <c r="IVU99" s="622"/>
      <c r="IVV99" s="622"/>
      <c r="IVW99" s="622"/>
      <c r="IVX99" s="622"/>
      <c r="IVY99" s="622"/>
      <c r="IVZ99" s="622"/>
      <c r="IWA99" s="622"/>
      <c r="IWB99" s="622"/>
      <c r="IWC99" s="622"/>
      <c r="IWD99" s="622"/>
      <c r="IWE99" s="622"/>
      <c r="IWF99" s="622"/>
      <c r="IWG99" s="622"/>
      <c r="IWH99" s="622"/>
      <c r="IWI99" s="622"/>
      <c r="IWJ99" s="622"/>
      <c r="IWK99" s="622"/>
      <c r="IWL99" s="622"/>
      <c r="IWM99" s="622"/>
      <c r="IWN99" s="622"/>
      <c r="IWO99" s="622"/>
      <c r="IWP99" s="622"/>
      <c r="IWQ99" s="622"/>
      <c r="IWR99" s="622"/>
      <c r="IWS99" s="622"/>
      <c r="IWT99" s="622"/>
      <c r="IWU99" s="622"/>
      <c r="IWV99" s="622"/>
      <c r="IWW99" s="622"/>
      <c r="IWX99" s="622"/>
      <c r="IWY99" s="622"/>
      <c r="IWZ99" s="622"/>
      <c r="IXA99" s="622"/>
      <c r="IXB99" s="622"/>
      <c r="IXC99" s="622"/>
      <c r="IXD99" s="622"/>
      <c r="IXE99" s="622"/>
      <c r="IXF99" s="622"/>
      <c r="IXG99" s="622"/>
      <c r="IXH99" s="622"/>
      <c r="IXI99" s="622"/>
      <c r="IXJ99" s="622"/>
      <c r="IXK99" s="622"/>
      <c r="IXL99" s="622"/>
      <c r="IXM99" s="622"/>
      <c r="IXN99" s="622"/>
      <c r="IXO99" s="622"/>
      <c r="IXP99" s="622"/>
      <c r="IXQ99" s="622"/>
      <c r="IXR99" s="622"/>
      <c r="IXS99" s="622"/>
      <c r="IXT99" s="622"/>
      <c r="IXU99" s="622"/>
      <c r="IXV99" s="622"/>
      <c r="IXW99" s="622"/>
      <c r="IXX99" s="622"/>
      <c r="IXY99" s="622"/>
      <c r="IXZ99" s="622"/>
      <c r="IYA99" s="622"/>
      <c r="IYB99" s="622"/>
      <c r="IYC99" s="622"/>
      <c r="IYD99" s="622"/>
      <c r="IYE99" s="622"/>
      <c r="IYF99" s="622"/>
      <c r="IYG99" s="622"/>
      <c r="IYH99" s="622"/>
      <c r="IYI99" s="622"/>
      <c r="IYJ99" s="622"/>
      <c r="IYK99" s="622"/>
      <c r="IYL99" s="622"/>
      <c r="IYM99" s="622"/>
      <c r="IYN99" s="622"/>
      <c r="IYO99" s="622"/>
      <c r="IYP99" s="622"/>
      <c r="IYQ99" s="622"/>
      <c r="IYR99" s="622"/>
      <c r="IYS99" s="622"/>
      <c r="IYT99" s="622"/>
      <c r="IYU99" s="622"/>
      <c r="IYV99" s="622"/>
      <c r="IYW99" s="622"/>
      <c r="IYX99" s="622"/>
      <c r="IYY99" s="622"/>
      <c r="IYZ99" s="622"/>
      <c r="IZA99" s="622"/>
      <c r="IZB99" s="622"/>
      <c r="IZC99" s="622"/>
      <c r="IZD99" s="622"/>
      <c r="IZE99" s="622"/>
      <c r="IZF99" s="622"/>
      <c r="IZG99" s="622"/>
      <c r="IZH99" s="622"/>
      <c r="IZI99" s="622"/>
      <c r="IZJ99" s="622"/>
      <c r="IZK99" s="622"/>
      <c r="IZL99" s="622"/>
      <c r="IZM99" s="622"/>
      <c r="IZN99" s="622"/>
      <c r="IZO99" s="622"/>
      <c r="IZP99" s="622"/>
      <c r="IZQ99" s="622"/>
      <c r="IZR99" s="622"/>
      <c r="IZS99" s="622"/>
      <c r="IZT99" s="622"/>
      <c r="IZU99" s="622"/>
      <c r="IZV99" s="622"/>
      <c r="IZW99" s="622"/>
      <c r="IZX99" s="622"/>
      <c r="IZY99" s="622"/>
      <c r="IZZ99" s="622"/>
      <c r="JAA99" s="622"/>
      <c r="JAB99" s="622"/>
      <c r="JAC99" s="622"/>
      <c r="JAD99" s="622"/>
      <c r="JAE99" s="622"/>
      <c r="JAF99" s="622"/>
      <c r="JAG99" s="622"/>
      <c r="JAH99" s="622"/>
      <c r="JAI99" s="622"/>
      <c r="JAJ99" s="622"/>
      <c r="JAK99" s="622"/>
      <c r="JAL99" s="622"/>
      <c r="JAM99" s="622"/>
      <c r="JAN99" s="622"/>
      <c r="JAO99" s="622"/>
      <c r="JAP99" s="622"/>
      <c r="JAQ99" s="622"/>
      <c r="JAR99" s="622"/>
      <c r="JAS99" s="622"/>
      <c r="JAT99" s="622"/>
      <c r="JAU99" s="622"/>
      <c r="JAV99" s="622"/>
      <c r="JAW99" s="622"/>
      <c r="JAX99" s="622"/>
      <c r="JAY99" s="622"/>
      <c r="JAZ99" s="622"/>
      <c r="JBA99" s="622"/>
      <c r="JBB99" s="622"/>
      <c r="JBC99" s="622"/>
      <c r="JBD99" s="622"/>
      <c r="JBE99" s="622"/>
      <c r="JBF99" s="622"/>
      <c r="JBG99" s="622"/>
      <c r="JBH99" s="622"/>
      <c r="JBI99" s="622"/>
      <c r="JBJ99" s="622"/>
      <c r="JBK99" s="622"/>
      <c r="JBL99" s="622"/>
      <c r="JBM99" s="622"/>
      <c r="JBN99" s="622"/>
      <c r="JBO99" s="622"/>
      <c r="JBP99" s="622"/>
      <c r="JBQ99" s="622"/>
      <c r="JBR99" s="622"/>
      <c r="JBS99" s="622"/>
      <c r="JBT99" s="622"/>
      <c r="JBU99" s="622"/>
      <c r="JBV99" s="622"/>
      <c r="JBW99" s="622"/>
      <c r="JBX99" s="622"/>
      <c r="JBY99" s="622"/>
      <c r="JBZ99" s="622"/>
      <c r="JCA99" s="622"/>
      <c r="JCB99" s="622"/>
      <c r="JCC99" s="622"/>
      <c r="JCD99" s="622"/>
      <c r="JCE99" s="622"/>
      <c r="JCF99" s="622"/>
      <c r="JCG99" s="622"/>
      <c r="JCH99" s="622"/>
      <c r="JCI99" s="622"/>
      <c r="JCJ99" s="622"/>
      <c r="JCK99" s="622"/>
      <c r="JCL99" s="622"/>
      <c r="JCM99" s="622"/>
      <c r="JCN99" s="622"/>
      <c r="JCO99" s="622"/>
      <c r="JCP99" s="622"/>
      <c r="JCQ99" s="622"/>
      <c r="JCR99" s="622"/>
      <c r="JCS99" s="622"/>
      <c r="JCT99" s="622"/>
      <c r="JCU99" s="622"/>
      <c r="JCV99" s="622"/>
      <c r="JCW99" s="622"/>
      <c r="JCX99" s="622"/>
      <c r="JCY99" s="622"/>
      <c r="JCZ99" s="622"/>
      <c r="JDA99" s="622"/>
      <c r="JDB99" s="622"/>
      <c r="JDC99" s="622"/>
      <c r="JDD99" s="622"/>
      <c r="JDE99" s="622"/>
      <c r="JDF99" s="622"/>
      <c r="JDG99" s="622"/>
      <c r="JDH99" s="622"/>
      <c r="JDI99" s="622"/>
      <c r="JDJ99" s="622"/>
      <c r="JDK99" s="622"/>
      <c r="JDL99" s="622"/>
      <c r="JDM99" s="622"/>
      <c r="JDN99" s="622"/>
      <c r="JDO99" s="622"/>
      <c r="JDP99" s="622"/>
      <c r="JDQ99" s="622"/>
      <c r="JDR99" s="622"/>
      <c r="JDS99" s="622"/>
      <c r="JDT99" s="622"/>
      <c r="JDU99" s="622"/>
      <c r="JDV99" s="622"/>
      <c r="JDW99" s="622"/>
      <c r="JDX99" s="622"/>
      <c r="JDY99" s="622"/>
      <c r="JDZ99" s="622"/>
      <c r="JEA99" s="622"/>
      <c r="JEB99" s="622"/>
      <c r="JEC99" s="622"/>
      <c r="JED99" s="622"/>
      <c r="JEE99" s="622"/>
      <c r="JEF99" s="622"/>
      <c r="JEG99" s="622"/>
      <c r="JEH99" s="622"/>
      <c r="JEI99" s="622"/>
      <c r="JEJ99" s="622"/>
      <c r="JEK99" s="622"/>
      <c r="JEL99" s="622"/>
      <c r="JEM99" s="622"/>
      <c r="JEN99" s="622"/>
      <c r="JEO99" s="622"/>
      <c r="JEP99" s="622"/>
      <c r="JEQ99" s="622"/>
      <c r="JER99" s="622"/>
      <c r="JES99" s="622"/>
      <c r="JET99" s="622"/>
      <c r="JEU99" s="622"/>
      <c r="JEV99" s="622"/>
      <c r="JEW99" s="622"/>
      <c r="JEX99" s="622"/>
      <c r="JEY99" s="622"/>
      <c r="JEZ99" s="622"/>
      <c r="JFA99" s="622"/>
      <c r="JFB99" s="622"/>
      <c r="JFC99" s="622"/>
      <c r="JFD99" s="622"/>
      <c r="JFE99" s="622"/>
      <c r="JFF99" s="622"/>
      <c r="JFG99" s="622"/>
      <c r="JFH99" s="622"/>
      <c r="JFI99" s="622"/>
      <c r="JFJ99" s="622"/>
      <c r="JFK99" s="622"/>
      <c r="JFL99" s="622"/>
      <c r="JFM99" s="622"/>
      <c r="JFN99" s="622"/>
      <c r="JFO99" s="622"/>
      <c r="JFP99" s="622"/>
      <c r="JFQ99" s="622"/>
      <c r="JFR99" s="622"/>
      <c r="JFS99" s="622"/>
      <c r="JFT99" s="622"/>
      <c r="JFU99" s="622"/>
      <c r="JFV99" s="622"/>
      <c r="JFW99" s="622"/>
      <c r="JFX99" s="622"/>
      <c r="JFY99" s="622"/>
      <c r="JFZ99" s="622"/>
      <c r="JGA99" s="622"/>
      <c r="JGB99" s="622"/>
      <c r="JGC99" s="622"/>
      <c r="JGD99" s="622"/>
      <c r="JGE99" s="622"/>
      <c r="JGF99" s="622"/>
      <c r="JGG99" s="622"/>
      <c r="JGH99" s="622"/>
      <c r="JGI99" s="622"/>
      <c r="JGJ99" s="622"/>
      <c r="JGK99" s="622"/>
      <c r="JGL99" s="622"/>
      <c r="JGM99" s="622"/>
      <c r="JGN99" s="622"/>
      <c r="JGO99" s="622"/>
      <c r="JGP99" s="622"/>
      <c r="JGQ99" s="622"/>
      <c r="JGR99" s="622"/>
      <c r="JGS99" s="622"/>
      <c r="JGT99" s="622"/>
      <c r="JGU99" s="622"/>
      <c r="JGV99" s="622"/>
      <c r="JGW99" s="622"/>
      <c r="JGX99" s="622"/>
      <c r="JGY99" s="622"/>
      <c r="JGZ99" s="622"/>
      <c r="JHA99" s="622"/>
      <c r="JHB99" s="622"/>
      <c r="JHC99" s="622"/>
      <c r="JHD99" s="622"/>
      <c r="JHE99" s="622"/>
      <c r="JHF99" s="622"/>
      <c r="JHG99" s="622"/>
      <c r="JHH99" s="622"/>
      <c r="JHI99" s="622"/>
      <c r="JHJ99" s="622"/>
      <c r="JHK99" s="622"/>
      <c r="JHL99" s="622"/>
      <c r="JHM99" s="622"/>
      <c r="JHN99" s="622"/>
      <c r="JHO99" s="622"/>
      <c r="JHP99" s="622"/>
      <c r="JHQ99" s="622"/>
      <c r="JHR99" s="622"/>
      <c r="JHS99" s="622"/>
      <c r="JHT99" s="622"/>
      <c r="JHU99" s="622"/>
      <c r="JHV99" s="622"/>
      <c r="JHW99" s="622"/>
      <c r="JHX99" s="622"/>
      <c r="JHY99" s="622"/>
      <c r="JHZ99" s="622"/>
      <c r="JIA99" s="622"/>
      <c r="JIB99" s="622"/>
      <c r="JIC99" s="622"/>
      <c r="JID99" s="622"/>
      <c r="JIE99" s="622"/>
      <c r="JIF99" s="622"/>
      <c r="JIG99" s="622"/>
      <c r="JIH99" s="622"/>
      <c r="JII99" s="622"/>
      <c r="JIJ99" s="622"/>
      <c r="JIK99" s="622"/>
      <c r="JIL99" s="622"/>
      <c r="JIM99" s="622"/>
      <c r="JIN99" s="622"/>
      <c r="JIO99" s="622"/>
      <c r="JIP99" s="622"/>
      <c r="JIQ99" s="622"/>
      <c r="JIR99" s="622"/>
      <c r="JIS99" s="622"/>
      <c r="JIT99" s="622"/>
      <c r="JIU99" s="622"/>
      <c r="JIV99" s="622"/>
      <c r="JIW99" s="622"/>
      <c r="JIX99" s="622"/>
      <c r="JIY99" s="622"/>
      <c r="JIZ99" s="622"/>
      <c r="JJA99" s="622"/>
      <c r="JJB99" s="622"/>
      <c r="JJC99" s="622"/>
      <c r="JJD99" s="622"/>
      <c r="JJE99" s="622"/>
      <c r="JJF99" s="622"/>
      <c r="JJG99" s="622"/>
      <c r="JJH99" s="622"/>
      <c r="JJI99" s="622"/>
      <c r="JJJ99" s="622"/>
      <c r="JJK99" s="622"/>
      <c r="JJL99" s="622"/>
      <c r="JJM99" s="622"/>
      <c r="JJN99" s="622"/>
      <c r="JJO99" s="622"/>
      <c r="JJP99" s="622"/>
      <c r="JJQ99" s="622"/>
      <c r="JJR99" s="622"/>
      <c r="JJS99" s="622"/>
      <c r="JJT99" s="622"/>
      <c r="JJU99" s="622"/>
      <c r="JJV99" s="622"/>
      <c r="JJW99" s="622"/>
      <c r="JJX99" s="622"/>
      <c r="JJY99" s="622"/>
      <c r="JJZ99" s="622"/>
      <c r="JKA99" s="622"/>
      <c r="JKB99" s="622"/>
      <c r="JKC99" s="622"/>
      <c r="JKD99" s="622"/>
      <c r="JKE99" s="622"/>
      <c r="JKF99" s="622"/>
      <c r="JKG99" s="622"/>
      <c r="JKH99" s="622"/>
      <c r="JKI99" s="622"/>
      <c r="JKJ99" s="622"/>
      <c r="JKK99" s="622"/>
      <c r="JKL99" s="622"/>
      <c r="JKM99" s="622"/>
      <c r="JKN99" s="622"/>
      <c r="JKO99" s="622"/>
      <c r="JKP99" s="622"/>
      <c r="JKQ99" s="622"/>
      <c r="JKR99" s="622"/>
      <c r="JKS99" s="622"/>
      <c r="JKT99" s="622"/>
      <c r="JKU99" s="622"/>
      <c r="JKV99" s="622"/>
      <c r="JKW99" s="622"/>
      <c r="JKX99" s="622"/>
      <c r="JKY99" s="622"/>
      <c r="JKZ99" s="622"/>
      <c r="JLA99" s="622"/>
      <c r="JLB99" s="622"/>
      <c r="JLC99" s="622"/>
      <c r="JLD99" s="622"/>
      <c r="JLE99" s="622"/>
      <c r="JLF99" s="622"/>
      <c r="JLG99" s="622"/>
      <c r="JLH99" s="622"/>
      <c r="JLI99" s="622"/>
      <c r="JLJ99" s="622"/>
      <c r="JLK99" s="622"/>
      <c r="JLL99" s="622"/>
      <c r="JLM99" s="622"/>
      <c r="JLN99" s="622"/>
      <c r="JLO99" s="622"/>
      <c r="JLP99" s="622"/>
      <c r="JLQ99" s="622"/>
      <c r="JLR99" s="622"/>
      <c r="JLS99" s="622"/>
      <c r="JLT99" s="622"/>
      <c r="JLU99" s="622"/>
      <c r="JLV99" s="622"/>
      <c r="JLW99" s="622"/>
      <c r="JLX99" s="622"/>
      <c r="JLY99" s="622"/>
      <c r="JLZ99" s="622"/>
      <c r="JMA99" s="622"/>
      <c r="JMB99" s="622"/>
      <c r="JMC99" s="622"/>
      <c r="JMD99" s="622"/>
      <c r="JME99" s="622"/>
      <c r="JMF99" s="622"/>
      <c r="JMG99" s="622"/>
      <c r="JMH99" s="622"/>
      <c r="JMI99" s="622"/>
      <c r="JMJ99" s="622"/>
      <c r="JMK99" s="622"/>
      <c r="JML99" s="622"/>
      <c r="JMM99" s="622"/>
      <c r="JMN99" s="622"/>
      <c r="JMO99" s="622"/>
      <c r="JMP99" s="622"/>
      <c r="JMQ99" s="622"/>
      <c r="JMR99" s="622"/>
      <c r="JMS99" s="622"/>
      <c r="JMT99" s="622"/>
      <c r="JMU99" s="622"/>
      <c r="JMV99" s="622"/>
      <c r="JMW99" s="622"/>
      <c r="JMX99" s="622"/>
      <c r="JMY99" s="622"/>
      <c r="JMZ99" s="622"/>
      <c r="JNA99" s="622"/>
      <c r="JNB99" s="622"/>
      <c r="JNC99" s="622"/>
      <c r="JND99" s="622"/>
      <c r="JNE99" s="622"/>
      <c r="JNF99" s="622"/>
      <c r="JNG99" s="622"/>
      <c r="JNH99" s="622"/>
      <c r="JNI99" s="622"/>
      <c r="JNJ99" s="622"/>
      <c r="JNK99" s="622"/>
      <c r="JNL99" s="622"/>
      <c r="JNM99" s="622"/>
      <c r="JNN99" s="622"/>
      <c r="JNO99" s="622"/>
      <c r="JNP99" s="622"/>
      <c r="JNQ99" s="622"/>
      <c r="JNR99" s="622"/>
      <c r="JNS99" s="622"/>
      <c r="JNT99" s="622"/>
      <c r="JNU99" s="622"/>
      <c r="JNV99" s="622"/>
      <c r="JNW99" s="622"/>
      <c r="JNX99" s="622"/>
      <c r="JNY99" s="622"/>
      <c r="JNZ99" s="622"/>
      <c r="JOA99" s="622"/>
      <c r="JOB99" s="622"/>
      <c r="JOC99" s="622"/>
      <c r="JOD99" s="622"/>
      <c r="JOE99" s="622"/>
      <c r="JOF99" s="622"/>
      <c r="JOG99" s="622"/>
      <c r="JOH99" s="622"/>
      <c r="JOI99" s="622"/>
      <c r="JOJ99" s="622"/>
      <c r="JOK99" s="622"/>
      <c r="JOL99" s="622"/>
      <c r="JOM99" s="622"/>
      <c r="JON99" s="622"/>
      <c r="JOO99" s="622"/>
      <c r="JOP99" s="622"/>
      <c r="JOQ99" s="622"/>
      <c r="JOR99" s="622"/>
      <c r="JOS99" s="622"/>
      <c r="JOT99" s="622"/>
      <c r="JOU99" s="622"/>
      <c r="JOV99" s="622"/>
      <c r="JOW99" s="622"/>
      <c r="JOX99" s="622"/>
      <c r="JOY99" s="622"/>
      <c r="JOZ99" s="622"/>
      <c r="JPA99" s="622"/>
      <c r="JPB99" s="622"/>
      <c r="JPC99" s="622"/>
      <c r="JPD99" s="622"/>
      <c r="JPE99" s="622"/>
      <c r="JPF99" s="622"/>
      <c r="JPG99" s="622"/>
      <c r="JPH99" s="622"/>
      <c r="JPI99" s="622"/>
      <c r="JPJ99" s="622"/>
      <c r="JPK99" s="622"/>
      <c r="JPL99" s="622"/>
      <c r="JPM99" s="622"/>
      <c r="JPN99" s="622"/>
      <c r="JPO99" s="622"/>
      <c r="JPP99" s="622"/>
      <c r="JPQ99" s="622"/>
      <c r="JPR99" s="622"/>
      <c r="JPS99" s="622"/>
      <c r="JPT99" s="622"/>
      <c r="JPU99" s="622"/>
      <c r="JPV99" s="622"/>
      <c r="JPW99" s="622"/>
      <c r="JPX99" s="622"/>
      <c r="JPY99" s="622"/>
      <c r="JPZ99" s="622"/>
      <c r="JQA99" s="622"/>
      <c r="JQB99" s="622"/>
      <c r="JQC99" s="622"/>
      <c r="JQD99" s="622"/>
      <c r="JQE99" s="622"/>
      <c r="JQF99" s="622"/>
      <c r="JQG99" s="622"/>
      <c r="JQH99" s="622"/>
      <c r="JQI99" s="622"/>
      <c r="JQJ99" s="622"/>
      <c r="JQK99" s="622"/>
      <c r="JQL99" s="622"/>
      <c r="JQM99" s="622"/>
      <c r="JQN99" s="622"/>
      <c r="JQO99" s="622"/>
      <c r="JQP99" s="622"/>
      <c r="JQQ99" s="622"/>
      <c r="JQR99" s="622"/>
      <c r="JQS99" s="622"/>
      <c r="JQT99" s="622"/>
      <c r="JQU99" s="622"/>
      <c r="JQV99" s="622"/>
      <c r="JQW99" s="622"/>
      <c r="JQX99" s="622"/>
      <c r="JQY99" s="622"/>
      <c r="JQZ99" s="622"/>
      <c r="JRA99" s="622"/>
      <c r="JRB99" s="622"/>
      <c r="JRC99" s="622"/>
      <c r="JRD99" s="622"/>
      <c r="JRE99" s="622"/>
      <c r="JRF99" s="622"/>
      <c r="JRG99" s="622"/>
      <c r="JRH99" s="622"/>
      <c r="JRI99" s="622"/>
      <c r="JRJ99" s="622"/>
      <c r="JRK99" s="622"/>
      <c r="JRL99" s="622"/>
      <c r="JRM99" s="622"/>
      <c r="JRN99" s="622"/>
      <c r="JRO99" s="622"/>
      <c r="JRP99" s="622"/>
      <c r="JRQ99" s="622"/>
      <c r="JRR99" s="622"/>
      <c r="JRS99" s="622"/>
      <c r="JRT99" s="622"/>
      <c r="JRU99" s="622"/>
      <c r="JRV99" s="622"/>
      <c r="JRW99" s="622"/>
      <c r="JRX99" s="622"/>
      <c r="JRY99" s="622"/>
      <c r="JRZ99" s="622"/>
      <c r="JSA99" s="622"/>
      <c r="JSB99" s="622"/>
      <c r="JSC99" s="622"/>
      <c r="JSD99" s="622"/>
      <c r="JSE99" s="622"/>
      <c r="JSF99" s="622"/>
      <c r="JSG99" s="622"/>
      <c r="JSH99" s="622"/>
      <c r="JSI99" s="622"/>
      <c r="JSJ99" s="622"/>
      <c r="JSK99" s="622"/>
      <c r="JSL99" s="622"/>
      <c r="JSM99" s="622"/>
      <c r="JSN99" s="622"/>
      <c r="JSO99" s="622"/>
      <c r="JSP99" s="622"/>
      <c r="JSQ99" s="622"/>
      <c r="JSR99" s="622"/>
      <c r="JSS99" s="622"/>
      <c r="JST99" s="622"/>
      <c r="JSU99" s="622"/>
      <c r="JSV99" s="622"/>
      <c r="JSW99" s="622"/>
      <c r="JSX99" s="622"/>
      <c r="JSY99" s="622"/>
      <c r="JSZ99" s="622"/>
      <c r="JTA99" s="622"/>
      <c r="JTB99" s="622"/>
      <c r="JTC99" s="622"/>
      <c r="JTD99" s="622"/>
      <c r="JTE99" s="622"/>
      <c r="JTF99" s="622"/>
      <c r="JTG99" s="622"/>
      <c r="JTH99" s="622"/>
      <c r="JTI99" s="622"/>
      <c r="JTJ99" s="622"/>
      <c r="JTK99" s="622"/>
      <c r="JTL99" s="622"/>
      <c r="JTM99" s="622"/>
      <c r="JTN99" s="622"/>
      <c r="JTO99" s="622"/>
      <c r="JTP99" s="622"/>
      <c r="JTQ99" s="622"/>
      <c r="JTR99" s="622"/>
      <c r="JTS99" s="622"/>
      <c r="JTT99" s="622"/>
      <c r="JTU99" s="622"/>
      <c r="JTV99" s="622"/>
      <c r="JTW99" s="622"/>
      <c r="JTX99" s="622"/>
      <c r="JTY99" s="622"/>
      <c r="JTZ99" s="622"/>
      <c r="JUA99" s="622"/>
      <c r="JUB99" s="622"/>
      <c r="JUC99" s="622"/>
      <c r="JUD99" s="622"/>
      <c r="JUE99" s="622"/>
      <c r="JUF99" s="622"/>
      <c r="JUG99" s="622"/>
      <c r="JUH99" s="622"/>
      <c r="JUI99" s="622"/>
      <c r="JUJ99" s="622"/>
      <c r="JUK99" s="622"/>
      <c r="JUL99" s="622"/>
      <c r="JUM99" s="622"/>
      <c r="JUN99" s="622"/>
      <c r="JUO99" s="622"/>
      <c r="JUP99" s="622"/>
      <c r="JUQ99" s="622"/>
      <c r="JUR99" s="622"/>
      <c r="JUS99" s="622"/>
      <c r="JUT99" s="622"/>
      <c r="JUU99" s="622"/>
      <c r="JUV99" s="622"/>
      <c r="JUW99" s="622"/>
      <c r="JUX99" s="622"/>
      <c r="JUY99" s="622"/>
      <c r="JUZ99" s="622"/>
      <c r="JVA99" s="622"/>
      <c r="JVB99" s="622"/>
      <c r="JVC99" s="622"/>
      <c r="JVD99" s="622"/>
      <c r="JVE99" s="622"/>
      <c r="JVF99" s="622"/>
      <c r="JVG99" s="622"/>
      <c r="JVH99" s="622"/>
      <c r="JVI99" s="622"/>
      <c r="JVJ99" s="622"/>
      <c r="JVK99" s="622"/>
      <c r="JVL99" s="622"/>
      <c r="JVM99" s="622"/>
      <c r="JVN99" s="622"/>
      <c r="JVO99" s="622"/>
      <c r="JVP99" s="622"/>
      <c r="JVQ99" s="622"/>
      <c r="JVR99" s="622"/>
      <c r="JVS99" s="622"/>
      <c r="JVT99" s="622"/>
      <c r="JVU99" s="622"/>
      <c r="JVV99" s="622"/>
      <c r="JVW99" s="622"/>
      <c r="JVX99" s="622"/>
      <c r="JVY99" s="622"/>
      <c r="JVZ99" s="622"/>
      <c r="JWA99" s="622"/>
      <c r="JWB99" s="622"/>
      <c r="JWC99" s="622"/>
      <c r="JWD99" s="622"/>
      <c r="JWE99" s="622"/>
      <c r="JWF99" s="622"/>
      <c r="JWG99" s="622"/>
      <c r="JWH99" s="622"/>
      <c r="JWI99" s="622"/>
      <c r="JWJ99" s="622"/>
      <c r="JWK99" s="622"/>
      <c r="JWL99" s="622"/>
      <c r="JWM99" s="622"/>
      <c r="JWN99" s="622"/>
      <c r="JWO99" s="622"/>
      <c r="JWP99" s="622"/>
      <c r="JWQ99" s="622"/>
      <c r="JWR99" s="622"/>
      <c r="JWS99" s="622"/>
      <c r="JWT99" s="622"/>
      <c r="JWU99" s="622"/>
      <c r="JWV99" s="622"/>
      <c r="JWW99" s="622"/>
      <c r="JWX99" s="622"/>
      <c r="JWY99" s="622"/>
      <c r="JWZ99" s="622"/>
      <c r="JXA99" s="622"/>
      <c r="JXB99" s="622"/>
      <c r="JXC99" s="622"/>
      <c r="JXD99" s="622"/>
      <c r="JXE99" s="622"/>
      <c r="JXF99" s="622"/>
      <c r="JXG99" s="622"/>
      <c r="JXH99" s="622"/>
      <c r="JXI99" s="622"/>
      <c r="JXJ99" s="622"/>
      <c r="JXK99" s="622"/>
      <c r="JXL99" s="622"/>
      <c r="JXM99" s="622"/>
      <c r="JXN99" s="622"/>
      <c r="JXO99" s="622"/>
      <c r="JXP99" s="622"/>
      <c r="JXQ99" s="622"/>
      <c r="JXR99" s="622"/>
      <c r="JXS99" s="622"/>
      <c r="JXT99" s="622"/>
      <c r="JXU99" s="622"/>
      <c r="JXV99" s="622"/>
      <c r="JXW99" s="622"/>
      <c r="JXX99" s="622"/>
      <c r="JXY99" s="622"/>
      <c r="JXZ99" s="622"/>
      <c r="JYA99" s="622"/>
      <c r="JYB99" s="622"/>
      <c r="JYC99" s="622"/>
      <c r="JYD99" s="622"/>
      <c r="JYE99" s="622"/>
      <c r="JYF99" s="622"/>
      <c r="JYG99" s="622"/>
      <c r="JYH99" s="622"/>
      <c r="JYI99" s="622"/>
      <c r="JYJ99" s="622"/>
      <c r="JYK99" s="622"/>
      <c r="JYL99" s="622"/>
      <c r="JYM99" s="622"/>
      <c r="JYN99" s="622"/>
      <c r="JYO99" s="622"/>
      <c r="JYP99" s="622"/>
      <c r="JYQ99" s="622"/>
      <c r="JYR99" s="622"/>
      <c r="JYS99" s="622"/>
      <c r="JYT99" s="622"/>
      <c r="JYU99" s="622"/>
      <c r="JYV99" s="622"/>
      <c r="JYW99" s="622"/>
      <c r="JYX99" s="622"/>
      <c r="JYY99" s="622"/>
      <c r="JYZ99" s="622"/>
      <c r="JZA99" s="622"/>
      <c r="JZB99" s="622"/>
      <c r="JZC99" s="622"/>
      <c r="JZD99" s="622"/>
      <c r="JZE99" s="622"/>
      <c r="JZF99" s="622"/>
      <c r="JZG99" s="622"/>
      <c r="JZH99" s="622"/>
      <c r="JZI99" s="622"/>
      <c r="JZJ99" s="622"/>
      <c r="JZK99" s="622"/>
      <c r="JZL99" s="622"/>
      <c r="JZM99" s="622"/>
      <c r="JZN99" s="622"/>
      <c r="JZO99" s="622"/>
      <c r="JZP99" s="622"/>
      <c r="JZQ99" s="622"/>
      <c r="JZR99" s="622"/>
      <c r="JZS99" s="622"/>
      <c r="JZT99" s="622"/>
      <c r="JZU99" s="622"/>
      <c r="JZV99" s="622"/>
      <c r="JZW99" s="622"/>
      <c r="JZX99" s="622"/>
      <c r="JZY99" s="622"/>
      <c r="JZZ99" s="622"/>
      <c r="KAA99" s="622"/>
      <c r="KAB99" s="622"/>
      <c r="KAC99" s="622"/>
      <c r="KAD99" s="622"/>
      <c r="KAE99" s="622"/>
      <c r="KAF99" s="622"/>
      <c r="KAG99" s="622"/>
      <c r="KAH99" s="622"/>
      <c r="KAI99" s="622"/>
      <c r="KAJ99" s="622"/>
      <c r="KAK99" s="622"/>
      <c r="KAL99" s="622"/>
      <c r="KAM99" s="622"/>
      <c r="KAN99" s="622"/>
      <c r="KAO99" s="622"/>
      <c r="KAP99" s="622"/>
      <c r="KAQ99" s="622"/>
      <c r="KAR99" s="622"/>
      <c r="KAS99" s="622"/>
      <c r="KAT99" s="622"/>
      <c r="KAU99" s="622"/>
      <c r="KAV99" s="622"/>
      <c r="KAW99" s="622"/>
      <c r="KAX99" s="622"/>
      <c r="KAY99" s="622"/>
      <c r="KAZ99" s="622"/>
      <c r="KBA99" s="622"/>
      <c r="KBB99" s="622"/>
      <c r="KBC99" s="622"/>
      <c r="KBD99" s="622"/>
      <c r="KBE99" s="622"/>
      <c r="KBF99" s="622"/>
      <c r="KBG99" s="622"/>
      <c r="KBH99" s="622"/>
      <c r="KBI99" s="622"/>
      <c r="KBJ99" s="622"/>
      <c r="KBK99" s="622"/>
      <c r="KBL99" s="622"/>
      <c r="KBM99" s="622"/>
      <c r="KBN99" s="622"/>
      <c r="KBO99" s="622"/>
      <c r="KBP99" s="622"/>
      <c r="KBQ99" s="622"/>
      <c r="KBR99" s="622"/>
      <c r="KBS99" s="622"/>
      <c r="KBT99" s="622"/>
      <c r="KBU99" s="622"/>
      <c r="KBV99" s="622"/>
      <c r="KBW99" s="622"/>
      <c r="KBX99" s="622"/>
      <c r="KBY99" s="622"/>
      <c r="KBZ99" s="622"/>
      <c r="KCA99" s="622"/>
      <c r="KCB99" s="622"/>
      <c r="KCC99" s="622"/>
      <c r="KCD99" s="622"/>
      <c r="KCE99" s="622"/>
      <c r="KCF99" s="622"/>
      <c r="KCG99" s="622"/>
      <c r="KCH99" s="622"/>
      <c r="KCI99" s="622"/>
      <c r="KCJ99" s="622"/>
      <c r="KCK99" s="622"/>
      <c r="KCL99" s="622"/>
      <c r="KCM99" s="622"/>
      <c r="KCN99" s="622"/>
      <c r="KCO99" s="622"/>
      <c r="KCP99" s="622"/>
      <c r="KCQ99" s="622"/>
      <c r="KCR99" s="622"/>
      <c r="KCS99" s="622"/>
      <c r="KCT99" s="622"/>
      <c r="KCU99" s="622"/>
      <c r="KCV99" s="622"/>
      <c r="KCW99" s="622"/>
      <c r="KCX99" s="622"/>
      <c r="KCY99" s="622"/>
      <c r="KCZ99" s="622"/>
      <c r="KDA99" s="622"/>
      <c r="KDB99" s="622"/>
      <c r="KDC99" s="622"/>
      <c r="KDD99" s="622"/>
      <c r="KDE99" s="622"/>
      <c r="KDF99" s="622"/>
      <c r="KDG99" s="622"/>
      <c r="KDH99" s="622"/>
      <c r="KDI99" s="622"/>
      <c r="KDJ99" s="622"/>
      <c r="KDK99" s="622"/>
      <c r="KDL99" s="622"/>
      <c r="KDM99" s="622"/>
      <c r="KDN99" s="622"/>
      <c r="KDO99" s="622"/>
      <c r="KDP99" s="622"/>
      <c r="KDQ99" s="622"/>
      <c r="KDR99" s="622"/>
      <c r="KDS99" s="622"/>
      <c r="KDT99" s="622"/>
      <c r="KDU99" s="622"/>
      <c r="KDV99" s="622"/>
      <c r="KDW99" s="622"/>
      <c r="KDX99" s="622"/>
      <c r="KDY99" s="622"/>
      <c r="KDZ99" s="622"/>
      <c r="KEA99" s="622"/>
      <c r="KEB99" s="622"/>
      <c r="KEC99" s="622"/>
      <c r="KED99" s="622"/>
      <c r="KEE99" s="622"/>
      <c r="KEF99" s="622"/>
      <c r="KEG99" s="622"/>
      <c r="KEH99" s="622"/>
      <c r="KEI99" s="622"/>
      <c r="KEJ99" s="622"/>
      <c r="KEK99" s="622"/>
      <c r="KEL99" s="622"/>
      <c r="KEM99" s="622"/>
      <c r="KEN99" s="622"/>
      <c r="KEO99" s="622"/>
      <c r="KEP99" s="622"/>
      <c r="KEQ99" s="622"/>
      <c r="KER99" s="622"/>
      <c r="KES99" s="622"/>
      <c r="KET99" s="622"/>
      <c r="KEU99" s="622"/>
      <c r="KEV99" s="622"/>
      <c r="KEW99" s="622"/>
      <c r="KEX99" s="622"/>
      <c r="KEY99" s="622"/>
      <c r="KEZ99" s="622"/>
      <c r="KFA99" s="622"/>
      <c r="KFB99" s="622"/>
      <c r="KFC99" s="622"/>
      <c r="KFD99" s="622"/>
      <c r="KFE99" s="622"/>
      <c r="KFF99" s="622"/>
      <c r="KFG99" s="622"/>
      <c r="KFH99" s="622"/>
      <c r="KFI99" s="622"/>
      <c r="KFJ99" s="622"/>
      <c r="KFK99" s="622"/>
      <c r="KFL99" s="622"/>
      <c r="KFM99" s="622"/>
      <c r="KFN99" s="622"/>
      <c r="KFO99" s="622"/>
      <c r="KFP99" s="622"/>
      <c r="KFQ99" s="622"/>
      <c r="KFR99" s="622"/>
      <c r="KFS99" s="622"/>
      <c r="KFT99" s="622"/>
      <c r="KFU99" s="622"/>
      <c r="KFV99" s="622"/>
      <c r="KFW99" s="622"/>
      <c r="KFX99" s="622"/>
      <c r="KFY99" s="622"/>
      <c r="KFZ99" s="622"/>
      <c r="KGA99" s="622"/>
      <c r="KGB99" s="622"/>
      <c r="KGC99" s="622"/>
      <c r="KGD99" s="622"/>
      <c r="KGE99" s="622"/>
      <c r="KGF99" s="622"/>
      <c r="KGG99" s="622"/>
      <c r="KGH99" s="622"/>
      <c r="KGI99" s="622"/>
      <c r="KGJ99" s="622"/>
      <c r="KGK99" s="622"/>
      <c r="KGL99" s="622"/>
      <c r="KGM99" s="622"/>
      <c r="KGN99" s="622"/>
      <c r="KGO99" s="622"/>
      <c r="KGP99" s="622"/>
      <c r="KGQ99" s="622"/>
      <c r="KGR99" s="622"/>
      <c r="KGS99" s="622"/>
      <c r="KGT99" s="622"/>
      <c r="KGU99" s="622"/>
      <c r="KGV99" s="622"/>
      <c r="KGW99" s="622"/>
      <c r="KGX99" s="622"/>
      <c r="KGY99" s="622"/>
      <c r="KGZ99" s="622"/>
      <c r="KHA99" s="622"/>
      <c r="KHB99" s="622"/>
      <c r="KHC99" s="622"/>
      <c r="KHD99" s="622"/>
      <c r="KHE99" s="622"/>
      <c r="KHF99" s="622"/>
      <c r="KHG99" s="622"/>
      <c r="KHH99" s="622"/>
      <c r="KHI99" s="622"/>
      <c r="KHJ99" s="622"/>
      <c r="KHK99" s="622"/>
      <c r="KHL99" s="622"/>
      <c r="KHM99" s="622"/>
      <c r="KHN99" s="622"/>
      <c r="KHO99" s="622"/>
      <c r="KHP99" s="622"/>
      <c r="KHQ99" s="622"/>
      <c r="KHR99" s="622"/>
      <c r="KHS99" s="622"/>
      <c r="KHT99" s="622"/>
      <c r="KHU99" s="622"/>
      <c r="KHV99" s="622"/>
      <c r="KHW99" s="622"/>
      <c r="KHX99" s="622"/>
      <c r="KHY99" s="622"/>
      <c r="KHZ99" s="622"/>
      <c r="KIA99" s="622"/>
      <c r="KIB99" s="622"/>
      <c r="KIC99" s="622"/>
      <c r="KID99" s="622"/>
      <c r="KIE99" s="622"/>
      <c r="KIF99" s="622"/>
      <c r="KIG99" s="622"/>
      <c r="KIH99" s="622"/>
      <c r="KII99" s="622"/>
      <c r="KIJ99" s="622"/>
      <c r="KIK99" s="622"/>
      <c r="KIL99" s="622"/>
      <c r="KIM99" s="622"/>
      <c r="KIN99" s="622"/>
      <c r="KIO99" s="622"/>
      <c r="KIP99" s="622"/>
      <c r="KIQ99" s="622"/>
      <c r="KIR99" s="622"/>
      <c r="KIS99" s="622"/>
      <c r="KIT99" s="622"/>
      <c r="KIU99" s="622"/>
      <c r="KIV99" s="622"/>
      <c r="KIW99" s="622"/>
      <c r="KIX99" s="622"/>
      <c r="KIY99" s="622"/>
      <c r="KIZ99" s="622"/>
      <c r="KJA99" s="622"/>
      <c r="KJB99" s="622"/>
      <c r="KJC99" s="622"/>
      <c r="KJD99" s="622"/>
      <c r="KJE99" s="622"/>
      <c r="KJF99" s="622"/>
      <c r="KJG99" s="622"/>
      <c r="KJH99" s="622"/>
      <c r="KJI99" s="622"/>
      <c r="KJJ99" s="622"/>
      <c r="KJK99" s="622"/>
      <c r="KJL99" s="622"/>
      <c r="KJM99" s="622"/>
      <c r="KJN99" s="622"/>
      <c r="KJO99" s="622"/>
      <c r="KJP99" s="622"/>
      <c r="KJQ99" s="622"/>
      <c r="KJR99" s="622"/>
      <c r="KJS99" s="622"/>
      <c r="KJT99" s="622"/>
      <c r="KJU99" s="622"/>
      <c r="KJV99" s="622"/>
      <c r="KJW99" s="622"/>
      <c r="KJX99" s="622"/>
      <c r="KJY99" s="622"/>
      <c r="KJZ99" s="622"/>
      <c r="KKA99" s="622"/>
      <c r="KKB99" s="622"/>
      <c r="KKC99" s="622"/>
      <c r="KKD99" s="622"/>
      <c r="KKE99" s="622"/>
      <c r="KKF99" s="622"/>
      <c r="KKG99" s="622"/>
      <c r="KKH99" s="622"/>
      <c r="KKI99" s="622"/>
      <c r="KKJ99" s="622"/>
      <c r="KKK99" s="622"/>
      <c r="KKL99" s="622"/>
      <c r="KKM99" s="622"/>
      <c r="KKN99" s="622"/>
      <c r="KKO99" s="622"/>
      <c r="KKP99" s="622"/>
      <c r="KKQ99" s="622"/>
      <c r="KKR99" s="622"/>
      <c r="KKS99" s="622"/>
      <c r="KKT99" s="622"/>
      <c r="KKU99" s="622"/>
      <c r="KKV99" s="622"/>
      <c r="KKW99" s="622"/>
      <c r="KKX99" s="622"/>
      <c r="KKY99" s="622"/>
      <c r="KKZ99" s="622"/>
      <c r="KLA99" s="622"/>
      <c r="KLB99" s="622"/>
      <c r="KLC99" s="622"/>
      <c r="KLD99" s="622"/>
      <c r="KLE99" s="622"/>
      <c r="KLF99" s="622"/>
      <c r="KLG99" s="622"/>
      <c r="KLH99" s="622"/>
      <c r="KLI99" s="622"/>
      <c r="KLJ99" s="622"/>
      <c r="KLK99" s="622"/>
      <c r="KLL99" s="622"/>
      <c r="KLM99" s="622"/>
      <c r="KLN99" s="622"/>
      <c r="KLO99" s="622"/>
      <c r="KLP99" s="622"/>
      <c r="KLQ99" s="622"/>
      <c r="KLR99" s="622"/>
      <c r="KLS99" s="622"/>
      <c r="KLT99" s="622"/>
      <c r="KLU99" s="622"/>
      <c r="KLV99" s="622"/>
      <c r="KLW99" s="622"/>
      <c r="KLX99" s="622"/>
      <c r="KLY99" s="622"/>
      <c r="KLZ99" s="622"/>
      <c r="KMA99" s="622"/>
      <c r="KMB99" s="622"/>
      <c r="KMC99" s="622"/>
      <c r="KMD99" s="622"/>
      <c r="KME99" s="622"/>
      <c r="KMF99" s="622"/>
      <c r="KMG99" s="622"/>
      <c r="KMH99" s="622"/>
      <c r="KMI99" s="622"/>
      <c r="KMJ99" s="622"/>
      <c r="KMK99" s="622"/>
      <c r="KML99" s="622"/>
      <c r="KMM99" s="622"/>
      <c r="KMN99" s="622"/>
      <c r="KMO99" s="622"/>
      <c r="KMP99" s="622"/>
      <c r="KMQ99" s="622"/>
      <c r="KMR99" s="622"/>
      <c r="KMS99" s="622"/>
      <c r="KMT99" s="622"/>
      <c r="KMU99" s="622"/>
      <c r="KMV99" s="622"/>
      <c r="KMW99" s="622"/>
      <c r="KMX99" s="622"/>
      <c r="KMY99" s="622"/>
      <c r="KMZ99" s="622"/>
      <c r="KNA99" s="622"/>
      <c r="KNB99" s="622"/>
      <c r="KNC99" s="622"/>
      <c r="KND99" s="622"/>
      <c r="KNE99" s="622"/>
      <c r="KNF99" s="622"/>
      <c r="KNG99" s="622"/>
      <c r="KNH99" s="622"/>
      <c r="KNI99" s="622"/>
      <c r="KNJ99" s="622"/>
      <c r="KNK99" s="622"/>
      <c r="KNL99" s="622"/>
      <c r="KNM99" s="622"/>
      <c r="KNN99" s="622"/>
      <c r="KNO99" s="622"/>
      <c r="KNP99" s="622"/>
      <c r="KNQ99" s="622"/>
      <c r="KNR99" s="622"/>
      <c r="KNS99" s="622"/>
      <c r="KNT99" s="622"/>
      <c r="KNU99" s="622"/>
      <c r="KNV99" s="622"/>
      <c r="KNW99" s="622"/>
      <c r="KNX99" s="622"/>
      <c r="KNY99" s="622"/>
      <c r="KNZ99" s="622"/>
      <c r="KOA99" s="622"/>
      <c r="KOB99" s="622"/>
      <c r="KOC99" s="622"/>
      <c r="KOD99" s="622"/>
      <c r="KOE99" s="622"/>
      <c r="KOF99" s="622"/>
      <c r="KOG99" s="622"/>
      <c r="KOH99" s="622"/>
      <c r="KOI99" s="622"/>
      <c r="KOJ99" s="622"/>
      <c r="KOK99" s="622"/>
      <c r="KOL99" s="622"/>
      <c r="KOM99" s="622"/>
      <c r="KON99" s="622"/>
      <c r="KOO99" s="622"/>
      <c r="KOP99" s="622"/>
      <c r="KOQ99" s="622"/>
      <c r="KOR99" s="622"/>
      <c r="KOS99" s="622"/>
      <c r="KOT99" s="622"/>
      <c r="KOU99" s="622"/>
      <c r="KOV99" s="622"/>
      <c r="KOW99" s="622"/>
      <c r="KOX99" s="622"/>
      <c r="KOY99" s="622"/>
      <c r="KOZ99" s="622"/>
      <c r="KPA99" s="622"/>
      <c r="KPB99" s="622"/>
      <c r="KPC99" s="622"/>
      <c r="KPD99" s="622"/>
      <c r="KPE99" s="622"/>
      <c r="KPF99" s="622"/>
      <c r="KPG99" s="622"/>
      <c r="KPH99" s="622"/>
      <c r="KPI99" s="622"/>
      <c r="KPJ99" s="622"/>
      <c r="KPK99" s="622"/>
      <c r="KPL99" s="622"/>
      <c r="KPM99" s="622"/>
      <c r="KPN99" s="622"/>
      <c r="KPO99" s="622"/>
      <c r="KPP99" s="622"/>
      <c r="KPQ99" s="622"/>
      <c r="KPR99" s="622"/>
      <c r="KPS99" s="622"/>
      <c r="KPT99" s="622"/>
      <c r="KPU99" s="622"/>
      <c r="KPV99" s="622"/>
      <c r="KPW99" s="622"/>
      <c r="KPX99" s="622"/>
      <c r="KPY99" s="622"/>
      <c r="KPZ99" s="622"/>
      <c r="KQA99" s="622"/>
      <c r="KQB99" s="622"/>
      <c r="KQC99" s="622"/>
      <c r="KQD99" s="622"/>
      <c r="KQE99" s="622"/>
      <c r="KQF99" s="622"/>
      <c r="KQG99" s="622"/>
      <c r="KQH99" s="622"/>
      <c r="KQI99" s="622"/>
      <c r="KQJ99" s="622"/>
      <c r="KQK99" s="622"/>
      <c r="KQL99" s="622"/>
      <c r="KQM99" s="622"/>
      <c r="KQN99" s="622"/>
      <c r="KQO99" s="622"/>
      <c r="KQP99" s="622"/>
      <c r="KQQ99" s="622"/>
      <c r="KQR99" s="622"/>
      <c r="KQS99" s="622"/>
      <c r="KQT99" s="622"/>
      <c r="KQU99" s="622"/>
      <c r="KQV99" s="622"/>
      <c r="KQW99" s="622"/>
      <c r="KQX99" s="622"/>
      <c r="KQY99" s="622"/>
      <c r="KQZ99" s="622"/>
      <c r="KRA99" s="622"/>
      <c r="KRB99" s="622"/>
      <c r="KRC99" s="622"/>
      <c r="KRD99" s="622"/>
      <c r="KRE99" s="622"/>
      <c r="KRF99" s="622"/>
      <c r="KRG99" s="622"/>
      <c r="KRH99" s="622"/>
      <c r="KRI99" s="622"/>
      <c r="KRJ99" s="622"/>
      <c r="KRK99" s="622"/>
      <c r="KRL99" s="622"/>
      <c r="KRM99" s="622"/>
      <c r="KRN99" s="622"/>
      <c r="KRO99" s="622"/>
      <c r="KRP99" s="622"/>
      <c r="KRQ99" s="622"/>
      <c r="KRR99" s="622"/>
      <c r="KRS99" s="622"/>
      <c r="KRT99" s="622"/>
      <c r="KRU99" s="622"/>
      <c r="KRV99" s="622"/>
      <c r="KRW99" s="622"/>
      <c r="KRX99" s="622"/>
      <c r="KRY99" s="622"/>
      <c r="KRZ99" s="622"/>
      <c r="KSA99" s="622"/>
      <c r="KSB99" s="622"/>
      <c r="KSC99" s="622"/>
      <c r="KSD99" s="622"/>
      <c r="KSE99" s="622"/>
      <c r="KSF99" s="622"/>
      <c r="KSG99" s="622"/>
      <c r="KSH99" s="622"/>
      <c r="KSI99" s="622"/>
      <c r="KSJ99" s="622"/>
      <c r="KSK99" s="622"/>
      <c r="KSL99" s="622"/>
      <c r="KSM99" s="622"/>
      <c r="KSN99" s="622"/>
      <c r="KSO99" s="622"/>
      <c r="KSP99" s="622"/>
      <c r="KSQ99" s="622"/>
      <c r="KSR99" s="622"/>
      <c r="KSS99" s="622"/>
      <c r="KST99" s="622"/>
      <c r="KSU99" s="622"/>
      <c r="KSV99" s="622"/>
      <c r="KSW99" s="622"/>
      <c r="KSX99" s="622"/>
      <c r="KSY99" s="622"/>
      <c r="KSZ99" s="622"/>
      <c r="KTA99" s="622"/>
      <c r="KTB99" s="622"/>
      <c r="KTC99" s="622"/>
      <c r="KTD99" s="622"/>
      <c r="KTE99" s="622"/>
      <c r="KTF99" s="622"/>
      <c r="KTG99" s="622"/>
      <c r="KTH99" s="622"/>
      <c r="KTI99" s="622"/>
      <c r="KTJ99" s="622"/>
      <c r="KTK99" s="622"/>
      <c r="KTL99" s="622"/>
      <c r="KTM99" s="622"/>
      <c r="KTN99" s="622"/>
      <c r="KTO99" s="622"/>
      <c r="KTP99" s="622"/>
      <c r="KTQ99" s="622"/>
      <c r="KTR99" s="622"/>
      <c r="KTS99" s="622"/>
      <c r="KTT99" s="622"/>
      <c r="KTU99" s="622"/>
      <c r="KTV99" s="622"/>
      <c r="KTW99" s="622"/>
      <c r="KTX99" s="622"/>
      <c r="KTY99" s="622"/>
      <c r="KTZ99" s="622"/>
      <c r="KUA99" s="622"/>
      <c r="KUB99" s="622"/>
      <c r="KUC99" s="622"/>
      <c r="KUD99" s="622"/>
      <c r="KUE99" s="622"/>
      <c r="KUF99" s="622"/>
      <c r="KUG99" s="622"/>
      <c r="KUH99" s="622"/>
      <c r="KUI99" s="622"/>
      <c r="KUJ99" s="622"/>
      <c r="KUK99" s="622"/>
      <c r="KUL99" s="622"/>
      <c r="KUM99" s="622"/>
      <c r="KUN99" s="622"/>
      <c r="KUO99" s="622"/>
      <c r="KUP99" s="622"/>
      <c r="KUQ99" s="622"/>
      <c r="KUR99" s="622"/>
      <c r="KUS99" s="622"/>
      <c r="KUT99" s="622"/>
      <c r="KUU99" s="622"/>
      <c r="KUV99" s="622"/>
      <c r="KUW99" s="622"/>
      <c r="KUX99" s="622"/>
      <c r="KUY99" s="622"/>
      <c r="KUZ99" s="622"/>
      <c r="KVA99" s="622"/>
      <c r="KVB99" s="622"/>
      <c r="KVC99" s="622"/>
      <c r="KVD99" s="622"/>
      <c r="KVE99" s="622"/>
      <c r="KVF99" s="622"/>
      <c r="KVG99" s="622"/>
      <c r="KVH99" s="622"/>
      <c r="KVI99" s="622"/>
      <c r="KVJ99" s="622"/>
      <c r="KVK99" s="622"/>
      <c r="KVL99" s="622"/>
      <c r="KVM99" s="622"/>
      <c r="KVN99" s="622"/>
      <c r="KVO99" s="622"/>
      <c r="KVP99" s="622"/>
      <c r="KVQ99" s="622"/>
      <c r="KVR99" s="622"/>
      <c r="KVS99" s="622"/>
      <c r="KVT99" s="622"/>
      <c r="KVU99" s="622"/>
      <c r="KVV99" s="622"/>
      <c r="KVW99" s="622"/>
      <c r="KVX99" s="622"/>
      <c r="KVY99" s="622"/>
      <c r="KVZ99" s="622"/>
      <c r="KWA99" s="622"/>
      <c r="KWB99" s="622"/>
      <c r="KWC99" s="622"/>
      <c r="KWD99" s="622"/>
      <c r="KWE99" s="622"/>
      <c r="KWF99" s="622"/>
      <c r="KWG99" s="622"/>
      <c r="KWH99" s="622"/>
      <c r="KWI99" s="622"/>
      <c r="KWJ99" s="622"/>
      <c r="KWK99" s="622"/>
      <c r="KWL99" s="622"/>
      <c r="KWM99" s="622"/>
      <c r="KWN99" s="622"/>
      <c r="KWO99" s="622"/>
      <c r="KWP99" s="622"/>
      <c r="KWQ99" s="622"/>
      <c r="KWR99" s="622"/>
      <c r="KWS99" s="622"/>
      <c r="KWT99" s="622"/>
      <c r="KWU99" s="622"/>
      <c r="KWV99" s="622"/>
      <c r="KWW99" s="622"/>
      <c r="KWX99" s="622"/>
      <c r="KWY99" s="622"/>
      <c r="KWZ99" s="622"/>
      <c r="KXA99" s="622"/>
      <c r="KXB99" s="622"/>
      <c r="KXC99" s="622"/>
      <c r="KXD99" s="622"/>
      <c r="KXE99" s="622"/>
      <c r="KXF99" s="622"/>
      <c r="KXG99" s="622"/>
      <c r="KXH99" s="622"/>
      <c r="KXI99" s="622"/>
      <c r="KXJ99" s="622"/>
      <c r="KXK99" s="622"/>
      <c r="KXL99" s="622"/>
      <c r="KXM99" s="622"/>
      <c r="KXN99" s="622"/>
      <c r="KXO99" s="622"/>
      <c r="KXP99" s="622"/>
      <c r="KXQ99" s="622"/>
      <c r="KXR99" s="622"/>
      <c r="KXS99" s="622"/>
      <c r="KXT99" s="622"/>
      <c r="KXU99" s="622"/>
      <c r="KXV99" s="622"/>
      <c r="KXW99" s="622"/>
      <c r="KXX99" s="622"/>
      <c r="KXY99" s="622"/>
      <c r="KXZ99" s="622"/>
      <c r="KYA99" s="622"/>
      <c r="KYB99" s="622"/>
      <c r="KYC99" s="622"/>
      <c r="KYD99" s="622"/>
      <c r="KYE99" s="622"/>
      <c r="KYF99" s="622"/>
      <c r="KYG99" s="622"/>
      <c r="KYH99" s="622"/>
      <c r="KYI99" s="622"/>
      <c r="KYJ99" s="622"/>
      <c r="KYK99" s="622"/>
      <c r="KYL99" s="622"/>
      <c r="KYM99" s="622"/>
      <c r="KYN99" s="622"/>
      <c r="KYO99" s="622"/>
      <c r="KYP99" s="622"/>
      <c r="KYQ99" s="622"/>
      <c r="KYR99" s="622"/>
      <c r="KYS99" s="622"/>
      <c r="KYT99" s="622"/>
      <c r="KYU99" s="622"/>
      <c r="KYV99" s="622"/>
      <c r="KYW99" s="622"/>
      <c r="KYX99" s="622"/>
      <c r="KYY99" s="622"/>
      <c r="KYZ99" s="622"/>
      <c r="KZA99" s="622"/>
      <c r="KZB99" s="622"/>
      <c r="KZC99" s="622"/>
      <c r="KZD99" s="622"/>
      <c r="KZE99" s="622"/>
      <c r="KZF99" s="622"/>
      <c r="KZG99" s="622"/>
      <c r="KZH99" s="622"/>
      <c r="KZI99" s="622"/>
      <c r="KZJ99" s="622"/>
      <c r="KZK99" s="622"/>
      <c r="KZL99" s="622"/>
      <c r="KZM99" s="622"/>
      <c r="KZN99" s="622"/>
      <c r="KZO99" s="622"/>
      <c r="KZP99" s="622"/>
      <c r="KZQ99" s="622"/>
      <c r="KZR99" s="622"/>
      <c r="KZS99" s="622"/>
      <c r="KZT99" s="622"/>
      <c r="KZU99" s="622"/>
      <c r="KZV99" s="622"/>
      <c r="KZW99" s="622"/>
      <c r="KZX99" s="622"/>
      <c r="KZY99" s="622"/>
      <c r="KZZ99" s="622"/>
      <c r="LAA99" s="622"/>
      <c r="LAB99" s="622"/>
      <c r="LAC99" s="622"/>
      <c r="LAD99" s="622"/>
      <c r="LAE99" s="622"/>
      <c r="LAF99" s="622"/>
      <c r="LAG99" s="622"/>
      <c r="LAH99" s="622"/>
      <c r="LAI99" s="622"/>
      <c r="LAJ99" s="622"/>
      <c r="LAK99" s="622"/>
      <c r="LAL99" s="622"/>
      <c r="LAM99" s="622"/>
      <c r="LAN99" s="622"/>
      <c r="LAO99" s="622"/>
      <c r="LAP99" s="622"/>
      <c r="LAQ99" s="622"/>
      <c r="LAR99" s="622"/>
      <c r="LAS99" s="622"/>
      <c r="LAT99" s="622"/>
      <c r="LAU99" s="622"/>
      <c r="LAV99" s="622"/>
      <c r="LAW99" s="622"/>
      <c r="LAX99" s="622"/>
      <c r="LAY99" s="622"/>
      <c r="LAZ99" s="622"/>
      <c r="LBA99" s="622"/>
      <c r="LBB99" s="622"/>
      <c r="LBC99" s="622"/>
      <c r="LBD99" s="622"/>
      <c r="LBE99" s="622"/>
      <c r="LBF99" s="622"/>
      <c r="LBG99" s="622"/>
      <c r="LBH99" s="622"/>
      <c r="LBI99" s="622"/>
      <c r="LBJ99" s="622"/>
      <c r="LBK99" s="622"/>
      <c r="LBL99" s="622"/>
      <c r="LBM99" s="622"/>
      <c r="LBN99" s="622"/>
      <c r="LBO99" s="622"/>
      <c r="LBP99" s="622"/>
      <c r="LBQ99" s="622"/>
      <c r="LBR99" s="622"/>
      <c r="LBS99" s="622"/>
      <c r="LBT99" s="622"/>
      <c r="LBU99" s="622"/>
      <c r="LBV99" s="622"/>
      <c r="LBW99" s="622"/>
      <c r="LBX99" s="622"/>
      <c r="LBY99" s="622"/>
      <c r="LBZ99" s="622"/>
      <c r="LCA99" s="622"/>
      <c r="LCB99" s="622"/>
      <c r="LCC99" s="622"/>
      <c r="LCD99" s="622"/>
      <c r="LCE99" s="622"/>
      <c r="LCF99" s="622"/>
      <c r="LCG99" s="622"/>
      <c r="LCH99" s="622"/>
      <c r="LCI99" s="622"/>
      <c r="LCJ99" s="622"/>
      <c r="LCK99" s="622"/>
      <c r="LCL99" s="622"/>
      <c r="LCM99" s="622"/>
      <c r="LCN99" s="622"/>
      <c r="LCO99" s="622"/>
      <c r="LCP99" s="622"/>
      <c r="LCQ99" s="622"/>
      <c r="LCR99" s="622"/>
      <c r="LCS99" s="622"/>
      <c r="LCT99" s="622"/>
      <c r="LCU99" s="622"/>
      <c r="LCV99" s="622"/>
      <c r="LCW99" s="622"/>
      <c r="LCX99" s="622"/>
      <c r="LCY99" s="622"/>
      <c r="LCZ99" s="622"/>
      <c r="LDA99" s="622"/>
      <c r="LDB99" s="622"/>
      <c r="LDC99" s="622"/>
      <c r="LDD99" s="622"/>
      <c r="LDE99" s="622"/>
      <c r="LDF99" s="622"/>
      <c r="LDG99" s="622"/>
      <c r="LDH99" s="622"/>
      <c r="LDI99" s="622"/>
      <c r="LDJ99" s="622"/>
      <c r="LDK99" s="622"/>
      <c r="LDL99" s="622"/>
      <c r="LDM99" s="622"/>
      <c r="LDN99" s="622"/>
      <c r="LDO99" s="622"/>
      <c r="LDP99" s="622"/>
      <c r="LDQ99" s="622"/>
      <c r="LDR99" s="622"/>
      <c r="LDS99" s="622"/>
      <c r="LDT99" s="622"/>
      <c r="LDU99" s="622"/>
      <c r="LDV99" s="622"/>
      <c r="LDW99" s="622"/>
      <c r="LDX99" s="622"/>
      <c r="LDY99" s="622"/>
      <c r="LDZ99" s="622"/>
      <c r="LEA99" s="622"/>
      <c r="LEB99" s="622"/>
      <c r="LEC99" s="622"/>
      <c r="LED99" s="622"/>
      <c r="LEE99" s="622"/>
      <c r="LEF99" s="622"/>
      <c r="LEG99" s="622"/>
      <c r="LEH99" s="622"/>
      <c r="LEI99" s="622"/>
      <c r="LEJ99" s="622"/>
      <c r="LEK99" s="622"/>
      <c r="LEL99" s="622"/>
      <c r="LEM99" s="622"/>
      <c r="LEN99" s="622"/>
      <c r="LEO99" s="622"/>
      <c r="LEP99" s="622"/>
      <c r="LEQ99" s="622"/>
      <c r="LER99" s="622"/>
      <c r="LES99" s="622"/>
      <c r="LET99" s="622"/>
      <c r="LEU99" s="622"/>
      <c r="LEV99" s="622"/>
      <c r="LEW99" s="622"/>
      <c r="LEX99" s="622"/>
      <c r="LEY99" s="622"/>
      <c r="LEZ99" s="622"/>
      <c r="LFA99" s="622"/>
      <c r="LFB99" s="622"/>
      <c r="LFC99" s="622"/>
      <c r="LFD99" s="622"/>
      <c r="LFE99" s="622"/>
      <c r="LFF99" s="622"/>
      <c r="LFG99" s="622"/>
      <c r="LFH99" s="622"/>
      <c r="LFI99" s="622"/>
      <c r="LFJ99" s="622"/>
      <c r="LFK99" s="622"/>
      <c r="LFL99" s="622"/>
      <c r="LFM99" s="622"/>
      <c r="LFN99" s="622"/>
      <c r="LFO99" s="622"/>
      <c r="LFP99" s="622"/>
      <c r="LFQ99" s="622"/>
      <c r="LFR99" s="622"/>
      <c r="LFS99" s="622"/>
      <c r="LFT99" s="622"/>
      <c r="LFU99" s="622"/>
      <c r="LFV99" s="622"/>
      <c r="LFW99" s="622"/>
      <c r="LFX99" s="622"/>
      <c r="LFY99" s="622"/>
      <c r="LFZ99" s="622"/>
      <c r="LGA99" s="622"/>
      <c r="LGB99" s="622"/>
      <c r="LGC99" s="622"/>
      <c r="LGD99" s="622"/>
      <c r="LGE99" s="622"/>
      <c r="LGF99" s="622"/>
      <c r="LGG99" s="622"/>
      <c r="LGH99" s="622"/>
      <c r="LGI99" s="622"/>
      <c r="LGJ99" s="622"/>
      <c r="LGK99" s="622"/>
      <c r="LGL99" s="622"/>
      <c r="LGM99" s="622"/>
      <c r="LGN99" s="622"/>
      <c r="LGO99" s="622"/>
      <c r="LGP99" s="622"/>
      <c r="LGQ99" s="622"/>
      <c r="LGR99" s="622"/>
      <c r="LGS99" s="622"/>
      <c r="LGT99" s="622"/>
      <c r="LGU99" s="622"/>
      <c r="LGV99" s="622"/>
      <c r="LGW99" s="622"/>
      <c r="LGX99" s="622"/>
      <c r="LGY99" s="622"/>
      <c r="LGZ99" s="622"/>
      <c r="LHA99" s="622"/>
      <c r="LHB99" s="622"/>
      <c r="LHC99" s="622"/>
      <c r="LHD99" s="622"/>
      <c r="LHE99" s="622"/>
      <c r="LHF99" s="622"/>
      <c r="LHG99" s="622"/>
      <c r="LHH99" s="622"/>
      <c r="LHI99" s="622"/>
      <c r="LHJ99" s="622"/>
      <c r="LHK99" s="622"/>
      <c r="LHL99" s="622"/>
      <c r="LHM99" s="622"/>
      <c r="LHN99" s="622"/>
      <c r="LHO99" s="622"/>
      <c r="LHP99" s="622"/>
      <c r="LHQ99" s="622"/>
      <c r="LHR99" s="622"/>
      <c r="LHS99" s="622"/>
      <c r="LHT99" s="622"/>
      <c r="LHU99" s="622"/>
      <c r="LHV99" s="622"/>
      <c r="LHW99" s="622"/>
      <c r="LHX99" s="622"/>
      <c r="LHY99" s="622"/>
      <c r="LHZ99" s="622"/>
      <c r="LIA99" s="622"/>
      <c r="LIB99" s="622"/>
      <c r="LIC99" s="622"/>
      <c r="LID99" s="622"/>
      <c r="LIE99" s="622"/>
      <c r="LIF99" s="622"/>
      <c r="LIG99" s="622"/>
      <c r="LIH99" s="622"/>
      <c r="LII99" s="622"/>
      <c r="LIJ99" s="622"/>
      <c r="LIK99" s="622"/>
      <c r="LIL99" s="622"/>
      <c r="LIM99" s="622"/>
      <c r="LIN99" s="622"/>
      <c r="LIO99" s="622"/>
      <c r="LIP99" s="622"/>
      <c r="LIQ99" s="622"/>
      <c r="LIR99" s="622"/>
      <c r="LIS99" s="622"/>
      <c r="LIT99" s="622"/>
      <c r="LIU99" s="622"/>
      <c r="LIV99" s="622"/>
      <c r="LIW99" s="622"/>
      <c r="LIX99" s="622"/>
      <c r="LIY99" s="622"/>
      <c r="LIZ99" s="622"/>
      <c r="LJA99" s="622"/>
      <c r="LJB99" s="622"/>
      <c r="LJC99" s="622"/>
      <c r="LJD99" s="622"/>
      <c r="LJE99" s="622"/>
      <c r="LJF99" s="622"/>
      <c r="LJG99" s="622"/>
      <c r="LJH99" s="622"/>
      <c r="LJI99" s="622"/>
      <c r="LJJ99" s="622"/>
      <c r="LJK99" s="622"/>
      <c r="LJL99" s="622"/>
      <c r="LJM99" s="622"/>
      <c r="LJN99" s="622"/>
      <c r="LJO99" s="622"/>
      <c r="LJP99" s="622"/>
      <c r="LJQ99" s="622"/>
      <c r="LJR99" s="622"/>
      <c r="LJS99" s="622"/>
      <c r="LJT99" s="622"/>
      <c r="LJU99" s="622"/>
      <c r="LJV99" s="622"/>
      <c r="LJW99" s="622"/>
      <c r="LJX99" s="622"/>
      <c r="LJY99" s="622"/>
      <c r="LJZ99" s="622"/>
      <c r="LKA99" s="622"/>
      <c r="LKB99" s="622"/>
      <c r="LKC99" s="622"/>
      <c r="LKD99" s="622"/>
      <c r="LKE99" s="622"/>
      <c r="LKF99" s="622"/>
      <c r="LKG99" s="622"/>
      <c r="LKH99" s="622"/>
      <c r="LKI99" s="622"/>
      <c r="LKJ99" s="622"/>
      <c r="LKK99" s="622"/>
      <c r="LKL99" s="622"/>
      <c r="LKM99" s="622"/>
      <c r="LKN99" s="622"/>
      <c r="LKO99" s="622"/>
      <c r="LKP99" s="622"/>
      <c r="LKQ99" s="622"/>
      <c r="LKR99" s="622"/>
      <c r="LKS99" s="622"/>
      <c r="LKT99" s="622"/>
      <c r="LKU99" s="622"/>
      <c r="LKV99" s="622"/>
      <c r="LKW99" s="622"/>
      <c r="LKX99" s="622"/>
      <c r="LKY99" s="622"/>
      <c r="LKZ99" s="622"/>
      <c r="LLA99" s="622"/>
      <c r="LLB99" s="622"/>
      <c r="LLC99" s="622"/>
      <c r="LLD99" s="622"/>
      <c r="LLE99" s="622"/>
      <c r="LLF99" s="622"/>
      <c r="LLG99" s="622"/>
      <c r="LLH99" s="622"/>
      <c r="LLI99" s="622"/>
      <c r="LLJ99" s="622"/>
      <c r="LLK99" s="622"/>
      <c r="LLL99" s="622"/>
      <c r="LLM99" s="622"/>
      <c r="LLN99" s="622"/>
      <c r="LLO99" s="622"/>
      <c r="LLP99" s="622"/>
      <c r="LLQ99" s="622"/>
      <c r="LLR99" s="622"/>
      <c r="LLS99" s="622"/>
      <c r="LLT99" s="622"/>
      <c r="LLU99" s="622"/>
      <c r="LLV99" s="622"/>
      <c r="LLW99" s="622"/>
      <c r="LLX99" s="622"/>
      <c r="LLY99" s="622"/>
      <c r="LLZ99" s="622"/>
      <c r="LMA99" s="622"/>
      <c r="LMB99" s="622"/>
      <c r="LMC99" s="622"/>
      <c r="LMD99" s="622"/>
      <c r="LME99" s="622"/>
      <c r="LMF99" s="622"/>
      <c r="LMG99" s="622"/>
      <c r="LMH99" s="622"/>
      <c r="LMI99" s="622"/>
      <c r="LMJ99" s="622"/>
      <c r="LMK99" s="622"/>
      <c r="LML99" s="622"/>
      <c r="LMM99" s="622"/>
      <c r="LMN99" s="622"/>
      <c r="LMO99" s="622"/>
      <c r="LMP99" s="622"/>
      <c r="LMQ99" s="622"/>
      <c r="LMR99" s="622"/>
      <c r="LMS99" s="622"/>
      <c r="LMT99" s="622"/>
      <c r="LMU99" s="622"/>
      <c r="LMV99" s="622"/>
      <c r="LMW99" s="622"/>
      <c r="LMX99" s="622"/>
      <c r="LMY99" s="622"/>
      <c r="LMZ99" s="622"/>
      <c r="LNA99" s="622"/>
      <c r="LNB99" s="622"/>
      <c r="LNC99" s="622"/>
      <c r="LND99" s="622"/>
      <c r="LNE99" s="622"/>
      <c r="LNF99" s="622"/>
      <c r="LNG99" s="622"/>
      <c r="LNH99" s="622"/>
      <c r="LNI99" s="622"/>
      <c r="LNJ99" s="622"/>
      <c r="LNK99" s="622"/>
      <c r="LNL99" s="622"/>
      <c r="LNM99" s="622"/>
      <c r="LNN99" s="622"/>
      <c r="LNO99" s="622"/>
      <c r="LNP99" s="622"/>
      <c r="LNQ99" s="622"/>
      <c r="LNR99" s="622"/>
      <c r="LNS99" s="622"/>
      <c r="LNT99" s="622"/>
      <c r="LNU99" s="622"/>
      <c r="LNV99" s="622"/>
      <c r="LNW99" s="622"/>
      <c r="LNX99" s="622"/>
      <c r="LNY99" s="622"/>
      <c r="LNZ99" s="622"/>
      <c r="LOA99" s="622"/>
      <c r="LOB99" s="622"/>
      <c r="LOC99" s="622"/>
      <c r="LOD99" s="622"/>
      <c r="LOE99" s="622"/>
      <c r="LOF99" s="622"/>
      <c r="LOG99" s="622"/>
      <c r="LOH99" s="622"/>
      <c r="LOI99" s="622"/>
      <c r="LOJ99" s="622"/>
      <c r="LOK99" s="622"/>
      <c r="LOL99" s="622"/>
      <c r="LOM99" s="622"/>
      <c r="LON99" s="622"/>
      <c r="LOO99" s="622"/>
      <c r="LOP99" s="622"/>
      <c r="LOQ99" s="622"/>
      <c r="LOR99" s="622"/>
      <c r="LOS99" s="622"/>
      <c r="LOT99" s="622"/>
      <c r="LOU99" s="622"/>
      <c r="LOV99" s="622"/>
      <c r="LOW99" s="622"/>
      <c r="LOX99" s="622"/>
      <c r="LOY99" s="622"/>
      <c r="LOZ99" s="622"/>
      <c r="LPA99" s="622"/>
      <c r="LPB99" s="622"/>
      <c r="LPC99" s="622"/>
      <c r="LPD99" s="622"/>
      <c r="LPE99" s="622"/>
      <c r="LPF99" s="622"/>
      <c r="LPG99" s="622"/>
      <c r="LPH99" s="622"/>
      <c r="LPI99" s="622"/>
      <c r="LPJ99" s="622"/>
      <c r="LPK99" s="622"/>
      <c r="LPL99" s="622"/>
      <c r="LPM99" s="622"/>
      <c r="LPN99" s="622"/>
      <c r="LPO99" s="622"/>
      <c r="LPP99" s="622"/>
      <c r="LPQ99" s="622"/>
      <c r="LPR99" s="622"/>
      <c r="LPS99" s="622"/>
      <c r="LPT99" s="622"/>
      <c r="LPU99" s="622"/>
      <c r="LPV99" s="622"/>
      <c r="LPW99" s="622"/>
      <c r="LPX99" s="622"/>
      <c r="LPY99" s="622"/>
      <c r="LPZ99" s="622"/>
      <c r="LQA99" s="622"/>
      <c r="LQB99" s="622"/>
      <c r="LQC99" s="622"/>
      <c r="LQD99" s="622"/>
      <c r="LQE99" s="622"/>
      <c r="LQF99" s="622"/>
      <c r="LQG99" s="622"/>
      <c r="LQH99" s="622"/>
      <c r="LQI99" s="622"/>
      <c r="LQJ99" s="622"/>
      <c r="LQK99" s="622"/>
      <c r="LQL99" s="622"/>
      <c r="LQM99" s="622"/>
      <c r="LQN99" s="622"/>
      <c r="LQO99" s="622"/>
      <c r="LQP99" s="622"/>
      <c r="LQQ99" s="622"/>
      <c r="LQR99" s="622"/>
      <c r="LQS99" s="622"/>
      <c r="LQT99" s="622"/>
      <c r="LQU99" s="622"/>
      <c r="LQV99" s="622"/>
      <c r="LQW99" s="622"/>
      <c r="LQX99" s="622"/>
      <c r="LQY99" s="622"/>
      <c r="LQZ99" s="622"/>
      <c r="LRA99" s="622"/>
      <c r="LRB99" s="622"/>
      <c r="LRC99" s="622"/>
      <c r="LRD99" s="622"/>
      <c r="LRE99" s="622"/>
      <c r="LRF99" s="622"/>
      <c r="LRG99" s="622"/>
      <c r="LRH99" s="622"/>
      <c r="LRI99" s="622"/>
      <c r="LRJ99" s="622"/>
      <c r="LRK99" s="622"/>
      <c r="LRL99" s="622"/>
      <c r="LRM99" s="622"/>
      <c r="LRN99" s="622"/>
      <c r="LRO99" s="622"/>
      <c r="LRP99" s="622"/>
      <c r="LRQ99" s="622"/>
      <c r="LRR99" s="622"/>
      <c r="LRS99" s="622"/>
      <c r="LRT99" s="622"/>
      <c r="LRU99" s="622"/>
      <c r="LRV99" s="622"/>
      <c r="LRW99" s="622"/>
      <c r="LRX99" s="622"/>
      <c r="LRY99" s="622"/>
      <c r="LRZ99" s="622"/>
      <c r="LSA99" s="622"/>
      <c r="LSB99" s="622"/>
      <c r="LSC99" s="622"/>
      <c r="LSD99" s="622"/>
      <c r="LSE99" s="622"/>
      <c r="LSF99" s="622"/>
      <c r="LSG99" s="622"/>
      <c r="LSH99" s="622"/>
      <c r="LSI99" s="622"/>
      <c r="LSJ99" s="622"/>
      <c r="LSK99" s="622"/>
      <c r="LSL99" s="622"/>
      <c r="LSM99" s="622"/>
      <c r="LSN99" s="622"/>
      <c r="LSO99" s="622"/>
      <c r="LSP99" s="622"/>
      <c r="LSQ99" s="622"/>
      <c r="LSR99" s="622"/>
      <c r="LSS99" s="622"/>
      <c r="LST99" s="622"/>
      <c r="LSU99" s="622"/>
      <c r="LSV99" s="622"/>
      <c r="LSW99" s="622"/>
      <c r="LSX99" s="622"/>
      <c r="LSY99" s="622"/>
      <c r="LSZ99" s="622"/>
      <c r="LTA99" s="622"/>
      <c r="LTB99" s="622"/>
      <c r="LTC99" s="622"/>
      <c r="LTD99" s="622"/>
      <c r="LTE99" s="622"/>
      <c r="LTF99" s="622"/>
      <c r="LTG99" s="622"/>
      <c r="LTH99" s="622"/>
      <c r="LTI99" s="622"/>
      <c r="LTJ99" s="622"/>
      <c r="LTK99" s="622"/>
      <c r="LTL99" s="622"/>
      <c r="LTM99" s="622"/>
      <c r="LTN99" s="622"/>
      <c r="LTO99" s="622"/>
      <c r="LTP99" s="622"/>
      <c r="LTQ99" s="622"/>
      <c r="LTR99" s="622"/>
      <c r="LTS99" s="622"/>
      <c r="LTT99" s="622"/>
      <c r="LTU99" s="622"/>
      <c r="LTV99" s="622"/>
      <c r="LTW99" s="622"/>
      <c r="LTX99" s="622"/>
      <c r="LTY99" s="622"/>
      <c r="LTZ99" s="622"/>
      <c r="LUA99" s="622"/>
      <c r="LUB99" s="622"/>
      <c r="LUC99" s="622"/>
      <c r="LUD99" s="622"/>
      <c r="LUE99" s="622"/>
      <c r="LUF99" s="622"/>
      <c r="LUG99" s="622"/>
      <c r="LUH99" s="622"/>
      <c r="LUI99" s="622"/>
      <c r="LUJ99" s="622"/>
      <c r="LUK99" s="622"/>
      <c r="LUL99" s="622"/>
      <c r="LUM99" s="622"/>
      <c r="LUN99" s="622"/>
      <c r="LUO99" s="622"/>
      <c r="LUP99" s="622"/>
      <c r="LUQ99" s="622"/>
      <c r="LUR99" s="622"/>
      <c r="LUS99" s="622"/>
      <c r="LUT99" s="622"/>
      <c r="LUU99" s="622"/>
      <c r="LUV99" s="622"/>
      <c r="LUW99" s="622"/>
      <c r="LUX99" s="622"/>
      <c r="LUY99" s="622"/>
      <c r="LUZ99" s="622"/>
      <c r="LVA99" s="622"/>
      <c r="LVB99" s="622"/>
      <c r="LVC99" s="622"/>
      <c r="LVD99" s="622"/>
      <c r="LVE99" s="622"/>
      <c r="LVF99" s="622"/>
      <c r="LVG99" s="622"/>
      <c r="LVH99" s="622"/>
      <c r="LVI99" s="622"/>
      <c r="LVJ99" s="622"/>
      <c r="LVK99" s="622"/>
      <c r="LVL99" s="622"/>
      <c r="LVM99" s="622"/>
      <c r="LVN99" s="622"/>
      <c r="LVO99" s="622"/>
      <c r="LVP99" s="622"/>
      <c r="LVQ99" s="622"/>
      <c r="LVR99" s="622"/>
      <c r="LVS99" s="622"/>
      <c r="LVT99" s="622"/>
      <c r="LVU99" s="622"/>
      <c r="LVV99" s="622"/>
      <c r="LVW99" s="622"/>
      <c r="LVX99" s="622"/>
      <c r="LVY99" s="622"/>
      <c r="LVZ99" s="622"/>
      <c r="LWA99" s="622"/>
      <c r="LWB99" s="622"/>
      <c r="LWC99" s="622"/>
      <c r="LWD99" s="622"/>
      <c r="LWE99" s="622"/>
      <c r="LWF99" s="622"/>
      <c r="LWG99" s="622"/>
      <c r="LWH99" s="622"/>
      <c r="LWI99" s="622"/>
      <c r="LWJ99" s="622"/>
      <c r="LWK99" s="622"/>
      <c r="LWL99" s="622"/>
      <c r="LWM99" s="622"/>
      <c r="LWN99" s="622"/>
      <c r="LWO99" s="622"/>
      <c r="LWP99" s="622"/>
      <c r="LWQ99" s="622"/>
      <c r="LWR99" s="622"/>
      <c r="LWS99" s="622"/>
      <c r="LWT99" s="622"/>
      <c r="LWU99" s="622"/>
      <c r="LWV99" s="622"/>
      <c r="LWW99" s="622"/>
      <c r="LWX99" s="622"/>
      <c r="LWY99" s="622"/>
      <c r="LWZ99" s="622"/>
      <c r="LXA99" s="622"/>
      <c r="LXB99" s="622"/>
      <c r="LXC99" s="622"/>
      <c r="LXD99" s="622"/>
      <c r="LXE99" s="622"/>
      <c r="LXF99" s="622"/>
      <c r="LXG99" s="622"/>
      <c r="LXH99" s="622"/>
      <c r="LXI99" s="622"/>
      <c r="LXJ99" s="622"/>
      <c r="LXK99" s="622"/>
      <c r="LXL99" s="622"/>
      <c r="LXM99" s="622"/>
      <c r="LXN99" s="622"/>
      <c r="LXO99" s="622"/>
      <c r="LXP99" s="622"/>
      <c r="LXQ99" s="622"/>
      <c r="LXR99" s="622"/>
      <c r="LXS99" s="622"/>
      <c r="LXT99" s="622"/>
      <c r="LXU99" s="622"/>
      <c r="LXV99" s="622"/>
      <c r="LXW99" s="622"/>
      <c r="LXX99" s="622"/>
      <c r="LXY99" s="622"/>
      <c r="LXZ99" s="622"/>
      <c r="LYA99" s="622"/>
      <c r="LYB99" s="622"/>
      <c r="LYC99" s="622"/>
      <c r="LYD99" s="622"/>
      <c r="LYE99" s="622"/>
      <c r="LYF99" s="622"/>
      <c r="LYG99" s="622"/>
      <c r="LYH99" s="622"/>
      <c r="LYI99" s="622"/>
      <c r="LYJ99" s="622"/>
      <c r="LYK99" s="622"/>
      <c r="LYL99" s="622"/>
      <c r="LYM99" s="622"/>
      <c r="LYN99" s="622"/>
      <c r="LYO99" s="622"/>
      <c r="LYP99" s="622"/>
      <c r="LYQ99" s="622"/>
      <c r="LYR99" s="622"/>
      <c r="LYS99" s="622"/>
      <c r="LYT99" s="622"/>
      <c r="LYU99" s="622"/>
      <c r="LYV99" s="622"/>
      <c r="LYW99" s="622"/>
      <c r="LYX99" s="622"/>
      <c r="LYY99" s="622"/>
      <c r="LYZ99" s="622"/>
      <c r="LZA99" s="622"/>
      <c r="LZB99" s="622"/>
      <c r="LZC99" s="622"/>
      <c r="LZD99" s="622"/>
      <c r="LZE99" s="622"/>
      <c r="LZF99" s="622"/>
      <c r="LZG99" s="622"/>
      <c r="LZH99" s="622"/>
      <c r="LZI99" s="622"/>
      <c r="LZJ99" s="622"/>
      <c r="LZK99" s="622"/>
      <c r="LZL99" s="622"/>
      <c r="LZM99" s="622"/>
      <c r="LZN99" s="622"/>
      <c r="LZO99" s="622"/>
      <c r="LZP99" s="622"/>
      <c r="LZQ99" s="622"/>
      <c r="LZR99" s="622"/>
      <c r="LZS99" s="622"/>
      <c r="LZT99" s="622"/>
      <c r="LZU99" s="622"/>
      <c r="LZV99" s="622"/>
      <c r="LZW99" s="622"/>
      <c r="LZX99" s="622"/>
      <c r="LZY99" s="622"/>
      <c r="LZZ99" s="622"/>
      <c r="MAA99" s="622"/>
      <c r="MAB99" s="622"/>
      <c r="MAC99" s="622"/>
      <c r="MAD99" s="622"/>
      <c r="MAE99" s="622"/>
      <c r="MAF99" s="622"/>
      <c r="MAG99" s="622"/>
      <c r="MAH99" s="622"/>
      <c r="MAI99" s="622"/>
      <c r="MAJ99" s="622"/>
      <c r="MAK99" s="622"/>
      <c r="MAL99" s="622"/>
      <c r="MAM99" s="622"/>
      <c r="MAN99" s="622"/>
      <c r="MAO99" s="622"/>
      <c r="MAP99" s="622"/>
      <c r="MAQ99" s="622"/>
      <c r="MAR99" s="622"/>
      <c r="MAS99" s="622"/>
      <c r="MAT99" s="622"/>
      <c r="MAU99" s="622"/>
      <c r="MAV99" s="622"/>
      <c r="MAW99" s="622"/>
      <c r="MAX99" s="622"/>
      <c r="MAY99" s="622"/>
      <c r="MAZ99" s="622"/>
      <c r="MBA99" s="622"/>
      <c r="MBB99" s="622"/>
      <c r="MBC99" s="622"/>
      <c r="MBD99" s="622"/>
      <c r="MBE99" s="622"/>
      <c r="MBF99" s="622"/>
      <c r="MBG99" s="622"/>
      <c r="MBH99" s="622"/>
      <c r="MBI99" s="622"/>
      <c r="MBJ99" s="622"/>
      <c r="MBK99" s="622"/>
      <c r="MBL99" s="622"/>
      <c r="MBM99" s="622"/>
      <c r="MBN99" s="622"/>
      <c r="MBO99" s="622"/>
      <c r="MBP99" s="622"/>
      <c r="MBQ99" s="622"/>
      <c r="MBR99" s="622"/>
      <c r="MBS99" s="622"/>
      <c r="MBT99" s="622"/>
      <c r="MBU99" s="622"/>
      <c r="MBV99" s="622"/>
      <c r="MBW99" s="622"/>
      <c r="MBX99" s="622"/>
      <c r="MBY99" s="622"/>
      <c r="MBZ99" s="622"/>
      <c r="MCA99" s="622"/>
      <c r="MCB99" s="622"/>
      <c r="MCC99" s="622"/>
      <c r="MCD99" s="622"/>
      <c r="MCE99" s="622"/>
      <c r="MCF99" s="622"/>
      <c r="MCG99" s="622"/>
      <c r="MCH99" s="622"/>
      <c r="MCI99" s="622"/>
      <c r="MCJ99" s="622"/>
      <c r="MCK99" s="622"/>
      <c r="MCL99" s="622"/>
      <c r="MCM99" s="622"/>
      <c r="MCN99" s="622"/>
      <c r="MCO99" s="622"/>
      <c r="MCP99" s="622"/>
      <c r="MCQ99" s="622"/>
      <c r="MCR99" s="622"/>
      <c r="MCS99" s="622"/>
      <c r="MCT99" s="622"/>
      <c r="MCU99" s="622"/>
      <c r="MCV99" s="622"/>
      <c r="MCW99" s="622"/>
      <c r="MCX99" s="622"/>
      <c r="MCY99" s="622"/>
      <c r="MCZ99" s="622"/>
      <c r="MDA99" s="622"/>
      <c r="MDB99" s="622"/>
      <c r="MDC99" s="622"/>
      <c r="MDD99" s="622"/>
      <c r="MDE99" s="622"/>
      <c r="MDF99" s="622"/>
      <c r="MDG99" s="622"/>
      <c r="MDH99" s="622"/>
      <c r="MDI99" s="622"/>
      <c r="MDJ99" s="622"/>
      <c r="MDK99" s="622"/>
      <c r="MDL99" s="622"/>
      <c r="MDM99" s="622"/>
      <c r="MDN99" s="622"/>
      <c r="MDO99" s="622"/>
      <c r="MDP99" s="622"/>
      <c r="MDQ99" s="622"/>
      <c r="MDR99" s="622"/>
      <c r="MDS99" s="622"/>
      <c r="MDT99" s="622"/>
      <c r="MDU99" s="622"/>
      <c r="MDV99" s="622"/>
      <c r="MDW99" s="622"/>
      <c r="MDX99" s="622"/>
      <c r="MDY99" s="622"/>
      <c r="MDZ99" s="622"/>
      <c r="MEA99" s="622"/>
      <c r="MEB99" s="622"/>
      <c r="MEC99" s="622"/>
      <c r="MED99" s="622"/>
      <c r="MEE99" s="622"/>
      <c r="MEF99" s="622"/>
      <c r="MEG99" s="622"/>
      <c r="MEH99" s="622"/>
      <c r="MEI99" s="622"/>
      <c r="MEJ99" s="622"/>
      <c r="MEK99" s="622"/>
      <c r="MEL99" s="622"/>
      <c r="MEM99" s="622"/>
      <c r="MEN99" s="622"/>
      <c r="MEO99" s="622"/>
      <c r="MEP99" s="622"/>
      <c r="MEQ99" s="622"/>
      <c r="MER99" s="622"/>
      <c r="MES99" s="622"/>
      <c r="MET99" s="622"/>
      <c r="MEU99" s="622"/>
      <c r="MEV99" s="622"/>
      <c r="MEW99" s="622"/>
      <c r="MEX99" s="622"/>
      <c r="MEY99" s="622"/>
      <c r="MEZ99" s="622"/>
      <c r="MFA99" s="622"/>
      <c r="MFB99" s="622"/>
      <c r="MFC99" s="622"/>
      <c r="MFD99" s="622"/>
      <c r="MFE99" s="622"/>
      <c r="MFF99" s="622"/>
      <c r="MFG99" s="622"/>
      <c r="MFH99" s="622"/>
      <c r="MFI99" s="622"/>
      <c r="MFJ99" s="622"/>
      <c r="MFK99" s="622"/>
      <c r="MFL99" s="622"/>
      <c r="MFM99" s="622"/>
      <c r="MFN99" s="622"/>
      <c r="MFO99" s="622"/>
      <c r="MFP99" s="622"/>
      <c r="MFQ99" s="622"/>
      <c r="MFR99" s="622"/>
      <c r="MFS99" s="622"/>
      <c r="MFT99" s="622"/>
      <c r="MFU99" s="622"/>
      <c r="MFV99" s="622"/>
      <c r="MFW99" s="622"/>
      <c r="MFX99" s="622"/>
      <c r="MFY99" s="622"/>
      <c r="MFZ99" s="622"/>
      <c r="MGA99" s="622"/>
      <c r="MGB99" s="622"/>
      <c r="MGC99" s="622"/>
      <c r="MGD99" s="622"/>
      <c r="MGE99" s="622"/>
      <c r="MGF99" s="622"/>
      <c r="MGG99" s="622"/>
      <c r="MGH99" s="622"/>
      <c r="MGI99" s="622"/>
      <c r="MGJ99" s="622"/>
      <c r="MGK99" s="622"/>
      <c r="MGL99" s="622"/>
      <c r="MGM99" s="622"/>
      <c r="MGN99" s="622"/>
      <c r="MGO99" s="622"/>
      <c r="MGP99" s="622"/>
      <c r="MGQ99" s="622"/>
      <c r="MGR99" s="622"/>
      <c r="MGS99" s="622"/>
      <c r="MGT99" s="622"/>
      <c r="MGU99" s="622"/>
      <c r="MGV99" s="622"/>
      <c r="MGW99" s="622"/>
      <c r="MGX99" s="622"/>
      <c r="MGY99" s="622"/>
      <c r="MGZ99" s="622"/>
      <c r="MHA99" s="622"/>
      <c r="MHB99" s="622"/>
      <c r="MHC99" s="622"/>
      <c r="MHD99" s="622"/>
      <c r="MHE99" s="622"/>
      <c r="MHF99" s="622"/>
      <c r="MHG99" s="622"/>
      <c r="MHH99" s="622"/>
      <c r="MHI99" s="622"/>
      <c r="MHJ99" s="622"/>
      <c r="MHK99" s="622"/>
      <c r="MHL99" s="622"/>
      <c r="MHM99" s="622"/>
      <c r="MHN99" s="622"/>
      <c r="MHO99" s="622"/>
      <c r="MHP99" s="622"/>
      <c r="MHQ99" s="622"/>
      <c r="MHR99" s="622"/>
      <c r="MHS99" s="622"/>
      <c r="MHT99" s="622"/>
      <c r="MHU99" s="622"/>
      <c r="MHV99" s="622"/>
      <c r="MHW99" s="622"/>
      <c r="MHX99" s="622"/>
      <c r="MHY99" s="622"/>
      <c r="MHZ99" s="622"/>
      <c r="MIA99" s="622"/>
      <c r="MIB99" s="622"/>
      <c r="MIC99" s="622"/>
      <c r="MID99" s="622"/>
      <c r="MIE99" s="622"/>
      <c r="MIF99" s="622"/>
      <c r="MIG99" s="622"/>
      <c r="MIH99" s="622"/>
      <c r="MII99" s="622"/>
      <c r="MIJ99" s="622"/>
      <c r="MIK99" s="622"/>
      <c r="MIL99" s="622"/>
      <c r="MIM99" s="622"/>
      <c r="MIN99" s="622"/>
      <c r="MIO99" s="622"/>
      <c r="MIP99" s="622"/>
      <c r="MIQ99" s="622"/>
      <c r="MIR99" s="622"/>
      <c r="MIS99" s="622"/>
      <c r="MIT99" s="622"/>
      <c r="MIU99" s="622"/>
      <c r="MIV99" s="622"/>
      <c r="MIW99" s="622"/>
      <c r="MIX99" s="622"/>
      <c r="MIY99" s="622"/>
      <c r="MIZ99" s="622"/>
      <c r="MJA99" s="622"/>
      <c r="MJB99" s="622"/>
      <c r="MJC99" s="622"/>
      <c r="MJD99" s="622"/>
      <c r="MJE99" s="622"/>
      <c r="MJF99" s="622"/>
      <c r="MJG99" s="622"/>
      <c r="MJH99" s="622"/>
      <c r="MJI99" s="622"/>
      <c r="MJJ99" s="622"/>
      <c r="MJK99" s="622"/>
      <c r="MJL99" s="622"/>
      <c r="MJM99" s="622"/>
      <c r="MJN99" s="622"/>
      <c r="MJO99" s="622"/>
      <c r="MJP99" s="622"/>
      <c r="MJQ99" s="622"/>
      <c r="MJR99" s="622"/>
      <c r="MJS99" s="622"/>
      <c r="MJT99" s="622"/>
      <c r="MJU99" s="622"/>
      <c r="MJV99" s="622"/>
      <c r="MJW99" s="622"/>
      <c r="MJX99" s="622"/>
      <c r="MJY99" s="622"/>
      <c r="MJZ99" s="622"/>
      <c r="MKA99" s="622"/>
      <c r="MKB99" s="622"/>
      <c r="MKC99" s="622"/>
      <c r="MKD99" s="622"/>
      <c r="MKE99" s="622"/>
      <c r="MKF99" s="622"/>
      <c r="MKG99" s="622"/>
      <c r="MKH99" s="622"/>
      <c r="MKI99" s="622"/>
      <c r="MKJ99" s="622"/>
      <c r="MKK99" s="622"/>
      <c r="MKL99" s="622"/>
      <c r="MKM99" s="622"/>
      <c r="MKN99" s="622"/>
      <c r="MKO99" s="622"/>
      <c r="MKP99" s="622"/>
      <c r="MKQ99" s="622"/>
      <c r="MKR99" s="622"/>
      <c r="MKS99" s="622"/>
      <c r="MKT99" s="622"/>
      <c r="MKU99" s="622"/>
      <c r="MKV99" s="622"/>
      <c r="MKW99" s="622"/>
      <c r="MKX99" s="622"/>
      <c r="MKY99" s="622"/>
      <c r="MKZ99" s="622"/>
      <c r="MLA99" s="622"/>
      <c r="MLB99" s="622"/>
      <c r="MLC99" s="622"/>
      <c r="MLD99" s="622"/>
      <c r="MLE99" s="622"/>
      <c r="MLF99" s="622"/>
      <c r="MLG99" s="622"/>
      <c r="MLH99" s="622"/>
      <c r="MLI99" s="622"/>
      <c r="MLJ99" s="622"/>
      <c r="MLK99" s="622"/>
      <c r="MLL99" s="622"/>
      <c r="MLM99" s="622"/>
      <c r="MLN99" s="622"/>
      <c r="MLO99" s="622"/>
      <c r="MLP99" s="622"/>
      <c r="MLQ99" s="622"/>
      <c r="MLR99" s="622"/>
      <c r="MLS99" s="622"/>
      <c r="MLT99" s="622"/>
      <c r="MLU99" s="622"/>
      <c r="MLV99" s="622"/>
      <c r="MLW99" s="622"/>
      <c r="MLX99" s="622"/>
      <c r="MLY99" s="622"/>
      <c r="MLZ99" s="622"/>
      <c r="MMA99" s="622"/>
      <c r="MMB99" s="622"/>
      <c r="MMC99" s="622"/>
      <c r="MMD99" s="622"/>
      <c r="MME99" s="622"/>
      <c r="MMF99" s="622"/>
      <c r="MMG99" s="622"/>
      <c r="MMH99" s="622"/>
      <c r="MMI99" s="622"/>
      <c r="MMJ99" s="622"/>
      <c r="MMK99" s="622"/>
      <c r="MML99" s="622"/>
      <c r="MMM99" s="622"/>
      <c r="MMN99" s="622"/>
      <c r="MMO99" s="622"/>
      <c r="MMP99" s="622"/>
      <c r="MMQ99" s="622"/>
      <c r="MMR99" s="622"/>
      <c r="MMS99" s="622"/>
      <c r="MMT99" s="622"/>
      <c r="MMU99" s="622"/>
      <c r="MMV99" s="622"/>
      <c r="MMW99" s="622"/>
      <c r="MMX99" s="622"/>
      <c r="MMY99" s="622"/>
      <c r="MMZ99" s="622"/>
      <c r="MNA99" s="622"/>
      <c r="MNB99" s="622"/>
      <c r="MNC99" s="622"/>
      <c r="MND99" s="622"/>
      <c r="MNE99" s="622"/>
      <c r="MNF99" s="622"/>
      <c r="MNG99" s="622"/>
      <c r="MNH99" s="622"/>
      <c r="MNI99" s="622"/>
      <c r="MNJ99" s="622"/>
      <c r="MNK99" s="622"/>
      <c r="MNL99" s="622"/>
      <c r="MNM99" s="622"/>
      <c r="MNN99" s="622"/>
      <c r="MNO99" s="622"/>
      <c r="MNP99" s="622"/>
      <c r="MNQ99" s="622"/>
      <c r="MNR99" s="622"/>
      <c r="MNS99" s="622"/>
      <c r="MNT99" s="622"/>
      <c r="MNU99" s="622"/>
      <c r="MNV99" s="622"/>
      <c r="MNW99" s="622"/>
      <c r="MNX99" s="622"/>
      <c r="MNY99" s="622"/>
      <c r="MNZ99" s="622"/>
      <c r="MOA99" s="622"/>
      <c r="MOB99" s="622"/>
      <c r="MOC99" s="622"/>
      <c r="MOD99" s="622"/>
      <c r="MOE99" s="622"/>
      <c r="MOF99" s="622"/>
      <c r="MOG99" s="622"/>
      <c r="MOH99" s="622"/>
      <c r="MOI99" s="622"/>
      <c r="MOJ99" s="622"/>
      <c r="MOK99" s="622"/>
      <c r="MOL99" s="622"/>
      <c r="MOM99" s="622"/>
      <c r="MON99" s="622"/>
      <c r="MOO99" s="622"/>
      <c r="MOP99" s="622"/>
      <c r="MOQ99" s="622"/>
      <c r="MOR99" s="622"/>
      <c r="MOS99" s="622"/>
      <c r="MOT99" s="622"/>
      <c r="MOU99" s="622"/>
      <c r="MOV99" s="622"/>
      <c r="MOW99" s="622"/>
      <c r="MOX99" s="622"/>
      <c r="MOY99" s="622"/>
      <c r="MOZ99" s="622"/>
      <c r="MPA99" s="622"/>
      <c r="MPB99" s="622"/>
      <c r="MPC99" s="622"/>
      <c r="MPD99" s="622"/>
      <c r="MPE99" s="622"/>
      <c r="MPF99" s="622"/>
      <c r="MPG99" s="622"/>
      <c r="MPH99" s="622"/>
      <c r="MPI99" s="622"/>
      <c r="MPJ99" s="622"/>
      <c r="MPK99" s="622"/>
      <c r="MPL99" s="622"/>
      <c r="MPM99" s="622"/>
      <c r="MPN99" s="622"/>
      <c r="MPO99" s="622"/>
      <c r="MPP99" s="622"/>
      <c r="MPQ99" s="622"/>
      <c r="MPR99" s="622"/>
      <c r="MPS99" s="622"/>
      <c r="MPT99" s="622"/>
      <c r="MPU99" s="622"/>
      <c r="MPV99" s="622"/>
      <c r="MPW99" s="622"/>
      <c r="MPX99" s="622"/>
      <c r="MPY99" s="622"/>
      <c r="MPZ99" s="622"/>
      <c r="MQA99" s="622"/>
      <c r="MQB99" s="622"/>
      <c r="MQC99" s="622"/>
      <c r="MQD99" s="622"/>
      <c r="MQE99" s="622"/>
      <c r="MQF99" s="622"/>
      <c r="MQG99" s="622"/>
      <c r="MQH99" s="622"/>
      <c r="MQI99" s="622"/>
      <c r="MQJ99" s="622"/>
      <c r="MQK99" s="622"/>
      <c r="MQL99" s="622"/>
      <c r="MQM99" s="622"/>
      <c r="MQN99" s="622"/>
      <c r="MQO99" s="622"/>
      <c r="MQP99" s="622"/>
      <c r="MQQ99" s="622"/>
      <c r="MQR99" s="622"/>
      <c r="MQS99" s="622"/>
      <c r="MQT99" s="622"/>
      <c r="MQU99" s="622"/>
      <c r="MQV99" s="622"/>
      <c r="MQW99" s="622"/>
      <c r="MQX99" s="622"/>
      <c r="MQY99" s="622"/>
      <c r="MQZ99" s="622"/>
      <c r="MRA99" s="622"/>
      <c r="MRB99" s="622"/>
      <c r="MRC99" s="622"/>
      <c r="MRD99" s="622"/>
      <c r="MRE99" s="622"/>
      <c r="MRF99" s="622"/>
      <c r="MRG99" s="622"/>
      <c r="MRH99" s="622"/>
      <c r="MRI99" s="622"/>
      <c r="MRJ99" s="622"/>
      <c r="MRK99" s="622"/>
      <c r="MRL99" s="622"/>
      <c r="MRM99" s="622"/>
      <c r="MRN99" s="622"/>
      <c r="MRO99" s="622"/>
      <c r="MRP99" s="622"/>
      <c r="MRQ99" s="622"/>
      <c r="MRR99" s="622"/>
      <c r="MRS99" s="622"/>
      <c r="MRT99" s="622"/>
      <c r="MRU99" s="622"/>
      <c r="MRV99" s="622"/>
      <c r="MRW99" s="622"/>
      <c r="MRX99" s="622"/>
      <c r="MRY99" s="622"/>
      <c r="MRZ99" s="622"/>
      <c r="MSA99" s="622"/>
      <c r="MSB99" s="622"/>
      <c r="MSC99" s="622"/>
      <c r="MSD99" s="622"/>
      <c r="MSE99" s="622"/>
      <c r="MSF99" s="622"/>
      <c r="MSG99" s="622"/>
      <c r="MSH99" s="622"/>
      <c r="MSI99" s="622"/>
      <c r="MSJ99" s="622"/>
      <c r="MSK99" s="622"/>
      <c r="MSL99" s="622"/>
      <c r="MSM99" s="622"/>
      <c r="MSN99" s="622"/>
      <c r="MSO99" s="622"/>
      <c r="MSP99" s="622"/>
      <c r="MSQ99" s="622"/>
      <c r="MSR99" s="622"/>
      <c r="MSS99" s="622"/>
      <c r="MST99" s="622"/>
      <c r="MSU99" s="622"/>
      <c r="MSV99" s="622"/>
      <c r="MSW99" s="622"/>
      <c r="MSX99" s="622"/>
      <c r="MSY99" s="622"/>
      <c r="MSZ99" s="622"/>
      <c r="MTA99" s="622"/>
      <c r="MTB99" s="622"/>
      <c r="MTC99" s="622"/>
      <c r="MTD99" s="622"/>
      <c r="MTE99" s="622"/>
      <c r="MTF99" s="622"/>
      <c r="MTG99" s="622"/>
      <c r="MTH99" s="622"/>
      <c r="MTI99" s="622"/>
      <c r="MTJ99" s="622"/>
      <c r="MTK99" s="622"/>
      <c r="MTL99" s="622"/>
      <c r="MTM99" s="622"/>
      <c r="MTN99" s="622"/>
      <c r="MTO99" s="622"/>
      <c r="MTP99" s="622"/>
      <c r="MTQ99" s="622"/>
      <c r="MTR99" s="622"/>
      <c r="MTS99" s="622"/>
      <c r="MTT99" s="622"/>
      <c r="MTU99" s="622"/>
      <c r="MTV99" s="622"/>
      <c r="MTW99" s="622"/>
      <c r="MTX99" s="622"/>
      <c r="MTY99" s="622"/>
      <c r="MTZ99" s="622"/>
      <c r="MUA99" s="622"/>
      <c r="MUB99" s="622"/>
      <c r="MUC99" s="622"/>
      <c r="MUD99" s="622"/>
      <c r="MUE99" s="622"/>
      <c r="MUF99" s="622"/>
      <c r="MUG99" s="622"/>
      <c r="MUH99" s="622"/>
      <c r="MUI99" s="622"/>
      <c r="MUJ99" s="622"/>
      <c r="MUK99" s="622"/>
      <c r="MUL99" s="622"/>
      <c r="MUM99" s="622"/>
      <c r="MUN99" s="622"/>
      <c r="MUO99" s="622"/>
      <c r="MUP99" s="622"/>
      <c r="MUQ99" s="622"/>
      <c r="MUR99" s="622"/>
      <c r="MUS99" s="622"/>
      <c r="MUT99" s="622"/>
      <c r="MUU99" s="622"/>
      <c r="MUV99" s="622"/>
      <c r="MUW99" s="622"/>
      <c r="MUX99" s="622"/>
      <c r="MUY99" s="622"/>
      <c r="MUZ99" s="622"/>
      <c r="MVA99" s="622"/>
      <c r="MVB99" s="622"/>
      <c r="MVC99" s="622"/>
      <c r="MVD99" s="622"/>
      <c r="MVE99" s="622"/>
      <c r="MVF99" s="622"/>
      <c r="MVG99" s="622"/>
      <c r="MVH99" s="622"/>
      <c r="MVI99" s="622"/>
      <c r="MVJ99" s="622"/>
      <c r="MVK99" s="622"/>
      <c r="MVL99" s="622"/>
      <c r="MVM99" s="622"/>
      <c r="MVN99" s="622"/>
      <c r="MVO99" s="622"/>
      <c r="MVP99" s="622"/>
      <c r="MVQ99" s="622"/>
      <c r="MVR99" s="622"/>
      <c r="MVS99" s="622"/>
      <c r="MVT99" s="622"/>
      <c r="MVU99" s="622"/>
      <c r="MVV99" s="622"/>
      <c r="MVW99" s="622"/>
      <c r="MVX99" s="622"/>
      <c r="MVY99" s="622"/>
      <c r="MVZ99" s="622"/>
      <c r="MWA99" s="622"/>
      <c r="MWB99" s="622"/>
      <c r="MWC99" s="622"/>
      <c r="MWD99" s="622"/>
      <c r="MWE99" s="622"/>
      <c r="MWF99" s="622"/>
      <c r="MWG99" s="622"/>
      <c r="MWH99" s="622"/>
      <c r="MWI99" s="622"/>
      <c r="MWJ99" s="622"/>
      <c r="MWK99" s="622"/>
      <c r="MWL99" s="622"/>
      <c r="MWM99" s="622"/>
      <c r="MWN99" s="622"/>
      <c r="MWO99" s="622"/>
      <c r="MWP99" s="622"/>
      <c r="MWQ99" s="622"/>
      <c r="MWR99" s="622"/>
      <c r="MWS99" s="622"/>
      <c r="MWT99" s="622"/>
      <c r="MWU99" s="622"/>
      <c r="MWV99" s="622"/>
      <c r="MWW99" s="622"/>
      <c r="MWX99" s="622"/>
      <c r="MWY99" s="622"/>
      <c r="MWZ99" s="622"/>
      <c r="MXA99" s="622"/>
      <c r="MXB99" s="622"/>
      <c r="MXC99" s="622"/>
      <c r="MXD99" s="622"/>
      <c r="MXE99" s="622"/>
      <c r="MXF99" s="622"/>
      <c r="MXG99" s="622"/>
      <c r="MXH99" s="622"/>
      <c r="MXI99" s="622"/>
      <c r="MXJ99" s="622"/>
      <c r="MXK99" s="622"/>
      <c r="MXL99" s="622"/>
      <c r="MXM99" s="622"/>
      <c r="MXN99" s="622"/>
      <c r="MXO99" s="622"/>
      <c r="MXP99" s="622"/>
      <c r="MXQ99" s="622"/>
      <c r="MXR99" s="622"/>
      <c r="MXS99" s="622"/>
      <c r="MXT99" s="622"/>
      <c r="MXU99" s="622"/>
      <c r="MXV99" s="622"/>
      <c r="MXW99" s="622"/>
      <c r="MXX99" s="622"/>
      <c r="MXY99" s="622"/>
      <c r="MXZ99" s="622"/>
      <c r="MYA99" s="622"/>
      <c r="MYB99" s="622"/>
      <c r="MYC99" s="622"/>
      <c r="MYD99" s="622"/>
      <c r="MYE99" s="622"/>
      <c r="MYF99" s="622"/>
      <c r="MYG99" s="622"/>
      <c r="MYH99" s="622"/>
      <c r="MYI99" s="622"/>
      <c r="MYJ99" s="622"/>
      <c r="MYK99" s="622"/>
      <c r="MYL99" s="622"/>
      <c r="MYM99" s="622"/>
      <c r="MYN99" s="622"/>
      <c r="MYO99" s="622"/>
      <c r="MYP99" s="622"/>
      <c r="MYQ99" s="622"/>
      <c r="MYR99" s="622"/>
      <c r="MYS99" s="622"/>
      <c r="MYT99" s="622"/>
      <c r="MYU99" s="622"/>
      <c r="MYV99" s="622"/>
      <c r="MYW99" s="622"/>
      <c r="MYX99" s="622"/>
      <c r="MYY99" s="622"/>
      <c r="MYZ99" s="622"/>
      <c r="MZA99" s="622"/>
      <c r="MZB99" s="622"/>
      <c r="MZC99" s="622"/>
      <c r="MZD99" s="622"/>
      <c r="MZE99" s="622"/>
      <c r="MZF99" s="622"/>
      <c r="MZG99" s="622"/>
      <c r="MZH99" s="622"/>
      <c r="MZI99" s="622"/>
      <c r="MZJ99" s="622"/>
      <c r="MZK99" s="622"/>
      <c r="MZL99" s="622"/>
      <c r="MZM99" s="622"/>
      <c r="MZN99" s="622"/>
      <c r="MZO99" s="622"/>
      <c r="MZP99" s="622"/>
      <c r="MZQ99" s="622"/>
      <c r="MZR99" s="622"/>
      <c r="MZS99" s="622"/>
      <c r="MZT99" s="622"/>
      <c r="MZU99" s="622"/>
      <c r="MZV99" s="622"/>
      <c r="MZW99" s="622"/>
      <c r="MZX99" s="622"/>
      <c r="MZY99" s="622"/>
      <c r="MZZ99" s="622"/>
      <c r="NAA99" s="622"/>
      <c r="NAB99" s="622"/>
      <c r="NAC99" s="622"/>
      <c r="NAD99" s="622"/>
      <c r="NAE99" s="622"/>
      <c r="NAF99" s="622"/>
      <c r="NAG99" s="622"/>
      <c r="NAH99" s="622"/>
      <c r="NAI99" s="622"/>
      <c r="NAJ99" s="622"/>
      <c r="NAK99" s="622"/>
      <c r="NAL99" s="622"/>
      <c r="NAM99" s="622"/>
      <c r="NAN99" s="622"/>
      <c r="NAO99" s="622"/>
      <c r="NAP99" s="622"/>
      <c r="NAQ99" s="622"/>
      <c r="NAR99" s="622"/>
      <c r="NAS99" s="622"/>
      <c r="NAT99" s="622"/>
      <c r="NAU99" s="622"/>
      <c r="NAV99" s="622"/>
      <c r="NAW99" s="622"/>
      <c r="NAX99" s="622"/>
      <c r="NAY99" s="622"/>
      <c r="NAZ99" s="622"/>
      <c r="NBA99" s="622"/>
      <c r="NBB99" s="622"/>
      <c r="NBC99" s="622"/>
      <c r="NBD99" s="622"/>
      <c r="NBE99" s="622"/>
      <c r="NBF99" s="622"/>
      <c r="NBG99" s="622"/>
      <c r="NBH99" s="622"/>
      <c r="NBI99" s="622"/>
      <c r="NBJ99" s="622"/>
      <c r="NBK99" s="622"/>
      <c r="NBL99" s="622"/>
      <c r="NBM99" s="622"/>
      <c r="NBN99" s="622"/>
      <c r="NBO99" s="622"/>
      <c r="NBP99" s="622"/>
      <c r="NBQ99" s="622"/>
      <c r="NBR99" s="622"/>
      <c r="NBS99" s="622"/>
      <c r="NBT99" s="622"/>
      <c r="NBU99" s="622"/>
      <c r="NBV99" s="622"/>
      <c r="NBW99" s="622"/>
      <c r="NBX99" s="622"/>
      <c r="NBY99" s="622"/>
      <c r="NBZ99" s="622"/>
      <c r="NCA99" s="622"/>
      <c r="NCB99" s="622"/>
      <c r="NCC99" s="622"/>
      <c r="NCD99" s="622"/>
      <c r="NCE99" s="622"/>
      <c r="NCF99" s="622"/>
      <c r="NCG99" s="622"/>
      <c r="NCH99" s="622"/>
      <c r="NCI99" s="622"/>
      <c r="NCJ99" s="622"/>
      <c r="NCK99" s="622"/>
      <c r="NCL99" s="622"/>
      <c r="NCM99" s="622"/>
      <c r="NCN99" s="622"/>
      <c r="NCO99" s="622"/>
      <c r="NCP99" s="622"/>
      <c r="NCQ99" s="622"/>
      <c r="NCR99" s="622"/>
      <c r="NCS99" s="622"/>
      <c r="NCT99" s="622"/>
      <c r="NCU99" s="622"/>
      <c r="NCV99" s="622"/>
      <c r="NCW99" s="622"/>
      <c r="NCX99" s="622"/>
      <c r="NCY99" s="622"/>
      <c r="NCZ99" s="622"/>
      <c r="NDA99" s="622"/>
      <c r="NDB99" s="622"/>
      <c r="NDC99" s="622"/>
      <c r="NDD99" s="622"/>
      <c r="NDE99" s="622"/>
      <c r="NDF99" s="622"/>
      <c r="NDG99" s="622"/>
      <c r="NDH99" s="622"/>
      <c r="NDI99" s="622"/>
      <c r="NDJ99" s="622"/>
      <c r="NDK99" s="622"/>
      <c r="NDL99" s="622"/>
      <c r="NDM99" s="622"/>
      <c r="NDN99" s="622"/>
      <c r="NDO99" s="622"/>
      <c r="NDP99" s="622"/>
      <c r="NDQ99" s="622"/>
      <c r="NDR99" s="622"/>
      <c r="NDS99" s="622"/>
      <c r="NDT99" s="622"/>
      <c r="NDU99" s="622"/>
      <c r="NDV99" s="622"/>
      <c r="NDW99" s="622"/>
      <c r="NDX99" s="622"/>
      <c r="NDY99" s="622"/>
      <c r="NDZ99" s="622"/>
      <c r="NEA99" s="622"/>
      <c r="NEB99" s="622"/>
      <c r="NEC99" s="622"/>
      <c r="NED99" s="622"/>
      <c r="NEE99" s="622"/>
      <c r="NEF99" s="622"/>
      <c r="NEG99" s="622"/>
      <c r="NEH99" s="622"/>
      <c r="NEI99" s="622"/>
      <c r="NEJ99" s="622"/>
      <c r="NEK99" s="622"/>
      <c r="NEL99" s="622"/>
      <c r="NEM99" s="622"/>
      <c r="NEN99" s="622"/>
      <c r="NEO99" s="622"/>
      <c r="NEP99" s="622"/>
      <c r="NEQ99" s="622"/>
      <c r="NER99" s="622"/>
      <c r="NES99" s="622"/>
      <c r="NET99" s="622"/>
      <c r="NEU99" s="622"/>
      <c r="NEV99" s="622"/>
      <c r="NEW99" s="622"/>
      <c r="NEX99" s="622"/>
      <c r="NEY99" s="622"/>
      <c r="NEZ99" s="622"/>
      <c r="NFA99" s="622"/>
      <c r="NFB99" s="622"/>
      <c r="NFC99" s="622"/>
      <c r="NFD99" s="622"/>
      <c r="NFE99" s="622"/>
      <c r="NFF99" s="622"/>
      <c r="NFG99" s="622"/>
      <c r="NFH99" s="622"/>
      <c r="NFI99" s="622"/>
      <c r="NFJ99" s="622"/>
      <c r="NFK99" s="622"/>
      <c r="NFL99" s="622"/>
      <c r="NFM99" s="622"/>
      <c r="NFN99" s="622"/>
      <c r="NFO99" s="622"/>
      <c r="NFP99" s="622"/>
      <c r="NFQ99" s="622"/>
      <c r="NFR99" s="622"/>
      <c r="NFS99" s="622"/>
      <c r="NFT99" s="622"/>
      <c r="NFU99" s="622"/>
      <c r="NFV99" s="622"/>
      <c r="NFW99" s="622"/>
      <c r="NFX99" s="622"/>
      <c r="NFY99" s="622"/>
      <c r="NFZ99" s="622"/>
      <c r="NGA99" s="622"/>
      <c r="NGB99" s="622"/>
      <c r="NGC99" s="622"/>
      <c r="NGD99" s="622"/>
      <c r="NGE99" s="622"/>
      <c r="NGF99" s="622"/>
      <c r="NGG99" s="622"/>
      <c r="NGH99" s="622"/>
      <c r="NGI99" s="622"/>
      <c r="NGJ99" s="622"/>
      <c r="NGK99" s="622"/>
      <c r="NGL99" s="622"/>
      <c r="NGM99" s="622"/>
      <c r="NGN99" s="622"/>
      <c r="NGO99" s="622"/>
      <c r="NGP99" s="622"/>
      <c r="NGQ99" s="622"/>
      <c r="NGR99" s="622"/>
      <c r="NGS99" s="622"/>
      <c r="NGT99" s="622"/>
      <c r="NGU99" s="622"/>
      <c r="NGV99" s="622"/>
      <c r="NGW99" s="622"/>
      <c r="NGX99" s="622"/>
      <c r="NGY99" s="622"/>
      <c r="NGZ99" s="622"/>
      <c r="NHA99" s="622"/>
      <c r="NHB99" s="622"/>
      <c r="NHC99" s="622"/>
      <c r="NHD99" s="622"/>
      <c r="NHE99" s="622"/>
      <c r="NHF99" s="622"/>
      <c r="NHG99" s="622"/>
      <c r="NHH99" s="622"/>
      <c r="NHI99" s="622"/>
      <c r="NHJ99" s="622"/>
      <c r="NHK99" s="622"/>
      <c r="NHL99" s="622"/>
      <c r="NHM99" s="622"/>
      <c r="NHN99" s="622"/>
      <c r="NHO99" s="622"/>
      <c r="NHP99" s="622"/>
      <c r="NHQ99" s="622"/>
      <c r="NHR99" s="622"/>
      <c r="NHS99" s="622"/>
      <c r="NHT99" s="622"/>
      <c r="NHU99" s="622"/>
      <c r="NHV99" s="622"/>
      <c r="NHW99" s="622"/>
      <c r="NHX99" s="622"/>
      <c r="NHY99" s="622"/>
      <c r="NHZ99" s="622"/>
      <c r="NIA99" s="622"/>
      <c r="NIB99" s="622"/>
      <c r="NIC99" s="622"/>
      <c r="NID99" s="622"/>
      <c r="NIE99" s="622"/>
      <c r="NIF99" s="622"/>
      <c r="NIG99" s="622"/>
      <c r="NIH99" s="622"/>
      <c r="NII99" s="622"/>
      <c r="NIJ99" s="622"/>
      <c r="NIK99" s="622"/>
      <c r="NIL99" s="622"/>
      <c r="NIM99" s="622"/>
      <c r="NIN99" s="622"/>
      <c r="NIO99" s="622"/>
      <c r="NIP99" s="622"/>
      <c r="NIQ99" s="622"/>
      <c r="NIR99" s="622"/>
      <c r="NIS99" s="622"/>
      <c r="NIT99" s="622"/>
      <c r="NIU99" s="622"/>
      <c r="NIV99" s="622"/>
      <c r="NIW99" s="622"/>
      <c r="NIX99" s="622"/>
      <c r="NIY99" s="622"/>
      <c r="NIZ99" s="622"/>
      <c r="NJA99" s="622"/>
      <c r="NJB99" s="622"/>
      <c r="NJC99" s="622"/>
      <c r="NJD99" s="622"/>
      <c r="NJE99" s="622"/>
      <c r="NJF99" s="622"/>
      <c r="NJG99" s="622"/>
      <c r="NJH99" s="622"/>
      <c r="NJI99" s="622"/>
      <c r="NJJ99" s="622"/>
      <c r="NJK99" s="622"/>
      <c r="NJL99" s="622"/>
      <c r="NJM99" s="622"/>
      <c r="NJN99" s="622"/>
      <c r="NJO99" s="622"/>
      <c r="NJP99" s="622"/>
      <c r="NJQ99" s="622"/>
      <c r="NJR99" s="622"/>
      <c r="NJS99" s="622"/>
      <c r="NJT99" s="622"/>
      <c r="NJU99" s="622"/>
      <c r="NJV99" s="622"/>
      <c r="NJW99" s="622"/>
      <c r="NJX99" s="622"/>
      <c r="NJY99" s="622"/>
      <c r="NJZ99" s="622"/>
      <c r="NKA99" s="622"/>
      <c r="NKB99" s="622"/>
      <c r="NKC99" s="622"/>
      <c r="NKD99" s="622"/>
      <c r="NKE99" s="622"/>
      <c r="NKF99" s="622"/>
      <c r="NKG99" s="622"/>
      <c r="NKH99" s="622"/>
      <c r="NKI99" s="622"/>
      <c r="NKJ99" s="622"/>
      <c r="NKK99" s="622"/>
      <c r="NKL99" s="622"/>
      <c r="NKM99" s="622"/>
      <c r="NKN99" s="622"/>
      <c r="NKO99" s="622"/>
      <c r="NKP99" s="622"/>
      <c r="NKQ99" s="622"/>
      <c r="NKR99" s="622"/>
      <c r="NKS99" s="622"/>
      <c r="NKT99" s="622"/>
      <c r="NKU99" s="622"/>
      <c r="NKV99" s="622"/>
      <c r="NKW99" s="622"/>
      <c r="NKX99" s="622"/>
      <c r="NKY99" s="622"/>
      <c r="NKZ99" s="622"/>
      <c r="NLA99" s="622"/>
      <c r="NLB99" s="622"/>
      <c r="NLC99" s="622"/>
      <c r="NLD99" s="622"/>
      <c r="NLE99" s="622"/>
      <c r="NLF99" s="622"/>
      <c r="NLG99" s="622"/>
      <c r="NLH99" s="622"/>
      <c r="NLI99" s="622"/>
      <c r="NLJ99" s="622"/>
      <c r="NLK99" s="622"/>
      <c r="NLL99" s="622"/>
      <c r="NLM99" s="622"/>
      <c r="NLN99" s="622"/>
      <c r="NLO99" s="622"/>
      <c r="NLP99" s="622"/>
      <c r="NLQ99" s="622"/>
      <c r="NLR99" s="622"/>
      <c r="NLS99" s="622"/>
      <c r="NLT99" s="622"/>
      <c r="NLU99" s="622"/>
      <c r="NLV99" s="622"/>
      <c r="NLW99" s="622"/>
      <c r="NLX99" s="622"/>
      <c r="NLY99" s="622"/>
      <c r="NLZ99" s="622"/>
      <c r="NMA99" s="622"/>
      <c r="NMB99" s="622"/>
      <c r="NMC99" s="622"/>
      <c r="NMD99" s="622"/>
      <c r="NME99" s="622"/>
      <c r="NMF99" s="622"/>
      <c r="NMG99" s="622"/>
      <c r="NMH99" s="622"/>
      <c r="NMI99" s="622"/>
      <c r="NMJ99" s="622"/>
      <c r="NMK99" s="622"/>
      <c r="NML99" s="622"/>
      <c r="NMM99" s="622"/>
      <c r="NMN99" s="622"/>
      <c r="NMO99" s="622"/>
      <c r="NMP99" s="622"/>
      <c r="NMQ99" s="622"/>
      <c r="NMR99" s="622"/>
      <c r="NMS99" s="622"/>
      <c r="NMT99" s="622"/>
      <c r="NMU99" s="622"/>
      <c r="NMV99" s="622"/>
      <c r="NMW99" s="622"/>
      <c r="NMX99" s="622"/>
      <c r="NMY99" s="622"/>
      <c r="NMZ99" s="622"/>
      <c r="NNA99" s="622"/>
      <c r="NNB99" s="622"/>
      <c r="NNC99" s="622"/>
      <c r="NND99" s="622"/>
      <c r="NNE99" s="622"/>
      <c r="NNF99" s="622"/>
      <c r="NNG99" s="622"/>
      <c r="NNH99" s="622"/>
      <c r="NNI99" s="622"/>
      <c r="NNJ99" s="622"/>
      <c r="NNK99" s="622"/>
      <c r="NNL99" s="622"/>
      <c r="NNM99" s="622"/>
      <c r="NNN99" s="622"/>
      <c r="NNO99" s="622"/>
      <c r="NNP99" s="622"/>
      <c r="NNQ99" s="622"/>
      <c r="NNR99" s="622"/>
      <c r="NNS99" s="622"/>
      <c r="NNT99" s="622"/>
      <c r="NNU99" s="622"/>
      <c r="NNV99" s="622"/>
      <c r="NNW99" s="622"/>
      <c r="NNX99" s="622"/>
      <c r="NNY99" s="622"/>
      <c r="NNZ99" s="622"/>
      <c r="NOA99" s="622"/>
      <c r="NOB99" s="622"/>
      <c r="NOC99" s="622"/>
      <c r="NOD99" s="622"/>
      <c r="NOE99" s="622"/>
      <c r="NOF99" s="622"/>
      <c r="NOG99" s="622"/>
      <c r="NOH99" s="622"/>
      <c r="NOI99" s="622"/>
      <c r="NOJ99" s="622"/>
      <c r="NOK99" s="622"/>
      <c r="NOL99" s="622"/>
      <c r="NOM99" s="622"/>
      <c r="NON99" s="622"/>
      <c r="NOO99" s="622"/>
      <c r="NOP99" s="622"/>
      <c r="NOQ99" s="622"/>
      <c r="NOR99" s="622"/>
      <c r="NOS99" s="622"/>
      <c r="NOT99" s="622"/>
      <c r="NOU99" s="622"/>
      <c r="NOV99" s="622"/>
      <c r="NOW99" s="622"/>
      <c r="NOX99" s="622"/>
      <c r="NOY99" s="622"/>
      <c r="NOZ99" s="622"/>
      <c r="NPA99" s="622"/>
      <c r="NPB99" s="622"/>
      <c r="NPC99" s="622"/>
      <c r="NPD99" s="622"/>
      <c r="NPE99" s="622"/>
      <c r="NPF99" s="622"/>
      <c r="NPG99" s="622"/>
      <c r="NPH99" s="622"/>
      <c r="NPI99" s="622"/>
      <c r="NPJ99" s="622"/>
      <c r="NPK99" s="622"/>
      <c r="NPL99" s="622"/>
      <c r="NPM99" s="622"/>
      <c r="NPN99" s="622"/>
      <c r="NPO99" s="622"/>
      <c r="NPP99" s="622"/>
      <c r="NPQ99" s="622"/>
      <c r="NPR99" s="622"/>
      <c r="NPS99" s="622"/>
      <c r="NPT99" s="622"/>
      <c r="NPU99" s="622"/>
      <c r="NPV99" s="622"/>
      <c r="NPW99" s="622"/>
      <c r="NPX99" s="622"/>
      <c r="NPY99" s="622"/>
      <c r="NPZ99" s="622"/>
      <c r="NQA99" s="622"/>
      <c r="NQB99" s="622"/>
      <c r="NQC99" s="622"/>
      <c r="NQD99" s="622"/>
      <c r="NQE99" s="622"/>
      <c r="NQF99" s="622"/>
      <c r="NQG99" s="622"/>
      <c r="NQH99" s="622"/>
      <c r="NQI99" s="622"/>
      <c r="NQJ99" s="622"/>
      <c r="NQK99" s="622"/>
      <c r="NQL99" s="622"/>
      <c r="NQM99" s="622"/>
      <c r="NQN99" s="622"/>
      <c r="NQO99" s="622"/>
      <c r="NQP99" s="622"/>
      <c r="NQQ99" s="622"/>
      <c r="NQR99" s="622"/>
      <c r="NQS99" s="622"/>
      <c r="NQT99" s="622"/>
      <c r="NQU99" s="622"/>
      <c r="NQV99" s="622"/>
      <c r="NQW99" s="622"/>
      <c r="NQX99" s="622"/>
      <c r="NQY99" s="622"/>
      <c r="NQZ99" s="622"/>
      <c r="NRA99" s="622"/>
      <c r="NRB99" s="622"/>
      <c r="NRC99" s="622"/>
      <c r="NRD99" s="622"/>
      <c r="NRE99" s="622"/>
      <c r="NRF99" s="622"/>
      <c r="NRG99" s="622"/>
      <c r="NRH99" s="622"/>
      <c r="NRI99" s="622"/>
      <c r="NRJ99" s="622"/>
      <c r="NRK99" s="622"/>
      <c r="NRL99" s="622"/>
      <c r="NRM99" s="622"/>
      <c r="NRN99" s="622"/>
      <c r="NRO99" s="622"/>
      <c r="NRP99" s="622"/>
      <c r="NRQ99" s="622"/>
      <c r="NRR99" s="622"/>
      <c r="NRS99" s="622"/>
      <c r="NRT99" s="622"/>
      <c r="NRU99" s="622"/>
      <c r="NRV99" s="622"/>
      <c r="NRW99" s="622"/>
      <c r="NRX99" s="622"/>
      <c r="NRY99" s="622"/>
      <c r="NRZ99" s="622"/>
      <c r="NSA99" s="622"/>
      <c r="NSB99" s="622"/>
      <c r="NSC99" s="622"/>
      <c r="NSD99" s="622"/>
      <c r="NSE99" s="622"/>
      <c r="NSF99" s="622"/>
      <c r="NSG99" s="622"/>
      <c r="NSH99" s="622"/>
      <c r="NSI99" s="622"/>
      <c r="NSJ99" s="622"/>
      <c r="NSK99" s="622"/>
      <c r="NSL99" s="622"/>
      <c r="NSM99" s="622"/>
      <c r="NSN99" s="622"/>
      <c r="NSO99" s="622"/>
      <c r="NSP99" s="622"/>
      <c r="NSQ99" s="622"/>
      <c r="NSR99" s="622"/>
      <c r="NSS99" s="622"/>
      <c r="NST99" s="622"/>
      <c r="NSU99" s="622"/>
      <c r="NSV99" s="622"/>
      <c r="NSW99" s="622"/>
      <c r="NSX99" s="622"/>
      <c r="NSY99" s="622"/>
      <c r="NSZ99" s="622"/>
      <c r="NTA99" s="622"/>
      <c r="NTB99" s="622"/>
      <c r="NTC99" s="622"/>
      <c r="NTD99" s="622"/>
      <c r="NTE99" s="622"/>
      <c r="NTF99" s="622"/>
      <c r="NTG99" s="622"/>
      <c r="NTH99" s="622"/>
      <c r="NTI99" s="622"/>
      <c r="NTJ99" s="622"/>
      <c r="NTK99" s="622"/>
      <c r="NTL99" s="622"/>
      <c r="NTM99" s="622"/>
      <c r="NTN99" s="622"/>
      <c r="NTO99" s="622"/>
      <c r="NTP99" s="622"/>
      <c r="NTQ99" s="622"/>
      <c r="NTR99" s="622"/>
      <c r="NTS99" s="622"/>
      <c r="NTT99" s="622"/>
      <c r="NTU99" s="622"/>
      <c r="NTV99" s="622"/>
      <c r="NTW99" s="622"/>
      <c r="NTX99" s="622"/>
      <c r="NTY99" s="622"/>
      <c r="NTZ99" s="622"/>
      <c r="NUA99" s="622"/>
      <c r="NUB99" s="622"/>
      <c r="NUC99" s="622"/>
      <c r="NUD99" s="622"/>
      <c r="NUE99" s="622"/>
      <c r="NUF99" s="622"/>
      <c r="NUG99" s="622"/>
      <c r="NUH99" s="622"/>
      <c r="NUI99" s="622"/>
      <c r="NUJ99" s="622"/>
      <c r="NUK99" s="622"/>
      <c r="NUL99" s="622"/>
      <c r="NUM99" s="622"/>
      <c r="NUN99" s="622"/>
      <c r="NUO99" s="622"/>
      <c r="NUP99" s="622"/>
      <c r="NUQ99" s="622"/>
      <c r="NUR99" s="622"/>
      <c r="NUS99" s="622"/>
      <c r="NUT99" s="622"/>
      <c r="NUU99" s="622"/>
      <c r="NUV99" s="622"/>
      <c r="NUW99" s="622"/>
      <c r="NUX99" s="622"/>
      <c r="NUY99" s="622"/>
      <c r="NUZ99" s="622"/>
      <c r="NVA99" s="622"/>
      <c r="NVB99" s="622"/>
      <c r="NVC99" s="622"/>
      <c r="NVD99" s="622"/>
      <c r="NVE99" s="622"/>
      <c r="NVF99" s="622"/>
      <c r="NVG99" s="622"/>
      <c r="NVH99" s="622"/>
      <c r="NVI99" s="622"/>
      <c r="NVJ99" s="622"/>
      <c r="NVK99" s="622"/>
      <c r="NVL99" s="622"/>
      <c r="NVM99" s="622"/>
      <c r="NVN99" s="622"/>
      <c r="NVO99" s="622"/>
      <c r="NVP99" s="622"/>
      <c r="NVQ99" s="622"/>
      <c r="NVR99" s="622"/>
      <c r="NVS99" s="622"/>
      <c r="NVT99" s="622"/>
      <c r="NVU99" s="622"/>
      <c r="NVV99" s="622"/>
      <c r="NVW99" s="622"/>
      <c r="NVX99" s="622"/>
      <c r="NVY99" s="622"/>
      <c r="NVZ99" s="622"/>
      <c r="NWA99" s="622"/>
      <c r="NWB99" s="622"/>
      <c r="NWC99" s="622"/>
      <c r="NWD99" s="622"/>
      <c r="NWE99" s="622"/>
      <c r="NWF99" s="622"/>
      <c r="NWG99" s="622"/>
      <c r="NWH99" s="622"/>
      <c r="NWI99" s="622"/>
      <c r="NWJ99" s="622"/>
      <c r="NWK99" s="622"/>
      <c r="NWL99" s="622"/>
      <c r="NWM99" s="622"/>
      <c r="NWN99" s="622"/>
      <c r="NWO99" s="622"/>
      <c r="NWP99" s="622"/>
      <c r="NWQ99" s="622"/>
      <c r="NWR99" s="622"/>
      <c r="NWS99" s="622"/>
      <c r="NWT99" s="622"/>
      <c r="NWU99" s="622"/>
      <c r="NWV99" s="622"/>
      <c r="NWW99" s="622"/>
      <c r="NWX99" s="622"/>
      <c r="NWY99" s="622"/>
      <c r="NWZ99" s="622"/>
      <c r="NXA99" s="622"/>
      <c r="NXB99" s="622"/>
      <c r="NXC99" s="622"/>
      <c r="NXD99" s="622"/>
      <c r="NXE99" s="622"/>
      <c r="NXF99" s="622"/>
      <c r="NXG99" s="622"/>
      <c r="NXH99" s="622"/>
      <c r="NXI99" s="622"/>
      <c r="NXJ99" s="622"/>
      <c r="NXK99" s="622"/>
      <c r="NXL99" s="622"/>
      <c r="NXM99" s="622"/>
      <c r="NXN99" s="622"/>
      <c r="NXO99" s="622"/>
      <c r="NXP99" s="622"/>
      <c r="NXQ99" s="622"/>
      <c r="NXR99" s="622"/>
      <c r="NXS99" s="622"/>
      <c r="NXT99" s="622"/>
      <c r="NXU99" s="622"/>
      <c r="NXV99" s="622"/>
      <c r="NXW99" s="622"/>
      <c r="NXX99" s="622"/>
      <c r="NXY99" s="622"/>
      <c r="NXZ99" s="622"/>
      <c r="NYA99" s="622"/>
      <c r="NYB99" s="622"/>
      <c r="NYC99" s="622"/>
      <c r="NYD99" s="622"/>
      <c r="NYE99" s="622"/>
      <c r="NYF99" s="622"/>
      <c r="NYG99" s="622"/>
      <c r="NYH99" s="622"/>
      <c r="NYI99" s="622"/>
      <c r="NYJ99" s="622"/>
      <c r="NYK99" s="622"/>
      <c r="NYL99" s="622"/>
      <c r="NYM99" s="622"/>
      <c r="NYN99" s="622"/>
      <c r="NYO99" s="622"/>
      <c r="NYP99" s="622"/>
      <c r="NYQ99" s="622"/>
      <c r="NYR99" s="622"/>
      <c r="NYS99" s="622"/>
      <c r="NYT99" s="622"/>
      <c r="NYU99" s="622"/>
      <c r="NYV99" s="622"/>
      <c r="NYW99" s="622"/>
      <c r="NYX99" s="622"/>
      <c r="NYY99" s="622"/>
      <c r="NYZ99" s="622"/>
      <c r="NZA99" s="622"/>
      <c r="NZB99" s="622"/>
      <c r="NZC99" s="622"/>
      <c r="NZD99" s="622"/>
      <c r="NZE99" s="622"/>
      <c r="NZF99" s="622"/>
      <c r="NZG99" s="622"/>
      <c r="NZH99" s="622"/>
      <c r="NZI99" s="622"/>
      <c r="NZJ99" s="622"/>
      <c r="NZK99" s="622"/>
      <c r="NZL99" s="622"/>
      <c r="NZM99" s="622"/>
      <c r="NZN99" s="622"/>
      <c r="NZO99" s="622"/>
      <c r="NZP99" s="622"/>
      <c r="NZQ99" s="622"/>
      <c r="NZR99" s="622"/>
      <c r="NZS99" s="622"/>
      <c r="NZT99" s="622"/>
      <c r="NZU99" s="622"/>
      <c r="NZV99" s="622"/>
      <c r="NZW99" s="622"/>
      <c r="NZX99" s="622"/>
      <c r="NZY99" s="622"/>
      <c r="NZZ99" s="622"/>
      <c r="OAA99" s="622"/>
      <c r="OAB99" s="622"/>
      <c r="OAC99" s="622"/>
      <c r="OAD99" s="622"/>
      <c r="OAE99" s="622"/>
      <c r="OAF99" s="622"/>
      <c r="OAG99" s="622"/>
      <c r="OAH99" s="622"/>
      <c r="OAI99" s="622"/>
      <c r="OAJ99" s="622"/>
      <c r="OAK99" s="622"/>
      <c r="OAL99" s="622"/>
      <c r="OAM99" s="622"/>
      <c r="OAN99" s="622"/>
      <c r="OAO99" s="622"/>
      <c r="OAP99" s="622"/>
      <c r="OAQ99" s="622"/>
      <c r="OAR99" s="622"/>
      <c r="OAS99" s="622"/>
      <c r="OAT99" s="622"/>
      <c r="OAU99" s="622"/>
      <c r="OAV99" s="622"/>
      <c r="OAW99" s="622"/>
      <c r="OAX99" s="622"/>
      <c r="OAY99" s="622"/>
      <c r="OAZ99" s="622"/>
      <c r="OBA99" s="622"/>
      <c r="OBB99" s="622"/>
      <c r="OBC99" s="622"/>
      <c r="OBD99" s="622"/>
      <c r="OBE99" s="622"/>
      <c r="OBF99" s="622"/>
      <c r="OBG99" s="622"/>
      <c r="OBH99" s="622"/>
      <c r="OBI99" s="622"/>
      <c r="OBJ99" s="622"/>
      <c r="OBK99" s="622"/>
      <c r="OBL99" s="622"/>
      <c r="OBM99" s="622"/>
      <c r="OBN99" s="622"/>
      <c r="OBO99" s="622"/>
      <c r="OBP99" s="622"/>
      <c r="OBQ99" s="622"/>
      <c r="OBR99" s="622"/>
      <c r="OBS99" s="622"/>
      <c r="OBT99" s="622"/>
      <c r="OBU99" s="622"/>
      <c r="OBV99" s="622"/>
      <c r="OBW99" s="622"/>
      <c r="OBX99" s="622"/>
      <c r="OBY99" s="622"/>
      <c r="OBZ99" s="622"/>
      <c r="OCA99" s="622"/>
      <c r="OCB99" s="622"/>
      <c r="OCC99" s="622"/>
      <c r="OCD99" s="622"/>
      <c r="OCE99" s="622"/>
      <c r="OCF99" s="622"/>
      <c r="OCG99" s="622"/>
      <c r="OCH99" s="622"/>
      <c r="OCI99" s="622"/>
      <c r="OCJ99" s="622"/>
      <c r="OCK99" s="622"/>
      <c r="OCL99" s="622"/>
      <c r="OCM99" s="622"/>
      <c r="OCN99" s="622"/>
      <c r="OCO99" s="622"/>
      <c r="OCP99" s="622"/>
      <c r="OCQ99" s="622"/>
      <c r="OCR99" s="622"/>
      <c r="OCS99" s="622"/>
      <c r="OCT99" s="622"/>
      <c r="OCU99" s="622"/>
      <c r="OCV99" s="622"/>
      <c r="OCW99" s="622"/>
      <c r="OCX99" s="622"/>
      <c r="OCY99" s="622"/>
      <c r="OCZ99" s="622"/>
      <c r="ODA99" s="622"/>
      <c r="ODB99" s="622"/>
      <c r="ODC99" s="622"/>
      <c r="ODD99" s="622"/>
      <c r="ODE99" s="622"/>
      <c r="ODF99" s="622"/>
      <c r="ODG99" s="622"/>
      <c r="ODH99" s="622"/>
      <c r="ODI99" s="622"/>
      <c r="ODJ99" s="622"/>
      <c r="ODK99" s="622"/>
      <c r="ODL99" s="622"/>
      <c r="ODM99" s="622"/>
      <c r="ODN99" s="622"/>
      <c r="ODO99" s="622"/>
      <c r="ODP99" s="622"/>
      <c r="ODQ99" s="622"/>
      <c r="ODR99" s="622"/>
      <c r="ODS99" s="622"/>
      <c r="ODT99" s="622"/>
      <c r="ODU99" s="622"/>
      <c r="ODV99" s="622"/>
      <c r="ODW99" s="622"/>
      <c r="ODX99" s="622"/>
      <c r="ODY99" s="622"/>
      <c r="ODZ99" s="622"/>
      <c r="OEA99" s="622"/>
      <c r="OEB99" s="622"/>
      <c r="OEC99" s="622"/>
      <c r="OED99" s="622"/>
      <c r="OEE99" s="622"/>
      <c r="OEF99" s="622"/>
      <c r="OEG99" s="622"/>
      <c r="OEH99" s="622"/>
      <c r="OEI99" s="622"/>
      <c r="OEJ99" s="622"/>
      <c r="OEK99" s="622"/>
      <c r="OEL99" s="622"/>
      <c r="OEM99" s="622"/>
      <c r="OEN99" s="622"/>
      <c r="OEO99" s="622"/>
      <c r="OEP99" s="622"/>
      <c r="OEQ99" s="622"/>
      <c r="OER99" s="622"/>
      <c r="OES99" s="622"/>
      <c r="OET99" s="622"/>
      <c r="OEU99" s="622"/>
      <c r="OEV99" s="622"/>
      <c r="OEW99" s="622"/>
      <c r="OEX99" s="622"/>
      <c r="OEY99" s="622"/>
      <c r="OEZ99" s="622"/>
      <c r="OFA99" s="622"/>
      <c r="OFB99" s="622"/>
      <c r="OFC99" s="622"/>
      <c r="OFD99" s="622"/>
      <c r="OFE99" s="622"/>
      <c r="OFF99" s="622"/>
      <c r="OFG99" s="622"/>
      <c r="OFH99" s="622"/>
      <c r="OFI99" s="622"/>
      <c r="OFJ99" s="622"/>
      <c r="OFK99" s="622"/>
      <c r="OFL99" s="622"/>
      <c r="OFM99" s="622"/>
      <c r="OFN99" s="622"/>
      <c r="OFO99" s="622"/>
      <c r="OFP99" s="622"/>
      <c r="OFQ99" s="622"/>
      <c r="OFR99" s="622"/>
      <c r="OFS99" s="622"/>
      <c r="OFT99" s="622"/>
      <c r="OFU99" s="622"/>
      <c r="OFV99" s="622"/>
      <c r="OFW99" s="622"/>
      <c r="OFX99" s="622"/>
      <c r="OFY99" s="622"/>
      <c r="OFZ99" s="622"/>
      <c r="OGA99" s="622"/>
      <c r="OGB99" s="622"/>
      <c r="OGC99" s="622"/>
      <c r="OGD99" s="622"/>
      <c r="OGE99" s="622"/>
      <c r="OGF99" s="622"/>
      <c r="OGG99" s="622"/>
      <c r="OGH99" s="622"/>
      <c r="OGI99" s="622"/>
      <c r="OGJ99" s="622"/>
      <c r="OGK99" s="622"/>
      <c r="OGL99" s="622"/>
      <c r="OGM99" s="622"/>
      <c r="OGN99" s="622"/>
      <c r="OGO99" s="622"/>
      <c r="OGP99" s="622"/>
      <c r="OGQ99" s="622"/>
      <c r="OGR99" s="622"/>
      <c r="OGS99" s="622"/>
      <c r="OGT99" s="622"/>
      <c r="OGU99" s="622"/>
      <c r="OGV99" s="622"/>
      <c r="OGW99" s="622"/>
      <c r="OGX99" s="622"/>
      <c r="OGY99" s="622"/>
      <c r="OGZ99" s="622"/>
      <c r="OHA99" s="622"/>
      <c r="OHB99" s="622"/>
      <c r="OHC99" s="622"/>
      <c r="OHD99" s="622"/>
      <c r="OHE99" s="622"/>
      <c r="OHF99" s="622"/>
      <c r="OHG99" s="622"/>
      <c r="OHH99" s="622"/>
      <c r="OHI99" s="622"/>
      <c r="OHJ99" s="622"/>
      <c r="OHK99" s="622"/>
      <c r="OHL99" s="622"/>
      <c r="OHM99" s="622"/>
      <c r="OHN99" s="622"/>
      <c r="OHO99" s="622"/>
      <c r="OHP99" s="622"/>
      <c r="OHQ99" s="622"/>
      <c r="OHR99" s="622"/>
      <c r="OHS99" s="622"/>
      <c r="OHT99" s="622"/>
      <c r="OHU99" s="622"/>
      <c r="OHV99" s="622"/>
      <c r="OHW99" s="622"/>
      <c r="OHX99" s="622"/>
      <c r="OHY99" s="622"/>
      <c r="OHZ99" s="622"/>
      <c r="OIA99" s="622"/>
      <c r="OIB99" s="622"/>
      <c r="OIC99" s="622"/>
      <c r="OID99" s="622"/>
      <c r="OIE99" s="622"/>
      <c r="OIF99" s="622"/>
      <c r="OIG99" s="622"/>
      <c r="OIH99" s="622"/>
      <c r="OII99" s="622"/>
      <c r="OIJ99" s="622"/>
      <c r="OIK99" s="622"/>
      <c r="OIL99" s="622"/>
      <c r="OIM99" s="622"/>
      <c r="OIN99" s="622"/>
      <c r="OIO99" s="622"/>
      <c r="OIP99" s="622"/>
      <c r="OIQ99" s="622"/>
      <c r="OIR99" s="622"/>
      <c r="OIS99" s="622"/>
      <c r="OIT99" s="622"/>
      <c r="OIU99" s="622"/>
      <c r="OIV99" s="622"/>
      <c r="OIW99" s="622"/>
      <c r="OIX99" s="622"/>
      <c r="OIY99" s="622"/>
      <c r="OIZ99" s="622"/>
      <c r="OJA99" s="622"/>
      <c r="OJB99" s="622"/>
      <c r="OJC99" s="622"/>
      <c r="OJD99" s="622"/>
      <c r="OJE99" s="622"/>
      <c r="OJF99" s="622"/>
      <c r="OJG99" s="622"/>
      <c r="OJH99" s="622"/>
      <c r="OJI99" s="622"/>
      <c r="OJJ99" s="622"/>
      <c r="OJK99" s="622"/>
      <c r="OJL99" s="622"/>
      <c r="OJM99" s="622"/>
      <c r="OJN99" s="622"/>
      <c r="OJO99" s="622"/>
      <c r="OJP99" s="622"/>
      <c r="OJQ99" s="622"/>
      <c r="OJR99" s="622"/>
      <c r="OJS99" s="622"/>
      <c r="OJT99" s="622"/>
      <c r="OJU99" s="622"/>
      <c r="OJV99" s="622"/>
      <c r="OJW99" s="622"/>
      <c r="OJX99" s="622"/>
      <c r="OJY99" s="622"/>
      <c r="OJZ99" s="622"/>
      <c r="OKA99" s="622"/>
      <c r="OKB99" s="622"/>
      <c r="OKC99" s="622"/>
      <c r="OKD99" s="622"/>
      <c r="OKE99" s="622"/>
      <c r="OKF99" s="622"/>
      <c r="OKG99" s="622"/>
      <c r="OKH99" s="622"/>
      <c r="OKI99" s="622"/>
      <c r="OKJ99" s="622"/>
      <c r="OKK99" s="622"/>
      <c r="OKL99" s="622"/>
      <c r="OKM99" s="622"/>
      <c r="OKN99" s="622"/>
      <c r="OKO99" s="622"/>
      <c r="OKP99" s="622"/>
      <c r="OKQ99" s="622"/>
      <c r="OKR99" s="622"/>
      <c r="OKS99" s="622"/>
      <c r="OKT99" s="622"/>
      <c r="OKU99" s="622"/>
      <c r="OKV99" s="622"/>
      <c r="OKW99" s="622"/>
      <c r="OKX99" s="622"/>
      <c r="OKY99" s="622"/>
      <c r="OKZ99" s="622"/>
      <c r="OLA99" s="622"/>
      <c r="OLB99" s="622"/>
      <c r="OLC99" s="622"/>
      <c r="OLD99" s="622"/>
      <c r="OLE99" s="622"/>
      <c r="OLF99" s="622"/>
      <c r="OLG99" s="622"/>
      <c r="OLH99" s="622"/>
      <c r="OLI99" s="622"/>
      <c r="OLJ99" s="622"/>
      <c r="OLK99" s="622"/>
      <c r="OLL99" s="622"/>
      <c r="OLM99" s="622"/>
      <c r="OLN99" s="622"/>
      <c r="OLO99" s="622"/>
      <c r="OLP99" s="622"/>
      <c r="OLQ99" s="622"/>
      <c r="OLR99" s="622"/>
      <c r="OLS99" s="622"/>
      <c r="OLT99" s="622"/>
      <c r="OLU99" s="622"/>
      <c r="OLV99" s="622"/>
      <c r="OLW99" s="622"/>
      <c r="OLX99" s="622"/>
      <c r="OLY99" s="622"/>
      <c r="OLZ99" s="622"/>
      <c r="OMA99" s="622"/>
      <c r="OMB99" s="622"/>
      <c r="OMC99" s="622"/>
      <c r="OMD99" s="622"/>
      <c r="OME99" s="622"/>
      <c r="OMF99" s="622"/>
      <c r="OMG99" s="622"/>
      <c r="OMH99" s="622"/>
      <c r="OMI99" s="622"/>
      <c r="OMJ99" s="622"/>
      <c r="OMK99" s="622"/>
      <c r="OML99" s="622"/>
      <c r="OMM99" s="622"/>
      <c r="OMN99" s="622"/>
      <c r="OMO99" s="622"/>
      <c r="OMP99" s="622"/>
      <c r="OMQ99" s="622"/>
      <c r="OMR99" s="622"/>
      <c r="OMS99" s="622"/>
      <c r="OMT99" s="622"/>
      <c r="OMU99" s="622"/>
      <c r="OMV99" s="622"/>
      <c r="OMW99" s="622"/>
      <c r="OMX99" s="622"/>
      <c r="OMY99" s="622"/>
      <c r="OMZ99" s="622"/>
      <c r="ONA99" s="622"/>
      <c r="ONB99" s="622"/>
      <c r="ONC99" s="622"/>
      <c r="OND99" s="622"/>
      <c r="ONE99" s="622"/>
      <c r="ONF99" s="622"/>
      <c r="ONG99" s="622"/>
      <c r="ONH99" s="622"/>
      <c r="ONI99" s="622"/>
      <c r="ONJ99" s="622"/>
      <c r="ONK99" s="622"/>
      <c r="ONL99" s="622"/>
      <c r="ONM99" s="622"/>
      <c r="ONN99" s="622"/>
      <c r="ONO99" s="622"/>
      <c r="ONP99" s="622"/>
      <c r="ONQ99" s="622"/>
      <c r="ONR99" s="622"/>
      <c r="ONS99" s="622"/>
      <c r="ONT99" s="622"/>
      <c r="ONU99" s="622"/>
      <c r="ONV99" s="622"/>
      <c r="ONW99" s="622"/>
      <c r="ONX99" s="622"/>
      <c r="ONY99" s="622"/>
      <c r="ONZ99" s="622"/>
      <c r="OOA99" s="622"/>
      <c r="OOB99" s="622"/>
      <c r="OOC99" s="622"/>
      <c r="OOD99" s="622"/>
      <c r="OOE99" s="622"/>
      <c r="OOF99" s="622"/>
      <c r="OOG99" s="622"/>
      <c r="OOH99" s="622"/>
      <c r="OOI99" s="622"/>
      <c r="OOJ99" s="622"/>
      <c r="OOK99" s="622"/>
      <c r="OOL99" s="622"/>
      <c r="OOM99" s="622"/>
      <c r="OON99" s="622"/>
      <c r="OOO99" s="622"/>
      <c r="OOP99" s="622"/>
      <c r="OOQ99" s="622"/>
      <c r="OOR99" s="622"/>
      <c r="OOS99" s="622"/>
      <c r="OOT99" s="622"/>
      <c r="OOU99" s="622"/>
      <c r="OOV99" s="622"/>
      <c r="OOW99" s="622"/>
      <c r="OOX99" s="622"/>
      <c r="OOY99" s="622"/>
      <c r="OOZ99" s="622"/>
      <c r="OPA99" s="622"/>
      <c r="OPB99" s="622"/>
      <c r="OPC99" s="622"/>
      <c r="OPD99" s="622"/>
      <c r="OPE99" s="622"/>
      <c r="OPF99" s="622"/>
      <c r="OPG99" s="622"/>
      <c r="OPH99" s="622"/>
      <c r="OPI99" s="622"/>
      <c r="OPJ99" s="622"/>
      <c r="OPK99" s="622"/>
      <c r="OPL99" s="622"/>
      <c r="OPM99" s="622"/>
      <c r="OPN99" s="622"/>
      <c r="OPO99" s="622"/>
      <c r="OPP99" s="622"/>
      <c r="OPQ99" s="622"/>
      <c r="OPR99" s="622"/>
      <c r="OPS99" s="622"/>
      <c r="OPT99" s="622"/>
      <c r="OPU99" s="622"/>
      <c r="OPV99" s="622"/>
      <c r="OPW99" s="622"/>
      <c r="OPX99" s="622"/>
      <c r="OPY99" s="622"/>
      <c r="OPZ99" s="622"/>
      <c r="OQA99" s="622"/>
      <c r="OQB99" s="622"/>
      <c r="OQC99" s="622"/>
      <c r="OQD99" s="622"/>
      <c r="OQE99" s="622"/>
      <c r="OQF99" s="622"/>
      <c r="OQG99" s="622"/>
      <c r="OQH99" s="622"/>
      <c r="OQI99" s="622"/>
      <c r="OQJ99" s="622"/>
      <c r="OQK99" s="622"/>
      <c r="OQL99" s="622"/>
      <c r="OQM99" s="622"/>
      <c r="OQN99" s="622"/>
      <c r="OQO99" s="622"/>
      <c r="OQP99" s="622"/>
      <c r="OQQ99" s="622"/>
      <c r="OQR99" s="622"/>
      <c r="OQS99" s="622"/>
      <c r="OQT99" s="622"/>
      <c r="OQU99" s="622"/>
      <c r="OQV99" s="622"/>
      <c r="OQW99" s="622"/>
      <c r="OQX99" s="622"/>
      <c r="OQY99" s="622"/>
      <c r="OQZ99" s="622"/>
      <c r="ORA99" s="622"/>
      <c r="ORB99" s="622"/>
      <c r="ORC99" s="622"/>
      <c r="ORD99" s="622"/>
      <c r="ORE99" s="622"/>
      <c r="ORF99" s="622"/>
      <c r="ORG99" s="622"/>
      <c r="ORH99" s="622"/>
      <c r="ORI99" s="622"/>
      <c r="ORJ99" s="622"/>
      <c r="ORK99" s="622"/>
      <c r="ORL99" s="622"/>
      <c r="ORM99" s="622"/>
      <c r="ORN99" s="622"/>
      <c r="ORO99" s="622"/>
      <c r="ORP99" s="622"/>
      <c r="ORQ99" s="622"/>
      <c r="ORR99" s="622"/>
      <c r="ORS99" s="622"/>
      <c r="ORT99" s="622"/>
      <c r="ORU99" s="622"/>
      <c r="ORV99" s="622"/>
      <c r="ORW99" s="622"/>
      <c r="ORX99" s="622"/>
      <c r="ORY99" s="622"/>
      <c r="ORZ99" s="622"/>
      <c r="OSA99" s="622"/>
      <c r="OSB99" s="622"/>
      <c r="OSC99" s="622"/>
      <c r="OSD99" s="622"/>
      <c r="OSE99" s="622"/>
      <c r="OSF99" s="622"/>
      <c r="OSG99" s="622"/>
      <c r="OSH99" s="622"/>
      <c r="OSI99" s="622"/>
      <c r="OSJ99" s="622"/>
      <c r="OSK99" s="622"/>
      <c r="OSL99" s="622"/>
      <c r="OSM99" s="622"/>
      <c r="OSN99" s="622"/>
      <c r="OSO99" s="622"/>
      <c r="OSP99" s="622"/>
      <c r="OSQ99" s="622"/>
      <c r="OSR99" s="622"/>
      <c r="OSS99" s="622"/>
      <c r="OST99" s="622"/>
      <c r="OSU99" s="622"/>
      <c r="OSV99" s="622"/>
      <c r="OSW99" s="622"/>
      <c r="OSX99" s="622"/>
      <c r="OSY99" s="622"/>
      <c r="OSZ99" s="622"/>
      <c r="OTA99" s="622"/>
      <c r="OTB99" s="622"/>
      <c r="OTC99" s="622"/>
      <c r="OTD99" s="622"/>
      <c r="OTE99" s="622"/>
      <c r="OTF99" s="622"/>
      <c r="OTG99" s="622"/>
      <c r="OTH99" s="622"/>
      <c r="OTI99" s="622"/>
      <c r="OTJ99" s="622"/>
      <c r="OTK99" s="622"/>
      <c r="OTL99" s="622"/>
      <c r="OTM99" s="622"/>
      <c r="OTN99" s="622"/>
      <c r="OTO99" s="622"/>
      <c r="OTP99" s="622"/>
      <c r="OTQ99" s="622"/>
      <c r="OTR99" s="622"/>
      <c r="OTS99" s="622"/>
      <c r="OTT99" s="622"/>
      <c r="OTU99" s="622"/>
      <c r="OTV99" s="622"/>
      <c r="OTW99" s="622"/>
      <c r="OTX99" s="622"/>
      <c r="OTY99" s="622"/>
      <c r="OTZ99" s="622"/>
      <c r="OUA99" s="622"/>
      <c r="OUB99" s="622"/>
      <c r="OUC99" s="622"/>
      <c r="OUD99" s="622"/>
      <c r="OUE99" s="622"/>
      <c r="OUF99" s="622"/>
      <c r="OUG99" s="622"/>
      <c r="OUH99" s="622"/>
      <c r="OUI99" s="622"/>
      <c r="OUJ99" s="622"/>
      <c r="OUK99" s="622"/>
      <c r="OUL99" s="622"/>
      <c r="OUM99" s="622"/>
      <c r="OUN99" s="622"/>
      <c r="OUO99" s="622"/>
      <c r="OUP99" s="622"/>
      <c r="OUQ99" s="622"/>
      <c r="OUR99" s="622"/>
      <c r="OUS99" s="622"/>
      <c r="OUT99" s="622"/>
      <c r="OUU99" s="622"/>
      <c r="OUV99" s="622"/>
      <c r="OUW99" s="622"/>
      <c r="OUX99" s="622"/>
      <c r="OUY99" s="622"/>
      <c r="OUZ99" s="622"/>
      <c r="OVA99" s="622"/>
      <c r="OVB99" s="622"/>
      <c r="OVC99" s="622"/>
      <c r="OVD99" s="622"/>
      <c r="OVE99" s="622"/>
      <c r="OVF99" s="622"/>
      <c r="OVG99" s="622"/>
      <c r="OVH99" s="622"/>
      <c r="OVI99" s="622"/>
      <c r="OVJ99" s="622"/>
      <c r="OVK99" s="622"/>
      <c r="OVL99" s="622"/>
      <c r="OVM99" s="622"/>
      <c r="OVN99" s="622"/>
      <c r="OVO99" s="622"/>
      <c r="OVP99" s="622"/>
      <c r="OVQ99" s="622"/>
      <c r="OVR99" s="622"/>
      <c r="OVS99" s="622"/>
      <c r="OVT99" s="622"/>
      <c r="OVU99" s="622"/>
      <c r="OVV99" s="622"/>
      <c r="OVW99" s="622"/>
      <c r="OVX99" s="622"/>
      <c r="OVY99" s="622"/>
      <c r="OVZ99" s="622"/>
      <c r="OWA99" s="622"/>
      <c r="OWB99" s="622"/>
      <c r="OWC99" s="622"/>
      <c r="OWD99" s="622"/>
      <c r="OWE99" s="622"/>
      <c r="OWF99" s="622"/>
      <c r="OWG99" s="622"/>
      <c r="OWH99" s="622"/>
      <c r="OWI99" s="622"/>
      <c r="OWJ99" s="622"/>
      <c r="OWK99" s="622"/>
      <c r="OWL99" s="622"/>
      <c r="OWM99" s="622"/>
      <c r="OWN99" s="622"/>
      <c r="OWO99" s="622"/>
      <c r="OWP99" s="622"/>
      <c r="OWQ99" s="622"/>
      <c r="OWR99" s="622"/>
      <c r="OWS99" s="622"/>
      <c r="OWT99" s="622"/>
      <c r="OWU99" s="622"/>
      <c r="OWV99" s="622"/>
      <c r="OWW99" s="622"/>
      <c r="OWX99" s="622"/>
      <c r="OWY99" s="622"/>
      <c r="OWZ99" s="622"/>
      <c r="OXA99" s="622"/>
      <c r="OXB99" s="622"/>
      <c r="OXC99" s="622"/>
      <c r="OXD99" s="622"/>
      <c r="OXE99" s="622"/>
      <c r="OXF99" s="622"/>
      <c r="OXG99" s="622"/>
      <c r="OXH99" s="622"/>
      <c r="OXI99" s="622"/>
      <c r="OXJ99" s="622"/>
      <c r="OXK99" s="622"/>
      <c r="OXL99" s="622"/>
      <c r="OXM99" s="622"/>
      <c r="OXN99" s="622"/>
      <c r="OXO99" s="622"/>
      <c r="OXP99" s="622"/>
      <c r="OXQ99" s="622"/>
      <c r="OXR99" s="622"/>
      <c r="OXS99" s="622"/>
      <c r="OXT99" s="622"/>
      <c r="OXU99" s="622"/>
      <c r="OXV99" s="622"/>
      <c r="OXW99" s="622"/>
      <c r="OXX99" s="622"/>
      <c r="OXY99" s="622"/>
      <c r="OXZ99" s="622"/>
      <c r="OYA99" s="622"/>
      <c r="OYB99" s="622"/>
      <c r="OYC99" s="622"/>
      <c r="OYD99" s="622"/>
      <c r="OYE99" s="622"/>
      <c r="OYF99" s="622"/>
      <c r="OYG99" s="622"/>
      <c r="OYH99" s="622"/>
      <c r="OYI99" s="622"/>
      <c r="OYJ99" s="622"/>
      <c r="OYK99" s="622"/>
      <c r="OYL99" s="622"/>
      <c r="OYM99" s="622"/>
      <c r="OYN99" s="622"/>
      <c r="OYO99" s="622"/>
      <c r="OYP99" s="622"/>
      <c r="OYQ99" s="622"/>
      <c r="OYR99" s="622"/>
      <c r="OYS99" s="622"/>
      <c r="OYT99" s="622"/>
      <c r="OYU99" s="622"/>
      <c r="OYV99" s="622"/>
      <c r="OYW99" s="622"/>
      <c r="OYX99" s="622"/>
      <c r="OYY99" s="622"/>
      <c r="OYZ99" s="622"/>
      <c r="OZA99" s="622"/>
      <c r="OZB99" s="622"/>
      <c r="OZC99" s="622"/>
      <c r="OZD99" s="622"/>
      <c r="OZE99" s="622"/>
      <c r="OZF99" s="622"/>
      <c r="OZG99" s="622"/>
      <c r="OZH99" s="622"/>
      <c r="OZI99" s="622"/>
      <c r="OZJ99" s="622"/>
      <c r="OZK99" s="622"/>
      <c r="OZL99" s="622"/>
      <c r="OZM99" s="622"/>
      <c r="OZN99" s="622"/>
      <c r="OZO99" s="622"/>
      <c r="OZP99" s="622"/>
      <c r="OZQ99" s="622"/>
      <c r="OZR99" s="622"/>
      <c r="OZS99" s="622"/>
      <c r="OZT99" s="622"/>
      <c r="OZU99" s="622"/>
      <c r="OZV99" s="622"/>
      <c r="OZW99" s="622"/>
      <c r="OZX99" s="622"/>
      <c r="OZY99" s="622"/>
      <c r="OZZ99" s="622"/>
      <c r="PAA99" s="622"/>
      <c r="PAB99" s="622"/>
      <c r="PAC99" s="622"/>
      <c r="PAD99" s="622"/>
      <c r="PAE99" s="622"/>
      <c r="PAF99" s="622"/>
      <c r="PAG99" s="622"/>
      <c r="PAH99" s="622"/>
      <c r="PAI99" s="622"/>
      <c r="PAJ99" s="622"/>
      <c r="PAK99" s="622"/>
      <c r="PAL99" s="622"/>
      <c r="PAM99" s="622"/>
      <c r="PAN99" s="622"/>
      <c r="PAO99" s="622"/>
      <c r="PAP99" s="622"/>
      <c r="PAQ99" s="622"/>
      <c r="PAR99" s="622"/>
      <c r="PAS99" s="622"/>
      <c r="PAT99" s="622"/>
      <c r="PAU99" s="622"/>
      <c r="PAV99" s="622"/>
      <c r="PAW99" s="622"/>
      <c r="PAX99" s="622"/>
      <c r="PAY99" s="622"/>
      <c r="PAZ99" s="622"/>
      <c r="PBA99" s="622"/>
      <c r="PBB99" s="622"/>
      <c r="PBC99" s="622"/>
      <c r="PBD99" s="622"/>
      <c r="PBE99" s="622"/>
      <c r="PBF99" s="622"/>
      <c r="PBG99" s="622"/>
      <c r="PBH99" s="622"/>
      <c r="PBI99" s="622"/>
      <c r="PBJ99" s="622"/>
      <c r="PBK99" s="622"/>
      <c r="PBL99" s="622"/>
      <c r="PBM99" s="622"/>
      <c r="PBN99" s="622"/>
      <c r="PBO99" s="622"/>
      <c r="PBP99" s="622"/>
      <c r="PBQ99" s="622"/>
      <c r="PBR99" s="622"/>
      <c r="PBS99" s="622"/>
      <c r="PBT99" s="622"/>
      <c r="PBU99" s="622"/>
      <c r="PBV99" s="622"/>
      <c r="PBW99" s="622"/>
      <c r="PBX99" s="622"/>
      <c r="PBY99" s="622"/>
      <c r="PBZ99" s="622"/>
      <c r="PCA99" s="622"/>
      <c r="PCB99" s="622"/>
      <c r="PCC99" s="622"/>
      <c r="PCD99" s="622"/>
      <c r="PCE99" s="622"/>
      <c r="PCF99" s="622"/>
      <c r="PCG99" s="622"/>
      <c r="PCH99" s="622"/>
      <c r="PCI99" s="622"/>
      <c r="PCJ99" s="622"/>
      <c r="PCK99" s="622"/>
      <c r="PCL99" s="622"/>
      <c r="PCM99" s="622"/>
      <c r="PCN99" s="622"/>
      <c r="PCO99" s="622"/>
      <c r="PCP99" s="622"/>
      <c r="PCQ99" s="622"/>
      <c r="PCR99" s="622"/>
      <c r="PCS99" s="622"/>
      <c r="PCT99" s="622"/>
      <c r="PCU99" s="622"/>
      <c r="PCV99" s="622"/>
      <c r="PCW99" s="622"/>
      <c r="PCX99" s="622"/>
      <c r="PCY99" s="622"/>
      <c r="PCZ99" s="622"/>
      <c r="PDA99" s="622"/>
      <c r="PDB99" s="622"/>
      <c r="PDC99" s="622"/>
      <c r="PDD99" s="622"/>
      <c r="PDE99" s="622"/>
      <c r="PDF99" s="622"/>
      <c r="PDG99" s="622"/>
      <c r="PDH99" s="622"/>
      <c r="PDI99" s="622"/>
      <c r="PDJ99" s="622"/>
      <c r="PDK99" s="622"/>
      <c r="PDL99" s="622"/>
      <c r="PDM99" s="622"/>
      <c r="PDN99" s="622"/>
      <c r="PDO99" s="622"/>
      <c r="PDP99" s="622"/>
      <c r="PDQ99" s="622"/>
      <c r="PDR99" s="622"/>
      <c r="PDS99" s="622"/>
      <c r="PDT99" s="622"/>
      <c r="PDU99" s="622"/>
      <c r="PDV99" s="622"/>
      <c r="PDW99" s="622"/>
      <c r="PDX99" s="622"/>
      <c r="PDY99" s="622"/>
      <c r="PDZ99" s="622"/>
      <c r="PEA99" s="622"/>
      <c r="PEB99" s="622"/>
      <c r="PEC99" s="622"/>
      <c r="PED99" s="622"/>
      <c r="PEE99" s="622"/>
      <c r="PEF99" s="622"/>
      <c r="PEG99" s="622"/>
      <c r="PEH99" s="622"/>
      <c r="PEI99" s="622"/>
      <c r="PEJ99" s="622"/>
      <c r="PEK99" s="622"/>
      <c r="PEL99" s="622"/>
      <c r="PEM99" s="622"/>
      <c r="PEN99" s="622"/>
      <c r="PEO99" s="622"/>
      <c r="PEP99" s="622"/>
      <c r="PEQ99" s="622"/>
      <c r="PER99" s="622"/>
      <c r="PES99" s="622"/>
      <c r="PET99" s="622"/>
      <c r="PEU99" s="622"/>
      <c r="PEV99" s="622"/>
      <c r="PEW99" s="622"/>
      <c r="PEX99" s="622"/>
      <c r="PEY99" s="622"/>
      <c r="PEZ99" s="622"/>
      <c r="PFA99" s="622"/>
      <c r="PFB99" s="622"/>
      <c r="PFC99" s="622"/>
      <c r="PFD99" s="622"/>
      <c r="PFE99" s="622"/>
      <c r="PFF99" s="622"/>
      <c r="PFG99" s="622"/>
      <c r="PFH99" s="622"/>
      <c r="PFI99" s="622"/>
      <c r="PFJ99" s="622"/>
      <c r="PFK99" s="622"/>
      <c r="PFL99" s="622"/>
      <c r="PFM99" s="622"/>
      <c r="PFN99" s="622"/>
      <c r="PFO99" s="622"/>
      <c r="PFP99" s="622"/>
      <c r="PFQ99" s="622"/>
      <c r="PFR99" s="622"/>
      <c r="PFS99" s="622"/>
      <c r="PFT99" s="622"/>
      <c r="PFU99" s="622"/>
      <c r="PFV99" s="622"/>
      <c r="PFW99" s="622"/>
      <c r="PFX99" s="622"/>
      <c r="PFY99" s="622"/>
      <c r="PFZ99" s="622"/>
      <c r="PGA99" s="622"/>
      <c r="PGB99" s="622"/>
      <c r="PGC99" s="622"/>
      <c r="PGD99" s="622"/>
      <c r="PGE99" s="622"/>
      <c r="PGF99" s="622"/>
      <c r="PGG99" s="622"/>
      <c r="PGH99" s="622"/>
      <c r="PGI99" s="622"/>
      <c r="PGJ99" s="622"/>
      <c r="PGK99" s="622"/>
      <c r="PGL99" s="622"/>
      <c r="PGM99" s="622"/>
      <c r="PGN99" s="622"/>
      <c r="PGO99" s="622"/>
      <c r="PGP99" s="622"/>
      <c r="PGQ99" s="622"/>
      <c r="PGR99" s="622"/>
      <c r="PGS99" s="622"/>
      <c r="PGT99" s="622"/>
      <c r="PGU99" s="622"/>
      <c r="PGV99" s="622"/>
      <c r="PGW99" s="622"/>
      <c r="PGX99" s="622"/>
      <c r="PGY99" s="622"/>
      <c r="PGZ99" s="622"/>
      <c r="PHA99" s="622"/>
      <c r="PHB99" s="622"/>
      <c r="PHC99" s="622"/>
      <c r="PHD99" s="622"/>
      <c r="PHE99" s="622"/>
      <c r="PHF99" s="622"/>
      <c r="PHG99" s="622"/>
      <c r="PHH99" s="622"/>
      <c r="PHI99" s="622"/>
      <c r="PHJ99" s="622"/>
      <c r="PHK99" s="622"/>
      <c r="PHL99" s="622"/>
      <c r="PHM99" s="622"/>
      <c r="PHN99" s="622"/>
      <c r="PHO99" s="622"/>
      <c r="PHP99" s="622"/>
      <c r="PHQ99" s="622"/>
      <c r="PHR99" s="622"/>
      <c r="PHS99" s="622"/>
      <c r="PHT99" s="622"/>
      <c r="PHU99" s="622"/>
      <c r="PHV99" s="622"/>
      <c r="PHW99" s="622"/>
      <c r="PHX99" s="622"/>
      <c r="PHY99" s="622"/>
      <c r="PHZ99" s="622"/>
      <c r="PIA99" s="622"/>
      <c r="PIB99" s="622"/>
      <c r="PIC99" s="622"/>
      <c r="PID99" s="622"/>
      <c r="PIE99" s="622"/>
      <c r="PIF99" s="622"/>
      <c r="PIG99" s="622"/>
      <c r="PIH99" s="622"/>
      <c r="PII99" s="622"/>
      <c r="PIJ99" s="622"/>
      <c r="PIK99" s="622"/>
      <c r="PIL99" s="622"/>
      <c r="PIM99" s="622"/>
      <c r="PIN99" s="622"/>
      <c r="PIO99" s="622"/>
      <c r="PIP99" s="622"/>
      <c r="PIQ99" s="622"/>
      <c r="PIR99" s="622"/>
      <c r="PIS99" s="622"/>
      <c r="PIT99" s="622"/>
      <c r="PIU99" s="622"/>
      <c r="PIV99" s="622"/>
      <c r="PIW99" s="622"/>
      <c r="PIX99" s="622"/>
      <c r="PIY99" s="622"/>
      <c r="PIZ99" s="622"/>
      <c r="PJA99" s="622"/>
      <c r="PJB99" s="622"/>
      <c r="PJC99" s="622"/>
      <c r="PJD99" s="622"/>
      <c r="PJE99" s="622"/>
      <c r="PJF99" s="622"/>
      <c r="PJG99" s="622"/>
      <c r="PJH99" s="622"/>
      <c r="PJI99" s="622"/>
      <c r="PJJ99" s="622"/>
      <c r="PJK99" s="622"/>
      <c r="PJL99" s="622"/>
      <c r="PJM99" s="622"/>
      <c r="PJN99" s="622"/>
      <c r="PJO99" s="622"/>
      <c r="PJP99" s="622"/>
      <c r="PJQ99" s="622"/>
      <c r="PJR99" s="622"/>
      <c r="PJS99" s="622"/>
      <c r="PJT99" s="622"/>
      <c r="PJU99" s="622"/>
      <c r="PJV99" s="622"/>
      <c r="PJW99" s="622"/>
      <c r="PJX99" s="622"/>
      <c r="PJY99" s="622"/>
      <c r="PJZ99" s="622"/>
      <c r="PKA99" s="622"/>
      <c r="PKB99" s="622"/>
      <c r="PKC99" s="622"/>
      <c r="PKD99" s="622"/>
      <c r="PKE99" s="622"/>
      <c r="PKF99" s="622"/>
      <c r="PKG99" s="622"/>
      <c r="PKH99" s="622"/>
      <c r="PKI99" s="622"/>
      <c r="PKJ99" s="622"/>
      <c r="PKK99" s="622"/>
      <c r="PKL99" s="622"/>
      <c r="PKM99" s="622"/>
      <c r="PKN99" s="622"/>
      <c r="PKO99" s="622"/>
      <c r="PKP99" s="622"/>
      <c r="PKQ99" s="622"/>
      <c r="PKR99" s="622"/>
      <c r="PKS99" s="622"/>
      <c r="PKT99" s="622"/>
      <c r="PKU99" s="622"/>
      <c r="PKV99" s="622"/>
      <c r="PKW99" s="622"/>
      <c r="PKX99" s="622"/>
      <c r="PKY99" s="622"/>
      <c r="PKZ99" s="622"/>
      <c r="PLA99" s="622"/>
      <c r="PLB99" s="622"/>
      <c r="PLC99" s="622"/>
      <c r="PLD99" s="622"/>
      <c r="PLE99" s="622"/>
      <c r="PLF99" s="622"/>
      <c r="PLG99" s="622"/>
      <c r="PLH99" s="622"/>
      <c r="PLI99" s="622"/>
      <c r="PLJ99" s="622"/>
      <c r="PLK99" s="622"/>
      <c r="PLL99" s="622"/>
      <c r="PLM99" s="622"/>
      <c r="PLN99" s="622"/>
      <c r="PLO99" s="622"/>
      <c r="PLP99" s="622"/>
      <c r="PLQ99" s="622"/>
      <c r="PLR99" s="622"/>
      <c r="PLS99" s="622"/>
      <c r="PLT99" s="622"/>
      <c r="PLU99" s="622"/>
      <c r="PLV99" s="622"/>
      <c r="PLW99" s="622"/>
      <c r="PLX99" s="622"/>
      <c r="PLY99" s="622"/>
      <c r="PLZ99" s="622"/>
      <c r="PMA99" s="622"/>
      <c r="PMB99" s="622"/>
      <c r="PMC99" s="622"/>
      <c r="PMD99" s="622"/>
      <c r="PME99" s="622"/>
      <c r="PMF99" s="622"/>
      <c r="PMG99" s="622"/>
      <c r="PMH99" s="622"/>
      <c r="PMI99" s="622"/>
      <c r="PMJ99" s="622"/>
      <c r="PMK99" s="622"/>
      <c r="PML99" s="622"/>
      <c r="PMM99" s="622"/>
      <c r="PMN99" s="622"/>
      <c r="PMO99" s="622"/>
      <c r="PMP99" s="622"/>
      <c r="PMQ99" s="622"/>
      <c r="PMR99" s="622"/>
      <c r="PMS99" s="622"/>
      <c r="PMT99" s="622"/>
      <c r="PMU99" s="622"/>
      <c r="PMV99" s="622"/>
      <c r="PMW99" s="622"/>
      <c r="PMX99" s="622"/>
      <c r="PMY99" s="622"/>
      <c r="PMZ99" s="622"/>
      <c r="PNA99" s="622"/>
      <c r="PNB99" s="622"/>
      <c r="PNC99" s="622"/>
      <c r="PND99" s="622"/>
      <c r="PNE99" s="622"/>
      <c r="PNF99" s="622"/>
      <c r="PNG99" s="622"/>
      <c r="PNH99" s="622"/>
      <c r="PNI99" s="622"/>
      <c r="PNJ99" s="622"/>
      <c r="PNK99" s="622"/>
      <c r="PNL99" s="622"/>
      <c r="PNM99" s="622"/>
      <c r="PNN99" s="622"/>
      <c r="PNO99" s="622"/>
      <c r="PNP99" s="622"/>
      <c r="PNQ99" s="622"/>
      <c r="PNR99" s="622"/>
      <c r="PNS99" s="622"/>
      <c r="PNT99" s="622"/>
      <c r="PNU99" s="622"/>
      <c r="PNV99" s="622"/>
      <c r="PNW99" s="622"/>
      <c r="PNX99" s="622"/>
      <c r="PNY99" s="622"/>
      <c r="PNZ99" s="622"/>
      <c r="POA99" s="622"/>
      <c r="POB99" s="622"/>
      <c r="POC99" s="622"/>
      <c r="POD99" s="622"/>
      <c r="POE99" s="622"/>
      <c r="POF99" s="622"/>
      <c r="POG99" s="622"/>
      <c r="POH99" s="622"/>
      <c r="POI99" s="622"/>
      <c r="POJ99" s="622"/>
      <c r="POK99" s="622"/>
      <c r="POL99" s="622"/>
      <c r="POM99" s="622"/>
      <c r="PON99" s="622"/>
      <c r="POO99" s="622"/>
      <c r="POP99" s="622"/>
      <c r="POQ99" s="622"/>
      <c r="POR99" s="622"/>
      <c r="POS99" s="622"/>
      <c r="POT99" s="622"/>
      <c r="POU99" s="622"/>
      <c r="POV99" s="622"/>
      <c r="POW99" s="622"/>
      <c r="POX99" s="622"/>
      <c r="POY99" s="622"/>
      <c r="POZ99" s="622"/>
      <c r="PPA99" s="622"/>
      <c r="PPB99" s="622"/>
      <c r="PPC99" s="622"/>
      <c r="PPD99" s="622"/>
      <c r="PPE99" s="622"/>
      <c r="PPF99" s="622"/>
      <c r="PPG99" s="622"/>
      <c r="PPH99" s="622"/>
      <c r="PPI99" s="622"/>
      <c r="PPJ99" s="622"/>
      <c r="PPK99" s="622"/>
      <c r="PPL99" s="622"/>
      <c r="PPM99" s="622"/>
      <c r="PPN99" s="622"/>
      <c r="PPO99" s="622"/>
      <c r="PPP99" s="622"/>
      <c r="PPQ99" s="622"/>
      <c r="PPR99" s="622"/>
      <c r="PPS99" s="622"/>
      <c r="PPT99" s="622"/>
      <c r="PPU99" s="622"/>
      <c r="PPV99" s="622"/>
      <c r="PPW99" s="622"/>
      <c r="PPX99" s="622"/>
      <c r="PPY99" s="622"/>
      <c r="PPZ99" s="622"/>
      <c r="PQA99" s="622"/>
      <c r="PQB99" s="622"/>
      <c r="PQC99" s="622"/>
      <c r="PQD99" s="622"/>
      <c r="PQE99" s="622"/>
      <c r="PQF99" s="622"/>
      <c r="PQG99" s="622"/>
      <c r="PQH99" s="622"/>
      <c r="PQI99" s="622"/>
      <c r="PQJ99" s="622"/>
      <c r="PQK99" s="622"/>
      <c r="PQL99" s="622"/>
      <c r="PQM99" s="622"/>
      <c r="PQN99" s="622"/>
      <c r="PQO99" s="622"/>
      <c r="PQP99" s="622"/>
      <c r="PQQ99" s="622"/>
      <c r="PQR99" s="622"/>
      <c r="PQS99" s="622"/>
      <c r="PQT99" s="622"/>
      <c r="PQU99" s="622"/>
      <c r="PQV99" s="622"/>
      <c r="PQW99" s="622"/>
      <c r="PQX99" s="622"/>
      <c r="PQY99" s="622"/>
      <c r="PQZ99" s="622"/>
      <c r="PRA99" s="622"/>
      <c r="PRB99" s="622"/>
      <c r="PRC99" s="622"/>
      <c r="PRD99" s="622"/>
      <c r="PRE99" s="622"/>
      <c r="PRF99" s="622"/>
      <c r="PRG99" s="622"/>
      <c r="PRH99" s="622"/>
      <c r="PRI99" s="622"/>
      <c r="PRJ99" s="622"/>
      <c r="PRK99" s="622"/>
      <c r="PRL99" s="622"/>
      <c r="PRM99" s="622"/>
      <c r="PRN99" s="622"/>
      <c r="PRO99" s="622"/>
      <c r="PRP99" s="622"/>
      <c r="PRQ99" s="622"/>
      <c r="PRR99" s="622"/>
      <c r="PRS99" s="622"/>
      <c r="PRT99" s="622"/>
      <c r="PRU99" s="622"/>
      <c r="PRV99" s="622"/>
      <c r="PRW99" s="622"/>
      <c r="PRX99" s="622"/>
      <c r="PRY99" s="622"/>
      <c r="PRZ99" s="622"/>
      <c r="PSA99" s="622"/>
      <c r="PSB99" s="622"/>
      <c r="PSC99" s="622"/>
      <c r="PSD99" s="622"/>
      <c r="PSE99" s="622"/>
      <c r="PSF99" s="622"/>
      <c r="PSG99" s="622"/>
      <c r="PSH99" s="622"/>
      <c r="PSI99" s="622"/>
      <c r="PSJ99" s="622"/>
      <c r="PSK99" s="622"/>
      <c r="PSL99" s="622"/>
      <c r="PSM99" s="622"/>
      <c r="PSN99" s="622"/>
      <c r="PSO99" s="622"/>
      <c r="PSP99" s="622"/>
      <c r="PSQ99" s="622"/>
      <c r="PSR99" s="622"/>
      <c r="PSS99" s="622"/>
      <c r="PST99" s="622"/>
      <c r="PSU99" s="622"/>
      <c r="PSV99" s="622"/>
      <c r="PSW99" s="622"/>
      <c r="PSX99" s="622"/>
      <c r="PSY99" s="622"/>
      <c r="PSZ99" s="622"/>
      <c r="PTA99" s="622"/>
      <c r="PTB99" s="622"/>
      <c r="PTC99" s="622"/>
      <c r="PTD99" s="622"/>
      <c r="PTE99" s="622"/>
      <c r="PTF99" s="622"/>
      <c r="PTG99" s="622"/>
      <c r="PTH99" s="622"/>
      <c r="PTI99" s="622"/>
      <c r="PTJ99" s="622"/>
      <c r="PTK99" s="622"/>
      <c r="PTL99" s="622"/>
      <c r="PTM99" s="622"/>
      <c r="PTN99" s="622"/>
      <c r="PTO99" s="622"/>
      <c r="PTP99" s="622"/>
      <c r="PTQ99" s="622"/>
      <c r="PTR99" s="622"/>
      <c r="PTS99" s="622"/>
      <c r="PTT99" s="622"/>
      <c r="PTU99" s="622"/>
      <c r="PTV99" s="622"/>
      <c r="PTW99" s="622"/>
      <c r="PTX99" s="622"/>
      <c r="PTY99" s="622"/>
      <c r="PTZ99" s="622"/>
      <c r="PUA99" s="622"/>
      <c r="PUB99" s="622"/>
      <c r="PUC99" s="622"/>
      <c r="PUD99" s="622"/>
      <c r="PUE99" s="622"/>
      <c r="PUF99" s="622"/>
      <c r="PUG99" s="622"/>
      <c r="PUH99" s="622"/>
      <c r="PUI99" s="622"/>
      <c r="PUJ99" s="622"/>
      <c r="PUK99" s="622"/>
      <c r="PUL99" s="622"/>
      <c r="PUM99" s="622"/>
      <c r="PUN99" s="622"/>
      <c r="PUO99" s="622"/>
      <c r="PUP99" s="622"/>
      <c r="PUQ99" s="622"/>
      <c r="PUR99" s="622"/>
      <c r="PUS99" s="622"/>
      <c r="PUT99" s="622"/>
      <c r="PUU99" s="622"/>
      <c r="PUV99" s="622"/>
      <c r="PUW99" s="622"/>
      <c r="PUX99" s="622"/>
      <c r="PUY99" s="622"/>
      <c r="PUZ99" s="622"/>
      <c r="PVA99" s="622"/>
      <c r="PVB99" s="622"/>
      <c r="PVC99" s="622"/>
      <c r="PVD99" s="622"/>
      <c r="PVE99" s="622"/>
      <c r="PVF99" s="622"/>
      <c r="PVG99" s="622"/>
      <c r="PVH99" s="622"/>
      <c r="PVI99" s="622"/>
      <c r="PVJ99" s="622"/>
      <c r="PVK99" s="622"/>
      <c r="PVL99" s="622"/>
      <c r="PVM99" s="622"/>
      <c r="PVN99" s="622"/>
      <c r="PVO99" s="622"/>
      <c r="PVP99" s="622"/>
      <c r="PVQ99" s="622"/>
      <c r="PVR99" s="622"/>
      <c r="PVS99" s="622"/>
      <c r="PVT99" s="622"/>
      <c r="PVU99" s="622"/>
      <c r="PVV99" s="622"/>
      <c r="PVW99" s="622"/>
      <c r="PVX99" s="622"/>
      <c r="PVY99" s="622"/>
      <c r="PVZ99" s="622"/>
      <c r="PWA99" s="622"/>
      <c r="PWB99" s="622"/>
      <c r="PWC99" s="622"/>
      <c r="PWD99" s="622"/>
      <c r="PWE99" s="622"/>
      <c r="PWF99" s="622"/>
      <c r="PWG99" s="622"/>
      <c r="PWH99" s="622"/>
      <c r="PWI99" s="622"/>
      <c r="PWJ99" s="622"/>
      <c r="PWK99" s="622"/>
      <c r="PWL99" s="622"/>
      <c r="PWM99" s="622"/>
      <c r="PWN99" s="622"/>
      <c r="PWO99" s="622"/>
      <c r="PWP99" s="622"/>
      <c r="PWQ99" s="622"/>
      <c r="PWR99" s="622"/>
      <c r="PWS99" s="622"/>
      <c r="PWT99" s="622"/>
      <c r="PWU99" s="622"/>
      <c r="PWV99" s="622"/>
      <c r="PWW99" s="622"/>
      <c r="PWX99" s="622"/>
      <c r="PWY99" s="622"/>
      <c r="PWZ99" s="622"/>
      <c r="PXA99" s="622"/>
      <c r="PXB99" s="622"/>
      <c r="PXC99" s="622"/>
      <c r="PXD99" s="622"/>
      <c r="PXE99" s="622"/>
      <c r="PXF99" s="622"/>
      <c r="PXG99" s="622"/>
      <c r="PXH99" s="622"/>
      <c r="PXI99" s="622"/>
      <c r="PXJ99" s="622"/>
      <c r="PXK99" s="622"/>
      <c r="PXL99" s="622"/>
      <c r="PXM99" s="622"/>
      <c r="PXN99" s="622"/>
      <c r="PXO99" s="622"/>
      <c r="PXP99" s="622"/>
      <c r="PXQ99" s="622"/>
      <c r="PXR99" s="622"/>
      <c r="PXS99" s="622"/>
      <c r="PXT99" s="622"/>
      <c r="PXU99" s="622"/>
      <c r="PXV99" s="622"/>
      <c r="PXW99" s="622"/>
      <c r="PXX99" s="622"/>
      <c r="PXY99" s="622"/>
      <c r="PXZ99" s="622"/>
      <c r="PYA99" s="622"/>
      <c r="PYB99" s="622"/>
      <c r="PYC99" s="622"/>
      <c r="PYD99" s="622"/>
      <c r="PYE99" s="622"/>
      <c r="PYF99" s="622"/>
      <c r="PYG99" s="622"/>
      <c r="PYH99" s="622"/>
      <c r="PYI99" s="622"/>
      <c r="PYJ99" s="622"/>
      <c r="PYK99" s="622"/>
      <c r="PYL99" s="622"/>
      <c r="PYM99" s="622"/>
      <c r="PYN99" s="622"/>
      <c r="PYO99" s="622"/>
      <c r="PYP99" s="622"/>
      <c r="PYQ99" s="622"/>
      <c r="PYR99" s="622"/>
      <c r="PYS99" s="622"/>
      <c r="PYT99" s="622"/>
      <c r="PYU99" s="622"/>
      <c r="PYV99" s="622"/>
      <c r="PYW99" s="622"/>
      <c r="PYX99" s="622"/>
      <c r="PYY99" s="622"/>
      <c r="PYZ99" s="622"/>
      <c r="PZA99" s="622"/>
      <c r="PZB99" s="622"/>
      <c r="PZC99" s="622"/>
      <c r="PZD99" s="622"/>
      <c r="PZE99" s="622"/>
      <c r="PZF99" s="622"/>
      <c r="PZG99" s="622"/>
      <c r="PZH99" s="622"/>
      <c r="PZI99" s="622"/>
      <c r="PZJ99" s="622"/>
      <c r="PZK99" s="622"/>
      <c r="PZL99" s="622"/>
      <c r="PZM99" s="622"/>
      <c r="PZN99" s="622"/>
      <c r="PZO99" s="622"/>
      <c r="PZP99" s="622"/>
      <c r="PZQ99" s="622"/>
      <c r="PZR99" s="622"/>
      <c r="PZS99" s="622"/>
      <c r="PZT99" s="622"/>
      <c r="PZU99" s="622"/>
      <c r="PZV99" s="622"/>
      <c r="PZW99" s="622"/>
      <c r="PZX99" s="622"/>
      <c r="PZY99" s="622"/>
      <c r="PZZ99" s="622"/>
      <c r="QAA99" s="622"/>
      <c r="QAB99" s="622"/>
      <c r="QAC99" s="622"/>
      <c r="QAD99" s="622"/>
      <c r="QAE99" s="622"/>
      <c r="QAF99" s="622"/>
      <c r="QAG99" s="622"/>
      <c r="QAH99" s="622"/>
      <c r="QAI99" s="622"/>
      <c r="QAJ99" s="622"/>
      <c r="QAK99" s="622"/>
      <c r="QAL99" s="622"/>
      <c r="QAM99" s="622"/>
      <c r="QAN99" s="622"/>
      <c r="QAO99" s="622"/>
      <c r="QAP99" s="622"/>
      <c r="QAQ99" s="622"/>
      <c r="QAR99" s="622"/>
      <c r="QAS99" s="622"/>
      <c r="QAT99" s="622"/>
      <c r="QAU99" s="622"/>
      <c r="QAV99" s="622"/>
      <c r="QAW99" s="622"/>
      <c r="QAX99" s="622"/>
      <c r="QAY99" s="622"/>
      <c r="QAZ99" s="622"/>
      <c r="QBA99" s="622"/>
      <c r="QBB99" s="622"/>
      <c r="QBC99" s="622"/>
      <c r="QBD99" s="622"/>
      <c r="QBE99" s="622"/>
      <c r="QBF99" s="622"/>
      <c r="QBG99" s="622"/>
      <c r="QBH99" s="622"/>
      <c r="QBI99" s="622"/>
      <c r="QBJ99" s="622"/>
      <c r="QBK99" s="622"/>
      <c r="QBL99" s="622"/>
      <c r="QBM99" s="622"/>
      <c r="QBN99" s="622"/>
      <c r="QBO99" s="622"/>
      <c r="QBP99" s="622"/>
      <c r="QBQ99" s="622"/>
      <c r="QBR99" s="622"/>
      <c r="QBS99" s="622"/>
      <c r="QBT99" s="622"/>
      <c r="QBU99" s="622"/>
      <c r="QBV99" s="622"/>
      <c r="QBW99" s="622"/>
      <c r="QBX99" s="622"/>
      <c r="QBY99" s="622"/>
      <c r="QBZ99" s="622"/>
      <c r="QCA99" s="622"/>
      <c r="QCB99" s="622"/>
      <c r="QCC99" s="622"/>
      <c r="QCD99" s="622"/>
      <c r="QCE99" s="622"/>
      <c r="QCF99" s="622"/>
      <c r="QCG99" s="622"/>
      <c r="QCH99" s="622"/>
      <c r="QCI99" s="622"/>
      <c r="QCJ99" s="622"/>
      <c r="QCK99" s="622"/>
      <c r="QCL99" s="622"/>
      <c r="QCM99" s="622"/>
      <c r="QCN99" s="622"/>
      <c r="QCO99" s="622"/>
      <c r="QCP99" s="622"/>
      <c r="QCQ99" s="622"/>
      <c r="QCR99" s="622"/>
      <c r="QCS99" s="622"/>
      <c r="QCT99" s="622"/>
      <c r="QCU99" s="622"/>
      <c r="QCV99" s="622"/>
      <c r="QCW99" s="622"/>
      <c r="QCX99" s="622"/>
      <c r="QCY99" s="622"/>
      <c r="QCZ99" s="622"/>
      <c r="QDA99" s="622"/>
      <c r="QDB99" s="622"/>
      <c r="QDC99" s="622"/>
      <c r="QDD99" s="622"/>
      <c r="QDE99" s="622"/>
      <c r="QDF99" s="622"/>
      <c r="QDG99" s="622"/>
      <c r="QDH99" s="622"/>
      <c r="QDI99" s="622"/>
      <c r="QDJ99" s="622"/>
      <c r="QDK99" s="622"/>
      <c r="QDL99" s="622"/>
      <c r="QDM99" s="622"/>
      <c r="QDN99" s="622"/>
      <c r="QDO99" s="622"/>
      <c r="QDP99" s="622"/>
      <c r="QDQ99" s="622"/>
      <c r="QDR99" s="622"/>
      <c r="QDS99" s="622"/>
      <c r="QDT99" s="622"/>
      <c r="QDU99" s="622"/>
      <c r="QDV99" s="622"/>
      <c r="QDW99" s="622"/>
      <c r="QDX99" s="622"/>
      <c r="QDY99" s="622"/>
      <c r="QDZ99" s="622"/>
      <c r="QEA99" s="622"/>
      <c r="QEB99" s="622"/>
      <c r="QEC99" s="622"/>
      <c r="QED99" s="622"/>
      <c r="QEE99" s="622"/>
      <c r="QEF99" s="622"/>
      <c r="QEG99" s="622"/>
      <c r="QEH99" s="622"/>
      <c r="QEI99" s="622"/>
      <c r="QEJ99" s="622"/>
      <c r="QEK99" s="622"/>
      <c r="QEL99" s="622"/>
      <c r="QEM99" s="622"/>
      <c r="QEN99" s="622"/>
      <c r="QEO99" s="622"/>
      <c r="QEP99" s="622"/>
      <c r="QEQ99" s="622"/>
      <c r="QER99" s="622"/>
      <c r="QES99" s="622"/>
      <c r="QET99" s="622"/>
      <c r="QEU99" s="622"/>
      <c r="QEV99" s="622"/>
      <c r="QEW99" s="622"/>
      <c r="QEX99" s="622"/>
      <c r="QEY99" s="622"/>
      <c r="QEZ99" s="622"/>
      <c r="QFA99" s="622"/>
      <c r="QFB99" s="622"/>
      <c r="QFC99" s="622"/>
      <c r="QFD99" s="622"/>
      <c r="QFE99" s="622"/>
      <c r="QFF99" s="622"/>
      <c r="QFG99" s="622"/>
      <c r="QFH99" s="622"/>
      <c r="QFI99" s="622"/>
      <c r="QFJ99" s="622"/>
      <c r="QFK99" s="622"/>
      <c r="QFL99" s="622"/>
      <c r="QFM99" s="622"/>
      <c r="QFN99" s="622"/>
      <c r="QFO99" s="622"/>
      <c r="QFP99" s="622"/>
      <c r="QFQ99" s="622"/>
      <c r="QFR99" s="622"/>
      <c r="QFS99" s="622"/>
      <c r="QFT99" s="622"/>
      <c r="QFU99" s="622"/>
      <c r="QFV99" s="622"/>
      <c r="QFW99" s="622"/>
      <c r="QFX99" s="622"/>
      <c r="QFY99" s="622"/>
      <c r="QFZ99" s="622"/>
      <c r="QGA99" s="622"/>
      <c r="QGB99" s="622"/>
      <c r="QGC99" s="622"/>
      <c r="QGD99" s="622"/>
      <c r="QGE99" s="622"/>
      <c r="QGF99" s="622"/>
      <c r="QGG99" s="622"/>
      <c r="QGH99" s="622"/>
      <c r="QGI99" s="622"/>
      <c r="QGJ99" s="622"/>
      <c r="QGK99" s="622"/>
      <c r="QGL99" s="622"/>
      <c r="QGM99" s="622"/>
      <c r="QGN99" s="622"/>
      <c r="QGO99" s="622"/>
      <c r="QGP99" s="622"/>
      <c r="QGQ99" s="622"/>
      <c r="QGR99" s="622"/>
      <c r="QGS99" s="622"/>
      <c r="QGT99" s="622"/>
      <c r="QGU99" s="622"/>
      <c r="QGV99" s="622"/>
      <c r="QGW99" s="622"/>
      <c r="QGX99" s="622"/>
      <c r="QGY99" s="622"/>
      <c r="QGZ99" s="622"/>
      <c r="QHA99" s="622"/>
      <c r="QHB99" s="622"/>
      <c r="QHC99" s="622"/>
      <c r="QHD99" s="622"/>
      <c r="QHE99" s="622"/>
      <c r="QHF99" s="622"/>
      <c r="QHG99" s="622"/>
      <c r="QHH99" s="622"/>
      <c r="QHI99" s="622"/>
      <c r="QHJ99" s="622"/>
      <c r="QHK99" s="622"/>
      <c r="QHL99" s="622"/>
      <c r="QHM99" s="622"/>
      <c r="QHN99" s="622"/>
      <c r="QHO99" s="622"/>
      <c r="QHP99" s="622"/>
      <c r="QHQ99" s="622"/>
      <c r="QHR99" s="622"/>
      <c r="QHS99" s="622"/>
      <c r="QHT99" s="622"/>
      <c r="QHU99" s="622"/>
      <c r="QHV99" s="622"/>
      <c r="QHW99" s="622"/>
      <c r="QHX99" s="622"/>
      <c r="QHY99" s="622"/>
      <c r="QHZ99" s="622"/>
      <c r="QIA99" s="622"/>
      <c r="QIB99" s="622"/>
      <c r="QIC99" s="622"/>
      <c r="QID99" s="622"/>
      <c r="QIE99" s="622"/>
      <c r="QIF99" s="622"/>
      <c r="QIG99" s="622"/>
      <c r="QIH99" s="622"/>
      <c r="QII99" s="622"/>
      <c r="QIJ99" s="622"/>
      <c r="QIK99" s="622"/>
      <c r="QIL99" s="622"/>
      <c r="QIM99" s="622"/>
      <c r="QIN99" s="622"/>
      <c r="QIO99" s="622"/>
      <c r="QIP99" s="622"/>
      <c r="QIQ99" s="622"/>
      <c r="QIR99" s="622"/>
      <c r="QIS99" s="622"/>
      <c r="QIT99" s="622"/>
      <c r="QIU99" s="622"/>
      <c r="QIV99" s="622"/>
      <c r="QIW99" s="622"/>
      <c r="QIX99" s="622"/>
      <c r="QIY99" s="622"/>
      <c r="QIZ99" s="622"/>
      <c r="QJA99" s="622"/>
      <c r="QJB99" s="622"/>
      <c r="QJC99" s="622"/>
      <c r="QJD99" s="622"/>
      <c r="QJE99" s="622"/>
      <c r="QJF99" s="622"/>
      <c r="QJG99" s="622"/>
      <c r="QJH99" s="622"/>
      <c r="QJI99" s="622"/>
      <c r="QJJ99" s="622"/>
      <c r="QJK99" s="622"/>
      <c r="QJL99" s="622"/>
      <c r="QJM99" s="622"/>
      <c r="QJN99" s="622"/>
      <c r="QJO99" s="622"/>
      <c r="QJP99" s="622"/>
      <c r="QJQ99" s="622"/>
      <c r="QJR99" s="622"/>
      <c r="QJS99" s="622"/>
      <c r="QJT99" s="622"/>
      <c r="QJU99" s="622"/>
      <c r="QJV99" s="622"/>
      <c r="QJW99" s="622"/>
      <c r="QJX99" s="622"/>
      <c r="QJY99" s="622"/>
      <c r="QJZ99" s="622"/>
      <c r="QKA99" s="622"/>
      <c r="QKB99" s="622"/>
      <c r="QKC99" s="622"/>
      <c r="QKD99" s="622"/>
      <c r="QKE99" s="622"/>
      <c r="QKF99" s="622"/>
      <c r="QKG99" s="622"/>
      <c r="QKH99" s="622"/>
      <c r="QKI99" s="622"/>
      <c r="QKJ99" s="622"/>
      <c r="QKK99" s="622"/>
      <c r="QKL99" s="622"/>
      <c r="QKM99" s="622"/>
      <c r="QKN99" s="622"/>
      <c r="QKO99" s="622"/>
      <c r="QKP99" s="622"/>
      <c r="QKQ99" s="622"/>
      <c r="QKR99" s="622"/>
      <c r="QKS99" s="622"/>
      <c r="QKT99" s="622"/>
      <c r="QKU99" s="622"/>
      <c r="QKV99" s="622"/>
      <c r="QKW99" s="622"/>
      <c r="QKX99" s="622"/>
      <c r="QKY99" s="622"/>
      <c r="QKZ99" s="622"/>
      <c r="QLA99" s="622"/>
      <c r="QLB99" s="622"/>
      <c r="QLC99" s="622"/>
      <c r="QLD99" s="622"/>
      <c r="QLE99" s="622"/>
      <c r="QLF99" s="622"/>
      <c r="QLG99" s="622"/>
      <c r="QLH99" s="622"/>
      <c r="QLI99" s="622"/>
      <c r="QLJ99" s="622"/>
      <c r="QLK99" s="622"/>
      <c r="QLL99" s="622"/>
      <c r="QLM99" s="622"/>
      <c r="QLN99" s="622"/>
      <c r="QLO99" s="622"/>
      <c r="QLP99" s="622"/>
      <c r="QLQ99" s="622"/>
      <c r="QLR99" s="622"/>
      <c r="QLS99" s="622"/>
      <c r="QLT99" s="622"/>
      <c r="QLU99" s="622"/>
      <c r="QLV99" s="622"/>
      <c r="QLW99" s="622"/>
      <c r="QLX99" s="622"/>
      <c r="QLY99" s="622"/>
      <c r="QLZ99" s="622"/>
      <c r="QMA99" s="622"/>
      <c r="QMB99" s="622"/>
      <c r="QMC99" s="622"/>
      <c r="QMD99" s="622"/>
      <c r="QME99" s="622"/>
      <c r="QMF99" s="622"/>
      <c r="QMG99" s="622"/>
      <c r="QMH99" s="622"/>
      <c r="QMI99" s="622"/>
      <c r="QMJ99" s="622"/>
      <c r="QMK99" s="622"/>
      <c r="QML99" s="622"/>
      <c r="QMM99" s="622"/>
      <c r="QMN99" s="622"/>
      <c r="QMO99" s="622"/>
      <c r="QMP99" s="622"/>
      <c r="QMQ99" s="622"/>
      <c r="QMR99" s="622"/>
      <c r="QMS99" s="622"/>
      <c r="QMT99" s="622"/>
      <c r="QMU99" s="622"/>
      <c r="QMV99" s="622"/>
      <c r="QMW99" s="622"/>
      <c r="QMX99" s="622"/>
      <c r="QMY99" s="622"/>
      <c r="QMZ99" s="622"/>
      <c r="QNA99" s="622"/>
      <c r="QNB99" s="622"/>
      <c r="QNC99" s="622"/>
      <c r="QND99" s="622"/>
      <c r="QNE99" s="622"/>
      <c r="QNF99" s="622"/>
      <c r="QNG99" s="622"/>
      <c r="QNH99" s="622"/>
      <c r="QNI99" s="622"/>
      <c r="QNJ99" s="622"/>
      <c r="QNK99" s="622"/>
      <c r="QNL99" s="622"/>
      <c r="QNM99" s="622"/>
      <c r="QNN99" s="622"/>
      <c r="QNO99" s="622"/>
      <c r="QNP99" s="622"/>
      <c r="QNQ99" s="622"/>
      <c r="QNR99" s="622"/>
      <c r="QNS99" s="622"/>
      <c r="QNT99" s="622"/>
      <c r="QNU99" s="622"/>
      <c r="QNV99" s="622"/>
      <c r="QNW99" s="622"/>
      <c r="QNX99" s="622"/>
      <c r="QNY99" s="622"/>
      <c r="QNZ99" s="622"/>
      <c r="QOA99" s="622"/>
      <c r="QOB99" s="622"/>
      <c r="QOC99" s="622"/>
      <c r="QOD99" s="622"/>
      <c r="QOE99" s="622"/>
      <c r="QOF99" s="622"/>
      <c r="QOG99" s="622"/>
      <c r="QOH99" s="622"/>
      <c r="QOI99" s="622"/>
      <c r="QOJ99" s="622"/>
      <c r="QOK99" s="622"/>
      <c r="QOL99" s="622"/>
      <c r="QOM99" s="622"/>
      <c r="QON99" s="622"/>
      <c r="QOO99" s="622"/>
      <c r="QOP99" s="622"/>
      <c r="QOQ99" s="622"/>
      <c r="QOR99" s="622"/>
      <c r="QOS99" s="622"/>
      <c r="QOT99" s="622"/>
      <c r="QOU99" s="622"/>
      <c r="QOV99" s="622"/>
      <c r="QOW99" s="622"/>
      <c r="QOX99" s="622"/>
      <c r="QOY99" s="622"/>
      <c r="QOZ99" s="622"/>
      <c r="QPA99" s="622"/>
      <c r="QPB99" s="622"/>
      <c r="QPC99" s="622"/>
      <c r="QPD99" s="622"/>
      <c r="QPE99" s="622"/>
      <c r="QPF99" s="622"/>
      <c r="QPG99" s="622"/>
      <c r="QPH99" s="622"/>
      <c r="QPI99" s="622"/>
      <c r="QPJ99" s="622"/>
      <c r="QPK99" s="622"/>
      <c r="QPL99" s="622"/>
      <c r="QPM99" s="622"/>
      <c r="QPN99" s="622"/>
      <c r="QPO99" s="622"/>
      <c r="QPP99" s="622"/>
      <c r="QPQ99" s="622"/>
      <c r="QPR99" s="622"/>
      <c r="QPS99" s="622"/>
      <c r="QPT99" s="622"/>
      <c r="QPU99" s="622"/>
      <c r="QPV99" s="622"/>
      <c r="QPW99" s="622"/>
      <c r="QPX99" s="622"/>
      <c r="QPY99" s="622"/>
      <c r="QPZ99" s="622"/>
      <c r="QQA99" s="622"/>
      <c r="QQB99" s="622"/>
      <c r="QQC99" s="622"/>
      <c r="QQD99" s="622"/>
      <c r="QQE99" s="622"/>
      <c r="QQF99" s="622"/>
      <c r="QQG99" s="622"/>
      <c r="QQH99" s="622"/>
      <c r="QQI99" s="622"/>
      <c r="QQJ99" s="622"/>
      <c r="QQK99" s="622"/>
      <c r="QQL99" s="622"/>
      <c r="QQM99" s="622"/>
      <c r="QQN99" s="622"/>
      <c r="QQO99" s="622"/>
      <c r="QQP99" s="622"/>
      <c r="QQQ99" s="622"/>
      <c r="QQR99" s="622"/>
      <c r="QQS99" s="622"/>
      <c r="QQT99" s="622"/>
      <c r="QQU99" s="622"/>
      <c r="QQV99" s="622"/>
      <c r="QQW99" s="622"/>
      <c r="QQX99" s="622"/>
      <c r="QQY99" s="622"/>
      <c r="QQZ99" s="622"/>
      <c r="QRA99" s="622"/>
      <c r="QRB99" s="622"/>
      <c r="QRC99" s="622"/>
      <c r="QRD99" s="622"/>
      <c r="QRE99" s="622"/>
      <c r="QRF99" s="622"/>
      <c r="QRG99" s="622"/>
      <c r="QRH99" s="622"/>
      <c r="QRI99" s="622"/>
      <c r="QRJ99" s="622"/>
      <c r="QRK99" s="622"/>
      <c r="QRL99" s="622"/>
      <c r="QRM99" s="622"/>
      <c r="QRN99" s="622"/>
      <c r="QRO99" s="622"/>
      <c r="QRP99" s="622"/>
      <c r="QRQ99" s="622"/>
      <c r="QRR99" s="622"/>
      <c r="QRS99" s="622"/>
      <c r="QRT99" s="622"/>
      <c r="QRU99" s="622"/>
      <c r="QRV99" s="622"/>
      <c r="QRW99" s="622"/>
      <c r="QRX99" s="622"/>
      <c r="QRY99" s="622"/>
      <c r="QRZ99" s="622"/>
      <c r="QSA99" s="622"/>
      <c r="QSB99" s="622"/>
      <c r="QSC99" s="622"/>
      <c r="QSD99" s="622"/>
      <c r="QSE99" s="622"/>
      <c r="QSF99" s="622"/>
      <c r="QSG99" s="622"/>
      <c r="QSH99" s="622"/>
      <c r="QSI99" s="622"/>
      <c r="QSJ99" s="622"/>
      <c r="QSK99" s="622"/>
      <c r="QSL99" s="622"/>
      <c r="QSM99" s="622"/>
      <c r="QSN99" s="622"/>
      <c r="QSO99" s="622"/>
      <c r="QSP99" s="622"/>
      <c r="QSQ99" s="622"/>
      <c r="QSR99" s="622"/>
      <c r="QSS99" s="622"/>
      <c r="QST99" s="622"/>
      <c r="QSU99" s="622"/>
      <c r="QSV99" s="622"/>
      <c r="QSW99" s="622"/>
      <c r="QSX99" s="622"/>
      <c r="QSY99" s="622"/>
      <c r="QSZ99" s="622"/>
      <c r="QTA99" s="622"/>
      <c r="QTB99" s="622"/>
      <c r="QTC99" s="622"/>
      <c r="QTD99" s="622"/>
      <c r="QTE99" s="622"/>
      <c r="QTF99" s="622"/>
      <c r="QTG99" s="622"/>
      <c r="QTH99" s="622"/>
      <c r="QTI99" s="622"/>
      <c r="QTJ99" s="622"/>
      <c r="QTK99" s="622"/>
      <c r="QTL99" s="622"/>
      <c r="QTM99" s="622"/>
      <c r="QTN99" s="622"/>
      <c r="QTO99" s="622"/>
      <c r="QTP99" s="622"/>
      <c r="QTQ99" s="622"/>
      <c r="QTR99" s="622"/>
      <c r="QTS99" s="622"/>
      <c r="QTT99" s="622"/>
      <c r="QTU99" s="622"/>
      <c r="QTV99" s="622"/>
      <c r="QTW99" s="622"/>
      <c r="QTX99" s="622"/>
      <c r="QTY99" s="622"/>
      <c r="QTZ99" s="622"/>
      <c r="QUA99" s="622"/>
      <c r="QUB99" s="622"/>
      <c r="QUC99" s="622"/>
      <c r="QUD99" s="622"/>
      <c r="QUE99" s="622"/>
      <c r="QUF99" s="622"/>
      <c r="QUG99" s="622"/>
      <c r="QUH99" s="622"/>
      <c r="QUI99" s="622"/>
      <c r="QUJ99" s="622"/>
      <c r="QUK99" s="622"/>
      <c r="QUL99" s="622"/>
      <c r="QUM99" s="622"/>
      <c r="QUN99" s="622"/>
      <c r="QUO99" s="622"/>
      <c r="QUP99" s="622"/>
      <c r="QUQ99" s="622"/>
      <c r="QUR99" s="622"/>
      <c r="QUS99" s="622"/>
      <c r="QUT99" s="622"/>
      <c r="QUU99" s="622"/>
      <c r="QUV99" s="622"/>
      <c r="QUW99" s="622"/>
      <c r="QUX99" s="622"/>
      <c r="QUY99" s="622"/>
      <c r="QUZ99" s="622"/>
      <c r="QVA99" s="622"/>
      <c r="QVB99" s="622"/>
      <c r="QVC99" s="622"/>
      <c r="QVD99" s="622"/>
      <c r="QVE99" s="622"/>
      <c r="QVF99" s="622"/>
      <c r="QVG99" s="622"/>
      <c r="QVH99" s="622"/>
      <c r="QVI99" s="622"/>
      <c r="QVJ99" s="622"/>
      <c r="QVK99" s="622"/>
      <c r="QVL99" s="622"/>
      <c r="QVM99" s="622"/>
      <c r="QVN99" s="622"/>
      <c r="QVO99" s="622"/>
      <c r="QVP99" s="622"/>
      <c r="QVQ99" s="622"/>
      <c r="QVR99" s="622"/>
      <c r="QVS99" s="622"/>
      <c r="QVT99" s="622"/>
      <c r="QVU99" s="622"/>
      <c r="QVV99" s="622"/>
      <c r="QVW99" s="622"/>
      <c r="QVX99" s="622"/>
      <c r="QVY99" s="622"/>
      <c r="QVZ99" s="622"/>
      <c r="QWA99" s="622"/>
      <c r="QWB99" s="622"/>
      <c r="QWC99" s="622"/>
      <c r="QWD99" s="622"/>
      <c r="QWE99" s="622"/>
      <c r="QWF99" s="622"/>
      <c r="QWG99" s="622"/>
      <c r="QWH99" s="622"/>
      <c r="QWI99" s="622"/>
      <c r="QWJ99" s="622"/>
      <c r="QWK99" s="622"/>
      <c r="QWL99" s="622"/>
      <c r="QWM99" s="622"/>
      <c r="QWN99" s="622"/>
      <c r="QWO99" s="622"/>
      <c r="QWP99" s="622"/>
      <c r="QWQ99" s="622"/>
      <c r="QWR99" s="622"/>
      <c r="QWS99" s="622"/>
      <c r="QWT99" s="622"/>
      <c r="QWU99" s="622"/>
      <c r="QWV99" s="622"/>
      <c r="QWW99" s="622"/>
      <c r="QWX99" s="622"/>
      <c r="QWY99" s="622"/>
      <c r="QWZ99" s="622"/>
      <c r="QXA99" s="622"/>
      <c r="QXB99" s="622"/>
      <c r="QXC99" s="622"/>
      <c r="QXD99" s="622"/>
      <c r="QXE99" s="622"/>
      <c r="QXF99" s="622"/>
      <c r="QXG99" s="622"/>
      <c r="QXH99" s="622"/>
      <c r="QXI99" s="622"/>
      <c r="QXJ99" s="622"/>
      <c r="QXK99" s="622"/>
      <c r="QXL99" s="622"/>
      <c r="QXM99" s="622"/>
      <c r="QXN99" s="622"/>
      <c r="QXO99" s="622"/>
      <c r="QXP99" s="622"/>
      <c r="QXQ99" s="622"/>
      <c r="QXR99" s="622"/>
      <c r="QXS99" s="622"/>
      <c r="QXT99" s="622"/>
      <c r="QXU99" s="622"/>
      <c r="QXV99" s="622"/>
      <c r="QXW99" s="622"/>
      <c r="QXX99" s="622"/>
      <c r="QXY99" s="622"/>
      <c r="QXZ99" s="622"/>
      <c r="QYA99" s="622"/>
      <c r="QYB99" s="622"/>
      <c r="QYC99" s="622"/>
      <c r="QYD99" s="622"/>
      <c r="QYE99" s="622"/>
      <c r="QYF99" s="622"/>
      <c r="QYG99" s="622"/>
      <c r="QYH99" s="622"/>
      <c r="QYI99" s="622"/>
      <c r="QYJ99" s="622"/>
      <c r="QYK99" s="622"/>
      <c r="QYL99" s="622"/>
      <c r="QYM99" s="622"/>
      <c r="QYN99" s="622"/>
      <c r="QYO99" s="622"/>
      <c r="QYP99" s="622"/>
      <c r="QYQ99" s="622"/>
      <c r="QYR99" s="622"/>
      <c r="QYS99" s="622"/>
      <c r="QYT99" s="622"/>
      <c r="QYU99" s="622"/>
      <c r="QYV99" s="622"/>
      <c r="QYW99" s="622"/>
      <c r="QYX99" s="622"/>
      <c r="QYY99" s="622"/>
      <c r="QYZ99" s="622"/>
      <c r="QZA99" s="622"/>
      <c r="QZB99" s="622"/>
      <c r="QZC99" s="622"/>
      <c r="QZD99" s="622"/>
      <c r="QZE99" s="622"/>
      <c r="QZF99" s="622"/>
      <c r="QZG99" s="622"/>
      <c r="QZH99" s="622"/>
      <c r="QZI99" s="622"/>
      <c r="QZJ99" s="622"/>
      <c r="QZK99" s="622"/>
      <c r="QZL99" s="622"/>
      <c r="QZM99" s="622"/>
      <c r="QZN99" s="622"/>
      <c r="QZO99" s="622"/>
      <c r="QZP99" s="622"/>
      <c r="QZQ99" s="622"/>
      <c r="QZR99" s="622"/>
      <c r="QZS99" s="622"/>
      <c r="QZT99" s="622"/>
      <c r="QZU99" s="622"/>
      <c r="QZV99" s="622"/>
      <c r="QZW99" s="622"/>
      <c r="QZX99" s="622"/>
      <c r="QZY99" s="622"/>
      <c r="QZZ99" s="622"/>
      <c r="RAA99" s="622"/>
      <c r="RAB99" s="622"/>
      <c r="RAC99" s="622"/>
      <c r="RAD99" s="622"/>
      <c r="RAE99" s="622"/>
      <c r="RAF99" s="622"/>
      <c r="RAG99" s="622"/>
      <c r="RAH99" s="622"/>
      <c r="RAI99" s="622"/>
      <c r="RAJ99" s="622"/>
      <c r="RAK99" s="622"/>
      <c r="RAL99" s="622"/>
      <c r="RAM99" s="622"/>
      <c r="RAN99" s="622"/>
      <c r="RAO99" s="622"/>
      <c r="RAP99" s="622"/>
      <c r="RAQ99" s="622"/>
      <c r="RAR99" s="622"/>
      <c r="RAS99" s="622"/>
      <c r="RAT99" s="622"/>
      <c r="RAU99" s="622"/>
      <c r="RAV99" s="622"/>
      <c r="RAW99" s="622"/>
      <c r="RAX99" s="622"/>
      <c r="RAY99" s="622"/>
      <c r="RAZ99" s="622"/>
      <c r="RBA99" s="622"/>
      <c r="RBB99" s="622"/>
      <c r="RBC99" s="622"/>
      <c r="RBD99" s="622"/>
      <c r="RBE99" s="622"/>
      <c r="RBF99" s="622"/>
      <c r="RBG99" s="622"/>
      <c r="RBH99" s="622"/>
      <c r="RBI99" s="622"/>
      <c r="RBJ99" s="622"/>
      <c r="RBK99" s="622"/>
      <c r="RBL99" s="622"/>
      <c r="RBM99" s="622"/>
      <c r="RBN99" s="622"/>
      <c r="RBO99" s="622"/>
      <c r="RBP99" s="622"/>
      <c r="RBQ99" s="622"/>
      <c r="RBR99" s="622"/>
      <c r="RBS99" s="622"/>
      <c r="RBT99" s="622"/>
      <c r="RBU99" s="622"/>
      <c r="RBV99" s="622"/>
      <c r="RBW99" s="622"/>
      <c r="RBX99" s="622"/>
      <c r="RBY99" s="622"/>
      <c r="RBZ99" s="622"/>
      <c r="RCA99" s="622"/>
      <c r="RCB99" s="622"/>
      <c r="RCC99" s="622"/>
      <c r="RCD99" s="622"/>
      <c r="RCE99" s="622"/>
      <c r="RCF99" s="622"/>
      <c r="RCG99" s="622"/>
      <c r="RCH99" s="622"/>
      <c r="RCI99" s="622"/>
      <c r="RCJ99" s="622"/>
      <c r="RCK99" s="622"/>
      <c r="RCL99" s="622"/>
      <c r="RCM99" s="622"/>
      <c r="RCN99" s="622"/>
      <c r="RCO99" s="622"/>
      <c r="RCP99" s="622"/>
      <c r="RCQ99" s="622"/>
      <c r="RCR99" s="622"/>
      <c r="RCS99" s="622"/>
      <c r="RCT99" s="622"/>
      <c r="RCU99" s="622"/>
      <c r="RCV99" s="622"/>
      <c r="RCW99" s="622"/>
      <c r="RCX99" s="622"/>
      <c r="RCY99" s="622"/>
      <c r="RCZ99" s="622"/>
      <c r="RDA99" s="622"/>
      <c r="RDB99" s="622"/>
      <c r="RDC99" s="622"/>
      <c r="RDD99" s="622"/>
      <c r="RDE99" s="622"/>
      <c r="RDF99" s="622"/>
      <c r="RDG99" s="622"/>
      <c r="RDH99" s="622"/>
      <c r="RDI99" s="622"/>
      <c r="RDJ99" s="622"/>
      <c r="RDK99" s="622"/>
      <c r="RDL99" s="622"/>
      <c r="RDM99" s="622"/>
      <c r="RDN99" s="622"/>
      <c r="RDO99" s="622"/>
      <c r="RDP99" s="622"/>
      <c r="RDQ99" s="622"/>
      <c r="RDR99" s="622"/>
      <c r="RDS99" s="622"/>
      <c r="RDT99" s="622"/>
      <c r="RDU99" s="622"/>
      <c r="RDV99" s="622"/>
      <c r="RDW99" s="622"/>
      <c r="RDX99" s="622"/>
      <c r="RDY99" s="622"/>
      <c r="RDZ99" s="622"/>
      <c r="REA99" s="622"/>
      <c r="REB99" s="622"/>
      <c r="REC99" s="622"/>
      <c r="RED99" s="622"/>
      <c r="REE99" s="622"/>
      <c r="REF99" s="622"/>
      <c r="REG99" s="622"/>
      <c r="REH99" s="622"/>
      <c r="REI99" s="622"/>
      <c r="REJ99" s="622"/>
      <c r="REK99" s="622"/>
      <c r="REL99" s="622"/>
      <c r="REM99" s="622"/>
      <c r="REN99" s="622"/>
      <c r="REO99" s="622"/>
      <c r="REP99" s="622"/>
      <c r="REQ99" s="622"/>
      <c r="RER99" s="622"/>
      <c r="RES99" s="622"/>
      <c r="RET99" s="622"/>
      <c r="REU99" s="622"/>
      <c r="REV99" s="622"/>
      <c r="REW99" s="622"/>
      <c r="REX99" s="622"/>
      <c r="REY99" s="622"/>
      <c r="REZ99" s="622"/>
      <c r="RFA99" s="622"/>
      <c r="RFB99" s="622"/>
      <c r="RFC99" s="622"/>
      <c r="RFD99" s="622"/>
      <c r="RFE99" s="622"/>
      <c r="RFF99" s="622"/>
      <c r="RFG99" s="622"/>
      <c r="RFH99" s="622"/>
      <c r="RFI99" s="622"/>
      <c r="RFJ99" s="622"/>
      <c r="RFK99" s="622"/>
      <c r="RFL99" s="622"/>
      <c r="RFM99" s="622"/>
      <c r="RFN99" s="622"/>
      <c r="RFO99" s="622"/>
      <c r="RFP99" s="622"/>
      <c r="RFQ99" s="622"/>
      <c r="RFR99" s="622"/>
      <c r="RFS99" s="622"/>
      <c r="RFT99" s="622"/>
      <c r="RFU99" s="622"/>
      <c r="RFV99" s="622"/>
      <c r="RFW99" s="622"/>
      <c r="RFX99" s="622"/>
      <c r="RFY99" s="622"/>
      <c r="RFZ99" s="622"/>
      <c r="RGA99" s="622"/>
      <c r="RGB99" s="622"/>
      <c r="RGC99" s="622"/>
      <c r="RGD99" s="622"/>
      <c r="RGE99" s="622"/>
      <c r="RGF99" s="622"/>
      <c r="RGG99" s="622"/>
      <c r="RGH99" s="622"/>
      <c r="RGI99" s="622"/>
      <c r="RGJ99" s="622"/>
      <c r="RGK99" s="622"/>
      <c r="RGL99" s="622"/>
      <c r="RGM99" s="622"/>
      <c r="RGN99" s="622"/>
      <c r="RGO99" s="622"/>
      <c r="RGP99" s="622"/>
      <c r="RGQ99" s="622"/>
      <c r="RGR99" s="622"/>
      <c r="RGS99" s="622"/>
      <c r="RGT99" s="622"/>
      <c r="RGU99" s="622"/>
      <c r="RGV99" s="622"/>
      <c r="RGW99" s="622"/>
      <c r="RGX99" s="622"/>
      <c r="RGY99" s="622"/>
      <c r="RGZ99" s="622"/>
      <c r="RHA99" s="622"/>
      <c r="RHB99" s="622"/>
      <c r="RHC99" s="622"/>
      <c r="RHD99" s="622"/>
      <c r="RHE99" s="622"/>
      <c r="RHF99" s="622"/>
      <c r="RHG99" s="622"/>
      <c r="RHH99" s="622"/>
      <c r="RHI99" s="622"/>
      <c r="RHJ99" s="622"/>
      <c r="RHK99" s="622"/>
      <c r="RHL99" s="622"/>
      <c r="RHM99" s="622"/>
      <c r="RHN99" s="622"/>
      <c r="RHO99" s="622"/>
      <c r="RHP99" s="622"/>
      <c r="RHQ99" s="622"/>
      <c r="RHR99" s="622"/>
      <c r="RHS99" s="622"/>
      <c r="RHT99" s="622"/>
      <c r="RHU99" s="622"/>
      <c r="RHV99" s="622"/>
      <c r="RHW99" s="622"/>
      <c r="RHX99" s="622"/>
      <c r="RHY99" s="622"/>
      <c r="RHZ99" s="622"/>
      <c r="RIA99" s="622"/>
      <c r="RIB99" s="622"/>
      <c r="RIC99" s="622"/>
      <c r="RID99" s="622"/>
      <c r="RIE99" s="622"/>
      <c r="RIF99" s="622"/>
      <c r="RIG99" s="622"/>
      <c r="RIH99" s="622"/>
      <c r="RII99" s="622"/>
      <c r="RIJ99" s="622"/>
      <c r="RIK99" s="622"/>
      <c r="RIL99" s="622"/>
      <c r="RIM99" s="622"/>
      <c r="RIN99" s="622"/>
      <c r="RIO99" s="622"/>
      <c r="RIP99" s="622"/>
      <c r="RIQ99" s="622"/>
      <c r="RIR99" s="622"/>
      <c r="RIS99" s="622"/>
      <c r="RIT99" s="622"/>
      <c r="RIU99" s="622"/>
      <c r="RIV99" s="622"/>
      <c r="RIW99" s="622"/>
      <c r="RIX99" s="622"/>
      <c r="RIY99" s="622"/>
      <c r="RIZ99" s="622"/>
      <c r="RJA99" s="622"/>
      <c r="RJB99" s="622"/>
      <c r="RJC99" s="622"/>
      <c r="RJD99" s="622"/>
      <c r="RJE99" s="622"/>
      <c r="RJF99" s="622"/>
      <c r="RJG99" s="622"/>
      <c r="RJH99" s="622"/>
      <c r="RJI99" s="622"/>
      <c r="RJJ99" s="622"/>
      <c r="RJK99" s="622"/>
      <c r="RJL99" s="622"/>
      <c r="RJM99" s="622"/>
      <c r="RJN99" s="622"/>
      <c r="RJO99" s="622"/>
      <c r="RJP99" s="622"/>
      <c r="RJQ99" s="622"/>
      <c r="RJR99" s="622"/>
      <c r="RJS99" s="622"/>
      <c r="RJT99" s="622"/>
      <c r="RJU99" s="622"/>
      <c r="RJV99" s="622"/>
      <c r="RJW99" s="622"/>
      <c r="RJX99" s="622"/>
      <c r="RJY99" s="622"/>
      <c r="RJZ99" s="622"/>
      <c r="RKA99" s="622"/>
      <c r="RKB99" s="622"/>
      <c r="RKC99" s="622"/>
      <c r="RKD99" s="622"/>
      <c r="RKE99" s="622"/>
      <c r="RKF99" s="622"/>
      <c r="RKG99" s="622"/>
      <c r="RKH99" s="622"/>
      <c r="RKI99" s="622"/>
      <c r="RKJ99" s="622"/>
      <c r="RKK99" s="622"/>
      <c r="RKL99" s="622"/>
      <c r="RKM99" s="622"/>
      <c r="RKN99" s="622"/>
      <c r="RKO99" s="622"/>
      <c r="RKP99" s="622"/>
      <c r="RKQ99" s="622"/>
      <c r="RKR99" s="622"/>
      <c r="RKS99" s="622"/>
      <c r="RKT99" s="622"/>
      <c r="RKU99" s="622"/>
      <c r="RKV99" s="622"/>
      <c r="RKW99" s="622"/>
      <c r="RKX99" s="622"/>
      <c r="RKY99" s="622"/>
      <c r="RKZ99" s="622"/>
      <c r="RLA99" s="622"/>
      <c r="RLB99" s="622"/>
      <c r="RLC99" s="622"/>
      <c r="RLD99" s="622"/>
      <c r="RLE99" s="622"/>
      <c r="RLF99" s="622"/>
      <c r="RLG99" s="622"/>
      <c r="RLH99" s="622"/>
      <c r="RLI99" s="622"/>
      <c r="RLJ99" s="622"/>
      <c r="RLK99" s="622"/>
      <c r="RLL99" s="622"/>
      <c r="RLM99" s="622"/>
      <c r="RLN99" s="622"/>
      <c r="RLO99" s="622"/>
      <c r="RLP99" s="622"/>
      <c r="RLQ99" s="622"/>
      <c r="RLR99" s="622"/>
      <c r="RLS99" s="622"/>
      <c r="RLT99" s="622"/>
      <c r="RLU99" s="622"/>
      <c r="RLV99" s="622"/>
      <c r="RLW99" s="622"/>
      <c r="RLX99" s="622"/>
      <c r="RLY99" s="622"/>
      <c r="RLZ99" s="622"/>
      <c r="RMA99" s="622"/>
      <c r="RMB99" s="622"/>
      <c r="RMC99" s="622"/>
      <c r="RMD99" s="622"/>
      <c r="RME99" s="622"/>
      <c r="RMF99" s="622"/>
      <c r="RMG99" s="622"/>
      <c r="RMH99" s="622"/>
      <c r="RMI99" s="622"/>
      <c r="RMJ99" s="622"/>
      <c r="RMK99" s="622"/>
      <c r="RML99" s="622"/>
      <c r="RMM99" s="622"/>
      <c r="RMN99" s="622"/>
      <c r="RMO99" s="622"/>
      <c r="RMP99" s="622"/>
      <c r="RMQ99" s="622"/>
      <c r="RMR99" s="622"/>
      <c r="RMS99" s="622"/>
      <c r="RMT99" s="622"/>
      <c r="RMU99" s="622"/>
      <c r="RMV99" s="622"/>
      <c r="RMW99" s="622"/>
      <c r="RMX99" s="622"/>
      <c r="RMY99" s="622"/>
      <c r="RMZ99" s="622"/>
      <c r="RNA99" s="622"/>
      <c r="RNB99" s="622"/>
      <c r="RNC99" s="622"/>
      <c r="RND99" s="622"/>
      <c r="RNE99" s="622"/>
      <c r="RNF99" s="622"/>
      <c r="RNG99" s="622"/>
      <c r="RNH99" s="622"/>
      <c r="RNI99" s="622"/>
      <c r="RNJ99" s="622"/>
      <c r="RNK99" s="622"/>
      <c r="RNL99" s="622"/>
      <c r="RNM99" s="622"/>
      <c r="RNN99" s="622"/>
      <c r="RNO99" s="622"/>
      <c r="RNP99" s="622"/>
      <c r="RNQ99" s="622"/>
      <c r="RNR99" s="622"/>
      <c r="RNS99" s="622"/>
      <c r="RNT99" s="622"/>
      <c r="RNU99" s="622"/>
      <c r="RNV99" s="622"/>
      <c r="RNW99" s="622"/>
      <c r="RNX99" s="622"/>
      <c r="RNY99" s="622"/>
      <c r="RNZ99" s="622"/>
      <c r="ROA99" s="622"/>
      <c r="ROB99" s="622"/>
      <c r="ROC99" s="622"/>
      <c r="ROD99" s="622"/>
      <c r="ROE99" s="622"/>
      <c r="ROF99" s="622"/>
      <c r="ROG99" s="622"/>
      <c r="ROH99" s="622"/>
      <c r="ROI99" s="622"/>
      <c r="ROJ99" s="622"/>
      <c r="ROK99" s="622"/>
      <c r="ROL99" s="622"/>
      <c r="ROM99" s="622"/>
      <c r="RON99" s="622"/>
      <c r="ROO99" s="622"/>
      <c r="ROP99" s="622"/>
      <c r="ROQ99" s="622"/>
      <c r="ROR99" s="622"/>
      <c r="ROS99" s="622"/>
      <c r="ROT99" s="622"/>
      <c r="ROU99" s="622"/>
      <c r="ROV99" s="622"/>
      <c r="ROW99" s="622"/>
      <c r="ROX99" s="622"/>
      <c r="ROY99" s="622"/>
      <c r="ROZ99" s="622"/>
      <c r="RPA99" s="622"/>
      <c r="RPB99" s="622"/>
      <c r="RPC99" s="622"/>
      <c r="RPD99" s="622"/>
      <c r="RPE99" s="622"/>
      <c r="RPF99" s="622"/>
      <c r="RPG99" s="622"/>
      <c r="RPH99" s="622"/>
      <c r="RPI99" s="622"/>
      <c r="RPJ99" s="622"/>
      <c r="RPK99" s="622"/>
      <c r="RPL99" s="622"/>
      <c r="RPM99" s="622"/>
      <c r="RPN99" s="622"/>
      <c r="RPO99" s="622"/>
      <c r="RPP99" s="622"/>
      <c r="RPQ99" s="622"/>
      <c r="RPR99" s="622"/>
      <c r="RPS99" s="622"/>
      <c r="RPT99" s="622"/>
      <c r="RPU99" s="622"/>
      <c r="RPV99" s="622"/>
      <c r="RPW99" s="622"/>
      <c r="RPX99" s="622"/>
      <c r="RPY99" s="622"/>
      <c r="RPZ99" s="622"/>
      <c r="RQA99" s="622"/>
      <c r="RQB99" s="622"/>
      <c r="RQC99" s="622"/>
      <c r="RQD99" s="622"/>
      <c r="RQE99" s="622"/>
      <c r="RQF99" s="622"/>
      <c r="RQG99" s="622"/>
      <c r="RQH99" s="622"/>
      <c r="RQI99" s="622"/>
      <c r="RQJ99" s="622"/>
      <c r="RQK99" s="622"/>
      <c r="RQL99" s="622"/>
      <c r="RQM99" s="622"/>
      <c r="RQN99" s="622"/>
      <c r="RQO99" s="622"/>
      <c r="RQP99" s="622"/>
      <c r="RQQ99" s="622"/>
      <c r="RQR99" s="622"/>
      <c r="RQS99" s="622"/>
      <c r="RQT99" s="622"/>
      <c r="RQU99" s="622"/>
      <c r="RQV99" s="622"/>
      <c r="RQW99" s="622"/>
      <c r="RQX99" s="622"/>
      <c r="RQY99" s="622"/>
      <c r="RQZ99" s="622"/>
      <c r="RRA99" s="622"/>
      <c r="RRB99" s="622"/>
      <c r="RRC99" s="622"/>
      <c r="RRD99" s="622"/>
      <c r="RRE99" s="622"/>
      <c r="RRF99" s="622"/>
      <c r="RRG99" s="622"/>
      <c r="RRH99" s="622"/>
      <c r="RRI99" s="622"/>
      <c r="RRJ99" s="622"/>
      <c r="RRK99" s="622"/>
      <c r="RRL99" s="622"/>
      <c r="RRM99" s="622"/>
      <c r="RRN99" s="622"/>
      <c r="RRO99" s="622"/>
      <c r="RRP99" s="622"/>
      <c r="RRQ99" s="622"/>
      <c r="RRR99" s="622"/>
      <c r="RRS99" s="622"/>
      <c r="RRT99" s="622"/>
      <c r="RRU99" s="622"/>
      <c r="RRV99" s="622"/>
      <c r="RRW99" s="622"/>
      <c r="RRX99" s="622"/>
      <c r="RRY99" s="622"/>
      <c r="RRZ99" s="622"/>
      <c r="RSA99" s="622"/>
      <c r="RSB99" s="622"/>
      <c r="RSC99" s="622"/>
      <c r="RSD99" s="622"/>
      <c r="RSE99" s="622"/>
      <c r="RSF99" s="622"/>
      <c r="RSG99" s="622"/>
      <c r="RSH99" s="622"/>
      <c r="RSI99" s="622"/>
      <c r="RSJ99" s="622"/>
      <c r="RSK99" s="622"/>
      <c r="RSL99" s="622"/>
      <c r="RSM99" s="622"/>
      <c r="RSN99" s="622"/>
      <c r="RSO99" s="622"/>
      <c r="RSP99" s="622"/>
      <c r="RSQ99" s="622"/>
      <c r="RSR99" s="622"/>
      <c r="RSS99" s="622"/>
      <c r="RST99" s="622"/>
      <c r="RSU99" s="622"/>
      <c r="RSV99" s="622"/>
      <c r="RSW99" s="622"/>
      <c r="RSX99" s="622"/>
      <c r="RSY99" s="622"/>
      <c r="RSZ99" s="622"/>
      <c r="RTA99" s="622"/>
      <c r="RTB99" s="622"/>
      <c r="RTC99" s="622"/>
      <c r="RTD99" s="622"/>
      <c r="RTE99" s="622"/>
      <c r="RTF99" s="622"/>
      <c r="RTG99" s="622"/>
      <c r="RTH99" s="622"/>
      <c r="RTI99" s="622"/>
      <c r="RTJ99" s="622"/>
      <c r="RTK99" s="622"/>
      <c r="RTL99" s="622"/>
      <c r="RTM99" s="622"/>
      <c r="RTN99" s="622"/>
      <c r="RTO99" s="622"/>
      <c r="RTP99" s="622"/>
      <c r="RTQ99" s="622"/>
      <c r="RTR99" s="622"/>
      <c r="RTS99" s="622"/>
      <c r="RTT99" s="622"/>
      <c r="RTU99" s="622"/>
      <c r="RTV99" s="622"/>
      <c r="RTW99" s="622"/>
      <c r="RTX99" s="622"/>
      <c r="RTY99" s="622"/>
      <c r="RTZ99" s="622"/>
      <c r="RUA99" s="622"/>
      <c r="RUB99" s="622"/>
      <c r="RUC99" s="622"/>
      <c r="RUD99" s="622"/>
      <c r="RUE99" s="622"/>
      <c r="RUF99" s="622"/>
      <c r="RUG99" s="622"/>
      <c r="RUH99" s="622"/>
      <c r="RUI99" s="622"/>
      <c r="RUJ99" s="622"/>
      <c r="RUK99" s="622"/>
      <c r="RUL99" s="622"/>
      <c r="RUM99" s="622"/>
      <c r="RUN99" s="622"/>
      <c r="RUO99" s="622"/>
      <c r="RUP99" s="622"/>
      <c r="RUQ99" s="622"/>
      <c r="RUR99" s="622"/>
      <c r="RUS99" s="622"/>
      <c r="RUT99" s="622"/>
      <c r="RUU99" s="622"/>
      <c r="RUV99" s="622"/>
      <c r="RUW99" s="622"/>
      <c r="RUX99" s="622"/>
      <c r="RUY99" s="622"/>
      <c r="RUZ99" s="622"/>
      <c r="RVA99" s="622"/>
      <c r="RVB99" s="622"/>
      <c r="RVC99" s="622"/>
      <c r="RVD99" s="622"/>
      <c r="RVE99" s="622"/>
      <c r="RVF99" s="622"/>
      <c r="RVG99" s="622"/>
      <c r="RVH99" s="622"/>
      <c r="RVI99" s="622"/>
      <c r="RVJ99" s="622"/>
      <c r="RVK99" s="622"/>
      <c r="RVL99" s="622"/>
      <c r="RVM99" s="622"/>
      <c r="RVN99" s="622"/>
      <c r="RVO99" s="622"/>
      <c r="RVP99" s="622"/>
      <c r="RVQ99" s="622"/>
      <c r="RVR99" s="622"/>
      <c r="RVS99" s="622"/>
      <c r="RVT99" s="622"/>
      <c r="RVU99" s="622"/>
      <c r="RVV99" s="622"/>
      <c r="RVW99" s="622"/>
      <c r="RVX99" s="622"/>
      <c r="RVY99" s="622"/>
      <c r="RVZ99" s="622"/>
      <c r="RWA99" s="622"/>
      <c r="RWB99" s="622"/>
      <c r="RWC99" s="622"/>
      <c r="RWD99" s="622"/>
      <c r="RWE99" s="622"/>
      <c r="RWF99" s="622"/>
      <c r="RWG99" s="622"/>
      <c r="RWH99" s="622"/>
      <c r="RWI99" s="622"/>
      <c r="RWJ99" s="622"/>
      <c r="RWK99" s="622"/>
      <c r="RWL99" s="622"/>
      <c r="RWM99" s="622"/>
      <c r="RWN99" s="622"/>
      <c r="RWO99" s="622"/>
      <c r="RWP99" s="622"/>
      <c r="RWQ99" s="622"/>
      <c r="RWR99" s="622"/>
      <c r="RWS99" s="622"/>
      <c r="RWT99" s="622"/>
      <c r="RWU99" s="622"/>
      <c r="RWV99" s="622"/>
      <c r="RWW99" s="622"/>
      <c r="RWX99" s="622"/>
      <c r="RWY99" s="622"/>
      <c r="RWZ99" s="622"/>
      <c r="RXA99" s="622"/>
      <c r="RXB99" s="622"/>
      <c r="RXC99" s="622"/>
      <c r="RXD99" s="622"/>
      <c r="RXE99" s="622"/>
      <c r="RXF99" s="622"/>
      <c r="RXG99" s="622"/>
      <c r="RXH99" s="622"/>
      <c r="RXI99" s="622"/>
      <c r="RXJ99" s="622"/>
      <c r="RXK99" s="622"/>
      <c r="RXL99" s="622"/>
      <c r="RXM99" s="622"/>
      <c r="RXN99" s="622"/>
      <c r="RXO99" s="622"/>
      <c r="RXP99" s="622"/>
      <c r="RXQ99" s="622"/>
      <c r="RXR99" s="622"/>
      <c r="RXS99" s="622"/>
      <c r="RXT99" s="622"/>
      <c r="RXU99" s="622"/>
      <c r="RXV99" s="622"/>
      <c r="RXW99" s="622"/>
      <c r="RXX99" s="622"/>
      <c r="RXY99" s="622"/>
      <c r="RXZ99" s="622"/>
      <c r="RYA99" s="622"/>
      <c r="RYB99" s="622"/>
      <c r="RYC99" s="622"/>
      <c r="RYD99" s="622"/>
      <c r="RYE99" s="622"/>
      <c r="RYF99" s="622"/>
      <c r="RYG99" s="622"/>
      <c r="RYH99" s="622"/>
      <c r="RYI99" s="622"/>
      <c r="RYJ99" s="622"/>
      <c r="RYK99" s="622"/>
      <c r="RYL99" s="622"/>
      <c r="RYM99" s="622"/>
      <c r="RYN99" s="622"/>
      <c r="RYO99" s="622"/>
      <c r="RYP99" s="622"/>
      <c r="RYQ99" s="622"/>
      <c r="RYR99" s="622"/>
      <c r="RYS99" s="622"/>
      <c r="RYT99" s="622"/>
      <c r="RYU99" s="622"/>
      <c r="RYV99" s="622"/>
      <c r="RYW99" s="622"/>
      <c r="RYX99" s="622"/>
      <c r="RYY99" s="622"/>
      <c r="RYZ99" s="622"/>
      <c r="RZA99" s="622"/>
      <c r="RZB99" s="622"/>
      <c r="RZC99" s="622"/>
      <c r="RZD99" s="622"/>
      <c r="RZE99" s="622"/>
      <c r="RZF99" s="622"/>
      <c r="RZG99" s="622"/>
      <c r="RZH99" s="622"/>
      <c r="RZI99" s="622"/>
      <c r="RZJ99" s="622"/>
      <c r="RZK99" s="622"/>
      <c r="RZL99" s="622"/>
      <c r="RZM99" s="622"/>
      <c r="RZN99" s="622"/>
      <c r="RZO99" s="622"/>
      <c r="RZP99" s="622"/>
      <c r="RZQ99" s="622"/>
      <c r="RZR99" s="622"/>
      <c r="RZS99" s="622"/>
      <c r="RZT99" s="622"/>
      <c r="RZU99" s="622"/>
      <c r="RZV99" s="622"/>
      <c r="RZW99" s="622"/>
      <c r="RZX99" s="622"/>
      <c r="RZY99" s="622"/>
      <c r="RZZ99" s="622"/>
      <c r="SAA99" s="622"/>
      <c r="SAB99" s="622"/>
      <c r="SAC99" s="622"/>
      <c r="SAD99" s="622"/>
      <c r="SAE99" s="622"/>
      <c r="SAF99" s="622"/>
      <c r="SAG99" s="622"/>
      <c r="SAH99" s="622"/>
      <c r="SAI99" s="622"/>
      <c r="SAJ99" s="622"/>
      <c r="SAK99" s="622"/>
      <c r="SAL99" s="622"/>
      <c r="SAM99" s="622"/>
      <c r="SAN99" s="622"/>
      <c r="SAO99" s="622"/>
      <c r="SAP99" s="622"/>
      <c r="SAQ99" s="622"/>
      <c r="SAR99" s="622"/>
      <c r="SAS99" s="622"/>
      <c r="SAT99" s="622"/>
      <c r="SAU99" s="622"/>
      <c r="SAV99" s="622"/>
      <c r="SAW99" s="622"/>
      <c r="SAX99" s="622"/>
      <c r="SAY99" s="622"/>
      <c r="SAZ99" s="622"/>
      <c r="SBA99" s="622"/>
      <c r="SBB99" s="622"/>
      <c r="SBC99" s="622"/>
      <c r="SBD99" s="622"/>
      <c r="SBE99" s="622"/>
      <c r="SBF99" s="622"/>
      <c r="SBG99" s="622"/>
      <c r="SBH99" s="622"/>
      <c r="SBI99" s="622"/>
      <c r="SBJ99" s="622"/>
      <c r="SBK99" s="622"/>
      <c r="SBL99" s="622"/>
      <c r="SBM99" s="622"/>
      <c r="SBN99" s="622"/>
      <c r="SBO99" s="622"/>
      <c r="SBP99" s="622"/>
      <c r="SBQ99" s="622"/>
      <c r="SBR99" s="622"/>
      <c r="SBS99" s="622"/>
      <c r="SBT99" s="622"/>
      <c r="SBU99" s="622"/>
      <c r="SBV99" s="622"/>
      <c r="SBW99" s="622"/>
      <c r="SBX99" s="622"/>
      <c r="SBY99" s="622"/>
      <c r="SBZ99" s="622"/>
      <c r="SCA99" s="622"/>
      <c r="SCB99" s="622"/>
      <c r="SCC99" s="622"/>
      <c r="SCD99" s="622"/>
      <c r="SCE99" s="622"/>
      <c r="SCF99" s="622"/>
      <c r="SCG99" s="622"/>
      <c r="SCH99" s="622"/>
      <c r="SCI99" s="622"/>
      <c r="SCJ99" s="622"/>
      <c r="SCK99" s="622"/>
      <c r="SCL99" s="622"/>
      <c r="SCM99" s="622"/>
      <c r="SCN99" s="622"/>
      <c r="SCO99" s="622"/>
      <c r="SCP99" s="622"/>
      <c r="SCQ99" s="622"/>
      <c r="SCR99" s="622"/>
      <c r="SCS99" s="622"/>
      <c r="SCT99" s="622"/>
      <c r="SCU99" s="622"/>
      <c r="SCV99" s="622"/>
      <c r="SCW99" s="622"/>
      <c r="SCX99" s="622"/>
      <c r="SCY99" s="622"/>
      <c r="SCZ99" s="622"/>
      <c r="SDA99" s="622"/>
      <c r="SDB99" s="622"/>
      <c r="SDC99" s="622"/>
      <c r="SDD99" s="622"/>
      <c r="SDE99" s="622"/>
      <c r="SDF99" s="622"/>
      <c r="SDG99" s="622"/>
      <c r="SDH99" s="622"/>
      <c r="SDI99" s="622"/>
      <c r="SDJ99" s="622"/>
      <c r="SDK99" s="622"/>
      <c r="SDL99" s="622"/>
      <c r="SDM99" s="622"/>
      <c r="SDN99" s="622"/>
      <c r="SDO99" s="622"/>
      <c r="SDP99" s="622"/>
      <c r="SDQ99" s="622"/>
      <c r="SDR99" s="622"/>
      <c r="SDS99" s="622"/>
      <c r="SDT99" s="622"/>
      <c r="SDU99" s="622"/>
      <c r="SDV99" s="622"/>
      <c r="SDW99" s="622"/>
      <c r="SDX99" s="622"/>
      <c r="SDY99" s="622"/>
      <c r="SDZ99" s="622"/>
      <c r="SEA99" s="622"/>
      <c r="SEB99" s="622"/>
      <c r="SEC99" s="622"/>
      <c r="SED99" s="622"/>
      <c r="SEE99" s="622"/>
      <c r="SEF99" s="622"/>
      <c r="SEG99" s="622"/>
      <c r="SEH99" s="622"/>
      <c r="SEI99" s="622"/>
      <c r="SEJ99" s="622"/>
      <c r="SEK99" s="622"/>
      <c r="SEL99" s="622"/>
      <c r="SEM99" s="622"/>
      <c r="SEN99" s="622"/>
      <c r="SEO99" s="622"/>
      <c r="SEP99" s="622"/>
      <c r="SEQ99" s="622"/>
      <c r="SER99" s="622"/>
      <c r="SES99" s="622"/>
      <c r="SET99" s="622"/>
      <c r="SEU99" s="622"/>
      <c r="SEV99" s="622"/>
      <c r="SEW99" s="622"/>
      <c r="SEX99" s="622"/>
      <c r="SEY99" s="622"/>
      <c r="SEZ99" s="622"/>
      <c r="SFA99" s="622"/>
      <c r="SFB99" s="622"/>
      <c r="SFC99" s="622"/>
      <c r="SFD99" s="622"/>
      <c r="SFE99" s="622"/>
      <c r="SFF99" s="622"/>
      <c r="SFG99" s="622"/>
      <c r="SFH99" s="622"/>
      <c r="SFI99" s="622"/>
      <c r="SFJ99" s="622"/>
      <c r="SFK99" s="622"/>
      <c r="SFL99" s="622"/>
      <c r="SFM99" s="622"/>
      <c r="SFN99" s="622"/>
      <c r="SFO99" s="622"/>
      <c r="SFP99" s="622"/>
      <c r="SFQ99" s="622"/>
      <c r="SFR99" s="622"/>
      <c r="SFS99" s="622"/>
      <c r="SFT99" s="622"/>
      <c r="SFU99" s="622"/>
      <c r="SFV99" s="622"/>
      <c r="SFW99" s="622"/>
      <c r="SFX99" s="622"/>
      <c r="SFY99" s="622"/>
      <c r="SFZ99" s="622"/>
      <c r="SGA99" s="622"/>
      <c r="SGB99" s="622"/>
      <c r="SGC99" s="622"/>
      <c r="SGD99" s="622"/>
      <c r="SGE99" s="622"/>
      <c r="SGF99" s="622"/>
      <c r="SGG99" s="622"/>
      <c r="SGH99" s="622"/>
      <c r="SGI99" s="622"/>
      <c r="SGJ99" s="622"/>
      <c r="SGK99" s="622"/>
      <c r="SGL99" s="622"/>
      <c r="SGM99" s="622"/>
      <c r="SGN99" s="622"/>
      <c r="SGO99" s="622"/>
      <c r="SGP99" s="622"/>
      <c r="SGQ99" s="622"/>
      <c r="SGR99" s="622"/>
      <c r="SGS99" s="622"/>
      <c r="SGT99" s="622"/>
      <c r="SGU99" s="622"/>
      <c r="SGV99" s="622"/>
      <c r="SGW99" s="622"/>
      <c r="SGX99" s="622"/>
      <c r="SGY99" s="622"/>
      <c r="SGZ99" s="622"/>
      <c r="SHA99" s="622"/>
      <c r="SHB99" s="622"/>
      <c r="SHC99" s="622"/>
      <c r="SHD99" s="622"/>
      <c r="SHE99" s="622"/>
      <c r="SHF99" s="622"/>
      <c r="SHG99" s="622"/>
      <c r="SHH99" s="622"/>
      <c r="SHI99" s="622"/>
      <c r="SHJ99" s="622"/>
      <c r="SHK99" s="622"/>
      <c r="SHL99" s="622"/>
      <c r="SHM99" s="622"/>
      <c r="SHN99" s="622"/>
      <c r="SHO99" s="622"/>
      <c r="SHP99" s="622"/>
      <c r="SHQ99" s="622"/>
      <c r="SHR99" s="622"/>
      <c r="SHS99" s="622"/>
      <c r="SHT99" s="622"/>
      <c r="SHU99" s="622"/>
      <c r="SHV99" s="622"/>
      <c r="SHW99" s="622"/>
      <c r="SHX99" s="622"/>
      <c r="SHY99" s="622"/>
      <c r="SHZ99" s="622"/>
      <c r="SIA99" s="622"/>
      <c r="SIB99" s="622"/>
      <c r="SIC99" s="622"/>
      <c r="SID99" s="622"/>
      <c r="SIE99" s="622"/>
      <c r="SIF99" s="622"/>
      <c r="SIG99" s="622"/>
      <c r="SIH99" s="622"/>
      <c r="SII99" s="622"/>
      <c r="SIJ99" s="622"/>
      <c r="SIK99" s="622"/>
      <c r="SIL99" s="622"/>
      <c r="SIM99" s="622"/>
      <c r="SIN99" s="622"/>
      <c r="SIO99" s="622"/>
      <c r="SIP99" s="622"/>
      <c r="SIQ99" s="622"/>
      <c r="SIR99" s="622"/>
      <c r="SIS99" s="622"/>
      <c r="SIT99" s="622"/>
      <c r="SIU99" s="622"/>
      <c r="SIV99" s="622"/>
      <c r="SIW99" s="622"/>
      <c r="SIX99" s="622"/>
      <c r="SIY99" s="622"/>
      <c r="SIZ99" s="622"/>
      <c r="SJA99" s="622"/>
      <c r="SJB99" s="622"/>
      <c r="SJC99" s="622"/>
      <c r="SJD99" s="622"/>
      <c r="SJE99" s="622"/>
      <c r="SJF99" s="622"/>
      <c r="SJG99" s="622"/>
      <c r="SJH99" s="622"/>
      <c r="SJI99" s="622"/>
      <c r="SJJ99" s="622"/>
      <c r="SJK99" s="622"/>
      <c r="SJL99" s="622"/>
      <c r="SJM99" s="622"/>
      <c r="SJN99" s="622"/>
      <c r="SJO99" s="622"/>
      <c r="SJP99" s="622"/>
      <c r="SJQ99" s="622"/>
      <c r="SJR99" s="622"/>
      <c r="SJS99" s="622"/>
      <c r="SJT99" s="622"/>
      <c r="SJU99" s="622"/>
      <c r="SJV99" s="622"/>
      <c r="SJW99" s="622"/>
      <c r="SJX99" s="622"/>
      <c r="SJY99" s="622"/>
      <c r="SJZ99" s="622"/>
      <c r="SKA99" s="622"/>
      <c r="SKB99" s="622"/>
      <c r="SKC99" s="622"/>
      <c r="SKD99" s="622"/>
      <c r="SKE99" s="622"/>
      <c r="SKF99" s="622"/>
      <c r="SKG99" s="622"/>
      <c r="SKH99" s="622"/>
      <c r="SKI99" s="622"/>
      <c r="SKJ99" s="622"/>
      <c r="SKK99" s="622"/>
      <c r="SKL99" s="622"/>
      <c r="SKM99" s="622"/>
      <c r="SKN99" s="622"/>
      <c r="SKO99" s="622"/>
      <c r="SKP99" s="622"/>
      <c r="SKQ99" s="622"/>
      <c r="SKR99" s="622"/>
      <c r="SKS99" s="622"/>
      <c r="SKT99" s="622"/>
      <c r="SKU99" s="622"/>
      <c r="SKV99" s="622"/>
      <c r="SKW99" s="622"/>
      <c r="SKX99" s="622"/>
      <c r="SKY99" s="622"/>
      <c r="SKZ99" s="622"/>
      <c r="SLA99" s="622"/>
      <c r="SLB99" s="622"/>
      <c r="SLC99" s="622"/>
      <c r="SLD99" s="622"/>
      <c r="SLE99" s="622"/>
      <c r="SLF99" s="622"/>
      <c r="SLG99" s="622"/>
      <c r="SLH99" s="622"/>
      <c r="SLI99" s="622"/>
      <c r="SLJ99" s="622"/>
      <c r="SLK99" s="622"/>
      <c r="SLL99" s="622"/>
      <c r="SLM99" s="622"/>
      <c r="SLN99" s="622"/>
      <c r="SLO99" s="622"/>
      <c r="SLP99" s="622"/>
      <c r="SLQ99" s="622"/>
      <c r="SLR99" s="622"/>
      <c r="SLS99" s="622"/>
      <c r="SLT99" s="622"/>
      <c r="SLU99" s="622"/>
      <c r="SLV99" s="622"/>
      <c r="SLW99" s="622"/>
      <c r="SLX99" s="622"/>
      <c r="SLY99" s="622"/>
      <c r="SLZ99" s="622"/>
      <c r="SMA99" s="622"/>
      <c r="SMB99" s="622"/>
      <c r="SMC99" s="622"/>
      <c r="SMD99" s="622"/>
      <c r="SME99" s="622"/>
      <c r="SMF99" s="622"/>
      <c r="SMG99" s="622"/>
      <c r="SMH99" s="622"/>
      <c r="SMI99" s="622"/>
      <c r="SMJ99" s="622"/>
      <c r="SMK99" s="622"/>
      <c r="SML99" s="622"/>
      <c r="SMM99" s="622"/>
      <c r="SMN99" s="622"/>
      <c r="SMO99" s="622"/>
      <c r="SMP99" s="622"/>
      <c r="SMQ99" s="622"/>
      <c r="SMR99" s="622"/>
      <c r="SMS99" s="622"/>
      <c r="SMT99" s="622"/>
      <c r="SMU99" s="622"/>
      <c r="SMV99" s="622"/>
      <c r="SMW99" s="622"/>
      <c r="SMX99" s="622"/>
      <c r="SMY99" s="622"/>
      <c r="SMZ99" s="622"/>
      <c r="SNA99" s="622"/>
      <c r="SNB99" s="622"/>
      <c r="SNC99" s="622"/>
      <c r="SND99" s="622"/>
      <c r="SNE99" s="622"/>
      <c r="SNF99" s="622"/>
      <c r="SNG99" s="622"/>
      <c r="SNH99" s="622"/>
      <c r="SNI99" s="622"/>
      <c r="SNJ99" s="622"/>
      <c r="SNK99" s="622"/>
      <c r="SNL99" s="622"/>
      <c r="SNM99" s="622"/>
      <c r="SNN99" s="622"/>
      <c r="SNO99" s="622"/>
      <c r="SNP99" s="622"/>
      <c r="SNQ99" s="622"/>
      <c r="SNR99" s="622"/>
      <c r="SNS99" s="622"/>
      <c r="SNT99" s="622"/>
      <c r="SNU99" s="622"/>
      <c r="SNV99" s="622"/>
      <c r="SNW99" s="622"/>
      <c r="SNX99" s="622"/>
      <c r="SNY99" s="622"/>
      <c r="SNZ99" s="622"/>
      <c r="SOA99" s="622"/>
      <c r="SOB99" s="622"/>
      <c r="SOC99" s="622"/>
      <c r="SOD99" s="622"/>
      <c r="SOE99" s="622"/>
      <c r="SOF99" s="622"/>
      <c r="SOG99" s="622"/>
      <c r="SOH99" s="622"/>
      <c r="SOI99" s="622"/>
      <c r="SOJ99" s="622"/>
      <c r="SOK99" s="622"/>
      <c r="SOL99" s="622"/>
      <c r="SOM99" s="622"/>
      <c r="SON99" s="622"/>
      <c r="SOO99" s="622"/>
      <c r="SOP99" s="622"/>
      <c r="SOQ99" s="622"/>
      <c r="SOR99" s="622"/>
      <c r="SOS99" s="622"/>
      <c r="SOT99" s="622"/>
      <c r="SOU99" s="622"/>
      <c r="SOV99" s="622"/>
      <c r="SOW99" s="622"/>
      <c r="SOX99" s="622"/>
      <c r="SOY99" s="622"/>
      <c r="SOZ99" s="622"/>
      <c r="SPA99" s="622"/>
      <c r="SPB99" s="622"/>
      <c r="SPC99" s="622"/>
      <c r="SPD99" s="622"/>
      <c r="SPE99" s="622"/>
      <c r="SPF99" s="622"/>
      <c r="SPG99" s="622"/>
      <c r="SPH99" s="622"/>
      <c r="SPI99" s="622"/>
      <c r="SPJ99" s="622"/>
      <c r="SPK99" s="622"/>
      <c r="SPL99" s="622"/>
      <c r="SPM99" s="622"/>
      <c r="SPN99" s="622"/>
      <c r="SPO99" s="622"/>
      <c r="SPP99" s="622"/>
      <c r="SPQ99" s="622"/>
      <c r="SPR99" s="622"/>
      <c r="SPS99" s="622"/>
      <c r="SPT99" s="622"/>
      <c r="SPU99" s="622"/>
      <c r="SPV99" s="622"/>
      <c r="SPW99" s="622"/>
      <c r="SPX99" s="622"/>
      <c r="SPY99" s="622"/>
      <c r="SPZ99" s="622"/>
      <c r="SQA99" s="622"/>
      <c r="SQB99" s="622"/>
      <c r="SQC99" s="622"/>
      <c r="SQD99" s="622"/>
      <c r="SQE99" s="622"/>
      <c r="SQF99" s="622"/>
      <c r="SQG99" s="622"/>
      <c r="SQH99" s="622"/>
      <c r="SQI99" s="622"/>
      <c r="SQJ99" s="622"/>
      <c r="SQK99" s="622"/>
      <c r="SQL99" s="622"/>
      <c r="SQM99" s="622"/>
      <c r="SQN99" s="622"/>
      <c r="SQO99" s="622"/>
      <c r="SQP99" s="622"/>
      <c r="SQQ99" s="622"/>
      <c r="SQR99" s="622"/>
      <c r="SQS99" s="622"/>
      <c r="SQT99" s="622"/>
      <c r="SQU99" s="622"/>
      <c r="SQV99" s="622"/>
      <c r="SQW99" s="622"/>
      <c r="SQX99" s="622"/>
      <c r="SQY99" s="622"/>
      <c r="SQZ99" s="622"/>
      <c r="SRA99" s="622"/>
      <c r="SRB99" s="622"/>
      <c r="SRC99" s="622"/>
      <c r="SRD99" s="622"/>
      <c r="SRE99" s="622"/>
      <c r="SRF99" s="622"/>
      <c r="SRG99" s="622"/>
      <c r="SRH99" s="622"/>
      <c r="SRI99" s="622"/>
      <c r="SRJ99" s="622"/>
      <c r="SRK99" s="622"/>
      <c r="SRL99" s="622"/>
      <c r="SRM99" s="622"/>
      <c r="SRN99" s="622"/>
      <c r="SRO99" s="622"/>
      <c r="SRP99" s="622"/>
      <c r="SRQ99" s="622"/>
      <c r="SRR99" s="622"/>
      <c r="SRS99" s="622"/>
      <c r="SRT99" s="622"/>
      <c r="SRU99" s="622"/>
      <c r="SRV99" s="622"/>
      <c r="SRW99" s="622"/>
      <c r="SRX99" s="622"/>
      <c r="SRY99" s="622"/>
      <c r="SRZ99" s="622"/>
      <c r="SSA99" s="622"/>
      <c r="SSB99" s="622"/>
      <c r="SSC99" s="622"/>
      <c r="SSD99" s="622"/>
      <c r="SSE99" s="622"/>
      <c r="SSF99" s="622"/>
      <c r="SSG99" s="622"/>
      <c r="SSH99" s="622"/>
      <c r="SSI99" s="622"/>
      <c r="SSJ99" s="622"/>
      <c r="SSK99" s="622"/>
      <c r="SSL99" s="622"/>
      <c r="SSM99" s="622"/>
      <c r="SSN99" s="622"/>
      <c r="SSO99" s="622"/>
      <c r="SSP99" s="622"/>
      <c r="SSQ99" s="622"/>
      <c r="SSR99" s="622"/>
      <c r="SSS99" s="622"/>
      <c r="SST99" s="622"/>
      <c r="SSU99" s="622"/>
      <c r="SSV99" s="622"/>
      <c r="SSW99" s="622"/>
      <c r="SSX99" s="622"/>
      <c r="SSY99" s="622"/>
      <c r="SSZ99" s="622"/>
      <c r="STA99" s="622"/>
      <c r="STB99" s="622"/>
      <c r="STC99" s="622"/>
      <c r="STD99" s="622"/>
      <c r="STE99" s="622"/>
      <c r="STF99" s="622"/>
      <c r="STG99" s="622"/>
      <c r="STH99" s="622"/>
      <c r="STI99" s="622"/>
      <c r="STJ99" s="622"/>
      <c r="STK99" s="622"/>
      <c r="STL99" s="622"/>
      <c r="STM99" s="622"/>
      <c r="STN99" s="622"/>
      <c r="STO99" s="622"/>
      <c r="STP99" s="622"/>
      <c r="STQ99" s="622"/>
      <c r="STR99" s="622"/>
      <c r="STS99" s="622"/>
      <c r="STT99" s="622"/>
      <c r="STU99" s="622"/>
      <c r="STV99" s="622"/>
      <c r="STW99" s="622"/>
      <c r="STX99" s="622"/>
      <c r="STY99" s="622"/>
      <c r="STZ99" s="622"/>
      <c r="SUA99" s="622"/>
      <c r="SUB99" s="622"/>
      <c r="SUC99" s="622"/>
      <c r="SUD99" s="622"/>
      <c r="SUE99" s="622"/>
      <c r="SUF99" s="622"/>
      <c r="SUG99" s="622"/>
      <c r="SUH99" s="622"/>
      <c r="SUI99" s="622"/>
      <c r="SUJ99" s="622"/>
      <c r="SUK99" s="622"/>
      <c r="SUL99" s="622"/>
      <c r="SUM99" s="622"/>
      <c r="SUN99" s="622"/>
      <c r="SUO99" s="622"/>
      <c r="SUP99" s="622"/>
      <c r="SUQ99" s="622"/>
      <c r="SUR99" s="622"/>
      <c r="SUS99" s="622"/>
      <c r="SUT99" s="622"/>
      <c r="SUU99" s="622"/>
      <c r="SUV99" s="622"/>
      <c r="SUW99" s="622"/>
      <c r="SUX99" s="622"/>
      <c r="SUY99" s="622"/>
      <c r="SUZ99" s="622"/>
      <c r="SVA99" s="622"/>
      <c r="SVB99" s="622"/>
      <c r="SVC99" s="622"/>
      <c r="SVD99" s="622"/>
      <c r="SVE99" s="622"/>
      <c r="SVF99" s="622"/>
      <c r="SVG99" s="622"/>
      <c r="SVH99" s="622"/>
      <c r="SVI99" s="622"/>
      <c r="SVJ99" s="622"/>
      <c r="SVK99" s="622"/>
      <c r="SVL99" s="622"/>
      <c r="SVM99" s="622"/>
      <c r="SVN99" s="622"/>
      <c r="SVO99" s="622"/>
      <c r="SVP99" s="622"/>
      <c r="SVQ99" s="622"/>
      <c r="SVR99" s="622"/>
      <c r="SVS99" s="622"/>
      <c r="SVT99" s="622"/>
      <c r="SVU99" s="622"/>
      <c r="SVV99" s="622"/>
      <c r="SVW99" s="622"/>
      <c r="SVX99" s="622"/>
      <c r="SVY99" s="622"/>
      <c r="SVZ99" s="622"/>
      <c r="SWA99" s="622"/>
      <c r="SWB99" s="622"/>
      <c r="SWC99" s="622"/>
      <c r="SWD99" s="622"/>
      <c r="SWE99" s="622"/>
      <c r="SWF99" s="622"/>
      <c r="SWG99" s="622"/>
      <c r="SWH99" s="622"/>
      <c r="SWI99" s="622"/>
      <c r="SWJ99" s="622"/>
      <c r="SWK99" s="622"/>
      <c r="SWL99" s="622"/>
      <c r="SWM99" s="622"/>
      <c r="SWN99" s="622"/>
      <c r="SWO99" s="622"/>
      <c r="SWP99" s="622"/>
      <c r="SWQ99" s="622"/>
      <c r="SWR99" s="622"/>
      <c r="SWS99" s="622"/>
      <c r="SWT99" s="622"/>
      <c r="SWU99" s="622"/>
      <c r="SWV99" s="622"/>
      <c r="SWW99" s="622"/>
      <c r="SWX99" s="622"/>
      <c r="SWY99" s="622"/>
      <c r="SWZ99" s="622"/>
      <c r="SXA99" s="622"/>
      <c r="SXB99" s="622"/>
      <c r="SXC99" s="622"/>
      <c r="SXD99" s="622"/>
      <c r="SXE99" s="622"/>
      <c r="SXF99" s="622"/>
      <c r="SXG99" s="622"/>
      <c r="SXH99" s="622"/>
      <c r="SXI99" s="622"/>
      <c r="SXJ99" s="622"/>
      <c r="SXK99" s="622"/>
      <c r="SXL99" s="622"/>
      <c r="SXM99" s="622"/>
      <c r="SXN99" s="622"/>
      <c r="SXO99" s="622"/>
      <c r="SXP99" s="622"/>
      <c r="SXQ99" s="622"/>
      <c r="SXR99" s="622"/>
      <c r="SXS99" s="622"/>
      <c r="SXT99" s="622"/>
      <c r="SXU99" s="622"/>
      <c r="SXV99" s="622"/>
      <c r="SXW99" s="622"/>
      <c r="SXX99" s="622"/>
      <c r="SXY99" s="622"/>
      <c r="SXZ99" s="622"/>
      <c r="SYA99" s="622"/>
      <c r="SYB99" s="622"/>
      <c r="SYC99" s="622"/>
      <c r="SYD99" s="622"/>
      <c r="SYE99" s="622"/>
      <c r="SYF99" s="622"/>
      <c r="SYG99" s="622"/>
      <c r="SYH99" s="622"/>
      <c r="SYI99" s="622"/>
      <c r="SYJ99" s="622"/>
      <c r="SYK99" s="622"/>
      <c r="SYL99" s="622"/>
      <c r="SYM99" s="622"/>
      <c r="SYN99" s="622"/>
      <c r="SYO99" s="622"/>
      <c r="SYP99" s="622"/>
      <c r="SYQ99" s="622"/>
      <c r="SYR99" s="622"/>
      <c r="SYS99" s="622"/>
      <c r="SYT99" s="622"/>
      <c r="SYU99" s="622"/>
      <c r="SYV99" s="622"/>
      <c r="SYW99" s="622"/>
      <c r="SYX99" s="622"/>
      <c r="SYY99" s="622"/>
      <c r="SYZ99" s="622"/>
      <c r="SZA99" s="622"/>
      <c r="SZB99" s="622"/>
      <c r="SZC99" s="622"/>
      <c r="SZD99" s="622"/>
      <c r="SZE99" s="622"/>
      <c r="SZF99" s="622"/>
      <c r="SZG99" s="622"/>
      <c r="SZH99" s="622"/>
      <c r="SZI99" s="622"/>
      <c r="SZJ99" s="622"/>
      <c r="SZK99" s="622"/>
      <c r="SZL99" s="622"/>
      <c r="SZM99" s="622"/>
      <c r="SZN99" s="622"/>
      <c r="SZO99" s="622"/>
      <c r="SZP99" s="622"/>
      <c r="SZQ99" s="622"/>
      <c r="SZR99" s="622"/>
      <c r="SZS99" s="622"/>
      <c r="SZT99" s="622"/>
      <c r="SZU99" s="622"/>
      <c r="SZV99" s="622"/>
      <c r="SZW99" s="622"/>
      <c r="SZX99" s="622"/>
      <c r="SZY99" s="622"/>
      <c r="SZZ99" s="622"/>
      <c r="TAA99" s="622"/>
      <c r="TAB99" s="622"/>
      <c r="TAC99" s="622"/>
      <c r="TAD99" s="622"/>
      <c r="TAE99" s="622"/>
      <c r="TAF99" s="622"/>
      <c r="TAG99" s="622"/>
      <c r="TAH99" s="622"/>
      <c r="TAI99" s="622"/>
      <c r="TAJ99" s="622"/>
      <c r="TAK99" s="622"/>
      <c r="TAL99" s="622"/>
      <c r="TAM99" s="622"/>
      <c r="TAN99" s="622"/>
      <c r="TAO99" s="622"/>
      <c r="TAP99" s="622"/>
      <c r="TAQ99" s="622"/>
      <c r="TAR99" s="622"/>
      <c r="TAS99" s="622"/>
      <c r="TAT99" s="622"/>
      <c r="TAU99" s="622"/>
      <c r="TAV99" s="622"/>
      <c r="TAW99" s="622"/>
      <c r="TAX99" s="622"/>
      <c r="TAY99" s="622"/>
      <c r="TAZ99" s="622"/>
      <c r="TBA99" s="622"/>
      <c r="TBB99" s="622"/>
      <c r="TBC99" s="622"/>
      <c r="TBD99" s="622"/>
      <c r="TBE99" s="622"/>
      <c r="TBF99" s="622"/>
      <c r="TBG99" s="622"/>
      <c r="TBH99" s="622"/>
      <c r="TBI99" s="622"/>
      <c r="TBJ99" s="622"/>
      <c r="TBK99" s="622"/>
      <c r="TBL99" s="622"/>
      <c r="TBM99" s="622"/>
      <c r="TBN99" s="622"/>
      <c r="TBO99" s="622"/>
      <c r="TBP99" s="622"/>
      <c r="TBQ99" s="622"/>
      <c r="TBR99" s="622"/>
      <c r="TBS99" s="622"/>
      <c r="TBT99" s="622"/>
      <c r="TBU99" s="622"/>
      <c r="TBV99" s="622"/>
      <c r="TBW99" s="622"/>
      <c r="TBX99" s="622"/>
      <c r="TBY99" s="622"/>
      <c r="TBZ99" s="622"/>
      <c r="TCA99" s="622"/>
      <c r="TCB99" s="622"/>
      <c r="TCC99" s="622"/>
      <c r="TCD99" s="622"/>
      <c r="TCE99" s="622"/>
      <c r="TCF99" s="622"/>
      <c r="TCG99" s="622"/>
      <c r="TCH99" s="622"/>
      <c r="TCI99" s="622"/>
      <c r="TCJ99" s="622"/>
      <c r="TCK99" s="622"/>
      <c r="TCL99" s="622"/>
      <c r="TCM99" s="622"/>
      <c r="TCN99" s="622"/>
      <c r="TCO99" s="622"/>
      <c r="TCP99" s="622"/>
      <c r="TCQ99" s="622"/>
      <c r="TCR99" s="622"/>
      <c r="TCS99" s="622"/>
      <c r="TCT99" s="622"/>
      <c r="TCU99" s="622"/>
      <c r="TCV99" s="622"/>
      <c r="TCW99" s="622"/>
      <c r="TCX99" s="622"/>
      <c r="TCY99" s="622"/>
      <c r="TCZ99" s="622"/>
      <c r="TDA99" s="622"/>
      <c r="TDB99" s="622"/>
      <c r="TDC99" s="622"/>
      <c r="TDD99" s="622"/>
      <c r="TDE99" s="622"/>
      <c r="TDF99" s="622"/>
      <c r="TDG99" s="622"/>
      <c r="TDH99" s="622"/>
      <c r="TDI99" s="622"/>
      <c r="TDJ99" s="622"/>
      <c r="TDK99" s="622"/>
      <c r="TDL99" s="622"/>
      <c r="TDM99" s="622"/>
      <c r="TDN99" s="622"/>
      <c r="TDO99" s="622"/>
      <c r="TDP99" s="622"/>
      <c r="TDQ99" s="622"/>
      <c r="TDR99" s="622"/>
      <c r="TDS99" s="622"/>
      <c r="TDT99" s="622"/>
      <c r="TDU99" s="622"/>
      <c r="TDV99" s="622"/>
      <c r="TDW99" s="622"/>
      <c r="TDX99" s="622"/>
      <c r="TDY99" s="622"/>
      <c r="TDZ99" s="622"/>
      <c r="TEA99" s="622"/>
      <c r="TEB99" s="622"/>
      <c r="TEC99" s="622"/>
      <c r="TED99" s="622"/>
      <c r="TEE99" s="622"/>
      <c r="TEF99" s="622"/>
      <c r="TEG99" s="622"/>
      <c r="TEH99" s="622"/>
      <c r="TEI99" s="622"/>
      <c r="TEJ99" s="622"/>
      <c r="TEK99" s="622"/>
      <c r="TEL99" s="622"/>
      <c r="TEM99" s="622"/>
      <c r="TEN99" s="622"/>
      <c r="TEO99" s="622"/>
      <c r="TEP99" s="622"/>
      <c r="TEQ99" s="622"/>
      <c r="TER99" s="622"/>
      <c r="TES99" s="622"/>
      <c r="TET99" s="622"/>
      <c r="TEU99" s="622"/>
      <c r="TEV99" s="622"/>
      <c r="TEW99" s="622"/>
      <c r="TEX99" s="622"/>
      <c r="TEY99" s="622"/>
      <c r="TEZ99" s="622"/>
      <c r="TFA99" s="622"/>
      <c r="TFB99" s="622"/>
      <c r="TFC99" s="622"/>
      <c r="TFD99" s="622"/>
      <c r="TFE99" s="622"/>
      <c r="TFF99" s="622"/>
      <c r="TFG99" s="622"/>
      <c r="TFH99" s="622"/>
      <c r="TFI99" s="622"/>
      <c r="TFJ99" s="622"/>
      <c r="TFK99" s="622"/>
      <c r="TFL99" s="622"/>
      <c r="TFM99" s="622"/>
      <c r="TFN99" s="622"/>
      <c r="TFO99" s="622"/>
      <c r="TFP99" s="622"/>
      <c r="TFQ99" s="622"/>
      <c r="TFR99" s="622"/>
      <c r="TFS99" s="622"/>
      <c r="TFT99" s="622"/>
      <c r="TFU99" s="622"/>
      <c r="TFV99" s="622"/>
      <c r="TFW99" s="622"/>
      <c r="TFX99" s="622"/>
      <c r="TFY99" s="622"/>
      <c r="TFZ99" s="622"/>
      <c r="TGA99" s="622"/>
      <c r="TGB99" s="622"/>
      <c r="TGC99" s="622"/>
      <c r="TGD99" s="622"/>
      <c r="TGE99" s="622"/>
      <c r="TGF99" s="622"/>
      <c r="TGG99" s="622"/>
      <c r="TGH99" s="622"/>
      <c r="TGI99" s="622"/>
      <c r="TGJ99" s="622"/>
      <c r="TGK99" s="622"/>
      <c r="TGL99" s="622"/>
      <c r="TGM99" s="622"/>
      <c r="TGN99" s="622"/>
      <c r="TGO99" s="622"/>
      <c r="TGP99" s="622"/>
      <c r="TGQ99" s="622"/>
      <c r="TGR99" s="622"/>
      <c r="TGS99" s="622"/>
      <c r="TGT99" s="622"/>
      <c r="TGU99" s="622"/>
      <c r="TGV99" s="622"/>
      <c r="TGW99" s="622"/>
      <c r="TGX99" s="622"/>
      <c r="TGY99" s="622"/>
      <c r="TGZ99" s="622"/>
      <c r="THA99" s="622"/>
      <c r="THB99" s="622"/>
      <c r="THC99" s="622"/>
      <c r="THD99" s="622"/>
      <c r="THE99" s="622"/>
      <c r="THF99" s="622"/>
      <c r="THG99" s="622"/>
      <c r="THH99" s="622"/>
      <c r="THI99" s="622"/>
      <c r="THJ99" s="622"/>
      <c r="THK99" s="622"/>
      <c r="THL99" s="622"/>
      <c r="THM99" s="622"/>
      <c r="THN99" s="622"/>
      <c r="THO99" s="622"/>
      <c r="THP99" s="622"/>
      <c r="THQ99" s="622"/>
      <c r="THR99" s="622"/>
      <c r="THS99" s="622"/>
      <c r="THT99" s="622"/>
      <c r="THU99" s="622"/>
      <c r="THV99" s="622"/>
      <c r="THW99" s="622"/>
      <c r="THX99" s="622"/>
      <c r="THY99" s="622"/>
      <c r="THZ99" s="622"/>
      <c r="TIA99" s="622"/>
      <c r="TIB99" s="622"/>
      <c r="TIC99" s="622"/>
      <c r="TID99" s="622"/>
      <c r="TIE99" s="622"/>
      <c r="TIF99" s="622"/>
      <c r="TIG99" s="622"/>
      <c r="TIH99" s="622"/>
      <c r="TII99" s="622"/>
      <c r="TIJ99" s="622"/>
      <c r="TIK99" s="622"/>
      <c r="TIL99" s="622"/>
      <c r="TIM99" s="622"/>
      <c r="TIN99" s="622"/>
      <c r="TIO99" s="622"/>
      <c r="TIP99" s="622"/>
      <c r="TIQ99" s="622"/>
      <c r="TIR99" s="622"/>
      <c r="TIS99" s="622"/>
      <c r="TIT99" s="622"/>
      <c r="TIU99" s="622"/>
      <c r="TIV99" s="622"/>
      <c r="TIW99" s="622"/>
      <c r="TIX99" s="622"/>
      <c r="TIY99" s="622"/>
      <c r="TIZ99" s="622"/>
      <c r="TJA99" s="622"/>
      <c r="TJB99" s="622"/>
      <c r="TJC99" s="622"/>
      <c r="TJD99" s="622"/>
      <c r="TJE99" s="622"/>
      <c r="TJF99" s="622"/>
      <c r="TJG99" s="622"/>
      <c r="TJH99" s="622"/>
      <c r="TJI99" s="622"/>
      <c r="TJJ99" s="622"/>
      <c r="TJK99" s="622"/>
      <c r="TJL99" s="622"/>
      <c r="TJM99" s="622"/>
      <c r="TJN99" s="622"/>
      <c r="TJO99" s="622"/>
      <c r="TJP99" s="622"/>
      <c r="TJQ99" s="622"/>
      <c r="TJR99" s="622"/>
      <c r="TJS99" s="622"/>
      <c r="TJT99" s="622"/>
      <c r="TJU99" s="622"/>
      <c r="TJV99" s="622"/>
      <c r="TJW99" s="622"/>
      <c r="TJX99" s="622"/>
      <c r="TJY99" s="622"/>
      <c r="TJZ99" s="622"/>
      <c r="TKA99" s="622"/>
      <c r="TKB99" s="622"/>
      <c r="TKC99" s="622"/>
      <c r="TKD99" s="622"/>
      <c r="TKE99" s="622"/>
      <c r="TKF99" s="622"/>
      <c r="TKG99" s="622"/>
      <c r="TKH99" s="622"/>
      <c r="TKI99" s="622"/>
      <c r="TKJ99" s="622"/>
      <c r="TKK99" s="622"/>
      <c r="TKL99" s="622"/>
      <c r="TKM99" s="622"/>
      <c r="TKN99" s="622"/>
      <c r="TKO99" s="622"/>
      <c r="TKP99" s="622"/>
      <c r="TKQ99" s="622"/>
      <c r="TKR99" s="622"/>
      <c r="TKS99" s="622"/>
      <c r="TKT99" s="622"/>
      <c r="TKU99" s="622"/>
      <c r="TKV99" s="622"/>
      <c r="TKW99" s="622"/>
      <c r="TKX99" s="622"/>
      <c r="TKY99" s="622"/>
      <c r="TKZ99" s="622"/>
      <c r="TLA99" s="622"/>
      <c r="TLB99" s="622"/>
      <c r="TLC99" s="622"/>
      <c r="TLD99" s="622"/>
      <c r="TLE99" s="622"/>
      <c r="TLF99" s="622"/>
      <c r="TLG99" s="622"/>
      <c r="TLH99" s="622"/>
      <c r="TLI99" s="622"/>
      <c r="TLJ99" s="622"/>
      <c r="TLK99" s="622"/>
      <c r="TLL99" s="622"/>
      <c r="TLM99" s="622"/>
      <c r="TLN99" s="622"/>
      <c r="TLO99" s="622"/>
      <c r="TLP99" s="622"/>
      <c r="TLQ99" s="622"/>
      <c r="TLR99" s="622"/>
      <c r="TLS99" s="622"/>
      <c r="TLT99" s="622"/>
      <c r="TLU99" s="622"/>
      <c r="TLV99" s="622"/>
      <c r="TLW99" s="622"/>
      <c r="TLX99" s="622"/>
      <c r="TLY99" s="622"/>
      <c r="TLZ99" s="622"/>
      <c r="TMA99" s="622"/>
      <c r="TMB99" s="622"/>
      <c r="TMC99" s="622"/>
      <c r="TMD99" s="622"/>
      <c r="TME99" s="622"/>
      <c r="TMF99" s="622"/>
      <c r="TMG99" s="622"/>
      <c r="TMH99" s="622"/>
      <c r="TMI99" s="622"/>
      <c r="TMJ99" s="622"/>
      <c r="TMK99" s="622"/>
      <c r="TML99" s="622"/>
      <c r="TMM99" s="622"/>
      <c r="TMN99" s="622"/>
      <c r="TMO99" s="622"/>
      <c r="TMP99" s="622"/>
      <c r="TMQ99" s="622"/>
      <c r="TMR99" s="622"/>
      <c r="TMS99" s="622"/>
      <c r="TMT99" s="622"/>
      <c r="TMU99" s="622"/>
      <c r="TMV99" s="622"/>
      <c r="TMW99" s="622"/>
      <c r="TMX99" s="622"/>
      <c r="TMY99" s="622"/>
      <c r="TMZ99" s="622"/>
      <c r="TNA99" s="622"/>
      <c r="TNB99" s="622"/>
      <c r="TNC99" s="622"/>
      <c r="TND99" s="622"/>
      <c r="TNE99" s="622"/>
      <c r="TNF99" s="622"/>
      <c r="TNG99" s="622"/>
      <c r="TNH99" s="622"/>
      <c r="TNI99" s="622"/>
      <c r="TNJ99" s="622"/>
      <c r="TNK99" s="622"/>
      <c r="TNL99" s="622"/>
      <c r="TNM99" s="622"/>
      <c r="TNN99" s="622"/>
      <c r="TNO99" s="622"/>
      <c r="TNP99" s="622"/>
      <c r="TNQ99" s="622"/>
      <c r="TNR99" s="622"/>
      <c r="TNS99" s="622"/>
      <c r="TNT99" s="622"/>
      <c r="TNU99" s="622"/>
      <c r="TNV99" s="622"/>
      <c r="TNW99" s="622"/>
      <c r="TNX99" s="622"/>
      <c r="TNY99" s="622"/>
      <c r="TNZ99" s="622"/>
      <c r="TOA99" s="622"/>
      <c r="TOB99" s="622"/>
      <c r="TOC99" s="622"/>
      <c r="TOD99" s="622"/>
      <c r="TOE99" s="622"/>
      <c r="TOF99" s="622"/>
      <c r="TOG99" s="622"/>
      <c r="TOH99" s="622"/>
      <c r="TOI99" s="622"/>
      <c r="TOJ99" s="622"/>
      <c r="TOK99" s="622"/>
      <c r="TOL99" s="622"/>
      <c r="TOM99" s="622"/>
      <c r="TON99" s="622"/>
      <c r="TOO99" s="622"/>
      <c r="TOP99" s="622"/>
      <c r="TOQ99" s="622"/>
      <c r="TOR99" s="622"/>
      <c r="TOS99" s="622"/>
      <c r="TOT99" s="622"/>
      <c r="TOU99" s="622"/>
      <c r="TOV99" s="622"/>
      <c r="TOW99" s="622"/>
      <c r="TOX99" s="622"/>
      <c r="TOY99" s="622"/>
      <c r="TOZ99" s="622"/>
      <c r="TPA99" s="622"/>
      <c r="TPB99" s="622"/>
      <c r="TPC99" s="622"/>
      <c r="TPD99" s="622"/>
      <c r="TPE99" s="622"/>
      <c r="TPF99" s="622"/>
      <c r="TPG99" s="622"/>
      <c r="TPH99" s="622"/>
      <c r="TPI99" s="622"/>
      <c r="TPJ99" s="622"/>
      <c r="TPK99" s="622"/>
      <c r="TPL99" s="622"/>
      <c r="TPM99" s="622"/>
      <c r="TPN99" s="622"/>
      <c r="TPO99" s="622"/>
      <c r="TPP99" s="622"/>
      <c r="TPQ99" s="622"/>
      <c r="TPR99" s="622"/>
      <c r="TPS99" s="622"/>
      <c r="TPT99" s="622"/>
      <c r="TPU99" s="622"/>
      <c r="TPV99" s="622"/>
      <c r="TPW99" s="622"/>
      <c r="TPX99" s="622"/>
      <c r="TPY99" s="622"/>
      <c r="TPZ99" s="622"/>
      <c r="TQA99" s="622"/>
      <c r="TQB99" s="622"/>
      <c r="TQC99" s="622"/>
      <c r="TQD99" s="622"/>
      <c r="TQE99" s="622"/>
      <c r="TQF99" s="622"/>
      <c r="TQG99" s="622"/>
      <c r="TQH99" s="622"/>
      <c r="TQI99" s="622"/>
      <c r="TQJ99" s="622"/>
      <c r="TQK99" s="622"/>
      <c r="TQL99" s="622"/>
      <c r="TQM99" s="622"/>
      <c r="TQN99" s="622"/>
      <c r="TQO99" s="622"/>
      <c r="TQP99" s="622"/>
      <c r="TQQ99" s="622"/>
      <c r="TQR99" s="622"/>
      <c r="TQS99" s="622"/>
      <c r="TQT99" s="622"/>
      <c r="TQU99" s="622"/>
      <c r="TQV99" s="622"/>
      <c r="TQW99" s="622"/>
      <c r="TQX99" s="622"/>
      <c r="TQY99" s="622"/>
      <c r="TQZ99" s="622"/>
      <c r="TRA99" s="622"/>
      <c r="TRB99" s="622"/>
      <c r="TRC99" s="622"/>
      <c r="TRD99" s="622"/>
      <c r="TRE99" s="622"/>
      <c r="TRF99" s="622"/>
      <c r="TRG99" s="622"/>
      <c r="TRH99" s="622"/>
      <c r="TRI99" s="622"/>
      <c r="TRJ99" s="622"/>
      <c r="TRK99" s="622"/>
      <c r="TRL99" s="622"/>
      <c r="TRM99" s="622"/>
      <c r="TRN99" s="622"/>
      <c r="TRO99" s="622"/>
      <c r="TRP99" s="622"/>
      <c r="TRQ99" s="622"/>
      <c r="TRR99" s="622"/>
      <c r="TRS99" s="622"/>
      <c r="TRT99" s="622"/>
      <c r="TRU99" s="622"/>
      <c r="TRV99" s="622"/>
      <c r="TRW99" s="622"/>
      <c r="TRX99" s="622"/>
      <c r="TRY99" s="622"/>
      <c r="TRZ99" s="622"/>
      <c r="TSA99" s="622"/>
      <c r="TSB99" s="622"/>
      <c r="TSC99" s="622"/>
      <c r="TSD99" s="622"/>
      <c r="TSE99" s="622"/>
      <c r="TSF99" s="622"/>
      <c r="TSG99" s="622"/>
      <c r="TSH99" s="622"/>
      <c r="TSI99" s="622"/>
      <c r="TSJ99" s="622"/>
      <c r="TSK99" s="622"/>
      <c r="TSL99" s="622"/>
      <c r="TSM99" s="622"/>
      <c r="TSN99" s="622"/>
      <c r="TSO99" s="622"/>
      <c r="TSP99" s="622"/>
      <c r="TSQ99" s="622"/>
      <c r="TSR99" s="622"/>
      <c r="TSS99" s="622"/>
      <c r="TST99" s="622"/>
      <c r="TSU99" s="622"/>
      <c r="TSV99" s="622"/>
      <c r="TSW99" s="622"/>
      <c r="TSX99" s="622"/>
      <c r="TSY99" s="622"/>
      <c r="TSZ99" s="622"/>
      <c r="TTA99" s="622"/>
      <c r="TTB99" s="622"/>
      <c r="TTC99" s="622"/>
      <c r="TTD99" s="622"/>
      <c r="TTE99" s="622"/>
      <c r="TTF99" s="622"/>
      <c r="TTG99" s="622"/>
      <c r="TTH99" s="622"/>
      <c r="TTI99" s="622"/>
      <c r="TTJ99" s="622"/>
      <c r="TTK99" s="622"/>
      <c r="TTL99" s="622"/>
      <c r="TTM99" s="622"/>
      <c r="TTN99" s="622"/>
      <c r="TTO99" s="622"/>
      <c r="TTP99" s="622"/>
      <c r="TTQ99" s="622"/>
      <c r="TTR99" s="622"/>
      <c r="TTS99" s="622"/>
      <c r="TTT99" s="622"/>
      <c r="TTU99" s="622"/>
      <c r="TTV99" s="622"/>
      <c r="TTW99" s="622"/>
      <c r="TTX99" s="622"/>
      <c r="TTY99" s="622"/>
      <c r="TTZ99" s="622"/>
      <c r="TUA99" s="622"/>
      <c r="TUB99" s="622"/>
      <c r="TUC99" s="622"/>
      <c r="TUD99" s="622"/>
      <c r="TUE99" s="622"/>
      <c r="TUF99" s="622"/>
      <c r="TUG99" s="622"/>
      <c r="TUH99" s="622"/>
      <c r="TUI99" s="622"/>
      <c r="TUJ99" s="622"/>
      <c r="TUK99" s="622"/>
      <c r="TUL99" s="622"/>
      <c r="TUM99" s="622"/>
      <c r="TUN99" s="622"/>
      <c r="TUO99" s="622"/>
      <c r="TUP99" s="622"/>
      <c r="TUQ99" s="622"/>
      <c r="TUR99" s="622"/>
      <c r="TUS99" s="622"/>
      <c r="TUT99" s="622"/>
      <c r="TUU99" s="622"/>
      <c r="TUV99" s="622"/>
      <c r="TUW99" s="622"/>
      <c r="TUX99" s="622"/>
      <c r="TUY99" s="622"/>
      <c r="TUZ99" s="622"/>
      <c r="TVA99" s="622"/>
      <c r="TVB99" s="622"/>
      <c r="TVC99" s="622"/>
      <c r="TVD99" s="622"/>
      <c r="TVE99" s="622"/>
      <c r="TVF99" s="622"/>
      <c r="TVG99" s="622"/>
      <c r="TVH99" s="622"/>
      <c r="TVI99" s="622"/>
      <c r="TVJ99" s="622"/>
      <c r="TVK99" s="622"/>
      <c r="TVL99" s="622"/>
      <c r="TVM99" s="622"/>
      <c r="TVN99" s="622"/>
      <c r="TVO99" s="622"/>
      <c r="TVP99" s="622"/>
      <c r="TVQ99" s="622"/>
      <c r="TVR99" s="622"/>
      <c r="TVS99" s="622"/>
      <c r="TVT99" s="622"/>
      <c r="TVU99" s="622"/>
      <c r="TVV99" s="622"/>
      <c r="TVW99" s="622"/>
      <c r="TVX99" s="622"/>
      <c r="TVY99" s="622"/>
      <c r="TVZ99" s="622"/>
      <c r="TWA99" s="622"/>
      <c r="TWB99" s="622"/>
      <c r="TWC99" s="622"/>
      <c r="TWD99" s="622"/>
      <c r="TWE99" s="622"/>
      <c r="TWF99" s="622"/>
      <c r="TWG99" s="622"/>
      <c r="TWH99" s="622"/>
      <c r="TWI99" s="622"/>
      <c r="TWJ99" s="622"/>
      <c r="TWK99" s="622"/>
      <c r="TWL99" s="622"/>
      <c r="TWM99" s="622"/>
      <c r="TWN99" s="622"/>
      <c r="TWO99" s="622"/>
      <c r="TWP99" s="622"/>
      <c r="TWQ99" s="622"/>
      <c r="TWR99" s="622"/>
      <c r="TWS99" s="622"/>
      <c r="TWT99" s="622"/>
      <c r="TWU99" s="622"/>
      <c r="TWV99" s="622"/>
      <c r="TWW99" s="622"/>
      <c r="TWX99" s="622"/>
      <c r="TWY99" s="622"/>
      <c r="TWZ99" s="622"/>
      <c r="TXA99" s="622"/>
      <c r="TXB99" s="622"/>
      <c r="TXC99" s="622"/>
      <c r="TXD99" s="622"/>
      <c r="TXE99" s="622"/>
      <c r="TXF99" s="622"/>
      <c r="TXG99" s="622"/>
      <c r="TXH99" s="622"/>
      <c r="TXI99" s="622"/>
      <c r="TXJ99" s="622"/>
      <c r="TXK99" s="622"/>
      <c r="TXL99" s="622"/>
      <c r="TXM99" s="622"/>
      <c r="TXN99" s="622"/>
      <c r="TXO99" s="622"/>
      <c r="TXP99" s="622"/>
      <c r="TXQ99" s="622"/>
      <c r="TXR99" s="622"/>
      <c r="TXS99" s="622"/>
      <c r="TXT99" s="622"/>
      <c r="TXU99" s="622"/>
      <c r="TXV99" s="622"/>
      <c r="TXW99" s="622"/>
      <c r="TXX99" s="622"/>
      <c r="TXY99" s="622"/>
      <c r="TXZ99" s="622"/>
      <c r="TYA99" s="622"/>
      <c r="TYB99" s="622"/>
      <c r="TYC99" s="622"/>
      <c r="TYD99" s="622"/>
      <c r="TYE99" s="622"/>
      <c r="TYF99" s="622"/>
      <c r="TYG99" s="622"/>
      <c r="TYH99" s="622"/>
      <c r="TYI99" s="622"/>
      <c r="TYJ99" s="622"/>
      <c r="TYK99" s="622"/>
      <c r="TYL99" s="622"/>
      <c r="TYM99" s="622"/>
      <c r="TYN99" s="622"/>
      <c r="TYO99" s="622"/>
      <c r="TYP99" s="622"/>
      <c r="TYQ99" s="622"/>
      <c r="TYR99" s="622"/>
      <c r="TYS99" s="622"/>
      <c r="TYT99" s="622"/>
      <c r="TYU99" s="622"/>
      <c r="TYV99" s="622"/>
      <c r="TYW99" s="622"/>
      <c r="TYX99" s="622"/>
      <c r="TYY99" s="622"/>
      <c r="TYZ99" s="622"/>
      <c r="TZA99" s="622"/>
      <c r="TZB99" s="622"/>
      <c r="TZC99" s="622"/>
      <c r="TZD99" s="622"/>
      <c r="TZE99" s="622"/>
      <c r="TZF99" s="622"/>
      <c r="TZG99" s="622"/>
      <c r="TZH99" s="622"/>
      <c r="TZI99" s="622"/>
      <c r="TZJ99" s="622"/>
      <c r="TZK99" s="622"/>
      <c r="TZL99" s="622"/>
      <c r="TZM99" s="622"/>
      <c r="TZN99" s="622"/>
      <c r="TZO99" s="622"/>
      <c r="TZP99" s="622"/>
      <c r="TZQ99" s="622"/>
      <c r="TZR99" s="622"/>
      <c r="TZS99" s="622"/>
      <c r="TZT99" s="622"/>
      <c r="TZU99" s="622"/>
      <c r="TZV99" s="622"/>
      <c r="TZW99" s="622"/>
      <c r="TZX99" s="622"/>
      <c r="TZY99" s="622"/>
      <c r="TZZ99" s="622"/>
      <c r="UAA99" s="622"/>
      <c r="UAB99" s="622"/>
      <c r="UAC99" s="622"/>
      <c r="UAD99" s="622"/>
      <c r="UAE99" s="622"/>
      <c r="UAF99" s="622"/>
      <c r="UAG99" s="622"/>
      <c r="UAH99" s="622"/>
      <c r="UAI99" s="622"/>
      <c r="UAJ99" s="622"/>
      <c r="UAK99" s="622"/>
      <c r="UAL99" s="622"/>
      <c r="UAM99" s="622"/>
      <c r="UAN99" s="622"/>
      <c r="UAO99" s="622"/>
      <c r="UAP99" s="622"/>
      <c r="UAQ99" s="622"/>
      <c r="UAR99" s="622"/>
      <c r="UAS99" s="622"/>
      <c r="UAT99" s="622"/>
      <c r="UAU99" s="622"/>
      <c r="UAV99" s="622"/>
      <c r="UAW99" s="622"/>
      <c r="UAX99" s="622"/>
      <c r="UAY99" s="622"/>
      <c r="UAZ99" s="622"/>
      <c r="UBA99" s="622"/>
      <c r="UBB99" s="622"/>
      <c r="UBC99" s="622"/>
      <c r="UBD99" s="622"/>
      <c r="UBE99" s="622"/>
      <c r="UBF99" s="622"/>
      <c r="UBG99" s="622"/>
      <c r="UBH99" s="622"/>
      <c r="UBI99" s="622"/>
      <c r="UBJ99" s="622"/>
      <c r="UBK99" s="622"/>
      <c r="UBL99" s="622"/>
      <c r="UBM99" s="622"/>
      <c r="UBN99" s="622"/>
      <c r="UBO99" s="622"/>
      <c r="UBP99" s="622"/>
      <c r="UBQ99" s="622"/>
      <c r="UBR99" s="622"/>
      <c r="UBS99" s="622"/>
      <c r="UBT99" s="622"/>
      <c r="UBU99" s="622"/>
      <c r="UBV99" s="622"/>
      <c r="UBW99" s="622"/>
      <c r="UBX99" s="622"/>
      <c r="UBY99" s="622"/>
      <c r="UBZ99" s="622"/>
      <c r="UCA99" s="622"/>
      <c r="UCB99" s="622"/>
      <c r="UCC99" s="622"/>
      <c r="UCD99" s="622"/>
      <c r="UCE99" s="622"/>
      <c r="UCF99" s="622"/>
      <c r="UCG99" s="622"/>
      <c r="UCH99" s="622"/>
      <c r="UCI99" s="622"/>
      <c r="UCJ99" s="622"/>
      <c r="UCK99" s="622"/>
      <c r="UCL99" s="622"/>
      <c r="UCM99" s="622"/>
      <c r="UCN99" s="622"/>
      <c r="UCO99" s="622"/>
      <c r="UCP99" s="622"/>
      <c r="UCQ99" s="622"/>
      <c r="UCR99" s="622"/>
      <c r="UCS99" s="622"/>
      <c r="UCT99" s="622"/>
      <c r="UCU99" s="622"/>
      <c r="UCV99" s="622"/>
      <c r="UCW99" s="622"/>
      <c r="UCX99" s="622"/>
      <c r="UCY99" s="622"/>
      <c r="UCZ99" s="622"/>
      <c r="UDA99" s="622"/>
      <c r="UDB99" s="622"/>
      <c r="UDC99" s="622"/>
      <c r="UDD99" s="622"/>
      <c r="UDE99" s="622"/>
      <c r="UDF99" s="622"/>
      <c r="UDG99" s="622"/>
      <c r="UDH99" s="622"/>
      <c r="UDI99" s="622"/>
      <c r="UDJ99" s="622"/>
      <c r="UDK99" s="622"/>
      <c r="UDL99" s="622"/>
      <c r="UDM99" s="622"/>
      <c r="UDN99" s="622"/>
      <c r="UDO99" s="622"/>
      <c r="UDP99" s="622"/>
      <c r="UDQ99" s="622"/>
      <c r="UDR99" s="622"/>
      <c r="UDS99" s="622"/>
      <c r="UDT99" s="622"/>
      <c r="UDU99" s="622"/>
      <c r="UDV99" s="622"/>
      <c r="UDW99" s="622"/>
      <c r="UDX99" s="622"/>
      <c r="UDY99" s="622"/>
      <c r="UDZ99" s="622"/>
      <c r="UEA99" s="622"/>
      <c r="UEB99" s="622"/>
      <c r="UEC99" s="622"/>
      <c r="UED99" s="622"/>
      <c r="UEE99" s="622"/>
      <c r="UEF99" s="622"/>
      <c r="UEG99" s="622"/>
      <c r="UEH99" s="622"/>
      <c r="UEI99" s="622"/>
      <c r="UEJ99" s="622"/>
      <c r="UEK99" s="622"/>
      <c r="UEL99" s="622"/>
      <c r="UEM99" s="622"/>
      <c r="UEN99" s="622"/>
      <c r="UEO99" s="622"/>
      <c r="UEP99" s="622"/>
      <c r="UEQ99" s="622"/>
      <c r="UER99" s="622"/>
      <c r="UES99" s="622"/>
      <c r="UET99" s="622"/>
      <c r="UEU99" s="622"/>
      <c r="UEV99" s="622"/>
      <c r="UEW99" s="622"/>
      <c r="UEX99" s="622"/>
      <c r="UEY99" s="622"/>
      <c r="UEZ99" s="622"/>
      <c r="UFA99" s="622"/>
      <c r="UFB99" s="622"/>
      <c r="UFC99" s="622"/>
      <c r="UFD99" s="622"/>
      <c r="UFE99" s="622"/>
      <c r="UFF99" s="622"/>
      <c r="UFG99" s="622"/>
      <c r="UFH99" s="622"/>
      <c r="UFI99" s="622"/>
      <c r="UFJ99" s="622"/>
      <c r="UFK99" s="622"/>
      <c r="UFL99" s="622"/>
      <c r="UFM99" s="622"/>
      <c r="UFN99" s="622"/>
      <c r="UFO99" s="622"/>
      <c r="UFP99" s="622"/>
      <c r="UFQ99" s="622"/>
      <c r="UFR99" s="622"/>
      <c r="UFS99" s="622"/>
      <c r="UFT99" s="622"/>
      <c r="UFU99" s="622"/>
      <c r="UFV99" s="622"/>
      <c r="UFW99" s="622"/>
      <c r="UFX99" s="622"/>
      <c r="UFY99" s="622"/>
      <c r="UFZ99" s="622"/>
      <c r="UGA99" s="622"/>
      <c r="UGB99" s="622"/>
      <c r="UGC99" s="622"/>
      <c r="UGD99" s="622"/>
      <c r="UGE99" s="622"/>
      <c r="UGF99" s="622"/>
      <c r="UGG99" s="622"/>
      <c r="UGH99" s="622"/>
      <c r="UGI99" s="622"/>
      <c r="UGJ99" s="622"/>
      <c r="UGK99" s="622"/>
      <c r="UGL99" s="622"/>
      <c r="UGM99" s="622"/>
      <c r="UGN99" s="622"/>
      <c r="UGO99" s="622"/>
      <c r="UGP99" s="622"/>
      <c r="UGQ99" s="622"/>
      <c r="UGR99" s="622"/>
      <c r="UGS99" s="622"/>
      <c r="UGT99" s="622"/>
      <c r="UGU99" s="622"/>
      <c r="UGV99" s="622"/>
      <c r="UGW99" s="622"/>
      <c r="UGX99" s="622"/>
      <c r="UGY99" s="622"/>
      <c r="UGZ99" s="622"/>
      <c r="UHA99" s="622"/>
      <c r="UHB99" s="622"/>
      <c r="UHC99" s="622"/>
      <c r="UHD99" s="622"/>
      <c r="UHE99" s="622"/>
      <c r="UHF99" s="622"/>
      <c r="UHG99" s="622"/>
      <c r="UHH99" s="622"/>
      <c r="UHI99" s="622"/>
      <c r="UHJ99" s="622"/>
      <c r="UHK99" s="622"/>
      <c r="UHL99" s="622"/>
      <c r="UHM99" s="622"/>
      <c r="UHN99" s="622"/>
      <c r="UHO99" s="622"/>
      <c r="UHP99" s="622"/>
      <c r="UHQ99" s="622"/>
      <c r="UHR99" s="622"/>
      <c r="UHS99" s="622"/>
      <c r="UHT99" s="622"/>
      <c r="UHU99" s="622"/>
      <c r="UHV99" s="622"/>
      <c r="UHW99" s="622"/>
      <c r="UHX99" s="622"/>
      <c r="UHY99" s="622"/>
      <c r="UHZ99" s="622"/>
      <c r="UIA99" s="622"/>
      <c r="UIB99" s="622"/>
      <c r="UIC99" s="622"/>
      <c r="UID99" s="622"/>
      <c r="UIE99" s="622"/>
      <c r="UIF99" s="622"/>
      <c r="UIG99" s="622"/>
      <c r="UIH99" s="622"/>
      <c r="UII99" s="622"/>
      <c r="UIJ99" s="622"/>
      <c r="UIK99" s="622"/>
      <c r="UIL99" s="622"/>
      <c r="UIM99" s="622"/>
      <c r="UIN99" s="622"/>
      <c r="UIO99" s="622"/>
      <c r="UIP99" s="622"/>
      <c r="UIQ99" s="622"/>
      <c r="UIR99" s="622"/>
      <c r="UIS99" s="622"/>
      <c r="UIT99" s="622"/>
      <c r="UIU99" s="622"/>
      <c r="UIV99" s="622"/>
      <c r="UIW99" s="622"/>
      <c r="UIX99" s="622"/>
      <c r="UIY99" s="622"/>
      <c r="UIZ99" s="622"/>
      <c r="UJA99" s="622"/>
      <c r="UJB99" s="622"/>
      <c r="UJC99" s="622"/>
      <c r="UJD99" s="622"/>
      <c r="UJE99" s="622"/>
      <c r="UJF99" s="622"/>
      <c r="UJG99" s="622"/>
      <c r="UJH99" s="622"/>
      <c r="UJI99" s="622"/>
      <c r="UJJ99" s="622"/>
      <c r="UJK99" s="622"/>
      <c r="UJL99" s="622"/>
      <c r="UJM99" s="622"/>
      <c r="UJN99" s="622"/>
      <c r="UJO99" s="622"/>
      <c r="UJP99" s="622"/>
      <c r="UJQ99" s="622"/>
      <c r="UJR99" s="622"/>
      <c r="UJS99" s="622"/>
      <c r="UJT99" s="622"/>
      <c r="UJU99" s="622"/>
      <c r="UJV99" s="622"/>
      <c r="UJW99" s="622"/>
      <c r="UJX99" s="622"/>
      <c r="UJY99" s="622"/>
      <c r="UJZ99" s="622"/>
      <c r="UKA99" s="622"/>
      <c r="UKB99" s="622"/>
      <c r="UKC99" s="622"/>
      <c r="UKD99" s="622"/>
      <c r="UKE99" s="622"/>
      <c r="UKF99" s="622"/>
      <c r="UKG99" s="622"/>
      <c r="UKH99" s="622"/>
      <c r="UKI99" s="622"/>
      <c r="UKJ99" s="622"/>
      <c r="UKK99" s="622"/>
      <c r="UKL99" s="622"/>
      <c r="UKM99" s="622"/>
      <c r="UKN99" s="622"/>
      <c r="UKO99" s="622"/>
      <c r="UKP99" s="622"/>
      <c r="UKQ99" s="622"/>
      <c r="UKR99" s="622"/>
      <c r="UKS99" s="622"/>
      <c r="UKT99" s="622"/>
      <c r="UKU99" s="622"/>
      <c r="UKV99" s="622"/>
      <c r="UKW99" s="622"/>
      <c r="UKX99" s="622"/>
      <c r="UKY99" s="622"/>
      <c r="UKZ99" s="622"/>
      <c r="ULA99" s="622"/>
      <c r="ULB99" s="622"/>
      <c r="ULC99" s="622"/>
      <c r="ULD99" s="622"/>
      <c r="ULE99" s="622"/>
      <c r="ULF99" s="622"/>
      <c r="ULG99" s="622"/>
      <c r="ULH99" s="622"/>
      <c r="ULI99" s="622"/>
      <c r="ULJ99" s="622"/>
      <c r="ULK99" s="622"/>
      <c r="ULL99" s="622"/>
      <c r="ULM99" s="622"/>
      <c r="ULN99" s="622"/>
      <c r="ULO99" s="622"/>
      <c r="ULP99" s="622"/>
      <c r="ULQ99" s="622"/>
      <c r="ULR99" s="622"/>
      <c r="ULS99" s="622"/>
      <c r="ULT99" s="622"/>
      <c r="ULU99" s="622"/>
      <c r="ULV99" s="622"/>
      <c r="ULW99" s="622"/>
      <c r="ULX99" s="622"/>
      <c r="ULY99" s="622"/>
      <c r="ULZ99" s="622"/>
      <c r="UMA99" s="622"/>
      <c r="UMB99" s="622"/>
      <c r="UMC99" s="622"/>
      <c r="UMD99" s="622"/>
      <c r="UME99" s="622"/>
      <c r="UMF99" s="622"/>
      <c r="UMG99" s="622"/>
      <c r="UMH99" s="622"/>
      <c r="UMI99" s="622"/>
      <c r="UMJ99" s="622"/>
      <c r="UMK99" s="622"/>
      <c r="UML99" s="622"/>
      <c r="UMM99" s="622"/>
      <c r="UMN99" s="622"/>
      <c r="UMO99" s="622"/>
      <c r="UMP99" s="622"/>
      <c r="UMQ99" s="622"/>
      <c r="UMR99" s="622"/>
      <c r="UMS99" s="622"/>
      <c r="UMT99" s="622"/>
      <c r="UMU99" s="622"/>
      <c r="UMV99" s="622"/>
      <c r="UMW99" s="622"/>
      <c r="UMX99" s="622"/>
      <c r="UMY99" s="622"/>
      <c r="UMZ99" s="622"/>
      <c r="UNA99" s="622"/>
      <c r="UNB99" s="622"/>
      <c r="UNC99" s="622"/>
      <c r="UND99" s="622"/>
      <c r="UNE99" s="622"/>
      <c r="UNF99" s="622"/>
      <c r="UNG99" s="622"/>
      <c r="UNH99" s="622"/>
      <c r="UNI99" s="622"/>
      <c r="UNJ99" s="622"/>
      <c r="UNK99" s="622"/>
      <c r="UNL99" s="622"/>
      <c r="UNM99" s="622"/>
      <c r="UNN99" s="622"/>
      <c r="UNO99" s="622"/>
      <c r="UNP99" s="622"/>
      <c r="UNQ99" s="622"/>
      <c r="UNR99" s="622"/>
      <c r="UNS99" s="622"/>
      <c r="UNT99" s="622"/>
      <c r="UNU99" s="622"/>
      <c r="UNV99" s="622"/>
      <c r="UNW99" s="622"/>
      <c r="UNX99" s="622"/>
      <c r="UNY99" s="622"/>
      <c r="UNZ99" s="622"/>
      <c r="UOA99" s="622"/>
      <c r="UOB99" s="622"/>
      <c r="UOC99" s="622"/>
      <c r="UOD99" s="622"/>
      <c r="UOE99" s="622"/>
      <c r="UOF99" s="622"/>
      <c r="UOG99" s="622"/>
      <c r="UOH99" s="622"/>
      <c r="UOI99" s="622"/>
      <c r="UOJ99" s="622"/>
      <c r="UOK99" s="622"/>
      <c r="UOL99" s="622"/>
      <c r="UOM99" s="622"/>
      <c r="UON99" s="622"/>
      <c r="UOO99" s="622"/>
      <c r="UOP99" s="622"/>
      <c r="UOQ99" s="622"/>
      <c r="UOR99" s="622"/>
      <c r="UOS99" s="622"/>
      <c r="UOT99" s="622"/>
      <c r="UOU99" s="622"/>
      <c r="UOV99" s="622"/>
      <c r="UOW99" s="622"/>
      <c r="UOX99" s="622"/>
      <c r="UOY99" s="622"/>
      <c r="UOZ99" s="622"/>
      <c r="UPA99" s="622"/>
      <c r="UPB99" s="622"/>
      <c r="UPC99" s="622"/>
      <c r="UPD99" s="622"/>
      <c r="UPE99" s="622"/>
      <c r="UPF99" s="622"/>
      <c r="UPG99" s="622"/>
      <c r="UPH99" s="622"/>
      <c r="UPI99" s="622"/>
      <c r="UPJ99" s="622"/>
      <c r="UPK99" s="622"/>
      <c r="UPL99" s="622"/>
      <c r="UPM99" s="622"/>
      <c r="UPN99" s="622"/>
      <c r="UPO99" s="622"/>
      <c r="UPP99" s="622"/>
      <c r="UPQ99" s="622"/>
      <c r="UPR99" s="622"/>
      <c r="UPS99" s="622"/>
      <c r="UPT99" s="622"/>
      <c r="UPU99" s="622"/>
      <c r="UPV99" s="622"/>
      <c r="UPW99" s="622"/>
      <c r="UPX99" s="622"/>
      <c r="UPY99" s="622"/>
      <c r="UPZ99" s="622"/>
      <c r="UQA99" s="622"/>
      <c r="UQB99" s="622"/>
      <c r="UQC99" s="622"/>
      <c r="UQD99" s="622"/>
      <c r="UQE99" s="622"/>
      <c r="UQF99" s="622"/>
      <c r="UQG99" s="622"/>
      <c r="UQH99" s="622"/>
      <c r="UQI99" s="622"/>
      <c r="UQJ99" s="622"/>
      <c r="UQK99" s="622"/>
      <c r="UQL99" s="622"/>
      <c r="UQM99" s="622"/>
      <c r="UQN99" s="622"/>
      <c r="UQO99" s="622"/>
      <c r="UQP99" s="622"/>
      <c r="UQQ99" s="622"/>
      <c r="UQR99" s="622"/>
      <c r="UQS99" s="622"/>
      <c r="UQT99" s="622"/>
      <c r="UQU99" s="622"/>
      <c r="UQV99" s="622"/>
      <c r="UQW99" s="622"/>
      <c r="UQX99" s="622"/>
      <c r="UQY99" s="622"/>
      <c r="UQZ99" s="622"/>
      <c r="URA99" s="622"/>
      <c r="URB99" s="622"/>
      <c r="URC99" s="622"/>
      <c r="URD99" s="622"/>
      <c r="URE99" s="622"/>
      <c r="URF99" s="622"/>
      <c r="URG99" s="622"/>
      <c r="URH99" s="622"/>
      <c r="URI99" s="622"/>
      <c r="URJ99" s="622"/>
      <c r="URK99" s="622"/>
      <c r="URL99" s="622"/>
      <c r="URM99" s="622"/>
      <c r="URN99" s="622"/>
      <c r="URO99" s="622"/>
      <c r="URP99" s="622"/>
      <c r="URQ99" s="622"/>
      <c r="URR99" s="622"/>
      <c r="URS99" s="622"/>
      <c r="URT99" s="622"/>
      <c r="URU99" s="622"/>
      <c r="URV99" s="622"/>
      <c r="URW99" s="622"/>
      <c r="URX99" s="622"/>
      <c r="URY99" s="622"/>
      <c r="URZ99" s="622"/>
      <c r="USA99" s="622"/>
      <c r="USB99" s="622"/>
      <c r="USC99" s="622"/>
      <c r="USD99" s="622"/>
      <c r="USE99" s="622"/>
      <c r="USF99" s="622"/>
      <c r="USG99" s="622"/>
      <c r="USH99" s="622"/>
      <c r="USI99" s="622"/>
      <c r="USJ99" s="622"/>
      <c r="USK99" s="622"/>
      <c r="USL99" s="622"/>
      <c r="USM99" s="622"/>
      <c r="USN99" s="622"/>
      <c r="USO99" s="622"/>
      <c r="USP99" s="622"/>
      <c r="USQ99" s="622"/>
      <c r="USR99" s="622"/>
      <c r="USS99" s="622"/>
      <c r="UST99" s="622"/>
      <c r="USU99" s="622"/>
      <c r="USV99" s="622"/>
      <c r="USW99" s="622"/>
      <c r="USX99" s="622"/>
      <c r="USY99" s="622"/>
      <c r="USZ99" s="622"/>
      <c r="UTA99" s="622"/>
      <c r="UTB99" s="622"/>
      <c r="UTC99" s="622"/>
      <c r="UTD99" s="622"/>
      <c r="UTE99" s="622"/>
      <c r="UTF99" s="622"/>
      <c r="UTG99" s="622"/>
      <c r="UTH99" s="622"/>
      <c r="UTI99" s="622"/>
      <c r="UTJ99" s="622"/>
      <c r="UTK99" s="622"/>
      <c r="UTL99" s="622"/>
      <c r="UTM99" s="622"/>
      <c r="UTN99" s="622"/>
      <c r="UTO99" s="622"/>
      <c r="UTP99" s="622"/>
      <c r="UTQ99" s="622"/>
      <c r="UTR99" s="622"/>
      <c r="UTS99" s="622"/>
      <c r="UTT99" s="622"/>
      <c r="UTU99" s="622"/>
      <c r="UTV99" s="622"/>
      <c r="UTW99" s="622"/>
      <c r="UTX99" s="622"/>
      <c r="UTY99" s="622"/>
      <c r="UTZ99" s="622"/>
      <c r="UUA99" s="622"/>
      <c r="UUB99" s="622"/>
      <c r="UUC99" s="622"/>
      <c r="UUD99" s="622"/>
      <c r="UUE99" s="622"/>
      <c r="UUF99" s="622"/>
      <c r="UUG99" s="622"/>
      <c r="UUH99" s="622"/>
      <c r="UUI99" s="622"/>
      <c r="UUJ99" s="622"/>
      <c r="UUK99" s="622"/>
      <c r="UUL99" s="622"/>
      <c r="UUM99" s="622"/>
      <c r="UUN99" s="622"/>
      <c r="UUO99" s="622"/>
      <c r="UUP99" s="622"/>
      <c r="UUQ99" s="622"/>
      <c r="UUR99" s="622"/>
      <c r="UUS99" s="622"/>
      <c r="UUT99" s="622"/>
      <c r="UUU99" s="622"/>
      <c r="UUV99" s="622"/>
      <c r="UUW99" s="622"/>
      <c r="UUX99" s="622"/>
      <c r="UUY99" s="622"/>
      <c r="UUZ99" s="622"/>
      <c r="UVA99" s="622"/>
      <c r="UVB99" s="622"/>
      <c r="UVC99" s="622"/>
      <c r="UVD99" s="622"/>
      <c r="UVE99" s="622"/>
      <c r="UVF99" s="622"/>
      <c r="UVG99" s="622"/>
      <c r="UVH99" s="622"/>
      <c r="UVI99" s="622"/>
      <c r="UVJ99" s="622"/>
      <c r="UVK99" s="622"/>
      <c r="UVL99" s="622"/>
      <c r="UVM99" s="622"/>
      <c r="UVN99" s="622"/>
      <c r="UVO99" s="622"/>
      <c r="UVP99" s="622"/>
      <c r="UVQ99" s="622"/>
      <c r="UVR99" s="622"/>
      <c r="UVS99" s="622"/>
      <c r="UVT99" s="622"/>
      <c r="UVU99" s="622"/>
      <c r="UVV99" s="622"/>
      <c r="UVW99" s="622"/>
      <c r="UVX99" s="622"/>
      <c r="UVY99" s="622"/>
      <c r="UVZ99" s="622"/>
      <c r="UWA99" s="622"/>
      <c r="UWB99" s="622"/>
      <c r="UWC99" s="622"/>
      <c r="UWD99" s="622"/>
      <c r="UWE99" s="622"/>
      <c r="UWF99" s="622"/>
      <c r="UWG99" s="622"/>
      <c r="UWH99" s="622"/>
      <c r="UWI99" s="622"/>
      <c r="UWJ99" s="622"/>
      <c r="UWK99" s="622"/>
      <c r="UWL99" s="622"/>
      <c r="UWM99" s="622"/>
      <c r="UWN99" s="622"/>
      <c r="UWO99" s="622"/>
      <c r="UWP99" s="622"/>
      <c r="UWQ99" s="622"/>
      <c r="UWR99" s="622"/>
      <c r="UWS99" s="622"/>
      <c r="UWT99" s="622"/>
      <c r="UWU99" s="622"/>
      <c r="UWV99" s="622"/>
      <c r="UWW99" s="622"/>
      <c r="UWX99" s="622"/>
      <c r="UWY99" s="622"/>
      <c r="UWZ99" s="622"/>
      <c r="UXA99" s="622"/>
      <c r="UXB99" s="622"/>
      <c r="UXC99" s="622"/>
      <c r="UXD99" s="622"/>
      <c r="UXE99" s="622"/>
      <c r="UXF99" s="622"/>
      <c r="UXG99" s="622"/>
      <c r="UXH99" s="622"/>
      <c r="UXI99" s="622"/>
      <c r="UXJ99" s="622"/>
      <c r="UXK99" s="622"/>
      <c r="UXL99" s="622"/>
      <c r="UXM99" s="622"/>
      <c r="UXN99" s="622"/>
      <c r="UXO99" s="622"/>
      <c r="UXP99" s="622"/>
      <c r="UXQ99" s="622"/>
      <c r="UXR99" s="622"/>
      <c r="UXS99" s="622"/>
      <c r="UXT99" s="622"/>
      <c r="UXU99" s="622"/>
      <c r="UXV99" s="622"/>
      <c r="UXW99" s="622"/>
      <c r="UXX99" s="622"/>
      <c r="UXY99" s="622"/>
      <c r="UXZ99" s="622"/>
      <c r="UYA99" s="622"/>
      <c r="UYB99" s="622"/>
      <c r="UYC99" s="622"/>
      <c r="UYD99" s="622"/>
      <c r="UYE99" s="622"/>
      <c r="UYF99" s="622"/>
      <c r="UYG99" s="622"/>
      <c r="UYH99" s="622"/>
      <c r="UYI99" s="622"/>
      <c r="UYJ99" s="622"/>
      <c r="UYK99" s="622"/>
      <c r="UYL99" s="622"/>
      <c r="UYM99" s="622"/>
      <c r="UYN99" s="622"/>
      <c r="UYO99" s="622"/>
      <c r="UYP99" s="622"/>
      <c r="UYQ99" s="622"/>
      <c r="UYR99" s="622"/>
      <c r="UYS99" s="622"/>
      <c r="UYT99" s="622"/>
      <c r="UYU99" s="622"/>
      <c r="UYV99" s="622"/>
      <c r="UYW99" s="622"/>
      <c r="UYX99" s="622"/>
      <c r="UYY99" s="622"/>
      <c r="UYZ99" s="622"/>
      <c r="UZA99" s="622"/>
      <c r="UZB99" s="622"/>
      <c r="UZC99" s="622"/>
      <c r="UZD99" s="622"/>
      <c r="UZE99" s="622"/>
      <c r="UZF99" s="622"/>
      <c r="UZG99" s="622"/>
      <c r="UZH99" s="622"/>
      <c r="UZI99" s="622"/>
      <c r="UZJ99" s="622"/>
      <c r="UZK99" s="622"/>
      <c r="UZL99" s="622"/>
      <c r="UZM99" s="622"/>
      <c r="UZN99" s="622"/>
      <c r="UZO99" s="622"/>
      <c r="UZP99" s="622"/>
      <c r="UZQ99" s="622"/>
      <c r="UZR99" s="622"/>
      <c r="UZS99" s="622"/>
      <c r="UZT99" s="622"/>
      <c r="UZU99" s="622"/>
      <c r="UZV99" s="622"/>
      <c r="UZW99" s="622"/>
      <c r="UZX99" s="622"/>
      <c r="UZY99" s="622"/>
      <c r="UZZ99" s="622"/>
      <c r="VAA99" s="622"/>
      <c r="VAB99" s="622"/>
      <c r="VAC99" s="622"/>
      <c r="VAD99" s="622"/>
      <c r="VAE99" s="622"/>
      <c r="VAF99" s="622"/>
      <c r="VAG99" s="622"/>
      <c r="VAH99" s="622"/>
      <c r="VAI99" s="622"/>
      <c r="VAJ99" s="622"/>
      <c r="VAK99" s="622"/>
      <c r="VAL99" s="622"/>
      <c r="VAM99" s="622"/>
      <c r="VAN99" s="622"/>
      <c r="VAO99" s="622"/>
      <c r="VAP99" s="622"/>
      <c r="VAQ99" s="622"/>
      <c r="VAR99" s="622"/>
      <c r="VAS99" s="622"/>
      <c r="VAT99" s="622"/>
      <c r="VAU99" s="622"/>
      <c r="VAV99" s="622"/>
      <c r="VAW99" s="622"/>
      <c r="VAX99" s="622"/>
      <c r="VAY99" s="622"/>
      <c r="VAZ99" s="622"/>
      <c r="VBA99" s="622"/>
      <c r="VBB99" s="622"/>
      <c r="VBC99" s="622"/>
      <c r="VBD99" s="622"/>
      <c r="VBE99" s="622"/>
      <c r="VBF99" s="622"/>
      <c r="VBG99" s="622"/>
      <c r="VBH99" s="622"/>
      <c r="VBI99" s="622"/>
      <c r="VBJ99" s="622"/>
      <c r="VBK99" s="622"/>
      <c r="VBL99" s="622"/>
      <c r="VBM99" s="622"/>
      <c r="VBN99" s="622"/>
      <c r="VBO99" s="622"/>
      <c r="VBP99" s="622"/>
      <c r="VBQ99" s="622"/>
      <c r="VBR99" s="622"/>
      <c r="VBS99" s="622"/>
      <c r="VBT99" s="622"/>
      <c r="VBU99" s="622"/>
      <c r="VBV99" s="622"/>
      <c r="VBW99" s="622"/>
      <c r="VBX99" s="622"/>
      <c r="VBY99" s="622"/>
      <c r="VBZ99" s="622"/>
      <c r="VCA99" s="622"/>
      <c r="VCB99" s="622"/>
      <c r="VCC99" s="622"/>
      <c r="VCD99" s="622"/>
      <c r="VCE99" s="622"/>
      <c r="VCF99" s="622"/>
      <c r="VCG99" s="622"/>
      <c r="VCH99" s="622"/>
      <c r="VCI99" s="622"/>
      <c r="VCJ99" s="622"/>
      <c r="VCK99" s="622"/>
      <c r="VCL99" s="622"/>
      <c r="VCM99" s="622"/>
      <c r="VCN99" s="622"/>
      <c r="VCO99" s="622"/>
      <c r="VCP99" s="622"/>
      <c r="VCQ99" s="622"/>
      <c r="VCR99" s="622"/>
      <c r="VCS99" s="622"/>
      <c r="VCT99" s="622"/>
      <c r="VCU99" s="622"/>
      <c r="VCV99" s="622"/>
      <c r="VCW99" s="622"/>
      <c r="VCX99" s="622"/>
      <c r="VCY99" s="622"/>
      <c r="VCZ99" s="622"/>
      <c r="VDA99" s="622"/>
      <c r="VDB99" s="622"/>
      <c r="VDC99" s="622"/>
      <c r="VDD99" s="622"/>
      <c r="VDE99" s="622"/>
      <c r="VDF99" s="622"/>
      <c r="VDG99" s="622"/>
      <c r="VDH99" s="622"/>
      <c r="VDI99" s="622"/>
      <c r="VDJ99" s="622"/>
      <c r="VDK99" s="622"/>
      <c r="VDL99" s="622"/>
      <c r="VDM99" s="622"/>
      <c r="VDN99" s="622"/>
      <c r="VDO99" s="622"/>
      <c r="VDP99" s="622"/>
      <c r="VDQ99" s="622"/>
      <c r="VDR99" s="622"/>
      <c r="VDS99" s="622"/>
      <c r="VDT99" s="622"/>
      <c r="VDU99" s="622"/>
      <c r="VDV99" s="622"/>
      <c r="VDW99" s="622"/>
      <c r="VDX99" s="622"/>
      <c r="VDY99" s="622"/>
      <c r="VDZ99" s="622"/>
      <c r="VEA99" s="622"/>
      <c r="VEB99" s="622"/>
      <c r="VEC99" s="622"/>
      <c r="VED99" s="622"/>
      <c r="VEE99" s="622"/>
      <c r="VEF99" s="622"/>
      <c r="VEG99" s="622"/>
      <c r="VEH99" s="622"/>
      <c r="VEI99" s="622"/>
      <c r="VEJ99" s="622"/>
      <c r="VEK99" s="622"/>
      <c r="VEL99" s="622"/>
      <c r="VEM99" s="622"/>
      <c r="VEN99" s="622"/>
      <c r="VEO99" s="622"/>
      <c r="VEP99" s="622"/>
      <c r="VEQ99" s="622"/>
      <c r="VER99" s="622"/>
      <c r="VES99" s="622"/>
      <c r="VET99" s="622"/>
      <c r="VEU99" s="622"/>
      <c r="VEV99" s="622"/>
      <c r="VEW99" s="622"/>
      <c r="VEX99" s="622"/>
      <c r="VEY99" s="622"/>
      <c r="VEZ99" s="622"/>
      <c r="VFA99" s="622"/>
      <c r="VFB99" s="622"/>
      <c r="VFC99" s="622"/>
      <c r="VFD99" s="622"/>
      <c r="VFE99" s="622"/>
      <c r="VFF99" s="622"/>
      <c r="VFG99" s="622"/>
      <c r="VFH99" s="622"/>
      <c r="VFI99" s="622"/>
      <c r="VFJ99" s="622"/>
      <c r="VFK99" s="622"/>
      <c r="VFL99" s="622"/>
      <c r="VFM99" s="622"/>
      <c r="VFN99" s="622"/>
      <c r="VFO99" s="622"/>
      <c r="VFP99" s="622"/>
      <c r="VFQ99" s="622"/>
      <c r="VFR99" s="622"/>
      <c r="VFS99" s="622"/>
      <c r="VFT99" s="622"/>
      <c r="VFU99" s="622"/>
      <c r="VFV99" s="622"/>
      <c r="VFW99" s="622"/>
      <c r="VFX99" s="622"/>
      <c r="VFY99" s="622"/>
      <c r="VFZ99" s="622"/>
      <c r="VGA99" s="622"/>
      <c r="VGB99" s="622"/>
      <c r="VGC99" s="622"/>
      <c r="VGD99" s="622"/>
      <c r="VGE99" s="622"/>
      <c r="VGF99" s="622"/>
      <c r="VGG99" s="622"/>
      <c r="VGH99" s="622"/>
      <c r="VGI99" s="622"/>
      <c r="VGJ99" s="622"/>
      <c r="VGK99" s="622"/>
      <c r="VGL99" s="622"/>
      <c r="VGM99" s="622"/>
      <c r="VGN99" s="622"/>
      <c r="VGO99" s="622"/>
      <c r="VGP99" s="622"/>
      <c r="VGQ99" s="622"/>
      <c r="VGR99" s="622"/>
      <c r="VGS99" s="622"/>
      <c r="VGT99" s="622"/>
      <c r="VGU99" s="622"/>
      <c r="VGV99" s="622"/>
      <c r="VGW99" s="622"/>
      <c r="VGX99" s="622"/>
      <c r="VGY99" s="622"/>
      <c r="VGZ99" s="622"/>
      <c r="VHA99" s="622"/>
      <c r="VHB99" s="622"/>
      <c r="VHC99" s="622"/>
      <c r="VHD99" s="622"/>
      <c r="VHE99" s="622"/>
      <c r="VHF99" s="622"/>
      <c r="VHG99" s="622"/>
      <c r="VHH99" s="622"/>
      <c r="VHI99" s="622"/>
      <c r="VHJ99" s="622"/>
      <c r="VHK99" s="622"/>
      <c r="VHL99" s="622"/>
      <c r="VHM99" s="622"/>
      <c r="VHN99" s="622"/>
      <c r="VHO99" s="622"/>
      <c r="VHP99" s="622"/>
      <c r="VHQ99" s="622"/>
      <c r="VHR99" s="622"/>
      <c r="VHS99" s="622"/>
      <c r="VHT99" s="622"/>
      <c r="VHU99" s="622"/>
      <c r="VHV99" s="622"/>
      <c r="VHW99" s="622"/>
      <c r="VHX99" s="622"/>
      <c r="VHY99" s="622"/>
      <c r="VHZ99" s="622"/>
      <c r="VIA99" s="622"/>
      <c r="VIB99" s="622"/>
      <c r="VIC99" s="622"/>
      <c r="VID99" s="622"/>
      <c r="VIE99" s="622"/>
      <c r="VIF99" s="622"/>
      <c r="VIG99" s="622"/>
      <c r="VIH99" s="622"/>
      <c r="VII99" s="622"/>
      <c r="VIJ99" s="622"/>
      <c r="VIK99" s="622"/>
      <c r="VIL99" s="622"/>
      <c r="VIM99" s="622"/>
      <c r="VIN99" s="622"/>
      <c r="VIO99" s="622"/>
      <c r="VIP99" s="622"/>
      <c r="VIQ99" s="622"/>
      <c r="VIR99" s="622"/>
      <c r="VIS99" s="622"/>
      <c r="VIT99" s="622"/>
      <c r="VIU99" s="622"/>
      <c r="VIV99" s="622"/>
      <c r="VIW99" s="622"/>
      <c r="VIX99" s="622"/>
      <c r="VIY99" s="622"/>
      <c r="VIZ99" s="622"/>
      <c r="VJA99" s="622"/>
      <c r="VJB99" s="622"/>
      <c r="VJC99" s="622"/>
      <c r="VJD99" s="622"/>
      <c r="VJE99" s="622"/>
      <c r="VJF99" s="622"/>
      <c r="VJG99" s="622"/>
      <c r="VJH99" s="622"/>
      <c r="VJI99" s="622"/>
      <c r="VJJ99" s="622"/>
      <c r="VJK99" s="622"/>
      <c r="VJL99" s="622"/>
      <c r="VJM99" s="622"/>
      <c r="VJN99" s="622"/>
      <c r="VJO99" s="622"/>
      <c r="VJP99" s="622"/>
      <c r="VJQ99" s="622"/>
      <c r="VJR99" s="622"/>
      <c r="VJS99" s="622"/>
      <c r="VJT99" s="622"/>
      <c r="VJU99" s="622"/>
      <c r="VJV99" s="622"/>
      <c r="VJW99" s="622"/>
      <c r="VJX99" s="622"/>
      <c r="VJY99" s="622"/>
      <c r="VJZ99" s="622"/>
      <c r="VKA99" s="622"/>
      <c r="VKB99" s="622"/>
      <c r="VKC99" s="622"/>
      <c r="VKD99" s="622"/>
      <c r="VKE99" s="622"/>
      <c r="VKF99" s="622"/>
      <c r="VKG99" s="622"/>
      <c r="VKH99" s="622"/>
      <c r="VKI99" s="622"/>
      <c r="VKJ99" s="622"/>
      <c r="VKK99" s="622"/>
      <c r="VKL99" s="622"/>
      <c r="VKM99" s="622"/>
      <c r="VKN99" s="622"/>
      <c r="VKO99" s="622"/>
      <c r="VKP99" s="622"/>
      <c r="VKQ99" s="622"/>
      <c r="VKR99" s="622"/>
      <c r="VKS99" s="622"/>
      <c r="VKT99" s="622"/>
      <c r="VKU99" s="622"/>
      <c r="VKV99" s="622"/>
      <c r="VKW99" s="622"/>
      <c r="VKX99" s="622"/>
      <c r="VKY99" s="622"/>
      <c r="VKZ99" s="622"/>
      <c r="VLA99" s="622"/>
      <c r="VLB99" s="622"/>
      <c r="VLC99" s="622"/>
      <c r="VLD99" s="622"/>
      <c r="VLE99" s="622"/>
      <c r="VLF99" s="622"/>
      <c r="VLG99" s="622"/>
      <c r="VLH99" s="622"/>
      <c r="VLI99" s="622"/>
      <c r="VLJ99" s="622"/>
      <c r="VLK99" s="622"/>
      <c r="VLL99" s="622"/>
      <c r="VLM99" s="622"/>
      <c r="VLN99" s="622"/>
      <c r="VLO99" s="622"/>
      <c r="VLP99" s="622"/>
      <c r="VLQ99" s="622"/>
      <c r="VLR99" s="622"/>
      <c r="VLS99" s="622"/>
      <c r="VLT99" s="622"/>
      <c r="VLU99" s="622"/>
      <c r="VLV99" s="622"/>
      <c r="VLW99" s="622"/>
      <c r="VLX99" s="622"/>
      <c r="VLY99" s="622"/>
      <c r="VLZ99" s="622"/>
      <c r="VMA99" s="622"/>
      <c r="VMB99" s="622"/>
      <c r="VMC99" s="622"/>
      <c r="VMD99" s="622"/>
      <c r="VME99" s="622"/>
      <c r="VMF99" s="622"/>
      <c r="VMG99" s="622"/>
      <c r="VMH99" s="622"/>
      <c r="VMI99" s="622"/>
      <c r="VMJ99" s="622"/>
      <c r="VMK99" s="622"/>
      <c r="VML99" s="622"/>
      <c r="VMM99" s="622"/>
      <c r="VMN99" s="622"/>
      <c r="VMO99" s="622"/>
      <c r="VMP99" s="622"/>
      <c r="VMQ99" s="622"/>
      <c r="VMR99" s="622"/>
      <c r="VMS99" s="622"/>
      <c r="VMT99" s="622"/>
      <c r="VMU99" s="622"/>
      <c r="VMV99" s="622"/>
      <c r="VMW99" s="622"/>
      <c r="VMX99" s="622"/>
      <c r="VMY99" s="622"/>
      <c r="VMZ99" s="622"/>
      <c r="VNA99" s="622"/>
      <c r="VNB99" s="622"/>
      <c r="VNC99" s="622"/>
      <c r="VND99" s="622"/>
      <c r="VNE99" s="622"/>
      <c r="VNF99" s="622"/>
      <c r="VNG99" s="622"/>
      <c r="VNH99" s="622"/>
      <c r="VNI99" s="622"/>
      <c r="VNJ99" s="622"/>
      <c r="VNK99" s="622"/>
      <c r="VNL99" s="622"/>
      <c r="VNM99" s="622"/>
      <c r="VNN99" s="622"/>
      <c r="VNO99" s="622"/>
      <c r="VNP99" s="622"/>
      <c r="VNQ99" s="622"/>
      <c r="VNR99" s="622"/>
      <c r="VNS99" s="622"/>
      <c r="VNT99" s="622"/>
      <c r="VNU99" s="622"/>
      <c r="VNV99" s="622"/>
      <c r="VNW99" s="622"/>
      <c r="VNX99" s="622"/>
      <c r="VNY99" s="622"/>
      <c r="VNZ99" s="622"/>
      <c r="VOA99" s="622"/>
      <c r="VOB99" s="622"/>
      <c r="VOC99" s="622"/>
      <c r="VOD99" s="622"/>
      <c r="VOE99" s="622"/>
      <c r="VOF99" s="622"/>
      <c r="VOG99" s="622"/>
      <c r="VOH99" s="622"/>
      <c r="VOI99" s="622"/>
      <c r="VOJ99" s="622"/>
      <c r="VOK99" s="622"/>
      <c r="VOL99" s="622"/>
      <c r="VOM99" s="622"/>
      <c r="VON99" s="622"/>
      <c r="VOO99" s="622"/>
      <c r="VOP99" s="622"/>
      <c r="VOQ99" s="622"/>
      <c r="VOR99" s="622"/>
      <c r="VOS99" s="622"/>
      <c r="VOT99" s="622"/>
      <c r="VOU99" s="622"/>
      <c r="VOV99" s="622"/>
      <c r="VOW99" s="622"/>
      <c r="VOX99" s="622"/>
      <c r="VOY99" s="622"/>
      <c r="VOZ99" s="622"/>
      <c r="VPA99" s="622"/>
      <c r="VPB99" s="622"/>
      <c r="VPC99" s="622"/>
      <c r="VPD99" s="622"/>
      <c r="VPE99" s="622"/>
      <c r="VPF99" s="622"/>
      <c r="VPG99" s="622"/>
      <c r="VPH99" s="622"/>
      <c r="VPI99" s="622"/>
      <c r="VPJ99" s="622"/>
      <c r="VPK99" s="622"/>
      <c r="VPL99" s="622"/>
      <c r="VPM99" s="622"/>
      <c r="VPN99" s="622"/>
      <c r="VPO99" s="622"/>
      <c r="VPP99" s="622"/>
      <c r="VPQ99" s="622"/>
      <c r="VPR99" s="622"/>
      <c r="VPS99" s="622"/>
      <c r="VPT99" s="622"/>
      <c r="VPU99" s="622"/>
      <c r="VPV99" s="622"/>
      <c r="VPW99" s="622"/>
      <c r="VPX99" s="622"/>
      <c r="VPY99" s="622"/>
      <c r="VPZ99" s="622"/>
      <c r="VQA99" s="622"/>
      <c r="VQB99" s="622"/>
      <c r="VQC99" s="622"/>
      <c r="VQD99" s="622"/>
      <c r="VQE99" s="622"/>
      <c r="VQF99" s="622"/>
      <c r="VQG99" s="622"/>
      <c r="VQH99" s="622"/>
      <c r="VQI99" s="622"/>
      <c r="VQJ99" s="622"/>
      <c r="VQK99" s="622"/>
      <c r="VQL99" s="622"/>
      <c r="VQM99" s="622"/>
      <c r="VQN99" s="622"/>
      <c r="VQO99" s="622"/>
      <c r="VQP99" s="622"/>
      <c r="VQQ99" s="622"/>
      <c r="VQR99" s="622"/>
      <c r="VQS99" s="622"/>
      <c r="VQT99" s="622"/>
      <c r="VQU99" s="622"/>
      <c r="VQV99" s="622"/>
      <c r="VQW99" s="622"/>
      <c r="VQX99" s="622"/>
      <c r="VQY99" s="622"/>
      <c r="VQZ99" s="622"/>
      <c r="VRA99" s="622"/>
      <c r="VRB99" s="622"/>
      <c r="VRC99" s="622"/>
      <c r="VRD99" s="622"/>
      <c r="VRE99" s="622"/>
      <c r="VRF99" s="622"/>
      <c r="VRG99" s="622"/>
      <c r="VRH99" s="622"/>
      <c r="VRI99" s="622"/>
      <c r="VRJ99" s="622"/>
      <c r="VRK99" s="622"/>
      <c r="VRL99" s="622"/>
      <c r="VRM99" s="622"/>
      <c r="VRN99" s="622"/>
      <c r="VRO99" s="622"/>
      <c r="VRP99" s="622"/>
      <c r="VRQ99" s="622"/>
      <c r="VRR99" s="622"/>
      <c r="VRS99" s="622"/>
      <c r="VRT99" s="622"/>
      <c r="VRU99" s="622"/>
      <c r="VRV99" s="622"/>
      <c r="VRW99" s="622"/>
      <c r="VRX99" s="622"/>
      <c r="VRY99" s="622"/>
      <c r="VRZ99" s="622"/>
      <c r="VSA99" s="622"/>
      <c r="VSB99" s="622"/>
      <c r="VSC99" s="622"/>
      <c r="VSD99" s="622"/>
      <c r="VSE99" s="622"/>
      <c r="VSF99" s="622"/>
      <c r="VSG99" s="622"/>
      <c r="VSH99" s="622"/>
      <c r="VSI99" s="622"/>
      <c r="VSJ99" s="622"/>
      <c r="VSK99" s="622"/>
      <c r="VSL99" s="622"/>
      <c r="VSM99" s="622"/>
      <c r="VSN99" s="622"/>
      <c r="VSO99" s="622"/>
      <c r="VSP99" s="622"/>
      <c r="VSQ99" s="622"/>
      <c r="VSR99" s="622"/>
      <c r="VSS99" s="622"/>
      <c r="VST99" s="622"/>
      <c r="VSU99" s="622"/>
      <c r="VSV99" s="622"/>
      <c r="VSW99" s="622"/>
      <c r="VSX99" s="622"/>
      <c r="VSY99" s="622"/>
      <c r="VSZ99" s="622"/>
      <c r="VTA99" s="622"/>
      <c r="VTB99" s="622"/>
      <c r="VTC99" s="622"/>
      <c r="VTD99" s="622"/>
      <c r="VTE99" s="622"/>
      <c r="VTF99" s="622"/>
      <c r="VTG99" s="622"/>
      <c r="VTH99" s="622"/>
      <c r="VTI99" s="622"/>
      <c r="VTJ99" s="622"/>
      <c r="VTK99" s="622"/>
      <c r="VTL99" s="622"/>
      <c r="VTM99" s="622"/>
      <c r="VTN99" s="622"/>
      <c r="VTO99" s="622"/>
      <c r="VTP99" s="622"/>
      <c r="VTQ99" s="622"/>
      <c r="VTR99" s="622"/>
      <c r="VTS99" s="622"/>
      <c r="VTT99" s="622"/>
      <c r="VTU99" s="622"/>
      <c r="VTV99" s="622"/>
      <c r="VTW99" s="622"/>
      <c r="VTX99" s="622"/>
      <c r="VTY99" s="622"/>
      <c r="VTZ99" s="622"/>
      <c r="VUA99" s="622"/>
      <c r="VUB99" s="622"/>
      <c r="VUC99" s="622"/>
      <c r="VUD99" s="622"/>
      <c r="VUE99" s="622"/>
      <c r="VUF99" s="622"/>
      <c r="VUG99" s="622"/>
      <c r="VUH99" s="622"/>
      <c r="VUI99" s="622"/>
      <c r="VUJ99" s="622"/>
      <c r="VUK99" s="622"/>
      <c r="VUL99" s="622"/>
      <c r="VUM99" s="622"/>
      <c r="VUN99" s="622"/>
      <c r="VUO99" s="622"/>
      <c r="VUP99" s="622"/>
      <c r="VUQ99" s="622"/>
      <c r="VUR99" s="622"/>
      <c r="VUS99" s="622"/>
      <c r="VUT99" s="622"/>
      <c r="VUU99" s="622"/>
      <c r="VUV99" s="622"/>
      <c r="VUW99" s="622"/>
      <c r="VUX99" s="622"/>
      <c r="VUY99" s="622"/>
      <c r="VUZ99" s="622"/>
      <c r="VVA99" s="622"/>
      <c r="VVB99" s="622"/>
      <c r="VVC99" s="622"/>
      <c r="VVD99" s="622"/>
      <c r="VVE99" s="622"/>
      <c r="VVF99" s="622"/>
      <c r="VVG99" s="622"/>
      <c r="VVH99" s="622"/>
      <c r="VVI99" s="622"/>
      <c r="VVJ99" s="622"/>
      <c r="VVK99" s="622"/>
      <c r="VVL99" s="622"/>
      <c r="VVM99" s="622"/>
      <c r="VVN99" s="622"/>
      <c r="VVO99" s="622"/>
      <c r="VVP99" s="622"/>
      <c r="VVQ99" s="622"/>
      <c r="VVR99" s="622"/>
      <c r="VVS99" s="622"/>
      <c r="VVT99" s="622"/>
      <c r="VVU99" s="622"/>
      <c r="VVV99" s="622"/>
      <c r="VVW99" s="622"/>
      <c r="VVX99" s="622"/>
      <c r="VVY99" s="622"/>
      <c r="VVZ99" s="622"/>
      <c r="VWA99" s="622"/>
      <c r="VWB99" s="622"/>
      <c r="VWC99" s="622"/>
      <c r="VWD99" s="622"/>
      <c r="VWE99" s="622"/>
      <c r="VWF99" s="622"/>
      <c r="VWG99" s="622"/>
      <c r="VWH99" s="622"/>
      <c r="VWI99" s="622"/>
      <c r="VWJ99" s="622"/>
      <c r="VWK99" s="622"/>
      <c r="VWL99" s="622"/>
      <c r="VWM99" s="622"/>
      <c r="VWN99" s="622"/>
      <c r="VWO99" s="622"/>
      <c r="VWP99" s="622"/>
      <c r="VWQ99" s="622"/>
      <c r="VWR99" s="622"/>
      <c r="VWS99" s="622"/>
      <c r="VWT99" s="622"/>
      <c r="VWU99" s="622"/>
      <c r="VWV99" s="622"/>
      <c r="VWW99" s="622"/>
      <c r="VWX99" s="622"/>
      <c r="VWY99" s="622"/>
      <c r="VWZ99" s="622"/>
      <c r="VXA99" s="622"/>
      <c r="VXB99" s="622"/>
      <c r="VXC99" s="622"/>
      <c r="VXD99" s="622"/>
      <c r="VXE99" s="622"/>
      <c r="VXF99" s="622"/>
      <c r="VXG99" s="622"/>
      <c r="VXH99" s="622"/>
      <c r="VXI99" s="622"/>
      <c r="VXJ99" s="622"/>
      <c r="VXK99" s="622"/>
      <c r="VXL99" s="622"/>
      <c r="VXM99" s="622"/>
      <c r="VXN99" s="622"/>
      <c r="VXO99" s="622"/>
      <c r="VXP99" s="622"/>
      <c r="VXQ99" s="622"/>
      <c r="VXR99" s="622"/>
      <c r="VXS99" s="622"/>
      <c r="VXT99" s="622"/>
      <c r="VXU99" s="622"/>
      <c r="VXV99" s="622"/>
      <c r="VXW99" s="622"/>
      <c r="VXX99" s="622"/>
      <c r="VXY99" s="622"/>
      <c r="VXZ99" s="622"/>
      <c r="VYA99" s="622"/>
      <c r="VYB99" s="622"/>
      <c r="VYC99" s="622"/>
      <c r="VYD99" s="622"/>
      <c r="VYE99" s="622"/>
      <c r="VYF99" s="622"/>
      <c r="VYG99" s="622"/>
      <c r="VYH99" s="622"/>
      <c r="VYI99" s="622"/>
      <c r="VYJ99" s="622"/>
      <c r="VYK99" s="622"/>
      <c r="VYL99" s="622"/>
      <c r="VYM99" s="622"/>
      <c r="VYN99" s="622"/>
      <c r="VYO99" s="622"/>
      <c r="VYP99" s="622"/>
      <c r="VYQ99" s="622"/>
      <c r="VYR99" s="622"/>
      <c r="VYS99" s="622"/>
      <c r="VYT99" s="622"/>
      <c r="VYU99" s="622"/>
      <c r="VYV99" s="622"/>
      <c r="VYW99" s="622"/>
      <c r="VYX99" s="622"/>
      <c r="VYY99" s="622"/>
      <c r="VYZ99" s="622"/>
      <c r="VZA99" s="622"/>
      <c r="VZB99" s="622"/>
      <c r="VZC99" s="622"/>
      <c r="VZD99" s="622"/>
      <c r="VZE99" s="622"/>
      <c r="VZF99" s="622"/>
      <c r="VZG99" s="622"/>
      <c r="VZH99" s="622"/>
      <c r="VZI99" s="622"/>
      <c r="VZJ99" s="622"/>
      <c r="VZK99" s="622"/>
      <c r="VZL99" s="622"/>
      <c r="VZM99" s="622"/>
      <c r="VZN99" s="622"/>
      <c r="VZO99" s="622"/>
      <c r="VZP99" s="622"/>
      <c r="VZQ99" s="622"/>
      <c r="VZR99" s="622"/>
      <c r="VZS99" s="622"/>
      <c r="VZT99" s="622"/>
      <c r="VZU99" s="622"/>
      <c r="VZV99" s="622"/>
      <c r="VZW99" s="622"/>
      <c r="VZX99" s="622"/>
      <c r="VZY99" s="622"/>
      <c r="VZZ99" s="622"/>
      <c r="WAA99" s="622"/>
      <c r="WAB99" s="622"/>
      <c r="WAC99" s="622"/>
      <c r="WAD99" s="622"/>
      <c r="WAE99" s="622"/>
      <c r="WAF99" s="622"/>
      <c r="WAG99" s="622"/>
      <c r="WAH99" s="622"/>
      <c r="WAI99" s="622"/>
      <c r="WAJ99" s="622"/>
      <c r="WAK99" s="622"/>
      <c r="WAL99" s="622"/>
      <c r="WAM99" s="622"/>
      <c r="WAN99" s="622"/>
      <c r="WAO99" s="622"/>
      <c r="WAP99" s="622"/>
      <c r="WAQ99" s="622"/>
      <c r="WAR99" s="622"/>
      <c r="WAS99" s="622"/>
      <c r="WAT99" s="622"/>
      <c r="WAU99" s="622"/>
      <c r="WAV99" s="622"/>
      <c r="WAW99" s="622"/>
      <c r="WAX99" s="622"/>
      <c r="WAY99" s="622"/>
      <c r="WAZ99" s="622"/>
      <c r="WBA99" s="622"/>
      <c r="WBB99" s="622"/>
      <c r="WBC99" s="622"/>
      <c r="WBD99" s="622"/>
      <c r="WBE99" s="622"/>
      <c r="WBF99" s="622"/>
      <c r="WBG99" s="622"/>
      <c r="WBH99" s="622"/>
      <c r="WBI99" s="622"/>
      <c r="WBJ99" s="622"/>
      <c r="WBK99" s="622"/>
      <c r="WBL99" s="622"/>
      <c r="WBM99" s="622"/>
      <c r="WBN99" s="622"/>
      <c r="WBO99" s="622"/>
      <c r="WBP99" s="622"/>
      <c r="WBQ99" s="622"/>
      <c r="WBR99" s="622"/>
      <c r="WBS99" s="622"/>
      <c r="WBT99" s="622"/>
      <c r="WBU99" s="622"/>
      <c r="WBV99" s="622"/>
      <c r="WBW99" s="622"/>
      <c r="WBX99" s="622"/>
      <c r="WBY99" s="622"/>
      <c r="WBZ99" s="622"/>
      <c r="WCA99" s="622"/>
      <c r="WCB99" s="622"/>
      <c r="WCC99" s="622"/>
      <c r="WCD99" s="622"/>
      <c r="WCE99" s="622"/>
      <c r="WCF99" s="622"/>
      <c r="WCG99" s="622"/>
      <c r="WCH99" s="622"/>
      <c r="WCI99" s="622"/>
      <c r="WCJ99" s="622"/>
      <c r="WCK99" s="622"/>
      <c r="WCL99" s="622"/>
      <c r="WCM99" s="622"/>
      <c r="WCN99" s="622"/>
      <c r="WCO99" s="622"/>
      <c r="WCP99" s="622"/>
      <c r="WCQ99" s="622"/>
      <c r="WCR99" s="622"/>
      <c r="WCS99" s="622"/>
      <c r="WCT99" s="622"/>
      <c r="WCU99" s="622"/>
      <c r="WCV99" s="622"/>
      <c r="WCW99" s="622"/>
      <c r="WCX99" s="622"/>
      <c r="WCY99" s="622"/>
      <c r="WCZ99" s="622"/>
      <c r="WDA99" s="622"/>
      <c r="WDB99" s="622"/>
      <c r="WDC99" s="622"/>
      <c r="WDD99" s="622"/>
      <c r="WDE99" s="622"/>
      <c r="WDF99" s="622"/>
      <c r="WDG99" s="622"/>
      <c r="WDH99" s="622"/>
      <c r="WDI99" s="622"/>
      <c r="WDJ99" s="622"/>
      <c r="WDK99" s="622"/>
      <c r="WDL99" s="622"/>
      <c r="WDM99" s="622"/>
      <c r="WDN99" s="622"/>
      <c r="WDO99" s="622"/>
      <c r="WDP99" s="622"/>
      <c r="WDQ99" s="622"/>
      <c r="WDR99" s="622"/>
      <c r="WDS99" s="622"/>
      <c r="WDT99" s="622"/>
      <c r="WDU99" s="622"/>
      <c r="WDV99" s="622"/>
      <c r="WDW99" s="622"/>
      <c r="WDX99" s="622"/>
      <c r="WDY99" s="622"/>
      <c r="WDZ99" s="622"/>
      <c r="WEA99" s="622"/>
      <c r="WEB99" s="622"/>
      <c r="WEC99" s="622"/>
      <c r="WED99" s="622"/>
      <c r="WEE99" s="622"/>
      <c r="WEF99" s="622"/>
      <c r="WEG99" s="622"/>
      <c r="WEH99" s="622"/>
      <c r="WEI99" s="622"/>
      <c r="WEJ99" s="622"/>
      <c r="WEK99" s="622"/>
      <c r="WEL99" s="622"/>
      <c r="WEM99" s="622"/>
      <c r="WEN99" s="622"/>
      <c r="WEO99" s="622"/>
      <c r="WEP99" s="622"/>
      <c r="WEQ99" s="622"/>
      <c r="WER99" s="622"/>
      <c r="WES99" s="622"/>
      <c r="WET99" s="622"/>
      <c r="WEU99" s="622"/>
      <c r="WEV99" s="622"/>
      <c r="WEW99" s="622"/>
      <c r="WEX99" s="622"/>
      <c r="WEY99" s="622"/>
      <c r="WEZ99" s="622"/>
      <c r="WFA99" s="622"/>
      <c r="WFB99" s="622"/>
      <c r="WFC99" s="622"/>
      <c r="WFD99" s="622"/>
      <c r="WFE99" s="622"/>
      <c r="WFF99" s="622"/>
      <c r="WFG99" s="622"/>
      <c r="WFH99" s="622"/>
      <c r="WFI99" s="622"/>
      <c r="WFJ99" s="622"/>
      <c r="WFK99" s="622"/>
      <c r="WFL99" s="622"/>
      <c r="WFM99" s="622"/>
      <c r="WFN99" s="622"/>
      <c r="WFO99" s="622"/>
      <c r="WFP99" s="622"/>
      <c r="WFQ99" s="622"/>
      <c r="WFR99" s="622"/>
      <c r="WFS99" s="622"/>
      <c r="WFT99" s="622"/>
      <c r="WFU99" s="622"/>
      <c r="WFV99" s="622"/>
      <c r="WFW99" s="622"/>
      <c r="WFX99" s="622"/>
      <c r="WFY99" s="622"/>
      <c r="WFZ99" s="622"/>
      <c r="WGA99" s="622"/>
      <c r="WGB99" s="622"/>
      <c r="WGC99" s="622"/>
      <c r="WGD99" s="622"/>
      <c r="WGE99" s="622"/>
      <c r="WGF99" s="622"/>
      <c r="WGG99" s="622"/>
      <c r="WGH99" s="622"/>
      <c r="WGI99" s="622"/>
      <c r="WGJ99" s="622"/>
      <c r="WGK99" s="622"/>
      <c r="WGL99" s="622"/>
      <c r="WGM99" s="622"/>
      <c r="WGN99" s="622"/>
      <c r="WGO99" s="622"/>
      <c r="WGP99" s="622"/>
      <c r="WGQ99" s="622"/>
      <c r="WGR99" s="622"/>
      <c r="WGS99" s="622"/>
      <c r="WGT99" s="622"/>
      <c r="WGU99" s="622"/>
      <c r="WGV99" s="622"/>
      <c r="WGW99" s="622"/>
      <c r="WGX99" s="622"/>
      <c r="WGY99" s="622"/>
      <c r="WGZ99" s="622"/>
      <c r="WHA99" s="622"/>
      <c r="WHB99" s="622"/>
      <c r="WHC99" s="622"/>
      <c r="WHD99" s="622"/>
      <c r="WHE99" s="622"/>
      <c r="WHF99" s="622"/>
      <c r="WHG99" s="622"/>
      <c r="WHH99" s="622"/>
      <c r="WHI99" s="622"/>
      <c r="WHJ99" s="622"/>
      <c r="WHK99" s="622"/>
      <c r="WHL99" s="622"/>
      <c r="WHM99" s="622"/>
      <c r="WHN99" s="622"/>
      <c r="WHO99" s="622"/>
      <c r="WHP99" s="622"/>
      <c r="WHQ99" s="622"/>
      <c r="WHR99" s="622"/>
      <c r="WHS99" s="622"/>
      <c r="WHT99" s="622"/>
      <c r="WHU99" s="622"/>
      <c r="WHV99" s="622"/>
      <c r="WHW99" s="622"/>
      <c r="WHX99" s="622"/>
      <c r="WHY99" s="622"/>
      <c r="WHZ99" s="622"/>
      <c r="WIA99" s="622"/>
      <c r="WIB99" s="622"/>
      <c r="WIC99" s="622"/>
      <c r="WID99" s="622"/>
      <c r="WIE99" s="622"/>
      <c r="WIF99" s="622"/>
      <c r="WIG99" s="622"/>
      <c r="WIH99" s="622"/>
      <c r="WII99" s="622"/>
      <c r="WIJ99" s="622"/>
      <c r="WIK99" s="622"/>
      <c r="WIL99" s="622"/>
      <c r="WIM99" s="622"/>
      <c r="WIN99" s="622"/>
      <c r="WIO99" s="622"/>
      <c r="WIP99" s="622"/>
      <c r="WIQ99" s="622"/>
      <c r="WIR99" s="622"/>
      <c r="WIS99" s="622"/>
      <c r="WIT99" s="622"/>
      <c r="WIU99" s="622"/>
      <c r="WIV99" s="622"/>
      <c r="WIW99" s="622"/>
      <c r="WIX99" s="622"/>
      <c r="WIY99" s="622"/>
      <c r="WIZ99" s="622"/>
      <c r="WJA99" s="622"/>
      <c r="WJB99" s="622"/>
      <c r="WJC99" s="622"/>
      <c r="WJD99" s="622"/>
      <c r="WJE99" s="622"/>
      <c r="WJF99" s="622"/>
      <c r="WJG99" s="622"/>
      <c r="WJH99" s="622"/>
      <c r="WJI99" s="622"/>
      <c r="WJJ99" s="622"/>
      <c r="WJK99" s="622"/>
      <c r="WJL99" s="622"/>
      <c r="WJM99" s="622"/>
      <c r="WJN99" s="622"/>
      <c r="WJO99" s="622"/>
      <c r="WJP99" s="622"/>
      <c r="WJQ99" s="622"/>
      <c r="WJR99" s="622"/>
      <c r="WJS99" s="622"/>
      <c r="WJT99" s="622"/>
      <c r="WJU99" s="622"/>
      <c r="WJV99" s="622"/>
      <c r="WJW99" s="622"/>
      <c r="WJX99" s="622"/>
      <c r="WJY99" s="622"/>
      <c r="WJZ99" s="622"/>
      <c r="WKA99" s="622"/>
      <c r="WKB99" s="622"/>
      <c r="WKC99" s="622"/>
      <c r="WKD99" s="622"/>
      <c r="WKE99" s="622"/>
      <c r="WKF99" s="622"/>
      <c r="WKG99" s="622"/>
      <c r="WKH99" s="622"/>
      <c r="WKI99" s="622"/>
      <c r="WKJ99" s="622"/>
      <c r="WKK99" s="622"/>
      <c r="WKL99" s="622"/>
      <c r="WKM99" s="622"/>
      <c r="WKN99" s="622"/>
      <c r="WKO99" s="622"/>
      <c r="WKP99" s="622"/>
      <c r="WKQ99" s="622"/>
      <c r="WKR99" s="622"/>
      <c r="WKS99" s="622"/>
      <c r="WKT99" s="622"/>
      <c r="WKU99" s="622"/>
      <c r="WKV99" s="622"/>
      <c r="WKW99" s="622"/>
      <c r="WKX99" s="622"/>
      <c r="WKY99" s="622"/>
      <c r="WKZ99" s="622"/>
      <c r="WLA99" s="622"/>
      <c r="WLB99" s="622"/>
      <c r="WLC99" s="622"/>
      <c r="WLD99" s="622"/>
      <c r="WLE99" s="622"/>
      <c r="WLF99" s="622"/>
      <c r="WLG99" s="622"/>
      <c r="WLH99" s="622"/>
      <c r="WLI99" s="622"/>
      <c r="WLJ99" s="622"/>
      <c r="WLK99" s="622"/>
      <c r="WLL99" s="622"/>
      <c r="WLM99" s="622"/>
      <c r="WLN99" s="622"/>
      <c r="WLO99" s="622"/>
      <c r="WLP99" s="622"/>
      <c r="WLQ99" s="622"/>
      <c r="WLR99" s="622"/>
      <c r="WLS99" s="622"/>
      <c r="WLT99" s="622"/>
      <c r="WLU99" s="622"/>
      <c r="WLV99" s="622"/>
      <c r="WLW99" s="622"/>
      <c r="WLX99" s="622"/>
      <c r="WLY99" s="622"/>
      <c r="WLZ99" s="622"/>
      <c r="WMA99" s="622"/>
      <c r="WMB99" s="622"/>
      <c r="WMC99" s="622"/>
      <c r="WMD99" s="622"/>
      <c r="WME99" s="622"/>
      <c r="WMF99" s="622"/>
      <c r="WMG99" s="622"/>
      <c r="WMH99" s="622"/>
      <c r="WMI99" s="622"/>
      <c r="WMJ99" s="622"/>
      <c r="WMK99" s="622"/>
      <c r="WML99" s="622"/>
      <c r="WMM99" s="622"/>
      <c r="WMN99" s="622"/>
      <c r="WMO99" s="622"/>
      <c r="WMP99" s="622"/>
      <c r="WMQ99" s="622"/>
      <c r="WMR99" s="622"/>
      <c r="WMS99" s="622"/>
      <c r="WMT99" s="622"/>
      <c r="WMU99" s="622"/>
      <c r="WMV99" s="622"/>
      <c r="WMW99" s="622"/>
      <c r="WMX99" s="622"/>
      <c r="WMY99" s="622"/>
      <c r="WMZ99" s="622"/>
      <c r="WNA99" s="622"/>
      <c r="WNB99" s="622"/>
      <c r="WNC99" s="622"/>
      <c r="WND99" s="622"/>
      <c r="WNE99" s="622"/>
      <c r="WNF99" s="622"/>
      <c r="WNG99" s="622"/>
      <c r="WNH99" s="622"/>
      <c r="WNI99" s="622"/>
      <c r="WNJ99" s="622"/>
      <c r="WNK99" s="622"/>
      <c r="WNL99" s="622"/>
      <c r="WNM99" s="622"/>
      <c r="WNN99" s="622"/>
      <c r="WNO99" s="622"/>
      <c r="WNP99" s="622"/>
      <c r="WNQ99" s="622"/>
      <c r="WNR99" s="622"/>
      <c r="WNS99" s="622"/>
      <c r="WNT99" s="622"/>
      <c r="WNU99" s="622"/>
      <c r="WNV99" s="622"/>
      <c r="WNW99" s="622"/>
      <c r="WNX99" s="622"/>
      <c r="WNY99" s="622"/>
      <c r="WNZ99" s="622"/>
      <c r="WOA99" s="622"/>
      <c r="WOB99" s="622"/>
      <c r="WOC99" s="622"/>
      <c r="WOD99" s="622"/>
      <c r="WOE99" s="622"/>
      <c r="WOF99" s="622"/>
      <c r="WOG99" s="622"/>
      <c r="WOH99" s="622"/>
      <c r="WOI99" s="622"/>
      <c r="WOJ99" s="622"/>
      <c r="WOK99" s="622"/>
      <c r="WOL99" s="622"/>
      <c r="WOM99" s="622"/>
      <c r="WON99" s="622"/>
      <c r="WOO99" s="622"/>
      <c r="WOP99" s="622"/>
      <c r="WOQ99" s="622"/>
      <c r="WOR99" s="622"/>
      <c r="WOS99" s="622"/>
      <c r="WOT99" s="622"/>
      <c r="WOU99" s="622"/>
      <c r="WOV99" s="622"/>
      <c r="WOW99" s="622"/>
      <c r="WOX99" s="622"/>
      <c r="WOY99" s="622"/>
      <c r="WOZ99" s="622"/>
      <c r="WPA99" s="622"/>
      <c r="WPB99" s="622"/>
      <c r="WPC99" s="622"/>
      <c r="WPD99" s="622"/>
      <c r="WPE99" s="622"/>
      <c r="WPF99" s="622"/>
      <c r="WPG99" s="622"/>
      <c r="WPH99" s="622"/>
      <c r="WPI99" s="622"/>
      <c r="WPJ99" s="622"/>
      <c r="WPK99" s="622"/>
      <c r="WPL99" s="622"/>
      <c r="WPM99" s="622"/>
      <c r="WPN99" s="622"/>
      <c r="WPO99" s="622"/>
      <c r="WPP99" s="622"/>
      <c r="WPQ99" s="622"/>
      <c r="WPR99" s="622"/>
      <c r="WPS99" s="622"/>
      <c r="WPT99" s="622"/>
      <c r="WPU99" s="622"/>
      <c r="WPV99" s="622"/>
      <c r="WPW99" s="622"/>
      <c r="WPX99" s="622"/>
      <c r="WPY99" s="622"/>
      <c r="WPZ99" s="622"/>
      <c r="WQA99" s="622"/>
      <c r="WQB99" s="622"/>
      <c r="WQC99" s="622"/>
      <c r="WQD99" s="622"/>
      <c r="WQE99" s="622"/>
      <c r="WQF99" s="622"/>
      <c r="WQG99" s="622"/>
      <c r="WQH99" s="622"/>
      <c r="WQI99" s="622"/>
      <c r="WQJ99" s="622"/>
      <c r="WQK99" s="622"/>
      <c r="WQL99" s="622"/>
      <c r="WQM99" s="622"/>
      <c r="WQN99" s="622"/>
      <c r="WQO99" s="622"/>
      <c r="WQP99" s="622"/>
      <c r="WQQ99" s="622"/>
      <c r="WQR99" s="622"/>
      <c r="WQS99" s="622"/>
      <c r="WQT99" s="622"/>
      <c r="WQU99" s="622"/>
      <c r="WQV99" s="622"/>
      <c r="WQW99" s="622"/>
      <c r="WQX99" s="622"/>
      <c r="WQY99" s="622"/>
      <c r="WQZ99" s="622"/>
      <c r="WRA99" s="622"/>
      <c r="WRB99" s="622"/>
      <c r="WRC99" s="622"/>
      <c r="WRD99" s="622"/>
      <c r="WRE99" s="622"/>
      <c r="WRF99" s="622"/>
      <c r="WRG99" s="622"/>
      <c r="WRH99" s="622"/>
      <c r="WRI99" s="622"/>
      <c r="WRJ99" s="622"/>
      <c r="WRK99" s="622"/>
      <c r="WRL99" s="622"/>
      <c r="WRM99" s="622"/>
      <c r="WRN99" s="622"/>
      <c r="WRO99" s="622"/>
      <c r="WRP99" s="622"/>
      <c r="WRQ99" s="622"/>
      <c r="WRR99" s="622"/>
      <c r="WRS99" s="622"/>
      <c r="WRT99" s="622"/>
      <c r="WRU99" s="622"/>
      <c r="WRV99" s="622"/>
      <c r="WRW99" s="622"/>
      <c r="WRX99" s="622"/>
      <c r="WRY99" s="622"/>
      <c r="WRZ99" s="622"/>
      <c r="WSA99" s="622"/>
      <c r="WSB99" s="622"/>
      <c r="WSC99" s="622"/>
      <c r="WSD99" s="622"/>
      <c r="WSE99" s="622"/>
      <c r="WSF99" s="622"/>
      <c r="WSG99" s="622"/>
      <c r="WSH99" s="622"/>
      <c r="WSI99" s="622"/>
      <c r="WSJ99" s="622"/>
      <c r="WSK99" s="622"/>
      <c r="WSL99" s="622"/>
      <c r="WSM99" s="622"/>
      <c r="WSN99" s="622"/>
      <c r="WSO99" s="622"/>
      <c r="WSP99" s="622"/>
      <c r="WSQ99" s="622"/>
      <c r="WSR99" s="622"/>
      <c r="WSS99" s="622"/>
      <c r="WST99" s="622"/>
      <c r="WSU99" s="622"/>
      <c r="WSV99" s="622"/>
      <c r="WSW99" s="622"/>
      <c r="WSX99" s="622"/>
      <c r="WSY99" s="622"/>
      <c r="WSZ99" s="622"/>
      <c r="WTA99" s="622"/>
      <c r="WTB99" s="622"/>
      <c r="WTC99" s="622"/>
      <c r="WTD99" s="622"/>
      <c r="WTE99" s="622"/>
      <c r="WTF99" s="622"/>
      <c r="WTG99" s="622"/>
      <c r="WTH99" s="622"/>
      <c r="WTI99" s="622"/>
      <c r="WTJ99" s="622"/>
      <c r="WTK99" s="622"/>
      <c r="WTL99" s="622"/>
      <c r="WTM99" s="622"/>
      <c r="WTN99" s="622"/>
      <c r="WTO99" s="622"/>
      <c r="WTP99" s="622"/>
      <c r="WTQ99" s="622"/>
      <c r="WTR99" s="622"/>
      <c r="WTS99" s="622"/>
      <c r="WTT99" s="622"/>
      <c r="WTU99" s="622"/>
      <c r="WTV99" s="622"/>
      <c r="WTW99" s="622"/>
      <c r="WTX99" s="622"/>
      <c r="WTY99" s="622"/>
      <c r="WTZ99" s="622"/>
      <c r="WUA99" s="622"/>
      <c r="WUB99" s="622"/>
      <c r="WUC99" s="622"/>
      <c r="WUD99" s="622"/>
      <c r="WUE99" s="622"/>
      <c r="WUF99" s="622"/>
      <c r="WUG99" s="622"/>
      <c r="WUH99" s="622"/>
      <c r="WUI99" s="622"/>
      <c r="WUJ99" s="622"/>
      <c r="WUK99" s="622"/>
      <c r="WUL99" s="622"/>
      <c r="WUM99" s="622"/>
      <c r="WUN99" s="622"/>
      <c r="WUO99" s="622"/>
      <c r="WUP99" s="622"/>
      <c r="WUQ99" s="622"/>
      <c r="WUR99" s="622"/>
      <c r="WUS99" s="622"/>
      <c r="WUT99" s="622"/>
      <c r="WUU99" s="622"/>
      <c r="WUV99" s="622"/>
      <c r="WUW99" s="622"/>
      <c r="WUX99" s="622"/>
      <c r="WUY99" s="622"/>
      <c r="WUZ99" s="622"/>
      <c r="WVA99" s="622"/>
      <c r="WVB99" s="622"/>
      <c r="WVC99" s="622"/>
      <c r="WVD99" s="622"/>
      <c r="WVE99" s="622"/>
      <c r="WVF99" s="622"/>
      <c r="WVG99" s="622"/>
      <c r="WVH99" s="622"/>
      <c r="WVI99" s="622"/>
      <c r="WVJ99" s="622"/>
      <c r="WVK99" s="622"/>
      <c r="WVL99" s="622"/>
      <c r="WVM99" s="622"/>
      <c r="WVN99" s="622"/>
      <c r="WVO99" s="622"/>
      <c r="WVP99" s="622"/>
      <c r="WVQ99" s="622"/>
      <c r="WVR99" s="622"/>
      <c r="WVS99" s="622"/>
      <c r="WVT99" s="622"/>
      <c r="WVU99" s="622"/>
      <c r="WVV99" s="622"/>
      <c r="WVW99" s="622"/>
      <c r="WVX99" s="622"/>
      <c r="WVY99" s="622"/>
      <c r="WVZ99" s="622"/>
      <c r="WWA99" s="622"/>
      <c r="WWB99" s="622"/>
      <c r="WWC99" s="622"/>
      <c r="WWD99" s="622"/>
      <c r="WWE99" s="622"/>
      <c r="WWF99" s="622"/>
      <c r="WWG99" s="622"/>
      <c r="WWH99" s="622"/>
      <c r="WWI99" s="622"/>
      <c r="WWJ99" s="622"/>
      <c r="WWK99" s="622"/>
      <c r="WWL99" s="622"/>
      <c r="WWM99" s="622"/>
      <c r="WWN99" s="622"/>
      <c r="WWO99" s="622"/>
      <c r="WWP99" s="622"/>
      <c r="WWQ99" s="622"/>
      <c r="WWR99" s="622"/>
      <c r="WWS99" s="622"/>
      <c r="WWT99" s="622"/>
      <c r="WWU99" s="622"/>
      <c r="WWV99" s="622"/>
      <c r="WWW99" s="622"/>
      <c r="WWX99" s="622"/>
      <c r="WWY99" s="622"/>
      <c r="WWZ99" s="622"/>
      <c r="WXA99" s="622"/>
      <c r="WXB99" s="622"/>
      <c r="WXC99" s="622"/>
      <c r="WXD99" s="622"/>
      <c r="WXE99" s="622"/>
      <c r="WXF99" s="622"/>
      <c r="WXG99" s="622"/>
      <c r="WXH99" s="622"/>
      <c r="WXI99" s="622"/>
      <c r="WXJ99" s="622"/>
      <c r="WXK99" s="622"/>
      <c r="WXL99" s="622"/>
      <c r="WXM99" s="622"/>
      <c r="WXN99" s="622"/>
      <c r="WXO99" s="622"/>
      <c r="WXP99" s="622"/>
      <c r="WXQ99" s="622"/>
      <c r="WXR99" s="622"/>
      <c r="WXS99" s="622"/>
      <c r="WXT99" s="622"/>
      <c r="WXU99" s="622"/>
      <c r="WXV99" s="622"/>
      <c r="WXW99" s="622"/>
      <c r="WXX99" s="622"/>
      <c r="WXY99" s="622"/>
      <c r="WXZ99" s="622"/>
      <c r="WYA99" s="622"/>
      <c r="WYB99" s="622"/>
      <c r="WYC99" s="622"/>
      <c r="WYD99" s="622"/>
      <c r="WYE99" s="622"/>
      <c r="WYF99" s="622"/>
      <c r="WYG99" s="622"/>
      <c r="WYH99" s="622"/>
      <c r="WYI99" s="622"/>
      <c r="WYJ99" s="622"/>
      <c r="WYK99" s="622"/>
      <c r="WYL99" s="622"/>
      <c r="WYM99" s="622"/>
      <c r="WYN99" s="622"/>
      <c r="WYO99" s="622"/>
      <c r="WYP99" s="622"/>
      <c r="WYQ99" s="622"/>
      <c r="WYR99" s="622"/>
      <c r="WYS99" s="622"/>
      <c r="WYT99" s="622"/>
      <c r="WYU99" s="622"/>
      <c r="WYV99" s="622"/>
      <c r="WYW99" s="622"/>
      <c r="WYX99" s="622"/>
      <c r="WYY99" s="622"/>
      <c r="WYZ99" s="622"/>
      <c r="WZA99" s="622"/>
      <c r="WZB99" s="622"/>
      <c r="WZC99" s="622"/>
      <c r="WZD99" s="622"/>
      <c r="WZE99" s="622"/>
      <c r="WZF99" s="622"/>
      <c r="WZG99" s="622"/>
      <c r="WZH99" s="622"/>
      <c r="WZI99" s="622"/>
      <c r="WZJ99" s="622"/>
      <c r="WZK99" s="622"/>
      <c r="WZL99" s="622"/>
      <c r="WZM99" s="622"/>
      <c r="WZN99" s="622"/>
      <c r="WZO99" s="622"/>
      <c r="WZP99" s="622"/>
      <c r="WZQ99" s="622"/>
      <c r="WZR99" s="622"/>
      <c r="WZS99" s="622"/>
      <c r="WZT99" s="622"/>
      <c r="WZU99" s="622"/>
      <c r="WZV99" s="622"/>
      <c r="WZW99" s="622"/>
      <c r="WZX99" s="622"/>
      <c r="WZY99" s="622"/>
      <c r="WZZ99" s="622"/>
      <c r="XAA99" s="622"/>
      <c r="XAB99" s="622"/>
      <c r="XAC99" s="622"/>
      <c r="XAD99" s="622"/>
      <c r="XAE99" s="622"/>
      <c r="XAF99" s="622"/>
      <c r="XAG99" s="622"/>
      <c r="XAH99" s="622"/>
      <c r="XAI99" s="622"/>
      <c r="XAJ99" s="622"/>
      <c r="XAK99" s="622"/>
      <c r="XAL99" s="622"/>
      <c r="XAM99" s="622"/>
      <c r="XAN99" s="622"/>
      <c r="XAO99" s="622"/>
      <c r="XAP99" s="622"/>
      <c r="XAQ99" s="622"/>
      <c r="XAR99" s="622"/>
      <c r="XAS99" s="622"/>
      <c r="XAT99" s="622"/>
      <c r="XAU99" s="622"/>
      <c r="XAV99" s="622"/>
      <c r="XAW99" s="622"/>
      <c r="XAX99" s="622"/>
      <c r="XAY99" s="622"/>
      <c r="XAZ99" s="622"/>
      <c r="XBA99" s="622"/>
      <c r="XBB99" s="622"/>
      <c r="XBC99" s="622"/>
      <c r="XBD99" s="622"/>
      <c r="XBE99" s="622"/>
      <c r="XBF99" s="622"/>
      <c r="XBG99" s="622"/>
      <c r="XBH99" s="622"/>
      <c r="XBI99" s="622"/>
      <c r="XBJ99" s="622"/>
      <c r="XBK99" s="622"/>
      <c r="XBL99" s="622"/>
      <c r="XBM99" s="622"/>
      <c r="XBN99" s="622"/>
      <c r="XBO99" s="622"/>
      <c r="XBP99" s="622"/>
      <c r="XBQ99" s="622"/>
      <c r="XBR99" s="622"/>
      <c r="XBS99" s="622"/>
      <c r="XBT99" s="622"/>
      <c r="XBU99" s="622"/>
      <c r="XBV99" s="622"/>
      <c r="XBW99" s="622"/>
      <c r="XBX99" s="622"/>
      <c r="XBY99" s="622"/>
      <c r="XBZ99" s="622"/>
      <c r="XCA99" s="622"/>
      <c r="XCB99" s="622"/>
      <c r="XCC99" s="622"/>
      <c r="XCD99" s="622"/>
      <c r="XCE99" s="622"/>
      <c r="XCF99" s="622"/>
      <c r="XCG99" s="622"/>
      <c r="XCH99" s="622"/>
      <c r="XCI99" s="622"/>
      <c r="XCJ99" s="622"/>
      <c r="XCK99" s="622"/>
      <c r="XCL99" s="622"/>
      <c r="XCM99" s="622"/>
      <c r="XCN99" s="622"/>
      <c r="XCO99" s="622"/>
      <c r="XCP99" s="622"/>
      <c r="XCQ99" s="622"/>
      <c r="XCR99" s="622"/>
      <c r="XCS99" s="622"/>
      <c r="XCT99" s="622"/>
      <c r="XCU99" s="622"/>
      <c r="XCV99" s="622"/>
      <c r="XCW99" s="622"/>
      <c r="XCX99" s="622"/>
      <c r="XCY99" s="622"/>
      <c r="XCZ99" s="622"/>
      <c r="XDA99" s="622"/>
      <c r="XDB99" s="622"/>
      <c r="XDC99" s="622"/>
      <c r="XDD99" s="622"/>
      <c r="XDE99" s="622"/>
      <c r="XDF99" s="622"/>
      <c r="XDG99" s="622"/>
      <c r="XDH99" s="622"/>
      <c r="XDI99" s="622"/>
      <c r="XDJ99" s="622"/>
      <c r="XDK99" s="622"/>
      <c r="XDL99" s="622"/>
      <c r="XDM99" s="622"/>
      <c r="XDN99" s="622"/>
      <c r="XDO99" s="622"/>
      <c r="XDP99" s="622"/>
      <c r="XDQ99" s="622"/>
      <c r="XDR99" s="622"/>
      <c r="XDS99" s="622"/>
      <c r="XDT99" s="622"/>
      <c r="XDU99" s="622"/>
      <c r="XDV99" s="622"/>
      <c r="XDW99" s="622"/>
      <c r="XDX99" s="622"/>
      <c r="XDY99" s="622"/>
      <c r="XDZ99" s="622"/>
      <c r="XEA99" s="622"/>
      <c r="XEB99" s="622"/>
      <c r="XEC99" s="622"/>
      <c r="XED99" s="622"/>
      <c r="XEE99" s="622"/>
      <c r="XEF99" s="622"/>
      <c r="XEG99" s="622"/>
      <c r="XEH99" s="622"/>
      <c r="XEI99" s="622"/>
      <c r="XEJ99" s="622"/>
      <c r="XEK99" s="622"/>
      <c r="XEL99" s="622"/>
      <c r="XEM99" s="622"/>
      <c r="XEN99" s="622"/>
      <c r="XEO99" s="622"/>
      <c r="XEP99" s="622"/>
      <c r="XEQ99" s="622"/>
      <c r="XER99" s="622"/>
      <c r="XES99" s="622"/>
      <c r="XET99" s="622"/>
      <c r="XEU99" s="622"/>
    </row>
    <row r="100" spans="1:16375">
      <c r="A100" s="747" t="s">
        <v>862</v>
      </c>
      <c r="B100" s="748" t="s">
        <v>183</v>
      </c>
      <c r="C100" s="749" t="s">
        <v>1320</v>
      </c>
      <c r="D100" s="750" t="s">
        <v>101</v>
      </c>
      <c r="E100" s="750"/>
      <c r="F100" s="750" t="s">
        <v>167</v>
      </c>
      <c r="G100" s="750" t="s">
        <v>84</v>
      </c>
      <c r="H100" s="750" t="s">
        <v>1</v>
      </c>
      <c r="I100" s="751">
        <v>2500000</v>
      </c>
      <c r="J100" s="752">
        <v>2500000</v>
      </c>
      <c r="K100" s="752"/>
      <c r="L100" s="752">
        <v>2500000</v>
      </c>
      <c r="M100" s="753" t="s">
        <v>22</v>
      </c>
      <c r="N100" s="754">
        <v>7</v>
      </c>
      <c r="O100" s="755"/>
      <c r="P100" s="755"/>
      <c r="Q100" s="755"/>
      <c r="R100" s="755"/>
      <c r="S100" s="755"/>
      <c r="T100" s="755"/>
      <c r="U100" s="755"/>
      <c r="V100" s="749" t="s">
        <v>1321</v>
      </c>
      <c r="W100" s="750"/>
      <c r="X100" s="748" t="s">
        <v>957</v>
      </c>
      <c r="Y100" s="756"/>
      <c r="Z100" s="756"/>
      <c r="AA100" s="756"/>
      <c r="AB100" s="756"/>
      <c r="AC100" s="756"/>
      <c r="AD100" s="756"/>
      <c r="AE100" s="756"/>
      <c r="AF100" s="756"/>
      <c r="AG100" s="756"/>
      <c r="AH100" s="756"/>
      <c r="AI100" s="756"/>
      <c r="AJ100" s="756"/>
      <c r="AK100" s="756"/>
      <c r="AL100" s="756"/>
      <c r="AM100" s="756"/>
      <c r="AN100" s="756"/>
      <c r="AO100" s="756"/>
      <c r="AP100" s="756"/>
      <c r="AQ100" s="756"/>
      <c r="AR100" s="756"/>
      <c r="AS100" s="756"/>
      <c r="AT100" s="756"/>
      <c r="AU100" s="756"/>
      <c r="AV100" s="756"/>
      <c r="AW100" s="756"/>
      <c r="AX100" s="756"/>
      <c r="AY100" s="756"/>
      <c r="AZ100" s="756"/>
      <c r="BA100" s="756"/>
      <c r="BB100" s="756"/>
      <c r="BC100" s="756"/>
      <c r="BD100" s="756"/>
      <c r="BE100" s="756"/>
      <c r="BF100" s="756"/>
      <c r="BG100" s="756"/>
      <c r="BH100" s="756"/>
      <c r="BI100" s="756"/>
      <c r="BJ100" s="756"/>
      <c r="BK100" s="756"/>
      <c r="BL100" s="756"/>
      <c r="BM100" s="756"/>
      <c r="BN100" s="756"/>
      <c r="BO100" s="756"/>
      <c r="BP100" s="756"/>
      <c r="BQ100" s="756"/>
      <c r="BR100" s="756"/>
      <c r="BS100" s="756"/>
      <c r="BT100" s="756"/>
      <c r="BU100" s="756"/>
      <c r="BV100" s="756"/>
      <c r="BW100" s="756"/>
      <c r="BX100" s="756"/>
      <c r="BY100" s="756"/>
      <c r="BZ100" s="756"/>
      <c r="CA100" s="756"/>
      <c r="CB100" s="756"/>
      <c r="CC100" s="756"/>
      <c r="CD100" s="756"/>
      <c r="CE100" s="756"/>
      <c r="CF100" s="756"/>
      <c r="CG100" s="756"/>
      <c r="CH100" s="756"/>
      <c r="CI100" s="756"/>
      <c r="CJ100" s="756"/>
      <c r="CK100" s="756"/>
      <c r="CL100" s="756"/>
      <c r="CM100" s="756"/>
      <c r="CN100" s="756"/>
      <c r="CO100" s="756"/>
      <c r="CP100" s="756"/>
      <c r="CQ100" s="756"/>
      <c r="CR100" s="756"/>
      <c r="CS100" s="756"/>
      <c r="CT100" s="756"/>
      <c r="CU100" s="756"/>
      <c r="CV100" s="756"/>
      <c r="CW100" s="756"/>
      <c r="CX100" s="756"/>
      <c r="CY100" s="756"/>
      <c r="CZ100" s="756"/>
      <c r="DA100" s="756"/>
      <c r="DB100" s="756"/>
      <c r="DC100" s="756"/>
      <c r="DD100" s="756"/>
      <c r="DE100" s="756"/>
      <c r="DF100" s="756"/>
      <c r="DG100" s="756"/>
      <c r="DH100" s="756"/>
      <c r="DI100" s="756"/>
      <c r="DJ100" s="756"/>
      <c r="DK100" s="756"/>
      <c r="DL100" s="756"/>
      <c r="DM100" s="756"/>
      <c r="DN100" s="756"/>
      <c r="DO100" s="756"/>
      <c r="DP100" s="756"/>
      <c r="DQ100" s="756"/>
      <c r="DR100" s="756"/>
      <c r="DS100" s="756"/>
      <c r="DT100" s="756"/>
      <c r="DU100" s="756"/>
      <c r="DV100" s="756"/>
      <c r="DW100" s="756"/>
      <c r="DX100" s="756"/>
      <c r="DY100" s="756"/>
      <c r="DZ100" s="756"/>
      <c r="EA100" s="756"/>
      <c r="EB100" s="756"/>
      <c r="EC100" s="756"/>
      <c r="ED100" s="756"/>
      <c r="EE100" s="756"/>
      <c r="EF100" s="756"/>
      <c r="EG100" s="756"/>
      <c r="EH100" s="756"/>
      <c r="EI100" s="756"/>
      <c r="EJ100" s="756"/>
      <c r="EK100" s="756"/>
      <c r="EL100" s="756"/>
      <c r="EM100" s="756"/>
      <c r="EN100" s="756"/>
      <c r="EO100" s="756"/>
      <c r="EP100" s="756"/>
      <c r="EQ100" s="756"/>
      <c r="ER100" s="756"/>
      <c r="ES100" s="756"/>
      <c r="ET100" s="756"/>
      <c r="EU100" s="756"/>
      <c r="EV100" s="756"/>
      <c r="EW100" s="756"/>
      <c r="EX100" s="756"/>
      <c r="EY100" s="756"/>
      <c r="EZ100" s="756"/>
      <c r="FA100" s="756"/>
      <c r="FB100" s="756"/>
      <c r="FC100" s="756"/>
      <c r="FD100" s="756"/>
      <c r="FE100" s="756"/>
      <c r="FF100" s="756"/>
      <c r="FG100" s="756"/>
      <c r="FH100" s="756"/>
      <c r="FI100" s="756"/>
      <c r="FJ100" s="756"/>
      <c r="FK100" s="756"/>
      <c r="FL100" s="756"/>
      <c r="FM100" s="756"/>
      <c r="FN100" s="756"/>
      <c r="FO100" s="756"/>
      <c r="FP100" s="756"/>
      <c r="FQ100" s="756"/>
      <c r="FR100" s="756"/>
      <c r="FS100" s="756"/>
      <c r="FT100" s="756"/>
      <c r="FU100" s="756"/>
      <c r="FV100" s="756"/>
      <c r="FW100" s="756"/>
      <c r="FX100" s="756"/>
      <c r="FY100" s="756"/>
      <c r="FZ100" s="756"/>
      <c r="GA100" s="756"/>
      <c r="GB100" s="756"/>
      <c r="GC100" s="756"/>
      <c r="GD100" s="756"/>
      <c r="GE100" s="756"/>
      <c r="GF100" s="756"/>
      <c r="GG100" s="756"/>
      <c r="GH100" s="756"/>
      <c r="GI100" s="756"/>
      <c r="GJ100" s="756"/>
      <c r="GK100" s="756"/>
      <c r="GL100" s="756"/>
      <c r="GM100" s="756"/>
      <c r="GN100" s="756"/>
      <c r="GO100" s="756"/>
      <c r="GP100" s="756"/>
      <c r="GQ100" s="756"/>
      <c r="GR100" s="756"/>
      <c r="GS100" s="756"/>
      <c r="GT100" s="756"/>
      <c r="GU100" s="756"/>
      <c r="GV100" s="756"/>
      <c r="GW100" s="756"/>
      <c r="GX100" s="756"/>
      <c r="GY100" s="756"/>
      <c r="GZ100" s="756"/>
      <c r="HA100" s="756"/>
      <c r="HB100" s="756"/>
      <c r="HC100" s="756"/>
      <c r="HD100" s="756"/>
      <c r="HE100" s="756"/>
      <c r="HF100" s="756"/>
      <c r="HG100" s="756"/>
      <c r="HH100" s="756"/>
      <c r="HI100" s="756"/>
      <c r="HJ100" s="756"/>
      <c r="HK100" s="756"/>
      <c r="HL100" s="756"/>
      <c r="HM100" s="756"/>
      <c r="HN100" s="756"/>
      <c r="HO100" s="756"/>
      <c r="HP100" s="756"/>
      <c r="HQ100" s="756"/>
      <c r="HR100" s="756"/>
      <c r="HS100" s="756"/>
      <c r="HT100" s="756"/>
      <c r="HU100" s="756"/>
      <c r="HV100" s="756"/>
      <c r="HW100" s="756"/>
      <c r="HX100" s="756"/>
      <c r="HY100" s="756"/>
      <c r="HZ100" s="756"/>
      <c r="IA100" s="756"/>
      <c r="IB100" s="756"/>
      <c r="IC100" s="756"/>
      <c r="ID100" s="756"/>
      <c r="IE100" s="756"/>
      <c r="IF100" s="756"/>
      <c r="IG100" s="756"/>
      <c r="IH100" s="756"/>
      <c r="II100" s="756"/>
      <c r="IJ100" s="756"/>
      <c r="IK100" s="756"/>
      <c r="IL100" s="756"/>
      <c r="IM100" s="756"/>
      <c r="IN100" s="756"/>
      <c r="IO100" s="756"/>
      <c r="IP100" s="756"/>
      <c r="IQ100" s="756"/>
      <c r="IR100" s="756"/>
      <c r="IS100" s="756"/>
      <c r="IT100" s="756"/>
      <c r="IU100" s="756"/>
      <c r="IV100" s="756"/>
      <c r="IW100" s="756"/>
      <c r="IX100" s="756"/>
      <c r="IY100" s="756"/>
      <c r="IZ100" s="756"/>
      <c r="JA100" s="756"/>
      <c r="JB100" s="756"/>
      <c r="JC100" s="756"/>
      <c r="JD100" s="756"/>
      <c r="JE100" s="756"/>
      <c r="JF100" s="756"/>
      <c r="JG100" s="756"/>
      <c r="JH100" s="756"/>
      <c r="JI100" s="756"/>
      <c r="JJ100" s="756"/>
      <c r="JK100" s="756"/>
      <c r="JL100" s="756"/>
      <c r="JM100" s="756"/>
      <c r="JN100" s="756"/>
      <c r="JO100" s="756"/>
      <c r="JP100" s="756"/>
      <c r="JQ100" s="756"/>
      <c r="JR100" s="756"/>
      <c r="JS100" s="756"/>
      <c r="JT100" s="756"/>
      <c r="JU100" s="756"/>
      <c r="JV100" s="756"/>
      <c r="JW100" s="756"/>
      <c r="JX100" s="756"/>
      <c r="JY100" s="756"/>
      <c r="JZ100" s="756"/>
      <c r="KA100" s="756"/>
      <c r="KB100" s="756"/>
      <c r="KC100" s="756"/>
      <c r="KD100" s="756"/>
      <c r="KE100" s="756"/>
      <c r="KF100" s="756"/>
      <c r="KG100" s="756"/>
      <c r="KH100" s="756"/>
      <c r="KI100" s="756"/>
      <c r="KJ100" s="756"/>
      <c r="KK100" s="756"/>
      <c r="KL100" s="756"/>
      <c r="KM100" s="756"/>
      <c r="KN100" s="756"/>
      <c r="KO100" s="756"/>
      <c r="KP100" s="756"/>
      <c r="KQ100" s="756"/>
      <c r="KR100" s="756"/>
      <c r="KS100" s="756"/>
      <c r="KT100" s="756"/>
      <c r="KU100" s="756"/>
      <c r="KV100" s="756"/>
      <c r="KW100" s="756"/>
      <c r="KX100" s="756"/>
      <c r="KY100" s="756"/>
      <c r="KZ100" s="756"/>
      <c r="LA100" s="756"/>
      <c r="LB100" s="756"/>
      <c r="LC100" s="756"/>
      <c r="LD100" s="756"/>
      <c r="LE100" s="756"/>
      <c r="LF100" s="756"/>
      <c r="LG100" s="756"/>
      <c r="LH100" s="756"/>
      <c r="LI100" s="756"/>
      <c r="LJ100" s="756"/>
      <c r="LK100" s="756"/>
      <c r="LL100" s="756"/>
      <c r="LM100" s="756"/>
      <c r="LN100" s="756"/>
      <c r="LO100" s="756"/>
      <c r="LP100" s="756"/>
      <c r="LQ100" s="756"/>
      <c r="LR100" s="756"/>
      <c r="LS100" s="756"/>
      <c r="LT100" s="756"/>
      <c r="LU100" s="756"/>
      <c r="LV100" s="756"/>
      <c r="LW100" s="756"/>
      <c r="LX100" s="756"/>
      <c r="LY100" s="756"/>
      <c r="LZ100" s="756"/>
      <c r="MA100" s="756"/>
      <c r="MB100" s="756"/>
      <c r="MC100" s="756"/>
      <c r="MD100" s="756"/>
      <c r="ME100" s="756"/>
      <c r="MF100" s="756"/>
      <c r="MG100" s="756"/>
      <c r="MH100" s="756"/>
      <c r="MI100" s="756"/>
      <c r="MJ100" s="756"/>
      <c r="MK100" s="756"/>
      <c r="ML100" s="756"/>
      <c r="MM100" s="756"/>
      <c r="MN100" s="756"/>
      <c r="MO100" s="756"/>
      <c r="MP100" s="756"/>
      <c r="MQ100" s="756"/>
      <c r="MR100" s="756"/>
      <c r="MS100" s="756"/>
      <c r="MT100" s="756"/>
      <c r="MU100" s="756"/>
      <c r="MV100" s="756"/>
      <c r="MW100" s="756"/>
      <c r="MX100" s="756"/>
      <c r="MY100" s="756"/>
      <c r="MZ100" s="756"/>
      <c r="NA100" s="756"/>
      <c r="NB100" s="756"/>
      <c r="NC100" s="756"/>
      <c r="ND100" s="756"/>
      <c r="NE100" s="756"/>
      <c r="NF100" s="756"/>
      <c r="NG100" s="756"/>
      <c r="NH100" s="756"/>
      <c r="NI100" s="756"/>
      <c r="NJ100" s="756"/>
      <c r="NK100" s="756"/>
      <c r="NL100" s="756"/>
      <c r="NM100" s="756"/>
      <c r="NN100" s="756"/>
      <c r="NO100" s="756"/>
      <c r="NP100" s="756"/>
      <c r="NQ100" s="756"/>
      <c r="NR100" s="756"/>
      <c r="NS100" s="756"/>
      <c r="NT100" s="756"/>
      <c r="NU100" s="756"/>
      <c r="NV100" s="756"/>
      <c r="NW100" s="756"/>
      <c r="NX100" s="756"/>
      <c r="NY100" s="756"/>
      <c r="NZ100" s="756"/>
      <c r="OA100" s="756"/>
      <c r="OB100" s="756"/>
      <c r="OC100" s="756"/>
      <c r="OD100" s="756"/>
      <c r="OE100" s="756"/>
      <c r="OF100" s="756"/>
      <c r="OG100" s="756"/>
      <c r="OH100" s="756"/>
      <c r="OI100" s="756"/>
      <c r="OJ100" s="756"/>
      <c r="OK100" s="756"/>
      <c r="OL100" s="756"/>
      <c r="OM100" s="756"/>
      <c r="ON100" s="756"/>
      <c r="OO100" s="756"/>
      <c r="OP100" s="756"/>
      <c r="OQ100" s="756"/>
      <c r="OR100" s="756"/>
      <c r="OS100" s="756"/>
      <c r="OT100" s="756"/>
      <c r="OU100" s="756"/>
      <c r="OV100" s="756"/>
      <c r="OW100" s="756"/>
      <c r="OX100" s="756"/>
      <c r="OY100" s="756"/>
      <c r="OZ100" s="756"/>
      <c r="PA100" s="756"/>
      <c r="PB100" s="756"/>
      <c r="PC100" s="756"/>
      <c r="PD100" s="756"/>
      <c r="PE100" s="756"/>
      <c r="PF100" s="756"/>
      <c r="PG100" s="756"/>
      <c r="PH100" s="756"/>
      <c r="PI100" s="756"/>
      <c r="PJ100" s="756"/>
      <c r="PK100" s="756"/>
      <c r="PL100" s="756"/>
      <c r="PM100" s="756"/>
      <c r="PN100" s="756"/>
      <c r="PO100" s="756"/>
      <c r="PP100" s="756"/>
      <c r="PQ100" s="756"/>
      <c r="PR100" s="756"/>
      <c r="PS100" s="756"/>
      <c r="PT100" s="756"/>
      <c r="PU100" s="756"/>
      <c r="PV100" s="756"/>
      <c r="PW100" s="756"/>
      <c r="PX100" s="756"/>
      <c r="PY100" s="756"/>
      <c r="PZ100" s="756"/>
      <c r="QA100" s="756"/>
      <c r="QB100" s="756"/>
      <c r="QC100" s="756"/>
      <c r="QD100" s="756"/>
      <c r="QE100" s="756"/>
      <c r="QF100" s="756"/>
      <c r="QG100" s="756"/>
      <c r="QH100" s="756"/>
      <c r="QI100" s="756"/>
      <c r="QJ100" s="756"/>
      <c r="QK100" s="756"/>
      <c r="QL100" s="756"/>
      <c r="QM100" s="756"/>
      <c r="QN100" s="756"/>
      <c r="QO100" s="756"/>
      <c r="QP100" s="756"/>
      <c r="QQ100" s="756"/>
      <c r="QR100" s="756"/>
      <c r="QS100" s="756"/>
      <c r="QT100" s="756"/>
      <c r="QU100" s="756"/>
      <c r="QV100" s="756"/>
      <c r="QW100" s="756"/>
      <c r="QX100" s="756"/>
      <c r="QY100" s="756"/>
      <c r="QZ100" s="756"/>
      <c r="RA100" s="756"/>
      <c r="RB100" s="756"/>
      <c r="RC100" s="756"/>
      <c r="RD100" s="756"/>
      <c r="RE100" s="756"/>
      <c r="RF100" s="756"/>
      <c r="RG100" s="756"/>
      <c r="RH100" s="756"/>
      <c r="RI100" s="756"/>
      <c r="RJ100" s="756"/>
      <c r="RK100" s="756"/>
      <c r="RL100" s="756"/>
      <c r="RM100" s="756"/>
      <c r="RN100" s="756"/>
      <c r="RO100" s="756"/>
      <c r="RP100" s="756"/>
      <c r="RQ100" s="756"/>
      <c r="RR100" s="756"/>
      <c r="RS100" s="756"/>
      <c r="RT100" s="756"/>
      <c r="RU100" s="756"/>
      <c r="RV100" s="756"/>
      <c r="RW100" s="756"/>
      <c r="RX100" s="756"/>
      <c r="RY100" s="756"/>
      <c r="RZ100" s="756"/>
      <c r="SA100" s="756"/>
      <c r="SB100" s="756"/>
      <c r="SC100" s="756"/>
      <c r="SD100" s="756"/>
      <c r="SE100" s="756"/>
      <c r="SF100" s="756"/>
      <c r="SG100" s="756"/>
      <c r="SH100" s="756"/>
      <c r="SI100" s="756"/>
      <c r="SJ100" s="756"/>
      <c r="SK100" s="756"/>
      <c r="SL100" s="756"/>
      <c r="SM100" s="756"/>
      <c r="SN100" s="756"/>
      <c r="SO100" s="756"/>
      <c r="SP100" s="756"/>
      <c r="SQ100" s="756"/>
      <c r="SR100" s="756"/>
      <c r="SS100" s="756"/>
      <c r="ST100" s="756"/>
      <c r="SU100" s="756"/>
      <c r="SV100" s="756"/>
      <c r="SW100" s="756"/>
      <c r="SX100" s="756"/>
      <c r="SY100" s="756"/>
      <c r="SZ100" s="756"/>
      <c r="TA100" s="756"/>
      <c r="TB100" s="756"/>
      <c r="TC100" s="756"/>
      <c r="TD100" s="756"/>
      <c r="TE100" s="756"/>
      <c r="TF100" s="756"/>
      <c r="TG100" s="756"/>
      <c r="TH100" s="756"/>
      <c r="TI100" s="756"/>
      <c r="TJ100" s="756"/>
      <c r="TK100" s="756"/>
      <c r="TL100" s="756"/>
      <c r="TM100" s="756"/>
      <c r="TN100" s="756"/>
      <c r="TO100" s="756"/>
      <c r="TP100" s="756"/>
      <c r="TQ100" s="756"/>
      <c r="TR100" s="756"/>
      <c r="TS100" s="756"/>
      <c r="TT100" s="756"/>
      <c r="TU100" s="756"/>
      <c r="TV100" s="756"/>
      <c r="TW100" s="756"/>
      <c r="TX100" s="756"/>
      <c r="TY100" s="756"/>
      <c r="TZ100" s="756"/>
      <c r="UA100" s="756"/>
      <c r="UB100" s="756"/>
      <c r="UC100" s="756"/>
      <c r="UD100" s="756"/>
      <c r="UE100" s="756"/>
      <c r="UF100" s="756"/>
      <c r="UG100" s="756"/>
      <c r="UH100" s="756"/>
      <c r="UI100" s="756"/>
      <c r="UJ100" s="756"/>
      <c r="UK100" s="756"/>
      <c r="UL100" s="756"/>
      <c r="UM100" s="756"/>
      <c r="UN100" s="756"/>
      <c r="UO100" s="756"/>
      <c r="UP100" s="756"/>
      <c r="UQ100" s="756"/>
      <c r="UR100" s="756"/>
      <c r="US100" s="756"/>
      <c r="UT100" s="756"/>
      <c r="UU100" s="756"/>
      <c r="UV100" s="756"/>
      <c r="UW100" s="756"/>
      <c r="UX100" s="756"/>
      <c r="UY100" s="756"/>
      <c r="UZ100" s="756"/>
      <c r="VA100" s="756"/>
      <c r="VB100" s="756"/>
      <c r="VC100" s="756"/>
      <c r="VD100" s="756"/>
      <c r="VE100" s="756"/>
      <c r="VF100" s="756"/>
      <c r="VG100" s="756"/>
      <c r="VH100" s="756"/>
      <c r="VI100" s="756"/>
      <c r="VJ100" s="756"/>
      <c r="VK100" s="756"/>
      <c r="VL100" s="756"/>
      <c r="VM100" s="756"/>
      <c r="VN100" s="756"/>
      <c r="VO100" s="756"/>
      <c r="VP100" s="756"/>
      <c r="VQ100" s="756"/>
      <c r="VR100" s="756"/>
      <c r="VS100" s="756"/>
      <c r="VT100" s="756"/>
      <c r="VU100" s="756"/>
      <c r="VV100" s="756"/>
      <c r="VW100" s="756"/>
      <c r="VX100" s="756"/>
      <c r="VY100" s="756"/>
      <c r="VZ100" s="756"/>
      <c r="WA100" s="756"/>
      <c r="WB100" s="756"/>
      <c r="WC100" s="756"/>
      <c r="WD100" s="756"/>
      <c r="WE100" s="756"/>
      <c r="WF100" s="756"/>
      <c r="WG100" s="756"/>
      <c r="WH100" s="756"/>
      <c r="WI100" s="756"/>
      <c r="WJ100" s="756"/>
      <c r="WK100" s="756"/>
      <c r="WL100" s="756"/>
      <c r="WM100" s="756"/>
      <c r="WN100" s="756"/>
      <c r="WO100" s="756"/>
      <c r="WP100" s="756"/>
      <c r="WQ100" s="756"/>
      <c r="WR100" s="756"/>
      <c r="WS100" s="756"/>
      <c r="WT100" s="756"/>
      <c r="WU100" s="756"/>
      <c r="WV100" s="756"/>
      <c r="WW100" s="756"/>
      <c r="WX100" s="756"/>
      <c r="WY100" s="756"/>
      <c r="WZ100" s="756"/>
      <c r="XA100" s="756"/>
      <c r="XB100" s="756"/>
      <c r="XC100" s="756"/>
      <c r="XD100" s="756"/>
      <c r="XE100" s="756"/>
      <c r="XF100" s="756"/>
      <c r="XG100" s="756"/>
      <c r="XH100" s="756"/>
      <c r="XI100" s="756"/>
      <c r="XJ100" s="756"/>
      <c r="XK100" s="756"/>
      <c r="XL100" s="756"/>
      <c r="XM100" s="756"/>
      <c r="XN100" s="756"/>
      <c r="XO100" s="756"/>
      <c r="XP100" s="756"/>
      <c r="XQ100" s="756"/>
      <c r="XR100" s="756"/>
      <c r="XS100" s="756"/>
      <c r="XT100" s="756"/>
      <c r="XU100" s="756"/>
      <c r="XV100" s="756"/>
      <c r="XW100" s="756"/>
      <c r="XX100" s="756"/>
      <c r="XY100" s="756"/>
      <c r="XZ100" s="756"/>
      <c r="YA100" s="756"/>
      <c r="YB100" s="756"/>
      <c r="YC100" s="756"/>
      <c r="YD100" s="756"/>
      <c r="YE100" s="756"/>
      <c r="YF100" s="756"/>
      <c r="YG100" s="756"/>
      <c r="YH100" s="756"/>
      <c r="YI100" s="756"/>
      <c r="YJ100" s="756"/>
      <c r="YK100" s="756"/>
      <c r="YL100" s="756"/>
      <c r="YM100" s="756"/>
      <c r="YN100" s="756"/>
      <c r="YO100" s="756"/>
      <c r="YP100" s="756"/>
      <c r="YQ100" s="756"/>
      <c r="YR100" s="756"/>
      <c r="YS100" s="756"/>
      <c r="YT100" s="756"/>
      <c r="YU100" s="756"/>
      <c r="YV100" s="756"/>
      <c r="YW100" s="756"/>
      <c r="YX100" s="756"/>
      <c r="YY100" s="756"/>
      <c r="YZ100" s="756"/>
      <c r="ZA100" s="756"/>
      <c r="ZB100" s="756"/>
      <c r="ZC100" s="756"/>
      <c r="ZD100" s="756"/>
      <c r="ZE100" s="756"/>
      <c r="ZF100" s="756"/>
      <c r="ZG100" s="756"/>
      <c r="ZH100" s="756"/>
      <c r="ZI100" s="756"/>
      <c r="ZJ100" s="756"/>
      <c r="ZK100" s="756"/>
      <c r="ZL100" s="756"/>
      <c r="ZM100" s="756"/>
      <c r="ZN100" s="756"/>
      <c r="ZO100" s="756"/>
      <c r="ZP100" s="756"/>
      <c r="ZQ100" s="756"/>
      <c r="ZR100" s="756"/>
      <c r="ZS100" s="756"/>
      <c r="ZT100" s="756"/>
      <c r="ZU100" s="756"/>
      <c r="ZV100" s="756"/>
      <c r="ZW100" s="756"/>
      <c r="ZX100" s="756"/>
      <c r="ZY100" s="756"/>
      <c r="ZZ100" s="756"/>
      <c r="AAA100" s="756"/>
      <c r="AAB100" s="756"/>
      <c r="AAC100" s="756"/>
      <c r="AAD100" s="756"/>
      <c r="AAE100" s="756"/>
      <c r="AAF100" s="756"/>
      <c r="AAG100" s="756"/>
      <c r="AAH100" s="756"/>
      <c r="AAI100" s="756"/>
      <c r="AAJ100" s="756"/>
      <c r="AAK100" s="756"/>
      <c r="AAL100" s="756"/>
      <c r="AAM100" s="756"/>
      <c r="AAN100" s="756"/>
      <c r="AAO100" s="756"/>
      <c r="AAP100" s="756"/>
      <c r="AAQ100" s="756"/>
      <c r="AAR100" s="756"/>
      <c r="AAS100" s="756"/>
      <c r="AAT100" s="756"/>
      <c r="AAU100" s="756"/>
      <c r="AAV100" s="756"/>
      <c r="AAW100" s="756"/>
      <c r="AAX100" s="756"/>
      <c r="AAY100" s="756"/>
      <c r="AAZ100" s="756"/>
      <c r="ABA100" s="756"/>
      <c r="ABB100" s="756"/>
      <c r="ABC100" s="756"/>
      <c r="ABD100" s="756"/>
      <c r="ABE100" s="756"/>
      <c r="ABF100" s="756"/>
      <c r="ABG100" s="756"/>
      <c r="ABH100" s="756"/>
      <c r="ABI100" s="756"/>
      <c r="ABJ100" s="756"/>
      <c r="ABK100" s="756"/>
      <c r="ABL100" s="756"/>
      <c r="ABM100" s="756"/>
      <c r="ABN100" s="756"/>
      <c r="ABO100" s="756"/>
      <c r="ABP100" s="756"/>
      <c r="ABQ100" s="756"/>
      <c r="ABR100" s="756"/>
      <c r="ABS100" s="756"/>
      <c r="ABT100" s="756"/>
      <c r="ABU100" s="756"/>
      <c r="ABV100" s="756"/>
      <c r="ABW100" s="756"/>
      <c r="ABX100" s="756"/>
      <c r="ABY100" s="756"/>
      <c r="ABZ100" s="756"/>
      <c r="ACA100" s="756"/>
      <c r="ACB100" s="756"/>
      <c r="ACC100" s="756"/>
      <c r="ACD100" s="756"/>
      <c r="ACE100" s="756"/>
      <c r="ACF100" s="756"/>
      <c r="ACG100" s="756"/>
      <c r="ACH100" s="756"/>
      <c r="ACI100" s="756"/>
      <c r="ACJ100" s="756"/>
      <c r="ACK100" s="756"/>
      <c r="ACL100" s="756"/>
      <c r="ACM100" s="756"/>
      <c r="ACN100" s="756"/>
      <c r="ACO100" s="756"/>
      <c r="ACP100" s="756"/>
      <c r="ACQ100" s="756"/>
      <c r="ACR100" s="756"/>
      <c r="ACS100" s="756"/>
      <c r="ACT100" s="756"/>
      <c r="ACU100" s="756"/>
      <c r="ACV100" s="756"/>
      <c r="ACW100" s="756"/>
      <c r="ACX100" s="756"/>
      <c r="ACY100" s="756"/>
      <c r="ACZ100" s="756"/>
      <c r="ADA100" s="756"/>
      <c r="ADB100" s="756"/>
      <c r="ADC100" s="756"/>
      <c r="ADD100" s="756"/>
      <c r="ADE100" s="756"/>
      <c r="ADF100" s="756"/>
      <c r="ADG100" s="756"/>
      <c r="ADH100" s="756"/>
      <c r="ADI100" s="756"/>
      <c r="ADJ100" s="756"/>
      <c r="ADK100" s="756"/>
      <c r="ADL100" s="756"/>
      <c r="ADM100" s="756"/>
      <c r="ADN100" s="756"/>
      <c r="ADO100" s="756"/>
      <c r="ADP100" s="756"/>
      <c r="ADQ100" s="756"/>
      <c r="ADR100" s="756"/>
      <c r="ADS100" s="756"/>
      <c r="ADT100" s="756"/>
      <c r="ADU100" s="756"/>
      <c r="ADV100" s="756"/>
      <c r="ADW100" s="756"/>
      <c r="ADX100" s="756"/>
      <c r="ADY100" s="756"/>
      <c r="ADZ100" s="756"/>
      <c r="AEA100" s="756"/>
      <c r="AEB100" s="756"/>
      <c r="AEC100" s="756"/>
      <c r="AED100" s="756"/>
      <c r="AEE100" s="756"/>
      <c r="AEF100" s="756"/>
      <c r="AEG100" s="756"/>
      <c r="AEH100" s="756"/>
      <c r="AEI100" s="756"/>
      <c r="AEJ100" s="756"/>
      <c r="AEK100" s="756"/>
      <c r="AEL100" s="756"/>
      <c r="AEM100" s="756"/>
      <c r="AEN100" s="756"/>
      <c r="AEO100" s="756"/>
      <c r="AEP100" s="756"/>
      <c r="AEQ100" s="756"/>
      <c r="AER100" s="756"/>
      <c r="AES100" s="756"/>
      <c r="AET100" s="756"/>
      <c r="AEU100" s="756"/>
      <c r="AEV100" s="756"/>
      <c r="AEW100" s="756"/>
      <c r="AEX100" s="756"/>
      <c r="AEY100" s="756"/>
      <c r="AEZ100" s="756"/>
      <c r="AFA100" s="756"/>
      <c r="AFB100" s="756"/>
      <c r="AFC100" s="756"/>
      <c r="AFD100" s="756"/>
      <c r="AFE100" s="756"/>
      <c r="AFF100" s="756"/>
      <c r="AFG100" s="756"/>
      <c r="AFH100" s="756"/>
      <c r="AFI100" s="756"/>
      <c r="AFJ100" s="756"/>
      <c r="AFK100" s="756"/>
      <c r="AFL100" s="756"/>
      <c r="AFM100" s="756"/>
      <c r="AFN100" s="756"/>
      <c r="AFO100" s="756"/>
      <c r="AFP100" s="756"/>
      <c r="AFQ100" s="756"/>
      <c r="AFR100" s="756"/>
      <c r="AFS100" s="756"/>
      <c r="AFT100" s="756"/>
      <c r="AFU100" s="756"/>
      <c r="AFV100" s="756"/>
      <c r="AFW100" s="756"/>
      <c r="AFX100" s="756"/>
      <c r="AFY100" s="756"/>
      <c r="AFZ100" s="756"/>
      <c r="AGA100" s="756"/>
      <c r="AGB100" s="756"/>
      <c r="AGC100" s="756"/>
      <c r="AGD100" s="756"/>
      <c r="AGE100" s="756"/>
      <c r="AGF100" s="756"/>
      <c r="AGG100" s="756"/>
      <c r="AGH100" s="756"/>
      <c r="AGI100" s="756"/>
      <c r="AGJ100" s="756"/>
      <c r="AGK100" s="756"/>
      <c r="AGL100" s="756"/>
      <c r="AGM100" s="756"/>
      <c r="AGN100" s="756"/>
      <c r="AGO100" s="756"/>
      <c r="AGP100" s="756"/>
      <c r="AGQ100" s="756"/>
      <c r="AGR100" s="756"/>
      <c r="AGS100" s="756"/>
      <c r="AGT100" s="756"/>
      <c r="AGU100" s="756"/>
      <c r="AGV100" s="756"/>
      <c r="AGW100" s="756"/>
      <c r="AGX100" s="756"/>
      <c r="AGY100" s="756"/>
      <c r="AGZ100" s="756"/>
      <c r="AHA100" s="756"/>
      <c r="AHB100" s="756"/>
      <c r="AHC100" s="756"/>
      <c r="AHD100" s="756"/>
      <c r="AHE100" s="756"/>
      <c r="AHF100" s="756"/>
      <c r="AHG100" s="756"/>
      <c r="AHH100" s="756"/>
      <c r="AHI100" s="756"/>
      <c r="AHJ100" s="756"/>
      <c r="AHK100" s="756"/>
      <c r="AHL100" s="756"/>
      <c r="AHM100" s="756"/>
      <c r="AHN100" s="756"/>
      <c r="AHO100" s="756"/>
      <c r="AHP100" s="756"/>
      <c r="AHQ100" s="756"/>
      <c r="AHR100" s="756"/>
      <c r="AHS100" s="756"/>
      <c r="AHT100" s="756"/>
      <c r="AHU100" s="756"/>
      <c r="AHV100" s="756"/>
      <c r="AHW100" s="756"/>
      <c r="AHX100" s="756"/>
      <c r="AHY100" s="756"/>
      <c r="AHZ100" s="756"/>
      <c r="AIA100" s="756"/>
      <c r="AIB100" s="756"/>
      <c r="AIC100" s="756"/>
      <c r="AID100" s="756"/>
      <c r="AIE100" s="756"/>
      <c r="AIF100" s="756"/>
      <c r="AIG100" s="756"/>
      <c r="AIH100" s="756"/>
      <c r="AII100" s="756"/>
      <c r="AIJ100" s="756"/>
      <c r="AIK100" s="756"/>
      <c r="AIL100" s="756"/>
      <c r="AIM100" s="756"/>
      <c r="AIN100" s="756"/>
      <c r="AIO100" s="756"/>
      <c r="AIP100" s="756"/>
      <c r="AIQ100" s="756"/>
      <c r="AIR100" s="756"/>
      <c r="AIS100" s="756"/>
      <c r="AIT100" s="756"/>
      <c r="AIU100" s="756"/>
      <c r="AIV100" s="756"/>
      <c r="AIW100" s="756"/>
      <c r="AIX100" s="756"/>
      <c r="AIY100" s="756"/>
      <c r="AIZ100" s="756"/>
      <c r="AJA100" s="756"/>
      <c r="AJB100" s="756"/>
      <c r="AJC100" s="756"/>
      <c r="AJD100" s="756"/>
      <c r="AJE100" s="756"/>
      <c r="AJF100" s="756"/>
      <c r="AJG100" s="756"/>
      <c r="AJH100" s="756"/>
      <c r="AJI100" s="756"/>
      <c r="AJJ100" s="756"/>
      <c r="AJK100" s="756"/>
      <c r="AJL100" s="756"/>
      <c r="AJM100" s="756"/>
      <c r="AJN100" s="756"/>
      <c r="AJO100" s="756"/>
      <c r="AJP100" s="756"/>
      <c r="AJQ100" s="756"/>
      <c r="AJR100" s="756"/>
      <c r="AJS100" s="756"/>
      <c r="AJT100" s="756"/>
      <c r="AJU100" s="756"/>
      <c r="AJV100" s="756"/>
      <c r="AJW100" s="756"/>
      <c r="AJX100" s="756"/>
      <c r="AJY100" s="756"/>
      <c r="AJZ100" s="756"/>
      <c r="AKA100" s="756"/>
      <c r="AKB100" s="756"/>
      <c r="AKC100" s="756"/>
      <c r="AKD100" s="756"/>
      <c r="AKE100" s="756"/>
      <c r="AKF100" s="756"/>
      <c r="AKG100" s="756"/>
      <c r="AKH100" s="756"/>
      <c r="AKI100" s="756"/>
      <c r="AKJ100" s="756"/>
      <c r="AKK100" s="756"/>
      <c r="AKL100" s="756"/>
      <c r="AKM100" s="756"/>
      <c r="AKN100" s="756"/>
      <c r="AKO100" s="756"/>
      <c r="AKP100" s="756"/>
      <c r="AKQ100" s="756"/>
      <c r="AKR100" s="756"/>
      <c r="AKS100" s="756"/>
      <c r="AKT100" s="756"/>
      <c r="AKU100" s="756"/>
      <c r="AKV100" s="756"/>
      <c r="AKW100" s="756"/>
      <c r="AKX100" s="756"/>
      <c r="AKY100" s="756"/>
      <c r="AKZ100" s="756"/>
      <c r="ALA100" s="756"/>
      <c r="ALB100" s="756"/>
      <c r="ALC100" s="756"/>
      <c r="ALD100" s="756"/>
      <c r="ALE100" s="756"/>
      <c r="ALF100" s="756"/>
      <c r="ALG100" s="756"/>
      <c r="ALH100" s="756"/>
      <c r="ALI100" s="756"/>
      <c r="ALJ100" s="756"/>
      <c r="ALK100" s="756"/>
      <c r="ALL100" s="756"/>
      <c r="ALM100" s="756"/>
      <c r="ALN100" s="756"/>
      <c r="ALO100" s="756"/>
      <c r="ALP100" s="756"/>
      <c r="ALQ100" s="756"/>
      <c r="ALR100" s="756"/>
      <c r="ALS100" s="756"/>
      <c r="ALT100" s="756"/>
      <c r="ALU100" s="756"/>
      <c r="ALV100" s="756"/>
      <c r="ALW100" s="756"/>
      <c r="ALX100" s="756"/>
      <c r="ALY100" s="756"/>
      <c r="ALZ100" s="756"/>
      <c r="AMA100" s="756"/>
      <c r="AMB100" s="756"/>
      <c r="AMC100" s="756"/>
      <c r="AMD100" s="756"/>
      <c r="AME100" s="756"/>
      <c r="AMF100" s="756"/>
      <c r="AMG100" s="756"/>
      <c r="AMH100" s="756"/>
      <c r="AMI100" s="756"/>
      <c r="AMJ100" s="756"/>
      <c r="AMK100" s="756"/>
      <c r="AML100" s="756"/>
      <c r="AMM100" s="756"/>
      <c r="AMN100" s="756"/>
      <c r="AMO100" s="756"/>
      <c r="AMP100" s="756"/>
      <c r="AMQ100" s="756"/>
      <c r="AMR100" s="756"/>
      <c r="AMS100" s="756"/>
      <c r="AMT100" s="756"/>
      <c r="AMU100" s="756"/>
      <c r="AMV100" s="756"/>
      <c r="AMW100" s="756"/>
      <c r="AMX100" s="756"/>
      <c r="AMY100" s="756"/>
      <c r="AMZ100" s="756"/>
      <c r="ANA100" s="756"/>
      <c r="ANB100" s="756"/>
      <c r="ANC100" s="756"/>
      <c r="AND100" s="756"/>
      <c r="ANE100" s="756"/>
      <c r="ANF100" s="756"/>
      <c r="ANG100" s="756"/>
      <c r="ANH100" s="756"/>
      <c r="ANI100" s="756"/>
      <c r="ANJ100" s="756"/>
      <c r="ANK100" s="756"/>
      <c r="ANL100" s="756"/>
      <c r="ANM100" s="756"/>
      <c r="ANN100" s="756"/>
      <c r="ANO100" s="756"/>
      <c r="ANP100" s="756"/>
      <c r="ANQ100" s="756"/>
      <c r="ANR100" s="756"/>
      <c r="ANS100" s="756"/>
      <c r="ANT100" s="756"/>
      <c r="ANU100" s="756"/>
      <c r="ANV100" s="756"/>
      <c r="ANW100" s="756"/>
      <c r="ANX100" s="756"/>
      <c r="ANY100" s="756"/>
      <c r="ANZ100" s="756"/>
      <c r="AOA100" s="756"/>
      <c r="AOB100" s="756"/>
      <c r="AOC100" s="756"/>
      <c r="AOD100" s="756"/>
      <c r="AOE100" s="756"/>
      <c r="AOF100" s="756"/>
      <c r="AOG100" s="756"/>
      <c r="AOH100" s="756"/>
      <c r="AOI100" s="756"/>
      <c r="AOJ100" s="756"/>
      <c r="AOK100" s="756"/>
      <c r="AOL100" s="756"/>
      <c r="AOM100" s="756"/>
      <c r="AON100" s="756"/>
      <c r="AOO100" s="756"/>
      <c r="AOP100" s="756"/>
      <c r="AOQ100" s="756"/>
      <c r="AOR100" s="756"/>
      <c r="AOS100" s="756"/>
      <c r="AOT100" s="756"/>
      <c r="AOU100" s="756"/>
      <c r="AOV100" s="756"/>
      <c r="AOW100" s="756"/>
      <c r="AOX100" s="756"/>
      <c r="AOY100" s="756"/>
      <c r="AOZ100" s="756"/>
      <c r="APA100" s="756"/>
      <c r="APB100" s="756"/>
      <c r="APC100" s="756"/>
      <c r="APD100" s="756"/>
      <c r="APE100" s="756"/>
      <c r="APF100" s="756"/>
      <c r="APG100" s="756"/>
      <c r="APH100" s="756"/>
      <c r="API100" s="756"/>
      <c r="APJ100" s="756"/>
      <c r="APK100" s="756"/>
      <c r="APL100" s="756"/>
      <c r="APM100" s="756"/>
      <c r="APN100" s="756"/>
      <c r="APO100" s="756"/>
      <c r="APP100" s="756"/>
      <c r="APQ100" s="756"/>
      <c r="APR100" s="756"/>
      <c r="APS100" s="756"/>
      <c r="APT100" s="756"/>
      <c r="APU100" s="756"/>
      <c r="APV100" s="756"/>
      <c r="APW100" s="756"/>
      <c r="APX100" s="756"/>
      <c r="APY100" s="756"/>
      <c r="APZ100" s="756"/>
      <c r="AQA100" s="756"/>
      <c r="AQB100" s="756"/>
      <c r="AQC100" s="756"/>
      <c r="AQD100" s="756"/>
      <c r="AQE100" s="756"/>
      <c r="AQF100" s="756"/>
      <c r="AQG100" s="756"/>
      <c r="AQH100" s="756"/>
      <c r="AQI100" s="756"/>
      <c r="AQJ100" s="756"/>
      <c r="AQK100" s="756"/>
      <c r="AQL100" s="756"/>
      <c r="AQM100" s="756"/>
      <c r="AQN100" s="756"/>
      <c r="AQO100" s="756"/>
      <c r="AQP100" s="756"/>
      <c r="AQQ100" s="756"/>
      <c r="AQR100" s="756"/>
      <c r="AQS100" s="756"/>
      <c r="AQT100" s="756"/>
      <c r="AQU100" s="756"/>
      <c r="AQV100" s="756"/>
      <c r="AQW100" s="756"/>
      <c r="AQX100" s="756"/>
      <c r="AQY100" s="756"/>
      <c r="AQZ100" s="756"/>
      <c r="ARA100" s="756"/>
      <c r="ARB100" s="756"/>
      <c r="ARC100" s="756"/>
      <c r="ARD100" s="756"/>
      <c r="ARE100" s="756"/>
      <c r="ARF100" s="756"/>
      <c r="ARG100" s="756"/>
      <c r="ARH100" s="756"/>
      <c r="ARI100" s="756"/>
      <c r="ARJ100" s="756"/>
      <c r="ARK100" s="756"/>
      <c r="ARL100" s="756"/>
      <c r="ARM100" s="756"/>
      <c r="ARN100" s="756"/>
      <c r="ARO100" s="756"/>
      <c r="ARP100" s="756"/>
      <c r="ARQ100" s="756"/>
      <c r="ARR100" s="756"/>
      <c r="ARS100" s="756"/>
      <c r="ART100" s="756"/>
      <c r="ARU100" s="756"/>
      <c r="ARV100" s="756"/>
      <c r="ARW100" s="756"/>
      <c r="ARX100" s="756"/>
      <c r="ARY100" s="756"/>
      <c r="ARZ100" s="756"/>
      <c r="ASA100" s="756"/>
      <c r="ASB100" s="756"/>
      <c r="ASC100" s="756"/>
      <c r="ASD100" s="756"/>
      <c r="ASE100" s="756"/>
      <c r="ASF100" s="756"/>
      <c r="ASG100" s="756"/>
      <c r="ASH100" s="756"/>
      <c r="ASI100" s="756"/>
      <c r="ASJ100" s="756"/>
      <c r="ASK100" s="756"/>
      <c r="ASL100" s="756"/>
      <c r="ASM100" s="756"/>
      <c r="ASN100" s="756"/>
      <c r="ASO100" s="756"/>
      <c r="ASP100" s="756"/>
      <c r="ASQ100" s="756"/>
      <c r="ASR100" s="756"/>
      <c r="ASS100" s="756"/>
      <c r="AST100" s="756"/>
      <c r="ASU100" s="756"/>
      <c r="ASV100" s="756"/>
      <c r="ASW100" s="756"/>
      <c r="ASX100" s="756"/>
      <c r="ASY100" s="756"/>
      <c r="ASZ100" s="756"/>
      <c r="ATA100" s="756"/>
      <c r="ATB100" s="756"/>
      <c r="ATC100" s="756"/>
      <c r="ATD100" s="756"/>
      <c r="ATE100" s="756"/>
      <c r="ATF100" s="756"/>
      <c r="ATG100" s="756"/>
      <c r="ATH100" s="756"/>
      <c r="ATI100" s="756"/>
      <c r="ATJ100" s="756"/>
      <c r="ATK100" s="756"/>
      <c r="ATL100" s="756"/>
      <c r="ATM100" s="756"/>
      <c r="ATN100" s="756"/>
      <c r="ATO100" s="756"/>
      <c r="ATP100" s="756"/>
      <c r="ATQ100" s="756"/>
      <c r="ATR100" s="756"/>
      <c r="ATS100" s="756"/>
      <c r="ATT100" s="756"/>
      <c r="ATU100" s="756"/>
      <c r="ATV100" s="756"/>
      <c r="ATW100" s="756"/>
      <c r="ATX100" s="756"/>
      <c r="ATY100" s="756"/>
      <c r="ATZ100" s="756"/>
      <c r="AUA100" s="756"/>
      <c r="AUB100" s="756"/>
      <c r="AUC100" s="756"/>
      <c r="AUD100" s="756"/>
      <c r="AUE100" s="756"/>
      <c r="AUF100" s="756"/>
      <c r="AUG100" s="756"/>
      <c r="AUH100" s="756"/>
      <c r="AUI100" s="756"/>
      <c r="AUJ100" s="756"/>
      <c r="AUK100" s="756"/>
      <c r="AUL100" s="756"/>
      <c r="AUM100" s="756"/>
      <c r="AUN100" s="756"/>
      <c r="AUO100" s="756"/>
      <c r="AUP100" s="756"/>
      <c r="AUQ100" s="756"/>
      <c r="AUR100" s="756"/>
      <c r="AUS100" s="756"/>
      <c r="AUT100" s="756"/>
      <c r="AUU100" s="756"/>
      <c r="AUV100" s="756"/>
      <c r="AUW100" s="756"/>
      <c r="AUX100" s="756"/>
      <c r="AUY100" s="756"/>
      <c r="AUZ100" s="756"/>
      <c r="AVA100" s="756"/>
      <c r="AVB100" s="756"/>
      <c r="AVC100" s="756"/>
      <c r="AVD100" s="756"/>
      <c r="AVE100" s="756"/>
      <c r="AVF100" s="756"/>
      <c r="AVG100" s="756"/>
      <c r="AVH100" s="756"/>
      <c r="AVI100" s="756"/>
      <c r="AVJ100" s="756"/>
      <c r="AVK100" s="756"/>
      <c r="AVL100" s="756"/>
      <c r="AVM100" s="756"/>
      <c r="AVN100" s="756"/>
      <c r="AVO100" s="756"/>
      <c r="AVP100" s="756"/>
      <c r="AVQ100" s="756"/>
      <c r="AVR100" s="756"/>
      <c r="AVS100" s="756"/>
      <c r="AVT100" s="756"/>
      <c r="AVU100" s="756"/>
      <c r="AVV100" s="756"/>
      <c r="AVW100" s="756"/>
      <c r="AVX100" s="756"/>
      <c r="AVY100" s="756"/>
      <c r="AVZ100" s="756"/>
      <c r="AWA100" s="756"/>
      <c r="AWB100" s="756"/>
      <c r="AWC100" s="756"/>
      <c r="AWD100" s="756"/>
      <c r="AWE100" s="756"/>
      <c r="AWF100" s="756"/>
      <c r="AWG100" s="756"/>
      <c r="AWH100" s="756"/>
      <c r="AWI100" s="756"/>
      <c r="AWJ100" s="756"/>
      <c r="AWK100" s="756"/>
      <c r="AWL100" s="756"/>
      <c r="AWM100" s="756"/>
      <c r="AWN100" s="756"/>
      <c r="AWO100" s="756"/>
      <c r="AWP100" s="756"/>
      <c r="AWQ100" s="756"/>
      <c r="AWR100" s="756"/>
      <c r="AWS100" s="756"/>
      <c r="AWT100" s="756"/>
      <c r="AWU100" s="756"/>
      <c r="AWV100" s="756"/>
      <c r="AWW100" s="756"/>
      <c r="AWX100" s="756"/>
      <c r="AWY100" s="756"/>
      <c r="AWZ100" s="756"/>
      <c r="AXA100" s="756"/>
      <c r="AXB100" s="756"/>
      <c r="AXC100" s="756"/>
      <c r="AXD100" s="756"/>
      <c r="AXE100" s="756"/>
      <c r="AXF100" s="756"/>
      <c r="AXG100" s="756"/>
      <c r="AXH100" s="756"/>
      <c r="AXI100" s="756"/>
      <c r="AXJ100" s="756"/>
      <c r="AXK100" s="756"/>
      <c r="AXL100" s="756"/>
      <c r="AXM100" s="756"/>
      <c r="AXN100" s="756"/>
      <c r="AXO100" s="756"/>
      <c r="AXP100" s="756"/>
      <c r="AXQ100" s="756"/>
      <c r="AXR100" s="756"/>
      <c r="AXS100" s="756"/>
      <c r="AXT100" s="756"/>
      <c r="AXU100" s="756"/>
      <c r="AXV100" s="756"/>
      <c r="AXW100" s="756"/>
      <c r="AXX100" s="756"/>
      <c r="AXY100" s="756"/>
      <c r="AXZ100" s="756"/>
      <c r="AYA100" s="756"/>
      <c r="AYB100" s="756"/>
      <c r="AYC100" s="756"/>
      <c r="AYD100" s="756"/>
      <c r="AYE100" s="756"/>
      <c r="AYF100" s="756"/>
      <c r="AYG100" s="756"/>
      <c r="AYH100" s="756"/>
      <c r="AYI100" s="756"/>
      <c r="AYJ100" s="756"/>
      <c r="AYK100" s="756"/>
      <c r="AYL100" s="756"/>
      <c r="AYM100" s="756"/>
      <c r="AYN100" s="756"/>
      <c r="AYO100" s="756"/>
      <c r="AYP100" s="756"/>
      <c r="AYQ100" s="756"/>
      <c r="AYR100" s="756"/>
      <c r="AYS100" s="756"/>
      <c r="AYT100" s="756"/>
      <c r="AYU100" s="756"/>
      <c r="AYV100" s="756"/>
      <c r="AYW100" s="756"/>
      <c r="AYX100" s="756"/>
      <c r="AYY100" s="756"/>
      <c r="AYZ100" s="756"/>
      <c r="AZA100" s="756"/>
      <c r="AZB100" s="756"/>
      <c r="AZC100" s="756"/>
      <c r="AZD100" s="756"/>
      <c r="AZE100" s="756"/>
      <c r="AZF100" s="756"/>
      <c r="AZG100" s="756"/>
      <c r="AZH100" s="756"/>
      <c r="AZI100" s="756"/>
      <c r="AZJ100" s="756"/>
      <c r="AZK100" s="756"/>
      <c r="AZL100" s="756"/>
      <c r="AZM100" s="756"/>
      <c r="AZN100" s="756"/>
      <c r="AZO100" s="756"/>
      <c r="AZP100" s="756"/>
      <c r="AZQ100" s="756"/>
      <c r="AZR100" s="756"/>
      <c r="AZS100" s="756"/>
      <c r="AZT100" s="756"/>
      <c r="AZU100" s="756"/>
      <c r="AZV100" s="756"/>
      <c r="AZW100" s="756"/>
      <c r="AZX100" s="756"/>
      <c r="AZY100" s="756"/>
      <c r="AZZ100" s="756"/>
      <c r="BAA100" s="756"/>
      <c r="BAB100" s="756"/>
      <c r="BAC100" s="756"/>
      <c r="BAD100" s="756"/>
      <c r="BAE100" s="756"/>
      <c r="BAF100" s="756"/>
      <c r="BAG100" s="756"/>
      <c r="BAH100" s="756"/>
      <c r="BAI100" s="756"/>
      <c r="BAJ100" s="756"/>
      <c r="BAK100" s="756"/>
      <c r="BAL100" s="756"/>
      <c r="BAM100" s="756"/>
      <c r="BAN100" s="756"/>
      <c r="BAO100" s="756"/>
      <c r="BAP100" s="756"/>
      <c r="BAQ100" s="756"/>
      <c r="BAR100" s="756"/>
      <c r="BAS100" s="756"/>
      <c r="BAT100" s="756"/>
      <c r="BAU100" s="756"/>
      <c r="BAV100" s="756"/>
      <c r="BAW100" s="756"/>
      <c r="BAX100" s="756"/>
      <c r="BAY100" s="756"/>
      <c r="BAZ100" s="756"/>
      <c r="BBA100" s="756"/>
      <c r="BBB100" s="756"/>
      <c r="BBC100" s="756"/>
      <c r="BBD100" s="756"/>
      <c r="BBE100" s="756"/>
      <c r="BBF100" s="756"/>
      <c r="BBG100" s="756"/>
      <c r="BBH100" s="756"/>
      <c r="BBI100" s="756"/>
      <c r="BBJ100" s="756"/>
      <c r="BBK100" s="756"/>
      <c r="BBL100" s="756"/>
      <c r="BBM100" s="756"/>
      <c r="BBN100" s="756"/>
      <c r="BBO100" s="756"/>
      <c r="BBP100" s="756"/>
      <c r="BBQ100" s="756"/>
      <c r="BBR100" s="756"/>
      <c r="BBS100" s="756"/>
      <c r="BBT100" s="756"/>
      <c r="BBU100" s="756"/>
      <c r="BBV100" s="756"/>
      <c r="BBW100" s="756"/>
      <c r="BBX100" s="756"/>
      <c r="BBY100" s="756"/>
      <c r="BBZ100" s="756"/>
      <c r="BCA100" s="756"/>
      <c r="BCB100" s="756"/>
      <c r="BCC100" s="756"/>
      <c r="BCD100" s="756"/>
      <c r="BCE100" s="756"/>
      <c r="BCF100" s="756"/>
      <c r="BCG100" s="756"/>
      <c r="BCH100" s="756"/>
      <c r="BCI100" s="756"/>
      <c r="BCJ100" s="756"/>
      <c r="BCK100" s="756"/>
      <c r="BCL100" s="756"/>
      <c r="BCM100" s="756"/>
      <c r="BCN100" s="756"/>
      <c r="BCO100" s="756"/>
      <c r="BCP100" s="756"/>
      <c r="BCQ100" s="756"/>
      <c r="BCR100" s="756"/>
      <c r="BCS100" s="756"/>
      <c r="BCT100" s="756"/>
      <c r="BCU100" s="756"/>
      <c r="BCV100" s="756"/>
      <c r="BCW100" s="756"/>
      <c r="BCX100" s="756"/>
      <c r="BCY100" s="756"/>
      <c r="BCZ100" s="756"/>
      <c r="BDA100" s="756"/>
      <c r="BDB100" s="756"/>
      <c r="BDC100" s="756"/>
      <c r="BDD100" s="756"/>
      <c r="BDE100" s="756"/>
      <c r="BDF100" s="756"/>
      <c r="BDG100" s="756"/>
      <c r="BDH100" s="756"/>
      <c r="BDI100" s="756"/>
      <c r="BDJ100" s="756"/>
      <c r="BDK100" s="756"/>
      <c r="BDL100" s="756"/>
      <c r="BDM100" s="756"/>
      <c r="BDN100" s="756"/>
      <c r="BDO100" s="756"/>
      <c r="BDP100" s="756"/>
      <c r="BDQ100" s="756"/>
      <c r="BDR100" s="756"/>
      <c r="BDS100" s="756"/>
      <c r="BDT100" s="756"/>
      <c r="BDU100" s="756"/>
      <c r="BDV100" s="756"/>
      <c r="BDW100" s="756"/>
      <c r="BDX100" s="756"/>
      <c r="BDY100" s="756"/>
      <c r="BDZ100" s="756"/>
      <c r="BEA100" s="756"/>
      <c r="BEB100" s="756"/>
      <c r="BEC100" s="756"/>
      <c r="BED100" s="756"/>
      <c r="BEE100" s="756"/>
      <c r="BEF100" s="756"/>
      <c r="BEG100" s="756"/>
      <c r="BEH100" s="756"/>
      <c r="BEI100" s="756"/>
      <c r="BEJ100" s="756"/>
      <c r="BEK100" s="756"/>
      <c r="BEL100" s="756"/>
      <c r="BEM100" s="756"/>
      <c r="BEN100" s="756"/>
      <c r="BEO100" s="756"/>
      <c r="BEP100" s="756"/>
      <c r="BEQ100" s="756"/>
      <c r="BER100" s="756"/>
      <c r="BES100" s="756"/>
      <c r="BET100" s="756"/>
      <c r="BEU100" s="756"/>
      <c r="BEV100" s="756"/>
      <c r="BEW100" s="756"/>
      <c r="BEX100" s="756"/>
      <c r="BEY100" s="756"/>
      <c r="BEZ100" s="756"/>
      <c r="BFA100" s="756"/>
      <c r="BFB100" s="756"/>
      <c r="BFC100" s="756"/>
      <c r="BFD100" s="756"/>
      <c r="BFE100" s="756"/>
      <c r="BFF100" s="756"/>
      <c r="BFG100" s="756"/>
      <c r="BFH100" s="756"/>
      <c r="BFI100" s="756"/>
      <c r="BFJ100" s="756"/>
      <c r="BFK100" s="756"/>
      <c r="BFL100" s="756"/>
      <c r="BFM100" s="756"/>
      <c r="BFN100" s="756"/>
      <c r="BFO100" s="756"/>
      <c r="BFP100" s="756"/>
      <c r="BFQ100" s="756"/>
      <c r="BFR100" s="756"/>
      <c r="BFS100" s="756"/>
      <c r="BFT100" s="756"/>
      <c r="BFU100" s="756"/>
      <c r="BFV100" s="756"/>
      <c r="BFW100" s="756"/>
      <c r="BFX100" s="756"/>
      <c r="BFY100" s="756"/>
      <c r="BFZ100" s="756"/>
      <c r="BGA100" s="756"/>
      <c r="BGB100" s="756"/>
      <c r="BGC100" s="756"/>
      <c r="BGD100" s="756"/>
      <c r="BGE100" s="756"/>
      <c r="BGF100" s="756"/>
      <c r="BGG100" s="756"/>
      <c r="BGH100" s="756"/>
      <c r="BGI100" s="756"/>
      <c r="BGJ100" s="756"/>
      <c r="BGK100" s="756"/>
      <c r="BGL100" s="756"/>
      <c r="BGM100" s="756"/>
      <c r="BGN100" s="756"/>
      <c r="BGO100" s="756"/>
      <c r="BGP100" s="756"/>
      <c r="BGQ100" s="756"/>
      <c r="BGR100" s="756"/>
      <c r="BGS100" s="756"/>
      <c r="BGT100" s="756"/>
      <c r="BGU100" s="756"/>
      <c r="BGV100" s="756"/>
      <c r="BGW100" s="756"/>
      <c r="BGX100" s="756"/>
      <c r="BGY100" s="756"/>
      <c r="BGZ100" s="756"/>
      <c r="BHA100" s="756"/>
      <c r="BHB100" s="756"/>
      <c r="BHC100" s="756"/>
      <c r="BHD100" s="756"/>
      <c r="BHE100" s="756"/>
      <c r="BHF100" s="756"/>
      <c r="BHG100" s="756"/>
      <c r="BHH100" s="756"/>
      <c r="BHI100" s="756"/>
      <c r="BHJ100" s="756"/>
      <c r="BHK100" s="756"/>
      <c r="BHL100" s="756"/>
      <c r="BHM100" s="756"/>
      <c r="BHN100" s="756"/>
      <c r="BHO100" s="756"/>
      <c r="BHP100" s="756"/>
      <c r="BHQ100" s="756"/>
      <c r="BHR100" s="756"/>
      <c r="BHS100" s="756"/>
      <c r="BHT100" s="756"/>
      <c r="BHU100" s="756"/>
      <c r="BHV100" s="756"/>
      <c r="BHW100" s="756"/>
      <c r="BHX100" s="756"/>
      <c r="BHY100" s="756"/>
      <c r="BHZ100" s="756"/>
      <c r="BIA100" s="756"/>
      <c r="BIB100" s="756"/>
      <c r="BIC100" s="756"/>
      <c r="BID100" s="756"/>
      <c r="BIE100" s="756"/>
      <c r="BIF100" s="756"/>
      <c r="BIG100" s="756"/>
      <c r="BIH100" s="756"/>
      <c r="BII100" s="756"/>
      <c r="BIJ100" s="756"/>
      <c r="BIK100" s="756"/>
      <c r="BIL100" s="756"/>
      <c r="BIM100" s="756"/>
      <c r="BIN100" s="756"/>
      <c r="BIO100" s="756"/>
      <c r="BIP100" s="756"/>
      <c r="BIQ100" s="756"/>
      <c r="BIR100" s="756"/>
      <c r="BIS100" s="756"/>
      <c r="BIT100" s="756"/>
      <c r="BIU100" s="756"/>
      <c r="BIV100" s="756"/>
      <c r="BIW100" s="756"/>
      <c r="BIX100" s="756"/>
      <c r="BIY100" s="756"/>
      <c r="BIZ100" s="756"/>
      <c r="BJA100" s="756"/>
      <c r="BJB100" s="756"/>
      <c r="BJC100" s="756"/>
      <c r="BJD100" s="756"/>
      <c r="BJE100" s="756"/>
      <c r="BJF100" s="756"/>
      <c r="BJG100" s="756"/>
      <c r="BJH100" s="756"/>
      <c r="BJI100" s="756"/>
      <c r="BJJ100" s="756"/>
      <c r="BJK100" s="756"/>
      <c r="BJL100" s="756"/>
      <c r="BJM100" s="756"/>
      <c r="BJN100" s="756"/>
      <c r="BJO100" s="756"/>
      <c r="BJP100" s="756"/>
      <c r="BJQ100" s="756"/>
      <c r="BJR100" s="756"/>
      <c r="BJS100" s="756"/>
      <c r="BJT100" s="756"/>
      <c r="BJU100" s="756"/>
      <c r="BJV100" s="756"/>
      <c r="BJW100" s="756"/>
      <c r="BJX100" s="756"/>
      <c r="BJY100" s="756"/>
      <c r="BJZ100" s="756"/>
      <c r="BKA100" s="756"/>
      <c r="BKB100" s="756"/>
      <c r="BKC100" s="756"/>
      <c r="BKD100" s="756"/>
      <c r="BKE100" s="756"/>
      <c r="BKF100" s="756"/>
      <c r="BKG100" s="756"/>
      <c r="BKH100" s="756"/>
      <c r="BKI100" s="756"/>
      <c r="BKJ100" s="756"/>
      <c r="BKK100" s="756"/>
      <c r="BKL100" s="756"/>
      <c r="BKM100" s="756"/>
      <c r="BKN100" s="756"/>
      <c r="BKO100" s="756"/>
      <c r="BKP100" s="756"/>
      <c r="BKQ100" s="756"/>
      <c r="BKR100" s="756"/>
      <c r="BKS100" s="756"/>
      <c r="BKT100" s="756"/>
      <c r="BKU100" s="756"/>
      <c r="BKV100" s="756"/>
      <c r="BKW100" s="756"/>
      <c r="BKX100" s="756"/>
      <c r="BKY100" s="756"/>
      <c r="BKZ100" s="756"/>
      <c r="BLA100" s="756"/>
      <c r="BLB100" s="756"/>
      <c r="BLC100" s="756"/>
      <c r="BLD100" s="756"/>
      <c r="BLE100" s="756"/>
      <c r="BLF100" s="756"/>
      <c r="BLG100" s="756"/>
      <c r="BLH100" s="756"/>
      <c r="BLI100" s="756"/>
      <c r="BLJ100" s="756"/>
      <c r="BLK100" s="756"/>
      <c r="BLL100" s="756"/>
      <c r="BLM100" s="756"/>
      <c r="BLN100" s="756"/>
      <c r="BLO100" s="756"/>
      <c r="BLP100" s="756"/>
      <c r="BLQ100" s="756"/>
      <c r="BLR100" s="756"/>
      <c r="BLS100" s="756"/>
      <c r="BLT100" s="756"/>
      <c r="BLU100" s="756"/>
      <c r="BLV100" s="756"/>
      <c r="BLW100" s="756"/>
      <c r="BLX100" s="756"/>
      <c r="BLY100" s="756"/>
      <c r="BLZ100" s="756"/>
      <c r="BMA100" s="756"/>
      <c r="BMB100" s="756"/>
      <c r="BMC100" s="756"/>
      <c r="BMD100" s="756"/>
      <c r="BME100" s="756"/>
      <c r="BMF100" s="756"/>
      <c r="BMG100" s="756"/>
      <c r="BMH100" s="756"/>
      <c r="BMI100" s="756"/>
      <c r="BMJ100" s="756"/>
      <c r="BMK100" s="756"/>
      <c r="BML100" s="756"/>
      <c r="BMM100" s="756"/>
      <c r="BMN100" s="756"/>
      <c r="BMO100" s="756"/>
      <c r="BMP100" s="756"/>
      <c r="BMQ100" s="756"/>
      <c r="BMR100" s="756"/>
      <c r="BMS100" s="756"/>
      <c r="BMT100" s="756"/>
      <c r="BMU100" s="756"/>
      <c r="BMV100" s="756"/>
      <c r="BMW100" s="756"/>
      <c r="BMX100" s="756"/>
      <c r="BMY100" s="756"/>
      <c r="BMZ100" s="756"/>
      <c r="BNA100" s="756"/>
      <c r="BNB100" s="756"/>
      <c r="BNC100" s="756"/>
      <c r="BND100" s="756"/>
      <c r="BNE100" s="756"/>
      <c r="BNF100" s="756"/>
      <c r="BNG100" s="756"/>
      <c r="BNH100" s="756"/>
      <c r="BNI100" s="756"/>
      <c r="BNJ100" s="756"/>
      <c r="BNK100" s="756"/>
      <c r="BNL100" s="756"/>
      <c r="BNM100" s="756"/>
      <c r="BNN100" s="756"/>
      <c r="BNO100" s="756"/>
      <c r="BNP100" s="756"/>
      <c r="BNQ100" s="756"/>
      <c r="BNR100" s="756"/>
      <c r="BNS100" s="756"/>
      <c r="BNT100" s="756"/>
      <c r="BNU100" s="756"/>
      <c r="BNV100" s="756"/>
      <c r="BNW100" s="756"/>
      <c r="BNX100" s="756"/>
      <c r="BNY100" s="756"/>
      <c r="BNZ100" s="756"/>
      <c r="BOA100" s="756"/>
      <c r="BOB100" s="756"/>
      <c r="BOC100" s="756"/>
      <c r="BOD100" s="756"/>
      <c r="BOE100" s="756"/>
      <c r="BOF100" s="756"/>
      <c r="BOG100" s="756"/>
      <c r="BOH100" s="756"/>
      <c r="BOI100" s="756"/>
      <c r="BOJ100" s="756"/>
      <c r="BOK100" s="756"/>
      <c r="BOL100" s="756"/>
      <c r="BOM100" s="756"/>
      <c r="BON100" s="756"/>
      <c r="BOO100" s="756"/>
      <c r="BOP100" s="756"/>
      <c r="BOQ100" s="756"/>
      <c r="BOR100" s="756"/>
      <c r="BOS100" s="756"/>
      <c r="BOT100" s="756"/>
      <c r="BOU100" s="756"/>
      <c r="BOV100" s="756"/>
      <c r="BOW100" s="756"/>
      <c r="BOX100" s="756"/>
      <c r="BOY100" s="756"/>
      <c r="BOZ100" s="756"/>
      <c r="BPA100" s="756"/>
      <c r="BPB100" s="756"/>
      <c r="BPC100" s="756"/>
      <c r="BPD100" s="756"/>
      <c r="BPE100" s="756"/>
      <c r="BPF100" s="756"/>
      <c r="BPG100" s="756"/>
      <c r="BPH100" s="756"/>
      <c r="BPI100" s="756"/>
      <c r="BPJ100" s="756"/>
      <c r="BPK100" s="756"/>
      <c r="BPL100" s="756"/>
      <c r="BPM100" s="756"/>
      <c r="BPN100" s="756"/>
      <c r="BPO100" s="756"/>
      <c r="BPP100" s="756"/>
      <c r="BPQ100" s="756"/>
      <c r="BPR100" s="756"/>
      <c r="BPS100" s="756"/>
      <c r="BPT100" s="756"/>
      <c r="BPU100" s="756"/>
      <c r="BPV100" s="756"/>
      <c r="BPW100" s="756"/>
      <c r="BPX100" s="756"/>
      <c r="BPY100" s="756"/>
      <c r="BPZ100" s="756"/>
      <c r="BQA100" s="756"/>
      <c r="BQB100" s="756"/>
      <c r="BQC100" s="756"/>
      <c r="BQD100" s="756"/>
      <c r="BQE100" s="756"/>
      <c r="BQF100" s="756"/>
      <c r="BQG100" s="756"/>
      <c r="BQH100" s="756"/>
      <c r="BQI100" s="756"/>
      <c r="BQJ100" s="756"/>
      <c r="BQK100" s="756"/>
      <c r="BQL100" s="756"/>
      <c r="BQM100" s="756"/>
      <c r="BQN100" s="756"/>
      <c r="BQO100" s="756"/>
      <c r="BQP100" s="756"/>
      <c r="BQQ100" s="756"/>
      <c r="BQR100" s="756"/>
      <c r="BQS100" s="756"/>
      <c r="BQT100" s="756"/>
      <c r="BQU100" s="756"/>
      <c r="BQV100" s="756"/>
      <c r="BQW100" s="756"/>
      <c r="BQX100" s="756"/>
      <c r="BQY100" s="756"/>
      <c r="BQZ100" s="756"/>
      <c r="BRA100" s="756"/>
      <c r="BRB100" s="756"/>
      <c r="BRC100" s="756"/>
      <c r="BRD100" s="756"/>
      <c r="BRE100" s="756"/>
      <c r="BRF100" s="756"/>
      <c r="BRG100" s="756"/>
      <c r="BRH100" s="756"/>
      <c r="BRI100" s="756"/>
      <c r="BRJ100" s="756"/>
      <c r="BRK100" s="756"/>
      <c r="BRL100" s="756"/>
      <c r="BRM100" s="756"/>
      <c r="BRN100" s="756"/>
      <c r="BRO100" s="756"/>
      <c r="BRP100" s="756"/>
      <c r="BRQ100" s="756"/>
      <c r="BRR100" s="756"/>
      <c r="BRS100" s="756"/>
      <c r="BRT100" s="756"/>
      <c r="BRU100" s="756"/>
      <c r="BRV100" s="756"/>
      <c r="BRW100" s="756"/>
      <c r="BRX100" s="756"/>
      <c r="BRY100" s="756"/>
      <c r="BRZ100" s="756"/>
      <c r="BSA100" s="756"/>
      <c r="BSB100" s="756"/>
      <c r="BSC100" s="756"/>
      <c r="BSD100" s="756"/>
      <c r="BSE100" s="756"/>
      <c r="BSF100" s="756"/>
      <c r="BSG100" s="756"/>
      <c r="BSH100" s="756"/>
      <c r="BSI100" s="756"/>
      <c r="BSJ100" s="756"/>
      <c r="BSK100" s="756"/>
      <c r="BSL100" s="756"/>
      <c r="BSM100" s="756"/>
      <c r="BSN100" s="756"/>
      <c r="BSO100" s="756"/>
      <c r="BSP100" s="756"/>
      <c r="BSQ100" s="756"/>
      <c r="BSR100" s="756"/>
      <c r="BSS100" s="756"/>
      <c r="BST100" s="756"/>
      <c r="BSU100" s="756"/>
      <c r="BSV100" s="756"/>
      <c r="BSW100" s="756"/>
      <c r="BSX100" s="756"/>
      <c r="BSY100" s="756"/>
      <c r="BSZ100" s="756"/>
      <c r="BTA100" s="756"/>
      <c r="BTB100" s="756"/>
      <c r="BTC100" s="756"/>
      <c r="BTD100" s="756"/>
      <c r="BTE100" s="756"/>
      <c r="BTF100" s="756"/>
      <c r="BTG100" s="756"/>
      <c r="BTH100" s="756"/>
      <c r="BTI100" s="756"/>
      <c r="BTJ100" s="756"/>
      <c r="BTK100" s="756"/>
      <c r="BTL100" s="756"/>
      <c r="BTM100" s="756"/>
      <c r="BTN100" s="756"/>
      <c r="BTO100" s="756"/>
      <c r="BTP100" s="756"/>
      <c r="BTQ100" s="756"/>
      <c r="BTR100" s="756"/>
      <c r="BTS100" s="756"/>
      <c r="BTT100" s="756"/>
      <c r="BTU100" s="756"/>
      <c r="BTV100" s="756"/>
      <c r="BTW100" s="756"/>
      <c r="BTX100" s="756"/>
      <c r="BTY100" s="756"/>
      <c r="BTZ100" s="756"/>
      <c r="BUA100" s="756"/>
      <c r="BUB100" s="756"/>
      <c r="BUC100" s="756"/>
      <c r="BUD100" s="756"/>
      <c r="BUE100" s="756"/>
      <c r="BUF100" s="756"/>
      <c r="BUG100" s="756"/>
      <c r="BUH100" s="756"/>
      <c r="BUI100" s="756"/>
      <c r="BUJ100" s="756"/>
      <c r="BUK100" s="756"/>
      <c r="BUL100" s="756"/>
      <c r="BUM100" s="756"/>
      <c r="BUN100" s="756"/>
      <c r="BUO100" s="756"/>
      <c r="BUP100" s="756"/>
      <c r="BUQ100" s="756"/>
      <c r="BUR100" s="756"/>
      <c r="BUS100" s="756"/>
      <c r="BUT100" s="756"/>
      <c r="BUU100" s="756"/>
      <c r="BUV100" s="756"/>
      <c r="BUW100" s="756"/>
      <c r="BUX100" s="756"/>
      <c r="BUY100" s="756"/>
      <c r="BUZ100" s="756"/>
      <c r="BVA100" s="756"/>
      <c r="BVB100" s="756"/>
      <c r="BVC100" s="756"/>
      <c r="BVD100" s="756"/>
      <c r="BVE100" s="756"/>
      <c r="BVF100" s="756"/>
      <c r="BVG100" s="756"/>
      <c r="BVH100" s="756"/>
      <c r="BVI100" s="756"/>
      <c r="BVJ100" s="756"/>
      <c r="BVK100" s="756"/>
      <c r="BVL100" s="756"/>
      <c r="BVM100" s="756"/>
      <c r="BVN100" s="756"/>
      <c r="BVO100" s="756"/>
      <c r="BVP100" s="756"/>
      <c r="BVQ100" s="756"/>
      <c r="BVR100" s="756"/>
      <c r="BVS100" s="756"/>
      <c r="BVT100" s="756"/>
      <c r="BVU100" s="756"/>
      <c r="BVV100" s="756"/>
      <c r="BVW100" s="756"/>
      <c r="BVX100" s="756"/>
      <c r="BVY100" s="756"/>
      <c r="BVZ100" s="756"/>
      <c r="BWA100" s="756"/>
      <c r="BWB100" s="756"/>
      <c r="BWC100" s="756"/>
      <c r="BWD100" s="756"/>
      <c r="BWE100" s="756"/>
      <c r="BWF100" s="756"/>
      <c r="BWG100" s="756"/>
      <c r="BWH100" s="756"/>
      <c r="BWI100" s="756"/>
      <c r="BWJ100" s="756"/>
      <c r="BWK100" s="756"/>
      <c r="BWL100" s="756"/>
      <c r="BWM100" s="756"/>
      <c r="BWN100" s="756"/>
      <c r="BWO100" s="756"/>
      <c r="BWP100" s="756"/>
      <c r="BWQ100" s="756"/>
      <c r="BWR100" s="756"/>
      <c r="BWS100" s="756"/>
      <c r="BWT100" s="756"/>
      <c r="BWU100" s="756"/>
      <c r="BWV100" s="756"/>
      <c r="BWW100" s="756"/>
      <c r="BWX100" s="756"/>
      <c r="BWY100" s="756"/>
      <c r="BWZ100" s="756"/>
      <c r="BXA100" s="756"/>
      <c r="BXB100" s="756"/>
      <c r="BXC100" s="756"/>
      <c r="BXD100" s="756"/>
      <c r="BXE100" s="756"/>
      <c r="BXF100" s="756"/>
      <c r="BXG100" s="756"/>
      <c r="BXH100" s="756"/>
      <c r="BXI100" s="756"/>
      <c r="BXJ100" s="756"/>
      <c r="BXK100" s="756"/>
      <c r="BXL100" s="756"/>
      <c r="BXM100" s="756"/>
      <c r="BXN100" s="756"/>
      <c r="BXO100" s="756"/>
      <c r="BXP100" s="756"/>
      <c r="BXQ100" s="756"/>
      <c r="BXR100" s="756"/>
      <c r="BXS100" s="756"/>
      <c r="BXT100" s="756"/>
      <c r="BXU100" s="756"/>
      <c r="BXV100" s="756"/>
      <c r="BXW100" s="756"/>
      <c r="BXX100" s="756"/>
      <c r="BXY100" s="756"/>
      <c r="BXZ100" s="756"/>
      <c r="BYA100" s="756"/>
      <c r="BYB100" s="756"/>
      <c r="BYC100" s="756"/>
      <c r="BYD100" s="756"/>
      <c r="BYE100" s="756"/>
      <c r="BYF100" s="756"/>
      <c r="BYG100" s="756"/>
      <c r="BYH100" s="756"/>
      <c r="BYI100" s="756"/>
      <c r="BYJ100" s="756"/>
      <c r="BYK100" s="756"/>
      <c r="BYL100" s="756"/>
      <c r="BYM100" s="756"/>
      <c r="BYN100" s="756"/>
      <c r="BYO100" s="756"/>
      <c r="BYP100" s="756"/>
      <c r="BYQ100" s="756"/>
      <c r="BYR100" s="756"/>
      <c r="BYS100" s="756"/>
      <c r="BYT100" s="756"/>
      <c r="BYU100" s="756"/>
      <c r="BYV100" s="756"/>
      <c r="BYW100" s="756"/>
      <c r="BYX100" s="756"/>
      <c r="BYY100" s="756"/>
      <c r="BYZ100" s="756"/>
      <c r="BZA100" s="756"/>
      <c r="BZB100" s="756"/>
      <c r="BZC100" s="756"/>
      <c r="BZD100" s="756"/>
      <c r="BZE100" s="756"/>
      <c r="BZF100" s="756"/>
      <c r="BZG100" s="756"/>
      <c r="BZH100" s="756"/>
      <c r="BZI100" s="756"/>
      <c r="BZJ100" s="756"/>
      <c r="BZK100" s="756"/>
      <c r="BZL100" s="756"/>
      <c r="BZM100" s="756"/>
      <c r="BZN100" s="756"/>
      <c r="BZO100" s="756"/>
      <c r="BZP100" s="756"/>
      <c r="BZQ100" s="756"/>
      <c r="BZR100" s="756"/>
      <c r="BZS100" s="756"/>
      <c r="BZT100" s="756"/>
      <c r="BZU100" s="756"/>
      <c r="BZV100" s="756"/>
      <c r="BZW100" s="756"/>
      <c r="BZX100" s="756"/>
      <c r="BZY100" s="756"/>
      <c r="BZZ100" s="756"/>
      <c r="CAA100" s="756"/>
      <c r="CAB100" s="756"/>
      <c r="CAC100" s="756"/>
      <c r="CAD100" s="756"/>
      <c r="CAE100" s="756"/>
      <c r="CAF100" s="756"/>
      <c r="CAG100" s="756"/>
      <c r="CAH100" s="756"/>
      <c r="CAI100" s="756"/>
      <c r="CAJ100" s="756"/>
      <c r="CAK100" s="756"/>
      <c r="CAL100" s="756"/>
      <c r="CAM100" s="756"/>
      <c r="CAN100" s="756"/>
      <c r="CAO100" s="756"/>
      <c r="CAP100" s="756"/>
      <c r="CAQ100" s="756"/>
      <c r="CAR100" s="756"/>
      <c r="CAS100" s="756"/>
      <c r="CAT100" s="756"/>
      <c r="CAU100" s="756"/>
      <c r="CAV100" s="756"/>
      <c r="CAW100" s="756"/>
      <c r="CAX100" s="756"/>
      <c r="CAY100" s="756"/>
      <c r="CAZ100" s="756"/>
      <c r="CBA100" s="756"/>
      <c r="CBB100" s="756"/>
      <c r="CBC100" s="756"/>
      <c r="CBD100" s="756"/>
      <c r="CBE100" s="756"/>
      <c r="CBF100" s="756"/>
      <c r="CBG100" s="756"/>
      <c r="CBH100" s="756"/>
      <c r="CBI100" s="756"/>
      <c r="CBJ100" s="756"/>
      <c r="CBK100" s="756"/>
      <c r="CBL100" s="756"/>
      <c r="CBM100" s="756"/>
      <c r="CBN100" s="756"/>
      <c r="CBO100" s="756"/>
      <c r="CBP100" s="756"/>
      <c r="CBQ100" s="756"/>
      <c r="CBR100" s="756"/>
      <c r="CBS100" s="756"/>
      <c r="CBT100" s="756"/>
      <c r="CBU100" s="756"/>
      <c r="CBV100" s="756"/>
      <c r="CBW100" s="756"/>
      <c r="CBX100" s="756"/>
      <c r="CBY100" s="756"/>
      <c r="CBZ100" s="756"/>
      <c r="CCA100" s="756"/>
      <c r="CCB100" s="756"/>
      <c r="CCC100" s="756"/>
      <c r="CCD100" s="756"/>
      <c r="CCE100" s="756"/>
      <c r="CCF100" s="756"/>
      <c r="CCG100" s="756"/>
      <c r="CCH100" s="756"/>
      <c r="CCI100" s="756"/>
      <c r="CCJ100" s="756"/>
      <c r="CCK100" s="756"/>
      <c r="CCL100" s="756"/>
      <c r="CCM100" s="756"/>
      <c r="CCN100" s="756"/>
      <c r="CCO100" s="756"/>
      <c r="CCP100" s="756"/>
      <c r="CCQ100" s="756"/>
      <c r="CCR100" s="756"/>
      <c r="CCS100" s="756"/>
      <c r="CCT100" s="756"/>
      <c r="CCU100" s="756"/>
      <c r="CCV100" s="756"/>
      <c r="CCW100" s="756"/>
      <c r="CCX100" s="756"/>
      <c r="CCY100" s="756"/>
      <c r="CCZ100" s="756"/>
      <c r="CDA100" s="756"/>
      <c r="CDB100" s="756"/>
      <c r="CDC100" s="756"/>
      <c r="CDD100" s="756"/>
      <c r="CDE100" s="756"/>
      <c r="CDF100" s="756"/>
      <c r="CDG100" s="756"/>
      <c r="CDH100" s="756"/>
      <c r="CDI100" s="756"/>
      <c r="CDJ100" s="756"/>
      <c r="CDK100" s="756"/>
      <c r="CDL100" s="756"/>
      <c r="CDM100" s="756"/>
      <c r="CDN100" s="756"/>
      <c r="CDO100" s="756"/>
      <c r="CDP100" s="756"/>
      <c r="CDQ100" s="756"/>
      <c r="CDR100" s="756"/>
      <c r="CDS100" s="756"/>
      <c r="CDT100" s="756"/>
      <c r="CDU100" s="756"/>
      <c r="CDV100" s="756"/>
      <c r="CDW100" s="756"/>
      <c r="CDX100" s="756"/>
      <c r="CDY100" s="756"/>
      <c r="CDZ100" s="756"/>
      <c r="CEA100" s="756"/>
      <c r="CEB100" s="756"/>
      <c r="CEC100" s="756"/>
      <c r="CED100" s="756"/>
      <c r="CEE100" s="756"/>
      <c r="CEF100" s="756"/>
      <c r="CEG100" s="756"/>
      <c r="CEH100" s="756"/>
      <c r="CEI100" s="756"/>
      <c r="CEJ100" s="756"/>
      <c r="CEK100" s="756"/>
      <c r="CEL100" s="756"/>
      <c r="CEM100" s="756"/>
      <c r="CEN100" s="756"/>
      <c r="CEO100" s="756"/>
      <c r="CEP100" s="756"/>
      <c r="CEQ100" s="756"/>
      <c r="CER100" s="756"/>
      <c r="CES100" s="756"/>
      <c r="CET100" s="756"/>
      <c r="CEU100" s="756"/>
      <c r="CEV100" s="756"/>
      <c r="CEW100" s="756"/>
      <c r="CEX100" s="756"/>
      <c r="CEY100" s="756"/>
      <c r="CEZ100" s="756"/>
      <c r="CFA100" s="756"/>
      <c r="CFB100" s="756"/>
      <c r="CFC100" s="756"/>
      <c r="CFD100" s="756"/>
      <c r="CFE100" s="756"/>
      <c r="CFF100" s="756"/>
      <c r="CFG100" s="756"/>
      <c r="CFH100" s="756"/>
      <c r="CFI100" s="756"/>
      <c r="CFJ100" s="756"/>
      <c r="CFK100" s="756"/>
      <c r="CFL100" s="756"/>
      <c r="CFM100" s="756"/>
      <c r="CFN100" s="756"/>
      <c r="CFO100" s="756"/>
      <c r="CFP100" s="756"/>
      <c r="CFQ100" s="756"/>
      <c r="CFR100" s="756"/>
      <c r="CFS100" s="756"/>
      <c r="CFT100" s="756"/>
      <c r="CFU100" s="756"/>
      <c r="CFV100" s="756"/>
      <c r="CFW100" s="756"/>
      <c r="CFX100" s="756"/>
      <c r="CFY100" s="756"/>
      <c r="CFZ100" s="756"/>
      <c r="CGA100" s="756"/>
      <c r="CGB100" s="756"/>
      <c r="CGC100" s="756"/>
      <c r="CGD100" s="756"/>
      <c r="CGE100" s="756"/>
      <c r="CGF100" s="756"/>
      <c r="CGG100" s="756"/>
      <c r="CGH100" s="756"/>
      <c r="CGI100" s="756"/>
      <c r="CGJ100" s="756"/>
      <c r="CGK100" s="756"/>
      <c r="CGL100" s="756"/>
      <c r="CGM100" s="756"/>
      <c r="CGN100" s="756"/>
      <c r="CGO100" s="756"/>
      <c r="CGP100" s="756"/>
      <c r="CGQ100" s="756"/>
      <c r="CGR100" s="756"/>
      <c r="CGS100" s="756"/>
      <c r="CGT100" s="756"/>
      <c r="CGU100" s="756"/>
      <c r="CGV100" s="756"/>
      <c r="CGW100" s="756"/>
      <c r="CGX100" s="756"/>
      <c r="CGY100" s="756"/>
      <c r="CGZ100" s="756"/>
      <c r="CHA100" s="756"/>
      <c r="CHB100" s="756"/>
      <c r="CHC100" s="756"/>
      <c r="CHD100" s="756"/>
      <c r="CHE100" s="756"/>
      <c r="CHF100" s="756"/>
      <c r="CHG100" s="756"/>
      <c r="CHH100" s="756"/>
      <c r="CHI100" s="756"/>
      <c r="CHJ100" s="756"/>
      <c r="CHK100" s="756"/>
      <c r="CHL100" s="756"/>
      <c r="CHM100" s="756"/>
      <c r="CHN100" s="756"/>
      <c r="CHO100" s="756"/>
      <c r="CHP100" s="756"/>
      <c r="CHQ100" s="756"/>
      <c r="CHR100" s="756"/>
      <c r="CHS100" s="756"/>
      <c r="CHT100" s="756"/>
      <c r="CHU100" s="756"/>
      <c r="CHV100" s="756"/>
      <c r="CHW100" s="756"/>
      <c r="CHX100" s="756"/>
      <c r="CHY100" s="756"/>
      <c r="CHZ100" s="756"/>
      <c r="CIA100" s="756"/>
      <c r="CIB100" s="756"/>
      <c r="CIC100" s="756"/>
      <c r="CID100" s="756"/>
      <c r="CIE100" s="756"/>
      <c r="CIF100" s="756"/>
      <c r="CIG100" s="756"/>
      <c r="CIH100" s="756"/>
      <c r="CII100" s="756"/>
      <c r="CIJ100" s="756"/>
      <c r="CIK100" s="756"/>
      <c r="CIL100" s="756"/>
      <c r="CIM100" s="756"/>
      <c r="CIN100" s="756"/>
      <c r="CIO100" s="756"/>
      <c r="CIP100" s="756"/>
      <c r="CIQ100" s="756"/>
      <c r="CIR100" s="756"/>
      <c r="CIS100" s="756"/>
      <c r="CIT100" s="756"/>
      <c r="CIU100" s="756"/>
      <c r="CIV100" s="756"/>
      <c r="CIW100" s="756"/>
      <c r="CIX100" s="756"/>
      <c r="CIY100" s="756"/>
      <c r="CIZ100" s="756"/>
      <c r="CJA100" s="756"/>
      <c r="CJB100" s="756"/>
      <c r="CJC100" s="756"/>
      <c r="CJD100" s="756"/>
      <c r="CJE100" s="756"/>
      <c r="CJF100" s="756"/>
      <c r="CJG100" s="756"/>
      <c r="CJH100" s="756"/>
      <c r="CJI100" s="756"/>
      <c r="CJJ100" s="756"/>
      <c r="CJK100" s="756"/>
      <c r="CJL100" s="756"/>
      <c r="CJM100" s="756"/>
      <c r="CJN100" s="756"/>
      <c r="CJO100" s="756"/>
      <c r="CJP100" s="756"/>
      <c r="CJQ100" s="756"/>
      <c r="CJR100" s="756"/>
      <c r="CJS100" s="756"/>
      <c r="CJT100" s="756"/>
      <c r="CJU100" s="756"/>
      <c r="CJV100" s="756"/>
      <c r="CJW100" s="756"/>
      <c r="CJX100" s="756"/>
      <c r="CJY100" s="756"/>
      <c r="CJZ100" s="756"/>
      <c r="CKA100" s="756"/>
      <c r="CKB100" s="756"/>
      <c r="CKC100" s="756"/>
      <c r="CKD100" s="756"/>
      <c r="CKE100" s="756"/>
      <c r="CKF100" s="756"/>
      <c r="CKG100" s="756"/>
      <c r="CKH100" s="756"/>
      <c r="CKI100" s="756"/>
      <c r="CKJ100" s="756"/>
      <c r="CKK100" s="756"/>
      <c r="CKL100" s="756"/>
      <c r="CKM100" s="756"/>
      <c r="CKN100" s="756"/>
      <c r="CKO100" s="756"/>
      <c r="CKP100" s="756"/>
      <c r="CKQ100" s="756"/>
      <c r="CKR100" s="756"/>
      <c r="CKS100" s="756"/>
      <c r="CKT100" s="756"/>
      <c r="CKU100" s="756"/>
      <c r="CKV100" s="756"/>
      <c r="CKW100" s="756"/>
      <c r="CKX100" s="756"/>
      <c r="CKY100" s="756"/>
      <c r="CKZ100" s="756"/>
      <c r="CLA100" s="756"/>
      <c r="CLB100" s="756"/>
      <c r="CLC100" s="756"/>
      <c r="CLD100" s="756"/>
      <c r="CLE100" s="756"/>
      <c r="CLF100" s="756"/>
      <c r="CLG100" s="756"/>
      <c r="CLH100" s="756"/>
      <c r="CLI100" s="756"/>
      <c r="CLJ100" s="756"/>
      <c r="CLK100" s="756"/>
      <c r="CLL100" s="756"/>
      <c r="CLM100" s="756"/>
      <c r="CLN100" s="756"/>
      <c r="CLO100" s="756"/>
      <c r="CLP100" s="756"/>
      <c r="CLQ100" s="756"/>
      <c r="CLR100" s="756"/>
      <c r="CLS100" s="756"/>
      <c r="CLT100" s="756"/>
      <c r="CLU100" s="756"/>
      <c r="CLV100" s="756"/>
      <c r="CLW100" s="756"/>
      <c r="CLX100" s="756"/>
      <c r="CLY100" s="756"/>
      <c r="CLZ100" s="756"/>
      <c r="CMA100" s="756"/>
      <c r="CMB100" s="756"/>
      <c r="CMC100" s="756"/>
      <c r="CMD100" s="756"/>
      <c r="CME100" s="756"/>
      <c r="CMF100" s="756"/>
      <c r="CMG100" s="756"/>
      <c r="CMH100" s="756"/>
      <c r="CMI100" s="756"/>
      <c r="CMJ100" s="756"/>
      <c r="CMK100" s="756"/>
      <c r="CML100" s="756"/>
      <c r="CMM100" s="756"/>
      <c r="CMN100" s="756"/>
      <c r="CMO100" s="756"/>
      <c r="CMP100" s="756"/>
      <c r="CMQ100" s="756"/>
      <c r="CMR100" s="756"/>
      <c r="CMS100" s="756"/>
      <c r="CMT100" s="756"/>
      <c r="CMU100" s="756"/>
      <c r="CMV100" s="756"/>
      <c r="CMW100" s="756"/>
      <c r="CMX100" s="756"/>
      <c r="CMY100" s="756"/>
      <c r="CMZ100" s="756"/>
      <c r="CNA100" s="756"/>
      <c r="CNB100" s="756"/>
      <c r="CNC100" s="756"/>
      <c r="CND100" s="756"/>
      <c r="CNE100" s="756"/>
      <c r="CNF100" s="756"/>
      <c r="CNG100" s="756"/>
      <c r="CNH100" s="756"/>
      <c r="CNI100" s="756"/>
      <c r="CNJ100" s="756"/>
      <c r="CNK100" s="756"/>
      <c r="CNL100" s="756"/>
      <c r="CNM100" s="756"/>
      <c r="CNN100" s="756"/>
      <c r="CNO100" s="756"/>
      <c r="CNP100" s="756"/>
      <c r="CNQ100" s="756"/>
      <c r="CNR100" s="756"/>
      <c r="CNS100" s="756"/>
      <c r="CNT100" s="756"/>
      <c r="CNU100" s="756"/>
      <c r="CNV100" s="756"/>
      <c r="CNW100" s="756"/>
      <c r="CNX100" s="756"/>
      <c r="CNY100" s="756"/>
      <c r="CNZ100" s="756"/>
      <c r="COA100" s="756"/>
      <c r="COB100" s="756"/>
      <c r="COC100" s="756"/>
      <c r="COD100" s="756"/>
      <c r="COE100" s="756"/>
      <c r="COF100" s="756"/>
      <c r="COG100" s="756"/>
      <c r="COH100" s="756"/>
      <c r="COI100" s="756"/>
      <c r="COJ100" s="756"/>
      <c r="COK100" s="756"/>
      <c r="COL100" s="756"/>
      <c r="COM100" s="756"/>
      <c r="CON100" s="756"/>
      <c r="COO100" s="756"/>
      <c r="COP100" s="756"/>
      <c r="COQ100" s="756"/>
      <c r="COR100" s="756"/>
      <c r="COS100" s="756"/>
      <c r="COT100" s="756"/>
      <c r="COU100" s="756"/>
      <c r="COV100" s="756"/>
      <c r="COW100" s="756"/>
      <c r="COX100" s="756"/>
      <c r="COY100" s="756"/>
      <c r="COZ100" s="756"/>
      <c r="CPA100" s="756"/>
      <c r="CPB100" s="756"/>
      <c r="CPC100" s="756"/>
      <c r="CPD100" s="756"/>
      <c r="CPE100" s="756"/>
      <c r="CPF100" s="756"/>
      <c r="CPG100" s="756"/>
      <c r="CPH100" s="756"/>
      <c r="CPI100" s="756"/>
      <c r="CPJ100" s="756"/>
      <c r="CPK100" s="756"/>
      <c r="CPL100" s="756"/>
      <c r="CPM100" s="756"/>
      <c r="CPN100" s="756"/>
      <c r="CPO100" s="756"/>
      <c r="CPP100" s="756"/>
      <c r="CPQ100" s="756"/>
      <c r="CPR100" s="756"/>
      <c r="CPS100" s="756"/>
      <c r="CPT100" s="756"/>
      <c r="CPU100" s="756"/>
      <c r="CPV100" s="756"/>
      <c r="CPW100" s="756"/>
      <c r="CPX100" s="756"/>
      <c r="CPY100" s="756"/>
      <c r="CPZ100" s="756"/>
      <c r="CQA100" s="756"/>
      <c r="CQB100" s="756"/>
      <c r="CQC100" s="756"/>
      <c r="CQD100" s="756"/>
      <c r="CQE100" s="756"/>
      <c r="CQF100" s="756"/>
      <c r="CQG100" s="756"/>
      <c r="CQH100" s="756"/>
      <c r="CQI100" s="756"/>
      <c r="CQJ100" s="756"/>
      <c r="CQK100" s="756"/>
      <c r="CQL100" s="756"/>
      <c r="CQM100" s="756"/>
      <c r="CQN100" s="756"/>
      <c r="CQO100" s="756"/>
      <c r="CQP100" s="756"/>
      <c r="CQQ100" s="756"/>
      <c r="CQR100" s="756"/>
      <c r="CQS100" s="756"/>
      <c r="CQT100" s="756"/>
      <c r="CQU100" s="756"/>
      <c r="CQV100" s="756"/>
      <c r="CQW100" s="756"/>
      <c r="CQX100" s="756"/>
      <c r="CQY100" s="756"/>
      <c r="CQZ100" s="756"/>
      <c r="CRA100" s="756"/>
      <c r="CRB100" s="756"/>
      <c r="CRC100" s="756"/>
      <c r="CRD100" s="756"/>
      <c r="CRE100" s="756"/>
      <c r="CRF100" s="756"/>
      <c r="CRG100" s="756"/>
      <c r="CRH100" s="756"/>
      <c r="CRI100" s="756"/>
      <c r="CRJ100" s="756"/>
      <c r="CRK100" s="756"/>
      <c r="CRL100" s="756"/>
      <c r="CRM100" s="756"/>
      <c r="CRN100" s="756"/>
      <c r="CRO100" s="756"/>
      <c r="CRP100" s="756"/>
      <c r="CRQ100" s="756"/>
      <c r="CRR100" s="756"/>
      <c r="CRS100" s="756"/>
      <c r="CRT100" s="756"/>
      <c r="CRU100" s="756"/>
      <c r="CRV100" s="756"/>
      <c r="CRW100" s="756"/>
      <c r="CRX100" s="756"/>
      <c r="CRY100" s="756"/>
      <c r="CRZ100" s="756"/>
      <c r="CSA100" s="756"/>
      <c r="CSB100" s="756"/>
      <c r="CSC100" s="756"/>
      <c r="CSD100" s="756"/>
      <c r="CSE100" s="756"/>
      <c r="CSF100" s="756"/>
      <c r="CSG100" s="756"/>
      <c r="CSH100" s="756"/>
      <c r="CSI100" s="756"/>
      <c r="CSJ100" s="756"/>
      <c r="CSK100" s="756"/>
      <c r="CSL100" s="756"/>
      <c r="CSM100" s="756"/>
      <c r="CSN100" s="756"/>
      <c r="CSO100" s="756"/>
      <c r="CSP100" s="756"/>
      <c r="CSQ100" s="756"/>
      <c r="CSR100" s="756"/>
      <c r="CSS100" s="756"/>
      <c r="CST100" s="756"/>
      <c r="CSU100" s="756"/>
      <c r="CSV100" s="756"/>
      <c r="CSW100" s="756"/>
      <c r="CSX100" s="756"/>
      <c r="CSY100" s="756"/>
      <c r="CSZ100" s="756"/>
      <c r="CTA100" s="756"/>
      <c r="CTB100" s="756"/>
      <c r="CTC100" s="756"/>
      <c r="CTD100" s="756"/>
      <c r="CTE100" s="756"/>
      <c r="CTF100" s="756"/>
      <c r="CTG100" s="756"/>
      <c r="CTH100" s="756"/>
      <c r="CTI100" s="756"/>
      <c r="CTJ100" s="756"/>
      <c r="CTK100" s="756"/>
      <c r="CTL100" s="756"/>
      <c r="CTM100" s="756"/>
      <c r="CTN100" s="756"/>
      <c r="CTO100" s="756"/>
      <c r="CTP100" s="756"/>
      <c r="CTQ100" s="756"/>
      <c r="CTR100" s="756"/>
      <c r="CTS100" s="756"/>
      <c r="CTT100" s="756"/>
      <c r="CTU100" s="756"/>
      <c r="CTV100" s="756"/>
      <c r="CTW100" s="756"/>
      <c r="CTX100" s="756"/>
      <c r="CTY100" s="756"/>
      <c r="CTZ100" s="756"/>
      <c r="CUA100" s="756"/>
      <c r="CUB100" s="756"/>
      <c r="CUC100" s="756"/>
      <c r="CUD100" s="756"/>
      <c r="CUE100" s="756"/>
      <c r="CUF100" s="756"/>
      <c r="CUG100" s="756"/>
      <c r="CUH100" s="756"/>
      <c r="CUI100" s="756"/>
      <c r="CUJ100" s="756"/>
      <c r="CUK100" s="756"/>
      <c r="CUL100" s="756"/>
      <c r="CUM100" s="756"/>
      <c r="CUN100" s="756"/>
      <c r="CUO100" s="756"/>
      <c r="CUP100" s="756"/>
      <c r="CUQ100" s="756"/>
      <c r="CUR100" s="756"/>
      <c r="CUS100" s="756"/>
      <c r="CUT100" s="756"/>
      <c r="CUU100" s="756"/>
      <c r="CUV100" s="756"/>
      <c r="CUW100" s="756"/>
      <c r="CUX100" s="756"/>
      <c r="CUY100" s="756"/>
      <c r="CUZ100" s="756"/>
      <c r="CVA100" s="756"/>
      <c r="CVB100" s="756"/>
      <c r="CVC100" s="756"/>
      <c r="CVD100" s="756"/>
      <c r="CVE100" s="756"/>
      <c r="CVF100" s="756"/>
      <c r="CVG100" s="756"/>
      <c r="CVH100" s="756"/>
      <c r="CVI100" s="756"/>
      <c r="CVJ100" s="756"/>
      <c r="CVK100" s="756"/>
      <c r="CVL100" s="756"/>
      <c r="CVM100" s="756"/>
      <c r="CVN100" s="756"/>
      <c r="CVO100" s="756"/>
      <c r="CVP100" s="756"/>
      <c r="CVQ100" s="756"/>
      <c r="CVR100" s="756"/>
      <c r="CVS100" s="756"/>
      <c r="CVT100" s="756"/>
      <c r="CVU100" s="756"/>
      <c r="CVV100" s="756"/>
      <c r="CVW100" s="756"/>
      <c r="CVX100" s="756"/>
      <c r="CVY100" s="756"/>
      <c r="CVZ100" s="756"/>
      <c r="CWA100" s="756"/>
      <c r="CWB100" s="756"/>
      <c r="CWC100" s="756"/>
      <c r="CWD100" s="756"/>
      <c r="CWE100" s="756"/>
      <c r="CWF100" s="756"/>
      <c r="CWG100" s="756"/>
      <c r="CWH100" s="756"/>
      <c r="CWI100" s="756"/>
      <c r="CWJ100" s="756"/>
      <c r="CWK100" s="756"/>
      <c r="CWL100" s="756"/>
      <c r="CWM100" s="756"/>
      <c r="CWN100" s="756"/>
      <c r="CWO100" s="756"/>
      <c r="CWP100" s="756"/>
      <c r="CWQ100" s="756"/>
      <c r="CWR100" s="756"/>
      <c r="CWS100" s="756"/>
      <c r="CWT100" s="756"/>
      <c r="CWU100" s="756"/>
      <c r="CWV100" s="756"/>
      <c r="CWW100" s="756"/>
      <c r="CWX100" s="756"/>
      <c r="CWY100" s="756"/>
      <c r="CWZ100" s="756"/>
      <c r="CXA100" s="756"/>
      <c r="CXB100" s="756"/>
      <c r="CXC100" s="756"/>
      <c r="CXD100" s="756"/>
      <c r="CXE100" s="756"/>
      <c r="CXF100" s="756"/>
      <c r="CXG100" s="756"/>
      <c r="CXH100" s="756"/>
      <c r="CXI100" s="756"/>
      <c r="CXJ100" s="756"/>
      <c r="CXK100" s="756"/>
      <c r="CXL100" s="756"/>
      <c r="CXM100" s="756"/>
      <c r="CXN100" s="756"/>
      <c r="CXO100" s="756"/>
      <c r="CXP100" s="756"/>
      <c r="CXQ100" s="756"/>
      <c r="CXR100" s="756"/>
      <c r="CXS100" s="756"/>
      <c r="CXT100" s="756"/>
      <c r="CXU100" s="756"/>
      <c r="CXV100" s="756"/>
      <c r="CXW100" s="756"/>
      <c r="CXX100" s="756"/>
      <c r="CXY100" s="756"/>
      <c r="CXZ100" s="756"/>
      <c r="CYA100" s="756"/>
      <c r="CYB100" s="756"/>
      <c r="CYC100" s="756"/>
      <c r="CYD100" s="756"/>
      <c r="CYE100" s="756"/>
      <c r="CYF100" s="756"/>
      <c r="CYG100" s="756"/>
      <c r="CYH100" s="756"/>
      <c r="CYI100" s="756"/>
      <c r="CYJ100" s="756"/>
      <c r="CYK100" s="756"/>
      <c r="CYL100" s="756"/>
      <c r="CYM100" s="756"/>
      <c r="CYN100" s="756"/>
      <c r="CYO100" s="756"/>
      <c r="CYP100" s="756"/>
      <c r="CYQ100" s="756"/>
      <c r="CYR100" s="756"/>
      <c r="CYS100" s="756"/>
      <c r="CYT100" s="756"/>
      <c r="CYU100" s="756"/>
      <c r="CYV100" s="756"/>
      <c r="CYW100" s="756"/>
      <c r="CYX100" s="756"/>
      <c r="CYY100" s="756"/>
      <c r="CYZ100" s="756"/>
      <c r="CZA100" s="756"/>
      <c r="CZB100" s="756"/>
      <c r="CZC100" s="756"/>
      <c r="CZD100" s="756"/>
      <c r="CZE100" s="756"/>
      <c r="CZF100" s="756"/>
      <c r="CZG100" s="756"/>
      <c r="CZH100" s="756"/>
      <c r="CZI100" s="756"/>
      <c r="CZJ100" s="756"/>
      <c r="CZK100" s="756"/>
      <c r="CZL100" s="756"/>
      <c r="CZM100" s="756"/>
      <c r="CZN100" s="756"/>
      <c r="CZO100" s="756"/>
      <c r="CZP100" s="756"/>
      <c r="CZQ100" s="756"/>
      <c r="CZR100" s="756"/>
      <c r="CZS100" s="756"/>
      <c r="CZT100" s="756"/>
      <c r="CZU100" s="756"/>
      <c r="CZV100" s="756"/>
      <c r="CZW100" s="756"/>
      <c r="CZX100" s="756"/>
      <c r="CZY100" s="756"/>
      <c r="CZZ100" s="756"/>
      <c r="DAA100" s="756"/>
      <c r="DAB100" s="756"/>
      <c r="DAC100" s="756"/>
      <c r="DAD100" s="756"/>
      <c r="DAE100" s="756"/>
      <c r="DAF100" s="756"/>
      <c r="DAG100" s="756"/>
      <c r="DAH100" s="756"/>
      <c r="DAI100" s="756"/>
      <c r="DAJ100" s="756"/>
      <c r="DAK100" s="756"/>
      <c r="DAL100" s="756"/>
      <c r="DAM100" s="756"/>
      <c r="DAN100" s="756"/>
      <c r="DAO100" s="756"/>
      <c r="DAP100" s="756"/>
      <c r="DAQ100" s="756"/>
      <c r="DAR100" s="756"/>
      <c r="DAS100" s="756"/>
      <c r="DAT100" s="756"/>
      <c r="DAU100" s="756"/>
      <c r="DAV100" s="756"/>
      <c r="DAW100" s="756"/>
      <c r="DAX100" s="756"/>
      <c r="DAY100" s="756"/>
      <c r="DAZ100" s="756"/>
      <c r="DBA100" s="756"/>
      <c r="DBB100" s="756"/>
      <c r="DBC100" s="756"/>
      <c r="DBD100" s="756"/>
      <c r="DBE100" s="756"/>
      <c r="DBF100" s="756"/>
      <c r="DBG100" s="756"/>
      <c r="DBH100" s="756"/>
      <c r="DBI100" s="756"/>
      <c r="DBJ100" s="756"/>
      <c r="DBK100" s="756"/>
      <c r="DBL100" s="756"/>
      <c r="DBM100" s="756"/>
      <c r="DBN100" s="756"/>
      <c r="DBO100" s="756"/>
      <c r="DBP100" s="756"/>
      <c r="DBQ100" s="756"/>
      <c r="DBR100" s="756"/>
      <c r="DBS100" s="756"/>
      <c r="DBT100" s="756"/>
      <c r="DBU100" s="756"/>
      <c r="DBV100" s="756"/>
      <c r="DBW100" s="756"/>
      <c r="DBX100" s="756"/>
      <c r="DBY100" s="756"/>
      <c r="DBZ100" s="756"/>
      <c r="DCA100" s="756"/>
      <c r="DCB100" s="756"/>
      <c r="DCC100" s="756"/>
      <c r="DCD100" s="756"/>
      <c r="DCE100" s="756"/>
      <c r="DCF100" s="756"/>
      <c r="DCG100" s="756"/>
      <c r="DCH100" s="756"/>
      <c r="DCI100" s="756"/>
      <c r="DCJ100" s="756"/>
      <c r="DCK100" s="756"/>
      <c r="DCL100" s="756"/>
      <c r="DCM100" s="756"/>
      <c r="DCN100" s="756"/>
      <c r="DCO100" s="756"/>
      <c r="DCP100" s="756"/>
      <c r="DCQ100" s="756"/>
      <c r="DCR100" s="756"/>
      <c r="DCS100" s="756"/>
      <c r="DCT100" s="756"/>
      <c r="DCU100" s="756"/>
      <c r="DCV100" s="756"/>
      <c r="DCW100" s="756"/>
      <c r="DCX100" s="756"/>
      <c r="DCY100" s="756"/>
      <c r="DCZ100" s="756"/>
      <c r="DDA100" s="756"/>
      <c r="DDB100" s="756"/>
      <c r="DDC100" s="756"/>
      <c r="DDD100" s="756"/>
      <c r="DDE100" s="756"/>
      <c r="DDF100" s="756"/>
      <c r="DDG100" s="756"/>
      <c r="DDH100" s="756"/>
      <c r="DDI100" s="756"/>
      <c r="DDJ100" s="756"/>
      <c r="DDK100" s="756"/>
      <c r="DDL100" s="756"/>
      <c r="DDM100" s="756"/>
      <c r="DDN100" s="756"/>
      <c r="DDO100" s="756"/>
      <c r="DDP100" s="756"/>
      <c r="DDQ100" s="756"/>
      <c r="DDR100" s="756"/>
      <c r="DDS100" s="756"/>
      <c r="DDT100" s="756"/>
      <c r="DDU100" s="756"/>
      <c r="DDV100" s="756"/>
      <c r="DDW100" s="756"/>
      <c r="DDX100" s="756"/>
      <c r="DDY100" s="756"/>
      <c r="DDZ100" s="756"/>
      <c r="DEA100" s="756"/>
      <c r="DEB100" s="756"/>
      <c r="DEC100" s="756"/>
      <c r="DED100" s="756"/>
      <c r="DEE100" s="756"/>
      <c r="DEF100" s="756"/>
      <c r="DEG100" s="756"/>
      <c r="DEH100" s="756"/>
      <c r="DEI100" s="756"/>
      <c r="DEJ100" s="756"/>
      <c r="DEK100" s="756"/>
      <c r="DEL100" s="756"/>
      <c r="DEM100" s="756"/>
      <c r="DEN100" s="756"/>
      <c r="DEO100" s="756"/>
      <c r="DEP100" s="756"/>
      <c r="DEQ100" s="756"/>
      <c r="DER100" s="756"/>
      <c r="DES100" s="756"/>
      <c r="DET100" s="756"/>
      <c r="DEU100" s="756"/>
      <c r="DEV100" s="756"/>
      <c r="DEW100" s="756"/>
      <c r="DEX100" s="756"/>
      <c r="DEY100" s="756"/>
      <c r="DEZ100" s="756"/>
      <c r="DFA100" s="756"/>
      <c r="DFB100" s="756"/>
      <c r="DFC100" s="756"/>
      <c r="DFD100" s="756"/>
      <c r="DFE100" s="756"/>
      <c r="DFF100" s="756"/>
      <c r="DFG100" s="756"/>
      <c r="DFH100" s="756"/>
      <c r="DFI100" s="756"/>
      <c r="DFJ100" s="756"/>
      <c r="DFK100" s="756"/>
      <c r="DFL100" s="756"/>
      <c r="DFM100" s="756"/>
      <c r="DFN100" s="756"/>
      <c r="DFO100" s="756"/>
      <c r="DFP100" s="756"/>
      <c r="DFQ100" s="756"/>
      <c r="DFR100" s="756"/>
      <c r="DFS100" s="756"/>
      <c r="DFT100" s="756"/>
      <c r="DFU100" s="756"/>
      <c r="DFV100" s="756"/>
      <c r="DFW100" s="756"/>
      <c r="DFX100" s="756"/>
      <c r="DFY100" s="756"/>
      <c r="DFZ100" s="756"/>
      <c r="DGA100" s="756"/>
      <c r="DGB100" s="756"/>
      <c r="DGC100" s="756"/>
      <c r="DGD100" s="756"/>
      <c r="DGE100" s="756"/>
      <c r="DGF100" s="756"/>
      <c r="DGG100" s="756"/>
      <c r="DGH100" s="756"/>
      <c r="DGI100" s="756"/>
      <c r="DGJ100" s="756"/>
      <c r="DGK100" s="756"/>
      <c r="DGL100" s="756"/>
      <c r="DGM100" s="756"/>
      <c r="DGN100" s="756"/>
      <c r="DGO100" s="756"/>
      <c r="DGP100" s="756"/>
      <c r="DGQ100" s="756"/>
      <c r="DGR100" s="756"/>
      <c r="DGS100" s="756"/>
      <c r="DGT100" s="756"/>
      <c r="DGU100" s="756"/>
      <c r="DGV100" s="756"/>
      <c r="DGW100" s="756"/>
      <c r="DGX100" s="756"/>
      <c r="DGY100" s="756"/>
      <c r="DGZ100" s="756"/>
      <c r="DHA100" s="756"/>
      <c r="DHB100" s="756"/>
      <c r="DHC100" s="756"/>
      <c r="DHD100" s="756"/>
      <c r="DHE100" s="756"/>
      <c r="DHF100" s="756"/>
      <c r="DHG100" s="756"/>
      <c r="DHH100" s="756"/>
      <c r="DHI100" s="756"/>
      <c r="DHJ100" s="756"/>
      <c r="DHK100" s="756"/>
      <c r="DHL100" s="756"/>
      <c r="DHM100" s="756"/>
      <c r="DHN100" s="756"/>
      <c r="DHO100" s="756"/>
      <c r="DHP100" s="756"/>
      <c r="DHQ100" s="756"/>
      <c r="DHR100" s="756"/>
      <c r="DHS100" s="756"/>
      <c r="DHT100" s="756"/>
      <c r="DHU100" s="756"/>
      <c r="DHV100" s="756"/>
      <c r="DHW100" s="756"/>
      <c r="DHX100" s="756"/>
      <c r="DHY100" s="756"/>
      <c r="DHZ100" s="756"/>
      <c r="DIA100" s="756"/>
      <c r="DIB100" s="756"/>
      <c r="DIC100" s="756"/>
      <c r="DID100" s="756"/>
      <c r="DIE100" s="756"/>
      <c r="DIF100" s="756"/>
      <c r="DIG100" s="756"/>
      <c r="DIH100" s="756"/>
      <c r="DII100" s="756"/>
      <c r="DIJ100" s="756"/>
      <c r="DIK100" s="756"/>
      <c r="DIL100" s="756"/>
      <c r="DIM100" s="756"/>
      <c r="DIN100" s="756"/>
      <c r="DIO100" s="756"/>
      <c r="DIP100" s="756"/>
      <c r="DIQ100" s="756"/>
      <c r="DIR100" s="756"/>
      <c r="DIS100" s="756"/>
      <c r="DIT100" s="756"/>
      <c r="DIU100" s="756"/>
      <c r="DIV100" s="756"/>
      <c r="DIW100" s="756"/>
      <c r="DIX100" s="756"/>
      <c r="DIY100" s="756"/>
      <c r="DIZ100" s="756"/>
      <c r="DJA100" s="756"/>
      <c r="DJB100" s="756"/>
      <c r="DJC100" s="756"/>
      <c r="DJD100" s="756"/>
      <c r="DJE100" s="756"/>
      <c r="DJF100" s="756"/>
      <c r="DJG100" s="756"/>
      <c r="DJH100" s="756"/>
      <c r="DJI100" s="756"/>
      <c r="DJJ100" s="756"/>
      <c r="DJK100" s="756"/>
      <c r="DJL100" s="756"/>
      <c r="DJM100" s="756"/>
      <c r="DJN100" s="756"/>
      <c r="DJO100" s="756"/>
      <c r="DJP100" s="756"/>
      <c r="DJQ100" s="756"/>
      <c r="DJR100" s="756"/>
      <c r="DJS100" s="756"/>
      <c r="DJT100" s="756"/>
      <c r="DJU100" s="756"/>
      <c r="DJV100" s="756"/>
      <c r="DJW100" s="756"/>
      <c r="DJX100" s="756"/>
      <c r="DJY100" s="756"/>
      <c r="DJZ100" s="756"/>
      <c r="DKA100" s="756"/>
      <c r="DKB100" s="756"/>
      <c r="DKC100" s="756"/>
      <c r="DKD100" s="756"/>
      <c r="DKE100" s="756"/>
      <c r="DKF100" s="756"/>
      <c r="DKG100" s="756"/>
      <c r="DKH100" s="756"/>
      <c r="DKI100" s="756"/>
      <c r="DKJ100" s="756"/>
      <c r="DKK100" s="756"/>
      <c r="DKL100" s="756"/>
      <c r="DKM100" s="756"/>
      <c r="DKN100" s="756"/>
      <c r="DKO100" s="756"/>
      <c r="DKP100" s="756"/>
      <c r="DKQ100" s="756"/>
      <c r="DKR100" s="756"/>
      <c r="DKS100" s="756"/>
      <c r="DKT100" s="756"/>
      <c r="DKU100" s="756"/>
      <c r="DKV100" s="756"/>
      <c r="DKW100" s="756"/>
      <c r="DKX100" s="756"/>
      <c r="DKY100" s="756"/>
      <c r="DKZ100" s="756"/>
      <c r="DLA100" s="756"/>
      <c r="DLB100" s="756"/>
      <c r="DLC100" s="756"/>
      <c r="DLD100" s="756"/>
      <c r="DLE100" s="756"/>
      <c r="DLF100" s="756"/>
      <c r="DLG100" s="756"/>
      <c r="DLH100" s="756"/>
      <c r="DLI100" s="756"/>
      <c r="DLJ100" s="756"/>
      <c r="DLK100" s="756"/>
      <c r="DLL100" s="756"/>
      <c r="DLM100" s="756"/>
      <c r="DLN100" s="756"/>
      <c r="DLO100" s="756"/>
      <c r="DLP100" s="756"/>
      <c r="DLQ100" s="756"/>
      <c r="DLR100" s="756"/>
      <c r="DLS100" s="756"/>
      <c r="DLT100" s="756"/>
      <c r="DLU100" s="756"/>
      <c r="DLV100" s="756"/>
      <c r="DLW100" s="756"/>
      <c r="DLX100" s="756"/>
      <c r="DLY100" s="756"/>
      <c r="DLZ100" s="756"/>
      <c r="DMA100" s="756"/>
      <c r="DMB100" s="756"/>
      <c r="DMC100" s="756"/>
      <c r="DMD100" s="756"/>
      <c r="DME100" s="756"/>
      <c r="DMF100" s="756"/>
      <c r="DMG100" s="756"/>
      <c r="DMH100" s="756"/>
      <c r="DMI100" s="756"/>
      <c r="DMJ100" s="756"/>
      <c r="DMK100" s="756"/>
      <c r="DML100" s="756"/>
      <c r="DMM100" s="756"/>
      <c r="DMN100" s="756"/>
      <c r="DMO100" s="756"/>
      <c r="DMP100" s="756"/>
      <c r="DMQ100" s="756"/>
      <c r="DMR100" s="756"/>
      <c r="DMS100" s="756"/>
      <c r="DMT100" s="756"/>
      <c r="DMU100" s="756"/>
      <c r="DMV100" s="756"/>
      <c r="DMW100" s="756"/>
      <c r="DMX100" s="756"/>
      <c r="DMY100" s="756"/>
      <c r="DMZ100" s="756"/>
      <c r="DNA100" s="756"/>
      <c r="DNB100" s="756"/>
      <c r="DNC100" s="756"/>
      <c r="DND100" s="756"/>
      <c r="DNE100" s="756"/>
      <c r="DNF100" s="756"/>
      <c r="DNG100" s="756"/>
      <c r="DNH100" s="756"/>
      <c r="DNI100" s="756"/>
      <c r="DNJ100" s="756"/>
      <c r="DNK100" s="756"/>
      <c r="DNL100" s="756"/>
      <c r="DNM100" s="756"/>
      <c r="DNN100" s="756"/>
      <c r="DNO100" s="756"/>
      <c r="DNP100" s="756"/>
      <c r="DNQ100" s="756"/>
      <c r="DNR100" s="756"/>
      <c r="DNS100" s="756"/>
      <c r="DNT100" s="756"/>
      <c r="DNU100" s="756"/>
      <c r="DNV100" s="756"/>
      <c r="DNW100" s="756"/>
      <c r="DNX100" s="756"/>
      <c r="DNY100" s="756"/>
      <c r="DNZ100" s="756"/>
      <c r="DOA100" s="756"/>
      <c r="DOB100" s="756"/>
      <c r="DOC100" s="756"/>
      <c r="DOD100" s="756"/>
      <c r="DOE100" s="756"/>
      <c r="DOF100" s="756"/>
      <c r="DOG100" s="756"/>
      <c r="DOH100" s="756"/>
      <c r="DOI100" s="756"/>
      <c r="DOJ100" s="756"/>
      <c r="DOK100" s="756"/>
      <c r="DOL100" s="756"/>
      <c r="DOM100" s="756"/>
      <c r="DON100" s="756"/>
      <c r="DOO100" s="756"/>
      <c r="DOP100" s="756"/>
      <c r="DOQ100" s="756"/>
      <c r="DOR100" s="756"/>
      <c r="DOS100" s="756"/>
      <c r="DOT100" s="756"/>
      <c r="DOU100" s="756"/>
      <c r="DOV100" s="756"/>
      <c r="DOW100" s="756"/>
      <c r="DOX100" s="756"/>
      <c r="DOY100" s="756"/>
      <c r="DOZ100" s="756"/>
      <c r="DPA100" s="756"/>
      <c r="DPB100" s="756"/>
      <c r="DPC100" s="756"/>
      <c r="DPD100" s="756"/>
      <c r="DPE100" s="756"/>
      <c r="DPF100" s="756"/>
      <c r="DPG100" s="756"/>
      <c r="DPH100" s="756"/>
      <c r="DPI100" s="756"/>
      <c r="DPJ100" s="756"/>
      <c r="DPK100" s="756"/>
      <c r="DPL100" s="756"/>
      <c r="DPM100" s="756"/>
      <c r="DPN100" s="756"/>
      <c r="DPO100" s="756"/>
      <c r="DPP100" s="756"/>
      <c r="DPQ100" s="756"/>
      <c r="DPR100" s="756"/>
      <c r="DPS100" s="756"/>
      <c r="DPT100" s="756"/>
      <c r="DPU100" s="756"/>
      <c r="DPV100" s="756"/>
      <c r="DPW100" s="756"/>
      <c r="DPX100" s="756"/>
      <c r="DPY100" s="756"/>
      <c r="DPZ100" s="756"/>
      <c r="DQA100" s="756"/>
      <c r="DQB100" s="756"/>
      <c r="DQC100" s="756"/>
      <c r="DQD100" s="756"/>
      <c r="DQE100" s="756"/>
      <c r="DQF100" s="756"/>
      <c r="DQG100" s="756"/>
      <c r="DQH100" s="756"/>
      <c r="DQI100" s="756"/>
      <c r="DQJ100" s="756"/>
      <c r="DQK100" s="756"/>
      <c r="DQL100" s="756"/>
      <c r="DQM100" s="756"/>
      <c r="DQN100" s="756"/>
      <c r="DQO100" s="756"/>
      <c r="DQP100" s="756"/>
      <c r="DQQ100" s="756"/>
      <c r="DQR100" s="756"/>
      <c r="DQS100" s="756"/>
      <c r="DQT100" s="756"/>
      <c r="DQU100" s="756"/>
      <c r="DQV100" s="756"/>
      <c r="DQW100" s="756"/>
      <c r="DQX100" s="756"/>
      <c r="DQY100" s="756"/>
      <c r="DQZ100" s="756"/>
      <c r="DRA100" s="756"/>
      <c r="DRB100" s="756"/>
      <c r="DRC100" s="756"/>
      <c r="DRD100" s="756"/>
      <c r="DRE100" s="756"/>
      <c r="DRF100" s="756"/>
      <c r="DRG100" s="756"/>
      <c r="DRH100" s="756"/>
      <c r="DRI100" s="756"/>
      <c r="DRJ100" s="756"/>
      <c r="DRK100" s="756"/>
      <c r="DRL100" s="756"/>
      <c r="DRM100" s="756"/>
      <c r="DRN100" s="756"/>
      <c r="DRO100" s="756"/>
      <c r="DRP100" s="756"/>
      <c r="DRQ100" s="756"/>
      <c r="DRR100" s="756"/>
      <c r="DRS100" s="756"/>
      <c r="DRT100" s="756"/>
      <c r="DRU100" s="756"/>
      <c r="DRV100" s="756"/>
      <c r="DRW100" s="756"/>
      <c r="DRX100" s="756"/>
      <c r="DRY100" s="756"/>
      <c r="DRZ100" s="756"/>
      <c r="DSA100" s="756"/>
      <c r="DSB100" s="756"/>
      <c r="DSC100" s="756"/>
      <c r="DSD100" s="756"/>
      <c r="DSE100" s="756"/>
      <c r="DSF100" s="756"/>
      <c r="DSG100" s="756"/>
      <c r="DSH100" s="756"/>
      <c r="DSI100" s="756"/>
      <c r="DSJ100" s="756"/>
      <c r="DSK100" s="756"/>
      <c r="DSL100" s="756"/>
      <c r="DSM100" s="756"/>
      <c r="DSN100" s="756"/>
      <c r="DSO100" s="756"/>
      <c r="DSP100" s="756"/>
      <c r="DSQ100" s="756"/>
      <c r="DSR100" s="756"/>
      <c r="DSS100" s="756"/>
      <c r="DST100" s="756"/>
      <c r="DSU100" s="756"/>
      <c r="DSV100" s="756"/>
      <c r="DSW100" s="756"/>
      <c r="DSX100" s="756"/>
      <c r="DSY100" s="756"/>
      <c r="DSZ100" s="756"/>
      <c r="DTA100" s="756"/>
      <c r="DTB100" s="756"/>
      <c r="DTC100" s="756"/>
      <c r="DTD100" s="756"/>
      <c r="DTE100" s="756"/>
      <c r="DTF100" s="756"/>
      <c r="DTG100" s="756"/>
      <c r="DTH100" s="756"/>
      <c r="DTI100" s="756"/>
      <c r="DTJ100" s="756"/>
      <c r="DTK100" s="756"/>
      <c r="DTL100" s="756"/>
      <c r="DTM100" s="756"/>
      <c r="DTN100" s="756"/>
      <c r="DTO100" s="756"/>
      <c r="DTP100" s="756"/>
      <c r="DTQ100" s="756"/>
      <c r="DTR100" s="756"/>
      <c r="DTS100" s="756"/>
      <c r="DTT100" s="756"/>
      <c r="DTU100" s="756"/>
      <c r="DTV100" s="756"/>
      <c r="DTW100" s="756"/>
      <c r="DTX100" s="756"/>
      <c r="DTY100" s="756"/>
      <c r="DTZ100" s="756"/>
      <c r="DUA100" s="756"/>
      <c r="DUB100" s="756"/>
      <c r="DUC100" s="756"/>
      <c r="DUD100" s="756"/>
      <c r="DUE100" s="756"/>
      <c r="DUF100" s="756"/>
      <c r="DUG100" s="756"/>
      <c r="DUH100" s="756"/>
      <c r="DUI100" s="756"/>
      <c r="DUJ100" s="756"/>
      <c r="DUK100" s="756"/>
      <c r="DUL100" s="756"/>
      <c r="DUM100" s="756"/>
      <c r="DUN100" s="756"/>
      <c r="DUO100" s="756"/>
      <c r="DUP100" s="756"/>
      <c r="DUQ100" s="756"/>
      <c r="DUR100" s="756"/>
      <c r="DUS100" s="756"/>
      <c r="DUT100" s="756"/>
      <c r="DUU100" s="756"/>
      <c r="DUV100" s="756"/>
      <c r="DUW100" s="756"/>
      <c r="DUX100" s="756"/>
      <c r="DUY100" s="756"/>
      <c r="DUZ100" s="756"/>
      <c r="DVA100" s="756"/>
      <c r="DVB100" s="756"/>
      <c r="DVC100" s="756"/>
      <c r="DVD100" s="756"/>
      <c r="DVE100" s="756"/>
      <c r="DVF100" s="756"/>
      <c r="DVG100" s="756"/>
      <c r="DVH100" s="756"/>
      <c r="DVI100" s="756"/>
      <c r="DVJ100" s="756"/>
      <c r="DVK100" s="756"/>
      <c r="DVL100" s="756"/>
      <c r="DVM100" s="756"/>
      <c r="DVN100" s="756"/>
      <c r="DVO100" s="756"/>
      <c r="DVP100" s="756"/>
      <c r="DVQ100" s="756"/>
      <c r="DVR100" s="756"/>
      <c r="DVS100" s="756"/>
      <c r="DVT100" s="756"/>
      <c r="DVU100" s="756"/>
      <c r="DVV100" s="756"/>
      <c r="DVW100" s="756"/>
      <c r="DVX100" s="756"/>
      <c r="DVY100" s="756"/>
      <c r="DVZ100" s="756"/>
      <c r="DWA100" s="756"/>
      <c r="DWB100" s="756"/>
      <c r="DWC100" s="756"/>
      <c r="DWD100" s="756"/>
      <c r="DWE100" s="756"/>
      <c r="DWF100" s="756"/>
      <c r="DWG100" s="756"/>
      <c r="DWH100" s="756"/>
      <c r="DWI100" s="756"/>
      <c r="DWJ100" s="756"/>
      <c r="DWK100" s="756"/>
      <c r="DWL100" s="756"/>
      <c r="DWM100" s="756"/>
      <c r="DWN100" s="756"/>
      <c r="DWO100" s="756"/>
      <c r="DWP100" s="756"/>
      <c r="DWQ100" s="756"/>
      <c r="DWR100" s="756"/>
      <c r="DWS100" s="756"/>
      <c r="DWT100" s="756"/>
      <c r="DWU100" s="756"/>
      <c r="DWV100" s="756"/>
      <c r="DWW100" s="756"/>
      <c r="DWX100" s="756"/>
      <c r="DWY100" s="756"/>
      <c r="DWZ100" s="756"/>
      <c r="DXA100" s="756"/>
      <c r="DXB100" s="756"/>
      <c r="DXC100" s="756"/>
      <c r="DXD100" s="756"/>
      <c r="DXE100" s="756"/>
      <c r="DXF100" s="756"/>
      <c r="DXG100" s="756"/>
      <c r="DXH100" s="756"/>
      <c r="DXI100" s="756"/>
      <c r="DXJ100" s="756"/>
      <c r="DXK100" s="756"/>
      <c r="DXL100" s="756"/>
      <c r="DXM100" s="756"/>
      <c r="DXN100" s="756"/>
      <c r="DXO100" s="756"/>
      <c r="DXP100" s="756"/>
      <c r="DXQ100" s="756"/>
      <c r="DXR100" s="756"/>
      <c r="DXS100" s="756"/>
      <c r="DXT100" s="756"/>
      <c r="DXU100" s="756"/>
      <c r="DXV100" s="756"/>
      <c r="DXW100" s="756"/>
      <c r="DXX100" s="756"/>
      <c r="DXY100" s="756"/>
      <c r="DXZ100" s="756"/>
      <c r="DYA100" s="756"/>
      <c r="DYB100" s="756"/>
      <c r="DYC100" s="756"/>
      <c r="DYD100" s="756"/>
      <c r="DYE100" s="756"/>
      <c r="DYF100" s="756"/>
      <c r="DYG100" s="756"/>
      <c r="DYH100" s="756"/>
      <c r="DYI100" s="756"/>
      <c r="DYJ100" s="756"/>
      <c r="DYK100" s="756"/>
      <c r="DYL100" s="756"/>
      <c r="DYM100" s="756"/>
      <c r="DYN100" s="756"/>
      <c r="DYO100" s="756"/>
      <c r="DYP100" s="756"/>
      <c r="DYQ100" s="756"/>
      <c r="DYR100" s="756"/>
      <c r="DYS100" s="756"/>
      <c r="DYT100" s="756"/>
      <c r="DYU100" s="756"/>
      <c r="DYV100" s="756"/>
      <c r="DYW100" s="756"/>
      <c r="DYX100" s="756"/>
      <c r="DYY100" s="756"/>
      <c r="DYZ100" s="756"/>
      <c r="DZA100" s="756"/>
      <c r="DZB100" s="756"/>
      <c r="DZC100" s="756"/>
      <c r="DZD100" s="756"/>
      <c r="DZE100" s="756"/>
      <c r="DZF100" s="756"/>
      <c r="DZG100" s="756"/>
      <c r="DZH100" s="756"/>
      <c r="DZI100" s="756"/>
      <c r="DZJ100" s="756"/>
      <c r="DZK100" s="756"/>
      <c r="DZL100" s="756"/>
      <c r="DZM100" s="756"/>
      <c r="DZN100" s="756"/>
      <c r="DZO100" s="756"/>
      <c r="DZP100" s="756"/>
      <c r="DZQ100" s="756"/>
      <c r="DZR100" s="756"/>
      <c r="DZS100" s="756"/>
      <c r="DZT100" s="756"/>
      <c r="DZU100" s="756"/>
      <c r="DZV100" s="756"/>
      <c r="DZW100" s="756"/>
      <c r="DZX100" s="756"/>
      <c r="DZY100" s="756"/>
      <c r="DZZ100" s="756"/>
      <c r="EAA100" s="756"/>
      <c r="EAB100" s="756"/>
      <c r="EAC100" s="756"/>
      <c r="EAD100" s="756"/>
      <c r="EAE100" s="756"/>
      <c r="EAF100" s="756"/>
      <c r="EAG100" s="756"/>
      <c r="EAH100" s="756"/>
      <c r="EAI100" s="756"/>
      <c r="EAJ100" s="756"/>
      <c r="EAK100" s="756"/>
      <c r="EAL100" s="756"/>
      <c r="EAM100" s="756"/>
      <c r="EAN100" s="756"/>
      <c r="EAO100" s="756"/>
      <c r="EAP100" s="756"/>
      <c r="EAQ100" s="756"/>
      <c r="EAR100" s="756"/>
      <c r="EAS100" s="756"/>
      <c r="EAT100" s="756"/>
      <c r="EAU100" s="756"/>
      <c r="EAV100" s="756"/>
      <c r="EAW100" s="756"/>
      <c r="EAX100" s="756"/>
      <c r="EAY100" s="756"/>
      <c r="EAZ100" s="756"/>
      <c r="EBA100" s="756"/>
      <c r="EBB100" s="756"/>
      <c r="EBC100" s="756"/>
      <c r="EBD100" s="756"/>
      <c r="EBE100" s="756"/>
      <c r="EBF100" s="756"/>
      <c r="EBG100" s="756"/>
      <c r="EBH100" s="756"/>
      <c r="EBI100" s="756"/>
      <c r="EBJ100" s="756"/>
      <c r="EBK100" s="756"/>
      <c r="EBL100" s="756"/>
      <c r="EBM100" s="756"/>
      <c r="EBN100" s="756"/>
      <c r="EBO100" s="756"/>
      <c r="EBP100" s="756"/>
      <c r="EBQ100" s="756"/>
      <c r="EBR100" s="756"/>
      <c r="EBS100" s="756"/>
      <c r="EBT100" s="756"/>
      <c r="EBU100" s="756"/>
      <c r="EBV100" s="756"/>
      <c r="EBW100" s="756"/>
      <c r="EBX100" s="756"/>
      <c r="EBY100" s="756"/>
      <c r="EBZ100" s="756"/>
      <c r="ECA100" s="756"/>
      <c r="ECB100" s="756"/>
      <c r="ECC100" s="756"/>
      <c r="ECD100" s="756"/>
      <c r="ECE100" s="756"/>
      <c r="ECF100" s="756"/>
      <c r="ECG100" s="756"/>
      <c r="ECH100" s="756"/>
      <c r="ECI100" s="756"/>
      <c r="ECJ100" s="756"/>
      <c r="ECK100" s="756"/>
      <c r="ECL100" s="756"/>
      <c r="ECM100" s="756"/>
      <c r="ECN100" s="756"/>
      <c r="ECO100" s="756"/>
      <c r="ECP100" s="756"/>
      <c r="ECQ100" s="756"/>
      <c r="ECR100" s="756"/>
      <c r="ECS100" s="756"/>
      <c r="ECT100" s="756"/>
      <c r="ECU100" s="756"/>
      <c r="ECV100" s="756"/>
      <c r="ECW100" s="756"/>
      <c r="ECX100" s="756"/>
      <c r="ECY100" s="756"/>
      <c r="ECZ100" s="756"/>
      <c r="EDA100" s="756"/>
      <c r="EDB100" s="756"/>
      <c r="EDC100" s="756"/>
      <c r="EDD100" s="756"/>
      <c r="EDE100" s="756"/>
      <c r="EDF100" s="756"/>
      <c r="EDG100" s="756"/>
      <c r="EDH100" s="756"/>
      <c r="EDI100" s="756"/>
      <c r="EDJ100" s="756"/>
      <c r="EDK100" s="756"/>
      <c r="EDL100" s="756"/>
      <c r="EDM100" s="756"/>
      <c r="EDN100" s="756"/>
      <c r="EDO100" s="756"/>
      <c r="EDP100" s="756"/>
      <c r="EDQ100" s="756"/>
      <c r="EDR100" s="756"/>
      <c r="EDS100" s="756"/>
      <c r="EDT100" s="756"/>
      <c r="EDU100" s="756"/>
      <c r="EDV100" s="756"/>
      <c r="EDW100" s="756"/>
      <c r="EDX100" s="756"/>
      <c r="EDY100" s="756"/>
      <c r="EDZ100" s="756"/>
      <c r="EEA100" s="756"/>
      <c r="EEB100" s="756"/>
      <c r="EEC100" s="756"/>
      <c r="EED100" s="756"/>
      <c r="EEE100" s="756"/>
      <c r="EEF100" s="756"/>
      <c r="EEG100" s="756"/>
      <c r="EEH100" s="756"/>
      <c r="EEI100" s="756"/>
      <c r="EEJ100" s="756"/>
      <c r="EEK100" s="756"/>
      <c r="EEL100" s="756"/>
      <c r="EEM100" s="756"/>
      <c r="EEN100" s="756"/>
      <c r="EEO100" s="756"/>
      <c r="EEP100" s="756"/>
      <c r="EEQ100" s="756"/>
      <c r="EER100" s="756"/>
      <c r="EES100" s="756"/>
      <c r="EET100" s="756"/>
      <c r="EEU100" s="756"/>
      <c r="EEV100" s="756"/>
      <c r="EEW100" s="756"/>
      <c r="EEX100" s="756"/>
      <c r="EEY100" s="756"/>
      <c r="EEZ100" s="756"/>
      <c r="EFA100" s="756"/>
      <c r="EFB100" s="756"/>
      <c r="EFC100" s="756"/>
      <c r="EFD100" s="756"/>
      <c r="EFE100" s="756"/>
      <c r="EFF100" s="756"/>
      <c r="EFG100" s="756"/>
      <c r="EFH100" s="756"/>
      <c r="EFI100" s="756"/>
      <c r="EFJ100" s="756"/>
      <c r="EFK100" s="756"/>
      <c r="EFL100" s="756"/>
      <c r="EFM100" s="756"/>
      <c r="EFN100" s="756"/>
      <c r="EFO100" s="756"/>
      <c r="EFP100" s="756"/>
      <c r="EFQ100" s="756"/>
      <c r="EFR100" s="756"/>
      <c r="EFS100" s="756"/>
      <c r="EFT100" s="756"/>
      <c r="EFU100" s="756"/>
      <c r="EFV100" s="756"/>
      <c r="EFW100" s="756"/>
      <c r="EFX100" s="756"/>
      <c r="EFY100" s="756"/>
      <c r="EFZ100" s="756"/>
      <c r="EGA100" s="756"/>
      <c r="EGB100" s="756"/>
      <c r="EGC100" s="756"/>
      <c r="EGD100" s="756"/>
      <c r="EGE100" s="756"/>
      <c r="EGF100" s="756"/>
      <c r="EGG100" s="756"/>
      <c r="EGH100" s="756"/>
      <c r="EGI100" s="756"/>
      <c r="EGJ100" s="756"/>
      <c r="EGK100" s="756"/>
      <c r="EGL100" s="756"/>
      <c r="EGM100" s="756"/>
      <c r="EGN100" s="756"/>
      <c r="EGO100" s="756"/>
      <c r="EGP100" s="756"/>
      <c r="EGQ100" s="756"/>
      <c r="EGR100" s="756"/>
      <c r="EGS100" s="756"/>
      <c r="EGT100" s="756"/>
      <c r="EGU100" s="756"/>
      <c r="EGV100" s="756"/>
      <c r="EGW100" s="756"/>
      <c r="EGX100" s="756"/>
      <c r="EGY100" s="756"/>
      <c r="EGZ100" s="756"/>
      <c r="EHA100" s="756"/>
      <c r="EHB100" s="756"/>
      <c r="EHC100" s="756"/>
      <c r="EHD100" s="756"/>
      <c r="EHE100" s="756"/>
      <c r="EHF100" s="756"/>
      <c r="EHG100" s="756"/>
      <c r="EHH100" s="756"/>
      <c r="EHI100" s="756"/>
      <c r="EHJ100" s="756"/>
      <c r="EHK100" s="756"/>
      <c r="EHL100" s="756"/>
      <c r="EHM100" s="756"/>
      <c r="EHN100" s="756"/>
      <c r="EHO100" s="756"/>
      <c r="EHP100" s="756"/>
      <c r="EHQ100" s="756"/>
      <c r="EHR100" s="756"/>
      <c r="EHS100" s="756"/>
      <c r="EHT100" s="756"/>
      <c r="EHU100" s="756"/>
      <c r="EHV100" s="756"/>
      <c r="EHW100" s="756"/>
      <c r="EHX100" s="756"/>
      <c r="EHY100" s="756"/>
      <c r="EHZ100" s="756"/>
      <c r="EIA100" s="756"/>
      <c r="EIB100" s="756"/>
      <c r="EIC100" s="756"/>
      <c r="EID100" s="756"/>
      <c r="EIE100" s="756"/>
      <c r="EIF100" s="756"/>
      <c r="EIG100" s="756"/>
      <c r="EIH100" s="756"/>
      <c r="EII100" s="756"/>
      <c r="EIJ100" s="756"/>
      <c r="EIK100" s="756"/>
      <c r="EIL100" s="756"/>
      <c r="EIM100" s="756"/>
      <c r="EIN100" s="756"/>
      <c r="EIO100" s="756"/>
      <c r="EIP100" s="756"/>
      <c r="EIQ100" s="756"/>
      <c r="EIR100" s="756"/>
      <c r="EIS100" s="756"/>
      <c r="EIT100" s="756"/>
      <c r="EIU100" s="756"/>
      <c r="EIV100" s="756"/>
      <c r="EIW100" s="756"/>
      <c r="EIX100" s="756"/>
      <c r="EIY100" s="756"/>
      <c r="EIZ100" s="756"/>
      <c r="EJA100" s="756"/>
      <c r="EJB100" s="756"/>
      <c r="EJC100" s="756"/>
      <c r="EJD100" s="756"/>
      <c r="EJE100" s="756"/>
      <c r="EJF100" s="756"/>
      <c r="EJG100" s="756"/>
      <c r="EJH100" s="756"/>
      <c r="EJI100" s="756"/>
      <c r="EJJ100" s="756"/>
      <c r="EJK100" s="756"/>
      <c r="EJL100" s="756"/>
      <c r="EJM100" s="756"/>
      <c r="EJN100" s="756"/>
      <c r="EJO100" s="756"/>
      <c r="EJP100" s="756"/>
      <c r="EJQ100" s="756"/>
      <c r="EJR100" s="756"/>
      <c r="EJS100" s="756"/>
      <c r="EJT100" s="756"/>
      <c r="EJU100" s="756"/>
      <c r="EJV100" s="756"/>
      <c r="EJW100" s="756"/>
      <c r="EJX100" s="756"/>
      <c r="EJY100" s="756"/>
      <c r="EJZ100" s="756"/>
      <c r="EKA100" s="756"/>
      <c r="EKB100" s="756"/>
      <c r="EKC100" s="756"/>
      <c r="EKD100" s="756"/>
      <c r="EKE100" s="756"/>
      <c r="EKF100" s="756"/>
      <c r="EKG100" s="756"/>
      <c r="EKH100" s="756"/>
      <c r="EKI100" s="756"/>
      <c r="EKJ100" s="756"/>
      <c r="EKK100" s="756"/>
      <c r="EKL100" s="756"/>
      <c r="EKM100" s="756"/>
      <c r="EKN100" s="756"/>
      <c r="EKO100" s="756"/>
      <c r="EKP100" s="756"/>
      <c r="EKQ100" s="756"/>
      <c r="EKR100" s="756"/>
      <c r="EKS100" s="756"/>
      <c r="EKT100" s="756"/>
      <c r="EKU100" s="756"/>
      <c r="EKV100" s="756"/>
      <c r="EKW100" s="756"/>
      <c r="EKX100" s="756"/>
      <c r="EKY100" s="756"/>
      <c r="EKZ100" s="756"/>
      <c r="ELA100" s="756"/>
      <c r="ELB100" s="756"/>
      <c r="ELC100" s="756"/>
      <c r="ELD100" s="756"/>
      <c r="ELE100" s="756"/>
      <c r="ELF100" s="756"/>
      <c r="ELG100" s="756"/>
      <c r="ELH100" s="756"/>
      <c r="ELI100" s="756"/>
      <c r="ELJ100" s="756"/>
      <c r="ELK100" s="756"/>
      <c r="ELL100" s="756"/>
      <c r="ELM100" s="756"/>
      <c r="ELN100" s="756"/>
      <c r="ELO100" s="756"/>
      <c r="ELP100" s="756"/>
      <c r="ELQ100" s="756"/>
      <c r="ELR100" s="756"/>
      <c r="ELS100" s="756"/>
      <c r="ELT100" s="756"/>
      <c r="ELU100" s="756"/>
      <c r="ELV100" s="756"/>
      <c r="ELW100" s="756"/>
      <c r="ELX100" s="756"/>
      <c r="ELY100" s="756"/>
      <c r="ELZ100" s="756"/>
      <c r="EMA100" s="756"/>
      <c r="EMB100" s="756"/>
      <c r="EMC100" s="756"/>
      <c r="EMD100" s="756"/>
      <c r="EME100" s="756"/>
      <c r="EMF100" s="756"/>
      <c r="EMG100" s="756"/>
      <c r="EMH100" s="756"/>
      <c r="EMI100" s="756"/>
      <c r="EMJ100" s="756"/>
      <c r="EMK100" s="756"/>
      <c r="EML100" s="756"/>
      <c r="EMM100" s="756"/>
      <c r="EMN100" s="756"/>
      <c r="EMO100" s="756"/>
      <c r="EMP100" s="756"/>
      <c r="EMQ100" s="756"/>
      <c r="EMR100" s="756"/>
      <c r="EMS100" s="756"/>
      <c r="EMT100" s="756"/>
      <c r="EMU100" s="756"/>
      <c r="EMV100" s="756"/>
      <c r="EMW100" s="756"/>
      <c r="EMX100" s="756"/>
      <c r="EMY100" s="756"/>
      <c r="EMZ100" s="756"/>
      <c r="ENA100" s="756"/>
      <c r="ENB100" s="756"/>
      <c r="ENC100" s="756"/>
      <c r="END100" s="756"/>
      <c r="ENE100" s="756"/>
      <c r="ENF100" s="756"/>
      <c r="ENG100" s="756"/>
      <c r="ENH100" s="756"/>
      <c r="ENI100" s="756"/>
      <c r="ENJ100" s="756"/>
      <c r="ENK100" s="756"/>
      <c r="ENL100" s="756"/>
      <c r="ENM100" s="756"/>
      <c r="ENN100" s="756"/>
      <c r="ENO100" s="756"/>
      <c r="ENP100" s="756"/>
      <c r="ENQ100" s="756"/>
      <c r="ENR100" s="756"/>
      <c r="ENS100" s="756"/>
      <c r="ENT100" s="756"/>
      <c r="ENU100" s="756"/>
      <c r="ENV100" s="756"/>
      <c r="ENW100" s="756"/>
      <c r="ENX100" s="756"/>
      <c r="ENY100" s="756"/>
      <c r="ENZ100" s="756"/>
      <c r="EOA100" s="756"/>
      <c r="EOB100" s="756"/>
      <c r="EOC100" s="756"/>
      <c r="EOD100" s="756"/>
      <c r="EOE100" s="756"/>
      <c r="EOF100" s="756"/>
      <c r="EOG100" s="756"/>
      <c r="EOH100" s="756"/>
      <c r="EOI100" s="756"/>
      <c r="EOJ100" s="756"/>
      <c r="EOK100" s="756"/>
      <c r="EOL100" s="756"/>
      <c r="EOM100" s="756"/>
      <c r="EON100" s="756"/>
      <c r="EOO100" s="756"/>
      <c r="EOP100" s="756"/>
      <c r="EOQ100" s="756"/>
      <c r="EOR100" s="756"/>
      <c r="EOS100" s="756"/>
      <c r="EOT100" s="756"/>
      <c r="EOU100" s="756"/>
      <c r="EOV100" s="756"/>
      <c r="EOW100" s="756"/>
      <c r="EOX100" s="756"/>
      <c r="EOY100" s="756"/>
      <c r="EOZ100" s="756"/>
      <c r="EPA100" s="756"/>
      <c r="EPB100" s="756"/>
      <c r="EPC100" s="756"/>
      <c r="EPD100" s="756"/>
      <c r="EPE100" s="756"/>
      <c r="EPF100" s="756"/>
      <c r="EPG100" s="756"/>
      <c r="EPH100" s="756"/>
      <c r="EPI100" s="756"/>
      <c r="EPJ100" s="756"/>
      <c r="EPK100" s="756"/>
      <c r="EPL100" s="756"/>
      <c r="EPM100" s="756"/>
      <c r="EPN100" s="756"/>
      <c r="EPO100" s="756"/>
      <c r="EPP100" s="756"/>
      <c r="EPQ100" s="756"/>
      <c r="EPR100" s="756"/>
      <c r="EPS100" s="756"/>
      <c r="EPT100" s="756"/>
      <c r="EPU100" s="756"/>
      <c r="EPV100" s="756"/>
      <c r="EPW100" s="756"/>
      <c r="EPX100" s="756"/>
      <c r="EPY100" s="756"/>
      <c r="EPZ100" s="756"/>
      <c r="EQA100" s="756"/>
      <c r="EQB100" s="756"/>
      <c r="EQC100" s="756"/>
      <c r="EQD100" s="756"/>
      <c r="EQE100" s="756"/>
      <c r="EQF100" s="756"/>
      <c r="EQG100" s="756"/>
      <c r="EQH100" s="756"/>
      <c r="EQI100" s="756"/>
      <c r="EQJ100" s="756"/>
      <c r="EQK100" s="756"/>
      <c r="EQL100" s="756"/>
      <c r="EQM100" s="756"/>
      <c r="EQN100" s="756"/>
      <c r="EQO100" s="756"/>
      <c r="EQP100" s="756"/>
      <c r="EQQ100" s="756"/>
      <c r="EQR100" s="756"/>
      <c r="EQS100" s="756"/>
      <c r="EQT100" s="756"/>
      <c r="EQU100" s="756"/>
      <c r="EQV100" s="756"/>
      <c r="EQW100" s="756"/>
      <c r="EQX100" s="756"/>
      <c r="EQY100" s="756"/>
      <c r="EQZ100" s="756"/>
      <c r="ERA100" s="756"/>
      <c r="ERB100" s="756"/>
      <c r="ERC100" s="756"/>
      <c r="ERD100" s="756"/>
      <c r="ERE100" s="756"/>
      <c r="ERF100" s="756"/>
      <c r="ERG100" s="756"/>
      <c r="ERH100" s="756"/>
      <c r="ERI100" s="756"/>
      <c r="ERJ100" s="756"/>
      <c r="ERK100" s="756"/>
      <c r="ERL100" s="756"/>
      <c r="ERM100" s="756"/>
      <c r="ERN100" s="756"/>
      <c r="ERO100" s="756"/>
      <c r="ERP100" s="756"/>
      <c r="ERQ100" s="756"/>
      <c r="ERR100" s="756"/>
      <c r="ERS100" s="756"/>
      <c r="ERT100" s="756"/>
      <c r="ERU100" s="756"/>
      <c r="ERV100" s="756"/>
      <c r="ERW100" s="756"/>
      <c r="ERX100" s="756"/>
      <c r="ERY100" s="756"/>
      <c r="ERZ100" s="756"/>
      <c r="ESA100" s="756"/>
      <c r="ESB100" s="756"/>
      <c r="ESC100" s="756"/>
      <c r="ESD100" s="756"/>
      <c r="ESE100" s="756"/>
      <c r="ESF100" s="756"/>
      <c r="ESG100" s="756"/>
      <c r="ESH100" s="756"/>
      <c r="ESI100" s="756"/>
      <c r="ESJ100" s="756"/>
      <c r="ESK100" s="756"/>
      <c r="ESL100" s="756"/>
      <c r="ESM100" s="756"/>
      <c r="ESN100" s="756"/>
      <c r="ESO100" s="756"/>
      <c r="ESP100" s="756"/>
      <c r="ESQ100" s="756"/>
      <c r="ESR100" s="756"/>
      <c r="ESS100" s="756"/>
      <c r="EST100" s="756"/>
      <c r="ESU100" s="756"/>
      <c r="ESV100" s="756"/>
      <c r="ESW100" s="756"/>
      <c r="ESX100" s="756"/>
      <c r="ESY100" s="756"/>
      <c r="ESZ100" s="756"/>
      <c r="ETA100" s="756"/>
      <c r="ETB100" s="756"/>
      <c r="ETC100" s="756"/>
      <c r="ETD100" s="756"/>
      <c r="ETE100" s="756"/>
      <c r="ETF100" s="756"/>
      <c r="ETG100" s="756"/>
      <c r="ETH100" s="756"/>
      <c r="ETI100" s="756"/>
      <c r="ETJ100" s="756"/>
      <c r="ETK100" s="756"/>
      <c r="ETL100" s="756"/>
      <c r="ETM100" s="756"/>
      <c r="ETN100" s="756"/>
      <c r="ETO100" s="756"/>
      <c r="ETP100" s="756"/>
      <c r="ETQ100" s="756"/>
      <c r="ETR100" s="756"/>
      <c r="ETS100" s="756"/>
      <c r="ETT100" s="756"/>
      <c r="ETU100" s="756"/>
      <c r="ETV100" s="756"/>
      <c r="ETW100" s="756"/>
      <c r="ETX100" s="756"/>
      <c r="ETY100" s="756"/>
      <c r="ETZ100" s="756"/>
      <c r="EUA100" s="756"/>
      <c r="EUB100" s="756"/>
      <c r="EUC100" s="756"/>
      <c r="EUD100" s="756"/>
      <c r="EUE100" s="756"/>
      <c r="EUF100" s="756"/>
      <c r="EUG100" s="756"/>
      <c r="EUH100" s="756"/>
      <c r="EUI100" s="756"/>
      <c r="EUJ100" s="756"/>
      <c r="EUK100" s="756"/>
      <c r="EUL100" s="756"/>
      <c r="EUM100" s="756"/>
      <c r="EUN100" s="756"/>
      <c r="EUO100" s="756"/>
      <c r="EUP100" s="756"/>
      <c r="EUQ100" s="756"/>
      <c r="EUR100" s="756"/>
      <c r="EUS100" s="756"/>
      <c r="EUT100" s="756"/>
      <c r="EUU100" s="756"/>
      <c r="EUV100" s="756"/>
      <c r="EUW100" s="756"/>
      <c r="EUX100" s="756"/>
      <c r="EUY100" s="756"/>
      <c r="EUZ100" s="756"/>
      <c r="EVA100" s="756"/>
      <c r="EVB100" s="756"/>
      <c r="EVC100" s="756"/>
      <c r="EVD100" s="756"/>
      <c r="EVE100" s="756"/>
      <c r="EVF100" s="756"/>
      <c r="EVG100" s="756"/>
      <c r="EVH100" s="756"/>
      <c r="EVI100" s="756"/>
      <c r="EVJ100" s="756"/>
      <c r="EVK100" s="756"/>
      <c r="EVL100" s="756"/>
      <c r="EVM100" s="756"/>
      <c r="EVN100" s="756"/>
      <c r="EVO100" s="756"/>
      <c r="EVP100" s="756"/>
      <c r="EVQ100" s="756"/>
      <c r="EVR100" s="756"/>
      <c r="EVS100" s="756"/>
      <c r="EVT100" s="756"/>
      <c r="EVU100" s="756"/>
      <c r="EVV100" s="756"/>
      <c r="EVW100" s="756"/>
      <c r="EVX100" s="756"/>
      <c r="EVY100" s="756"/>
      <c r="EVZ100" s="756"/>
      <c r="EWA100" s="756"/>
      <c r="EWB100" s="756"/>
      <c r="EWC100" s="756"/>
      <c r="EWD100" s="756"/>
      <c r="EWE100" s="756"/>
      <c r="EWF100" s="756"/>
      <c r="EWG100" s="756"/>
      <c r="EWH100" s="756"/>
      <c r="EWI100" s="756"/>
      <c r="EWJ100" s="756"/>
      <c r="EWK100" s="756"/>
      <c r="EWL100" s="756"/>
      <c r="EWM100" s="756"/>
      <c r="EWN100" s="756"/>
      <c r="EWO100" s="756"/>
      <c r="EWP100" s="756"/>
      <c r="EWQ100" s="756"/>
      <c r="EWR100" s="756"/>
      <c r="EWS100" s="756"/>
      <c r="EWT100" s="756"/>
      <c r="EWU100" s="756"/>
      <c r="EWV100" s="756"/>
      <c r="EWW100" s="756"/>
      <c r="EWX100" s="756"/>
      <c r="EWY100" s="756"/>
      <c r="EWZ100" s="756"/>
      <c r="EXA100" s="756"/>
      <c r="EXB100" s="756"/>
      <c r="EXC100" s="756"/>
      <c r="EXD100" s="756"/>
      <c r="EXE100" s="756"/>
      <c r="EXF100" s="756"/>
      <c r="EXG100" s="756"/>
      <c r="EXH100" s="756"/>
      <c r="EXI100" s="756"/>
      <c r="EXJ100" s="756"/>
      <c r="EXK100" s="756"/>
      <c r="EXL100" s="756"/>
      <c r="EXM100" s="756"/>
      <c r="EXN100" s="756"/>
      <c r="EXO100" s="756"/>
      <c r="EXP100" s="756"/>
      <c r="EXQ100" s="756"/>
      <c r="EXR100" s="756"/>
      <c r="EXS100" s="756"/>
      <c r="EXT100" s="756"/>
      <c r="EXU100" s="756"/>
      <c r="EXV100" s="756"/>
      <c r="EXW100" s="756"/>
      <c r="EXX100" s="756"/>
      <c r="EXY100" s="756"/>
      <c r="EXZ100" s="756"/>
      <c r="EYA100" s="756"/>
      <c r="EYB100" s="756"/>
      <c r="EYC100" s="756"/>
      <c r="EYD100" s="756"/>
      <c r="EYE100" s="756"/>
      <c r="EYF100" s="756"/>
      <c r="EYG100" s="756"/>
      <c r="EYH100" s="756"/>
      <c r="EYI100" s="756"/>
      <c r="EYJ100" s="756"/>
      <c r="EYK100" s="756"/>
      <c r="EYL100" s="756"/>
      <c r="EYM100" s="756"/>
      <c r="EYN100" s="756"/>
      <c r="EYO100" s="756"/>
      <c r="EYP100" s="756"/>
      <c r="EYQ100" s="756"/>
      <c r="EYR100" s="756"/>
      <c r="EYS100" s="756"/>
      <c r="EYT100" s="756"/>
      <c r="EYU100" s="756"/>
      <c r="EYV100" s="756"/>
      <c r="EYW100" s="756"/>
      <c r="EYX100" s="756"/>
      <c r="EYY100" s="756"/>
      <c r="EYZ100" s="756"/>
      <c r="EZA100" s="756"/>
      <c r="EZB100" s="756"/>
      <c r="EZC100" s="756"/>
      <c r="EZD100" s="756"/>
      <c r="EZE100" s="756"/>
      <c r="EZF100" s="756"/>
      <c r="EZG100" s="756"/>
      <c r="EZH100" s="756"/>
      <c r="EZI100" s="756"/>
      <c r="EZJ100" s="756"/>
      <c r="EZK100" s="756"/>
      <c r="EZL100" s="756"/>
      <c r="EZM100" s="756"/>
      <c r="EZN100" s="756"/>
      <c r="EZO100" s="756"/>
      <c r="EZP100" s="756"/>
      <c r="EZQ100" s="756"/>
      <c r="EZR100" s="756"/>
      <c r="EZS100" s="756"/>
      <c r="EZT100" s="756"/>
      <c r="EZU100" s="756"/>
      <c r="EZV100" s="756"/>
      <c r="EZW100" s="756"/>
      <c r="EZX100" s="756"/>
      <c r="EZY100" s="756"/>
      <c r="EZZ100" s="756"/>
      <c r="FAA100" s="756"/>
      <c r="FAB100" s="756"/>
      <c r="FAC100" s="756"/>
      <c r="FAD100" s="756"/>
      <c r="FAE100" s="756"/>
      <c r="FAF100" s="756"/>
      <c r="FAG100" s="756"/>
      <c r="FAH100" s="756"/>
      <c r="FAI100" s="756"/>
      <c r="FAJ100" s="756"/>
      <c r="FAK100" s="756"/>
      <c r="FAL100" s="756"/>
      <c r="FAM100" s="756"/>
      <c r="FAN100" s="756"/>
      <c r="FAO100" s="756"/>
      <c r="FAP100" s="756"/>
      <c r="FAQ100" s="756"/>
      <c r="FAR100" s="756"/>
      <c r="FAS100" s="756"/>
      <c r="FAT100" s="756"/>
      <c r="FAU100" s="756"/>
      <c r="FAV100" s="756"/>
      <c r="FAW100" s="756"/>
      <c r="FAX100" s="756"/>
      <c r="FAY100" s="756"/>
      <c r="FAZ100" s="756"/>
      <c r="FBA100" s="756"/>
      <c r="FBB100" s="756"/>
      <c r="FBC100" s="756"/>
      <c r="FBD100" s="756"/>
      <c r="FBE100" s="756"/>
      <c r="FBF100" s="756"/>
      <c r="FBG100" s="756"/>
      <c r="FBH100" s="756"/>
      <c r="FBI100" s="756"/>
      <c r="FBJ100" s="756"/>
      <c r="FBK100" s="756"/>
      <c r="FBL100" s="756"/>
      <c r="FBM100" s="756"/>
      <c r="FBN100" s="756"/>
      <c r="FBO100" s="756"/>
      <c r="FBP100" s="756"/>
      <c r="FBQ100" s="756"/>
      <c r="FBR100" s="756"/>
      <c r="FBS100" s="756"/>
      <c r="FBT100" s="756"/>
      <c r="FBU100" s="756"/>
      <c r="FBV100" s="756"/>
      <c r="FBW100" s="756"/>
      <c r="FBX100" s="756"/>
      <c r="FBY100" s="756"/>
      <c r="FBZ100" s="756"/>
      <c r="FCA100" s="756"/>
      <c r="FCB100" s="756"/>
      <c r="FCC100" s="756"/>
      <c r="FCD100" s="756"/>
      <c r="FCE100" s="756"/>
      <c r="FCF100" s="756"/>
      <c r="FCG100" s="756"/>
      <c r="FCH100" s="756"/>
      <c r="FCI100" s="756"/>
      <c r="FCJ100" s="756"/>
      <c r="FCK100" s="756"/>
      <c r="FCL100" s="756"/>
      <c r="FCM100" s="756"/>
      <c r="FCN100" s="756"/>
      <c r="FCO100" s="756"/>
      <c r="FCP100" s="756"/>
      <c r="FCQ100" s="756"/>
      <c r="FCR100" s="756"/>
      <c r="FCS100" s="756"/>
      <c r="FCT100" s="756"/>
      <c r="FCU100" s="756"/>
      <c r="FCV100" s="756"/>
      <c r="FCW100" s="756"/>
      <c r="FCX100" s="756"/>
      <c r="FCY100" s="756"/>
      <c r="FCZ100" s="756"/>
      <c r="FDA100" s="756"/>
      <c r="FDB100" s="756"/>
      <c r="FDC100" s="756"/>
      <c r="FDD100" s="756"/>
      <c r="FDE100" s="756"/>
      <c r="FDF100" s="756"/>
      <c r="FDG100" s="756"/>
      <c r="FDH100" s="756"/>
      <c r="FDI100" s="756"/>
      <c r="FDJ100" s="756"/>
      <c r="FDK100" s="756"/>
      <c r="FDL100" s="756"/>
      <c r="FDM100" s="756"/>
      <c r="FDN100" s="756"/>
      <c r="FDO100" s="756"/>
      <c r="FDP100" s="756"/>
      <c r="FDQ100" s="756"/>
      <c r="FDR100" s="756"/>
      <c r="FDS100" s="756"/>
      <c r="FDT100" s="756"/>
      <c r="FDU100" s="756"/>
      <c r="FDV100" s="756"/>
      <c r="FDW100" s="756"/>
      <c r="FDX100" s="756"/>
      <c r="FDY100" s="756"/>
      <c r="FDZ100" s="756"/>
      <c r="FEA100" s="756"/>
      <c r="FEB100" s="756"/>
      <c r="FEC100" s="756"/>
      <c r="FED100" s="756"/>
      <c r="FEE100" s="756"/>
      <c r="FEF100" s="756"/>
      <c r="FEG100" s="756"/>
      <c r="FEH100" s="756"/>
      <c r="FEI100" s="756"/>
      <c r="FEJ100" s="756"/>
      <c r="FEK100" s="756"/>
      <c r="FEL100" s="756"/>
      <c r="FEM100" s="756"/>
      <c r="FEN100" s="756"/>
      <c r="FEO100" s="756"/>
      <c r="FEP100" s="756"/>
      <c r="FEQ100" s="756"/>
      <c r="FER100" s="756"/>
      <c r="FES100" s="756"/>
      <c r="FET100" s="756"/>
      <c r="FEU100" s="756"/>
      <c r="FEV100" s="756"/>
      <c r="FEW100" s="756"/>
      <c r="FEX100" s="756"/>
      <c r="FEY100" s="756"/>
      <c r="FEZ100" s="756"/>
      <c r="FFA100" s="756"/>
      <c r="FFB100" s="756"/>
      <c r="FFC100" s="756"/>
      <c r="FFD100" s="756"/>
      <c r="FFE100" s="756"/>
      <c r="FFF100" s="756"/>
      <c r="FFG100" s="756"/>
      <c r="FFH100" s="756"/>
      <c r="FFI100" s="756"/>
      <c r="FFJ100" s="756"/>
      <c r="FFK100" s="756"/>
      <c r="FFL100" s="756"/>
      <c r="FFM100" s="756"/>
      <c r="FFN100" s="756"/>
      <c r="FFO100" s="756"/>
      <c r="FFP100" s="756"/>
      <c r="FFQ100" s="756"/>
      <c r="FFR100" s="756"/>
      <c r="FFS100" s="756"/>
      <c r="FFT100" s="756"/>
      <c r="FFU100" s="756"/>
      <c r="FFV100" s="756"/>
      <c r="FFW100" s="756"/>
      <c r="FFX100" s="756"/>
      <c r="FFY100" s="756"/>
      <c r="FFZ100" s="756"/>
      <c r="FGA100" s="756"/>
      <c r="FGB100" s="756"/>
      <c r="FGC100" s="756"/>
      <c r="FGD100" s="756"/>
      <c r="FGE100" s="756"/>
      <c r="FGF100" s="756"/>
      <c r="FGG100" s="756"/>
      <c r="FGH100" s="756"/>
      <c r="FGI100" s="756"/>
      <c r="FGJ100" s="756"/>
      <c r="FGK100" s="756"/>
      <c r="FGL100" s="756"/>
      <c r="FGM100" s="756"/>
      <c r="FGN100" s="756"/>
      <c r="FGO100" s="756"/>
      <c r="FGP100" s="756"/>
      <c r="FGQ100" s="756"/>
      <c r="FGR100" s="756"/>
      <c r="FGS100" s="756"/>
      <c r="FGT100" s="756"/>
      <c r="FGU100" s="756"/>
      <c r="FGV100" s="756"/>
      <c r="FGW100" s="756"/>
      <c r="FGX100" s="756"/>
      <c r="FGY100" s="756"/>
      <c r="FGZ100" s="756"/>
      <c r="FHA100" s="756"/>
      <c r="FHB100" s="756"/>
      <c r="FHC100" s="756"/>
      <c r="FHD100" s="756"/>
      <c r="FHE100" s="756"/>
      <c r="FHF100" s="756"/>
      <c r="FHG100" s="756"/>
      <c r="FHH100" s="756"/>
      <c r="FHI100" s="756"/>
      <c r="FHJ100" s="756"/>
      <c r="FHK100" s="756"/>
      <c r="FHL100" s="756"/>
      <c r="FHM100" s="756"/>
      <c r="FHN100" s="756"/>
      <c r="FHO100" s="756"/>
      <c r="FHP100" s="756"/>
      <c r="FHQ100" s="756"/>
      <c r="FHR100" s="756"/>
      <c r="FHS100" s="756"/>
      <c r="FHT100" s="756"/>
      <c r="FHU100" s="756"/>
      <c r="FHV100" s="756"/>
      <c r="FHW100" s="756"/>
      <c r="FHX100" s="756"/>
      <c r="FHY100" s="756"/>
      <c r="FHZ100" s="756"/>
      <c r="FIA100" s="756"/>
      <c r="FIB100" s="756"/>
      <c r="FIC100" s="756"/>
      <c r="FID100" s="756"/>
      <c r="FIE100" s="756"/>
      <c r="FIF100" s="756"/>
      <c r="FIG100" s="756"/>
      <c r="FIH100" s="756"/>
      <c r="FII100" s="756"/>
      <c r="FIJ100" s="756"/>
      <c r="FIK100" s="756"/>
      <c r="FIL100" s="756"/>
      <c r="FIM100" s="756"/>
      <c r="FIN100" s="756"/>
      <c r="FIO100" s="756"/>
      <c r="FIP100" s="756"/>
      <c r="FIQ100" s="756"/>
      <c r="FIR100" s="756"/>
      <c r="FIS100" s="756"/>
      <c r="FIT100" s="756"/>
      <c r="FIU100" s="756"/>
      <c r="FIV100" s="756"/>
      <c r="FIW100" s="756"/>
      <c r="FIX100" s="756"/>
      <c r="FIY100" s="756"/>
      <c r="FIZ100" s="756"/>
      <c r="FJA100" s="756"/>
      <c r="FJB100" s="756"/>
      <c r="FJC100" s="756"/>
      <c r="FJD100" s="756"/>
      <c r="FJE100" s="756"/>
      <c r="FJF100" s="756"/>
      <c r="FJG100" s="756"/>
      <c r="FJH100" s="756"/>
      <c r="FJI100" s="756"/>
      <c r="FJJ100" s="756"/>
      <c r="FJK100" s="756"/>
      <c r="FJL100" s="756"/>
      <c r="FJM100" s="756"/>
      <c r="FJN100" s="756"/>
      <c r="FJO100" s="756"/>
      <c r="FJP100" s="756"/>
      <c r="FJQ100" s="756"/>
      <c r="FJR100" s="756"/>
      <c r="FJS100" s="756"/>
      <c r="FJT100" s="756"/>
      <c r="FJU100" s="756"/>
      <c r="FJV100" s="756"/>
      <c r="FJW100" s="756"/>
      <c r="FJX100" s="756"/>
      <c r="FJY100" s="756"/>
      <c r="FJZ100" s="756"/>
      <c r="FKA100" s="756"/>
      <c r="FKB100" s="756"/>
      <c r="FKC100" s="756"/>
      <c r="FKD100" s="756"/>
      <c r="FKE100" s="756"/>
      <c r="FKF100" s="756"/>
      <c r="FKG100" s="756"/>
      <c r="FKH100" s="756"/>
      <c r="FKI100" s="756"/>
      <c r="FKJ100" s="756"/>
      <c r="FKK100" s="756"/>
      <c r="FKL100" s="756"/>
      <c r="FKM100" s="756"/>
      <c r="FKN100" s="756"/>
      <c r="FKO100" s="756"/>
      <c r="FKP100" s="756"/>
      <c r="FKQ100" s="756"/>
      <c r="FKR100" s="756"/>
      <c r="FKS100" s="756"/>
      <c r="FKT100" s="756"/>
      <c r="FKU100" s="756"/>
      <c r="FKV100" s="756"/>
      <c r="FKW100" s="756"/>
      <c r="FKX100" s="756"/>
      <c r="FKY100" s="756"/>
      <c r="FKZ100" s="756"/>
      <c r="FLA100" s="756"/>
      <c r="FLB100" s="756"/>
      <c r="FLC100" s="756"/>
      <c r="FLD100" s="756"/>
      <c r="FLE100" s="756"/>
      <c r="FLF100" s="756"/>
      <c r="FLG100" s="756"/>
      <c r="FLH100" s="756"/>
      <c r="FLI100" s="756"/>
      <c r="FLJ100" s="756"/>
      <c r="FLK100" s="756"/>
      <c r="FLL100" s="756"/>
      <c r="FLM100" s="756"/>
      <c r="FLN100" s="756"/>
      <c r="FLO100" s="756"/>
      <c r="FLP100" s="756"/>
      <c r="FLQ100" s="756"/>
      <c r="FLR100" s="756"/>
      <c r="FLS100" s="756"/>
      <c r="FLT100" s="756"/>
      <c r="FLU100" s="756"/>
      <c r="FLV100" s="756"/>
      <c r="FLW100" s="756"/>
      <c r="FLX100" s="756"/>
      <c r="FLY100" s="756"/>
      <c r="FLZ100" s="756"/>
      <c r="FMA100" s="756"/>
      <c r="FMB100" s="756"/>
      <c r="FMC100" s="756"/>
      <c r="FMD100" s="756"/>
      <c r="FME100" s="756"/>
      <c r="FMF100" s="756"/>
      <c r="FMG100" s="756"/>
      <c r="FMH100" s="756"/>
      <c r="FMI100" s="756"/>
      <c r="FMJ100" s="756"/>
      <c r="FMK100" s="756"/>
      <c r="FML100" s="756"/>
      <c r="FMM100" s="756"/>
      <c r="FMN100" s="756"/>
      <c r="FMO100" s="756"/>
      <c r="FMP100" s="756"/>
      <c r="FMQ100" s="756"/>
      <c r="FMR100" s="756"/>
      <c r="FMS100" s="756"/>
      <c r="FMT100" s="756"/>
      <c r="FMU100" s="756"/>
      <c r="FMV100" s="756"/>
      <c r="FMW100" s="756"/>
      <c r="FMX100" s="756"/>
      <c r="FMY100" s="756"/>
      <c r="FMZ100" s="756"/>
      <c r="FNA100" s="756"/>
      <c r="FNB100" s="756"/>
      <c r="FNC100" s="756"/>
      <c r="FND100" s="756"/>
      <c r="FNE100" s="756"/>
      <c r="FNF100" s="756"/>
      <c r="FNG100" s="756"/>
      <c r="FNH100" s="756"/>
      <c r="FNI100" s="756"/>
      <c r="FNJ100" s="756"/>
      <c r="FNK100" s="756"/>
      <c r="FNL100" s="756"/>
      <c r="FNM100" s="756"/>
      <c r="FNN100" s="756"/>
      <c r="FNO100" s="756"/>
      <c r="FNP100" s="756"/>
      <c r="FNQ100" s="756"/>
      <c r="FNR100" s="756"/>
      <c r="FNS100" s="756"/>
      <c r="FNT100" s="756"/>
      <c r="FNU100" s="756"/>
      <c r="FNV100" s="756"/>
      <c r="FNW100" s="756"/>
      <c r="FNX100" s="756"/>
      <c r="FNY100" s="756"/>
      <c r="FNZ100" s="756"/>
      <c r="FOA100" s="756"/>
      <c r="FOB100" s="756"/>
      <c r="FOC100" s="756"/>
      <c r="FOD100" s="756"/>
      <c r="FOE100" s="756"/>
      <c r="FOF100" s="756"/>
      <c r="FOG100" s="756"/>
      <c r="FOH100" s="756"/>
      <c r="FOI100" s="756"/>
      <c r="FOJ100" s="756"/>
      <c r="FOK100" s="756"/>
      <c r="FOL100" s="756"/>
      <c r="FOM100" s="756"/>
      <c r="FON100" s="756"/>
      <c r="FOO100" s="756"/>
      <c r="FOP100" s="756"/>
      <c r="FOQ100" s="756"/>
      <c r="FOR100" s="756"/>
      <c r="FOS100" s="756"/>
      <c r="FOT100" s="756"/>
      <c r="FOU100" s="756"/>
      <c r="FOV100" s="756"/>
      <c r="FOW100" s="756"/>
      <c r="FOX100" s="756"/>
      <c r="FOY100" s="756"/>
      <c r="FOZ100" s="756"/>
      <c r="FPA100" s="756"/>
      <c r="FPB100" s="756"/>
      <c r="FPC100" s="756"/>
      <c r="FPD100" s="756"/>
      <c r="FPE100" s="756"/>
      <c r="FPF100" s="756"/>
      <c r="FPG100" s="756"/>
      <c r="FPH100" s="756"/>
      <c r="FPI100" s="756"/>
      <c r="FPJ100" s="756"/>
      <c r="FPK100" s="756"/>
      <c r="FPL100" s="756"/>
      <c r="FPM100" s="756"/>
      <c r="FPN100" s="756"/>
      <c r="FPO100" s="756"/>
      <c r="FPP100" s="756"/>
      <c r="FPQ100" s="756"/>
      <c r="FPR100" s="756"/>
      <c r="FPS100" s="756"/>
      <c r="FPT100" s="756"/>
      <c r="FPU100" s="756"/>
      <c r="FPV100" s="756"/>
      <c r="FPW100" s="756"/>
      <c r="FPX100" s="756"/>
      <c r="FPY100" s="756"/>
      <c r="FPZ100" s="756"/>
      <c r="FQA100" s="756"/>
      <c r="FQB100" s="756"/>
      <c r="FQC100" s="756"/>
      <c r="FQD100" s="756"/>
      <c r="FQE100" s="756"/>
      <c r="FQF100" s="756"/>
      <c r="FQG100" s="756"/>
      <c r="FQH100" s="756"/>
      <c r="FQI100" s="756"/>
      <c r="FQJ100" s="756"/>
      <c r="FQK100" s="756"/>
      <c r="FQL100" s="756"/>
      <c r="FQM100" s="756"/>
      <c r="FQN100" s="756"/>
      <c r="FQO100" s="756"/>
      <c r="FQP100" s="756"/>
      <c r="FQQ100" s="756"/>
      <c r="FQR100" s="756"/>
      <c r="FQS100" s="756"/>
      <c r="FQT100" s="756"/>
      <c r="FQU100" s="756"/>
      <c r="FQV100" s="756"/>
      <c r="FQW100" s="756"/>
      <c r="FQX100" s="756"/>
      <c r="FQY100" s="756"/>
      <c r="FQZ100" s="756"/>
      <c r="FRA100" s="756"/>
      <c r="FRB100" s="756"/>
      <c r="FRC100" s="756"/>
      <c r="FRD100" s="756"/>
      <c r="FRE100" s="756"/>
      <c r="FRF100" s="756"/>
      <c r="FRG100" s="756"/>
      <c r="FRH100" s="756"/>
      <c r="FRI100" s="756"/>
      <c r="FRJ100" s="756"/>
      <c r="FRK100" s="756"/>
      <c r="FRL100" s="756"/>
      <c r="FRM100" s="756"/>
      <c r="FRN100" s="756"/>
      <c r="FRO100" s="756"/>
      <c r="FRP100" s="756"/>
      <c r="FRQ100" s="756"/>
      <c r="FRR100" s="756"/>
      <c r="FRS100" s="756"/>
      <c r="FRT100" s="756"/>
      <c r="FRU100" s="756"/>
      <c r="FRV100" s="756"/>
      <c r="FRW100" s="756"/>
      <c r="FRX100" s="756"/>
      <c r="FRY100" s="756"/>
      <c r="FRZ100" s="756"/>
      <c r="FSA100" s="756"/>
      <c r="FSB100" s="756"/>
      <c r="FSC100" s="756"/>
      <c r="FSD100" s="756"/>
      <c r="FSE100" s="756"/>
      <c r="FSF100" s="756"/>
      <c r="FSG100" s="756"/>
      <c r="FSH100" s="756"/>
      <c r="FSI100" s="756"/>
      <c r="FSJ100" s="756"/>
      <c r="FSK100" s="756"/>
      <c r="FSL100" s="756"/>
      <c r="FSM100" s="756"/>
      <c r="FSN100" s="756"/>
      <c r="FSO100" s="756"/>
      <c r="FSP100" s="756"/>
      <c r="FSQ100" s="756"/>
      <c r="FSR100" s="756"/>
      <c r="FSS100" s="756"/>
      <c r="FST100" s="756"/>
      <c r="FSU100" s="756"/>
      <c r="FSV100" s="756"/>
      <c r="FSW100" s="756"/>
      <c r="FSX100" s="756"/>
      <c r="FSY100" s="756"/>
      <c r="FSZ100" s="756"/>
      <c r="FTA100" s="756"/>
      <c r="FTB100" s="756"/>
      <c r="FTC100" s="756"/>
      <c r="FTD100" s="756"/>
      <c r="FTE100" s="756"/>
      <c r="FTF100" s="756"/>
      <c r="FTG100" s="756"/>
      <c r="FTH100" s="756"/>
      <c r="FTI100" s="756"/>
      <c r="FTJ100" s="756"/>
      <c r="FTK100" s="756"/>
      <c r="FTL100" s="756"/>
      <c r="FTM100" s="756"/>
      <c r="FTN100" s="756"/>
      <c r="FTO100" s="756"/>
      <c r="FTP100" s="756"/>
      <c r="FTQ100" s="756"/>
      <c r="FTR100" s="756"/>
      <c r="FTS100" s="756"/>
      <c r="FTT100" s="756"/>
      <c r="FTU100" s="756"/>
      <c r="FTV100" s="756"/>
      <c r="FTW100" s="756"/>
      <c r="FTX100" s="756"/>
      <c r="FTY100" s="756"/>
      <c r="FTZ100" s="756"/>
      <c r="FUA100" s="756"/>
      <c r="FUB100" s="756"/>
      <c r="FUC100" s="756"/>
      <c r="FUD100" s="756"/>
      <c r="FUE100" s="756"/>
      <c r="FUF100" s="756"/>
      <c r="FUG100" s="756"/>
      <c r="FUH100" s="756"/>
      <c r="FUI100" s="756"/>
      <c r="FUJ100" s="756"/>
      <c r="FUK100" s="756"/>
      <c r="FUL100" s="756"/>
      <c r="FUM100" s="756"/>
      <c r="FUN100" s="756"/>
      <c r="FUO100" s="756"/>
      <c r="FUP100" s="756"/>
      <c r="FUQ100" s="756"/>
      <c r="FUR100" s="756"/>
      <c r="FUS100" s="756"/>
      <c r="FUT100" s="756"/>
      <c r="FUU100" s="756"/>
      <c r="FUV100" s="756"/>
      <c r="FUW100" s="756"/>
      <c r="FUX100" s="756"/>
      <c r="FUY100" s="756"/>
      <c r="FUZ100" s="756"/>
      <c r="FVA100" s="756"/>
      <c r="FVB100" s="756"/>
      <c r="FVC100" s="756"/>
      <c r="FVD100" s="756"/>
      <c r="FVE100" s="756"/>
      <c r="FVF100" s="756"/>
      <c r="FVG100" s="756"/>
      <c r="FVH100" s="756"/>
      <c r="FVI100" s="756"/>
      <c r="FVJ100" s="756"/>
      <c r="FVK100" s="756"/>
      <c r="FVL100" s="756"/>
      <c r="FVM100" s="756"/>
      <c r="FVN100" s="756"/>
      <c r="FVO100" s="756"/>
      <c r="FVP100" s="756"/>
      <c r="FVQ100" s="756"/>
      <c r="FVR100" s="756"/>
      <c r="FVS100" s="756"/>
      <c r="FVT100" s="756"/>
      <c r="FVU100" s="756"/>
      <c r="FVV100" s="756"/>
      <c r="FVW100" s="756"/>
      <c r="FVX100" s="756"/>
      <c r="FVY100" s="756"/>
      <c r="FVZ100" s="756"/>
      <c r="FWA100" s="756"/>
      <c r="FWB100" s="756"/>
      <c r="FWC100" s="756"/>
      <c r="FWD100" s="756"/>
      <c r="FWE100" s="756"/>
      <c r="FWF100" s="756"/>
      <c r="FWG100" s="756"/>
      <c r="FWH100" s="756"/>
      <c r="FWI100" s="756"/>
      <c r="FWJ100" s="756"/>
      <c r="FWK100" s="756"/>
      <c r="FWL100" s="756"/>
      <c r="FWM100" s="756"/>
      <c r="FWN100" s="756"/>
      <c r="FWO100" s="756"/>
      <c r="FWP100" s="756"/>
      <c r="FWQ100" s="756"/>
      <c r="FWR100" s="756"/>
      <c r="FWS100" s="756"/>
      <c r="FWT100" s="756"/>
      <c r="FWU100" s="756"/>
      <c r="FWV100" s="756"/>
      <c r="FWW100" s="756"/>
      <c r="FWX100" s="756"/>
      <c r="FWY100" s="756"/>
      <c r="FWZ100" s="756"/>
      <c r="FXA100" s="756"/>
      <c r="FXB100" s="756"/>
      <c r="FXC100" s="756"/>
      <c r="FXD100" s="756"/>
      <c r="FXE100" s="756"/>
      <c r="FXF100" s="756"/>
      <c r="FXG100" s="756"/>
      <c r="FXH100" s="756"/>
      <c r="FXI100" s="756"/>
      <c r="FXJ100" s="756"/>
      <c r="FXK100" s="756"/>
      <c r="FXL100" s="756"/>
      <c r="FXM100" s="756"/>
      <c r="FXN100" s="756"/>
      <c r="FXO100" s="756"/>
      <c r="FXP100" s="756"/>
      <c r="FXQ100" s="756"/>
      <c r="FXR100" s="756"/>
      <c r="FXS100" s="756"/>
      <c r="FXT100" s="756"/>
      <c r="FXU100" s="756"/>
      <c r="FXV100" s="756"/>
      <c r="FXW100" s="756"/>
      <c r="FXX100" s="756"/>
      <c r="FXY100" s="756"/>
      <c r="FXZ100" s="756"/>
      <c r="FYA100" s="756"/>
      <c r="FYB100" s="756"/>
      <c r="FYC100" s="756"/>
      <c r="FYD100" s="756"/>
      <c r="FYE100" s="756"/>
      <c r="FYF100" s="756"/>
      <c r="FYG100" s="756"/>
      <c r="FYH100" s="756"/>
      <c r="FYI100" s="756"/>
      <c r="FYJ100" s="756"/>
      <c r="FYK100" s="756"/>
      <c r="FYL100" s="756"/>
      <c r="FYM100" s="756"/>
      <c r="FYN100" s="756"/>
      <c r="FYO100" s="756"/>
      <c r="FYP100" s="756"/>
      <c r="FYQ100" s="756"/>
      <c r="FYR100" s="756"/>
      <c r="FYS100" s="756"/>
      <c r="FYT100" s="756"/>
      <c r="FYU100" s="756"/>
      <c r="FYV100" s="756"/>
      <c r="FYW100" s="756"/>
      <c r="FYX100" s="756"/>
      <c r="FYY100" s="756"/>
      <c r="FYZ100" s="756"/>
      <c r="FZA100" s="756"/>
      <c r="FZB100" s="756"/>
      <c r="FZC100" s="756"/>
      <c r="FZD100" s="756"/>
      <c r="FZE100" s="756"/>
      <c r="FZF100" s="756"/>
      <c r="FZG100" s="756"/>
      <c r="FZH100" s="756"/>
      <c r="FZI100" s="756"/>
      <c r="FZJ100" s="756"/>
      <c r="FZK100" s="756"/>
      <c r="FZL100" s="756"/>
      <c r="FZM100" s="756"/>
      <c r="FZN100" s="756"/>
      <c r="FZO100" s="756"/>
      <c r="FZP100" s="756"/>
      <c r="FZQ100" s="756"/>
      <c r="FZR100" s="756"/>
      <c r="FZS100" s="756"/>
      <c r="FZT100" s="756"/>
      <c r="FZU100" s="756"/>
      <c r="FZV100" s="756"/>
      <c r="FZW100" s="756"/>
      <c r="FZX100" s="756"/>
      <c r="FZY100" s="756"/>
      <c r="FZZ100" s="756"/>
      <c r="GAA100" s="756"/>
      <c r="GAB100" s="756"/>
      <c r="GAC100" s="756"/>
      <c r="GAD100" s="756"/>
      <c r="GAE100" s="756"/>
      <c r="GAF100" s="756"/>
      <c r="GAG100" s="756"/>
      <c r="GAH100" s="756"/>
      <c r="GAI100" s="756"/>
      <c r="GAJ100" s="756"/>
      <c r="GAK100" s="756"/>
      <c r="GAL100" s="756"/>
      <c r="GAM100" s="756"/>
      <c r="GAN100" s="756"/>
      <c r="GAO100" s="756"/>
      <c r="GAP100" s="756"/>
      <c r="GAQ100" s="756"/>
      <c r="GAR100" s="756"/>
      <c r="GAS100" s="756"/>
      <c r="GAT100" s="756"/>
      <c r="GAU100" s="756"/>
      <c r="GAV100" s="756"/>
      <c r="GAW100" s="756"/>
      <c r="GAX100" s="756"/>
      <c r="GAY100" s="756"/>
      <c r="GAZ100" s="756"/>
      <c r="GBA100" s="756"/>
      <c r="GBB100" s="756"/>
      <c r="GBC100" s="756"/>
      <c r="GBD100" s="756"/>
      <c r="GBE100" s="756"/>
      <c r="GBF100" s="756"/>
      <c r="GBG100" s="756"/>
      <c r="GBH100" s="756"/>
      <c r="GBI100" s="756"/>
      <c r="GBJ100" s="756"/>
      <c r="GBK100" s="756"/>
      <c r="GBL100" s="756"/>
      <c r="GBM100" s="756"/>
      <c r="GBN100" s="756"/>
      <c r="GBO100" s="756"/>
      <c r="GBP100" s="756"/>
      <c r="GBQ100" s="756"/>
      <c r="GBR100" s="756"/>
      <c r="GBS100" s="756"/>
      <c r="GBT100" s="756"/>
      <c r="GBU100" s="756"/>
      <c r="GBV100" s="756"/>
      <c r="GBW100" s="756"/>
      <c r="GBX100" s="756"/>
      <c r="GBY100" s="756"/>
      <c r="GBZ100" s="756"/>
      <c r="GCA100" s="756"/>
      <c r="GCB100" s="756"/>
      <c r="GCC100" s="756"/>
      <c r="GCD100" s="756"/>
      <c r="GCE100" s="756"/>
      <c r="GCF100" s="756"/>
      <c r="GCG100" s="756"/>
      <c r="GCH100" s="756"/>
      <c r="GCI100" s="756"/>
      <c r="GCJ100" s="756"/>
      <c r="GCK100" s="756"/>
      <c r="GCL100" s="756"/>
      <c r="GCM100" s="756"/>
      <c r="GCN100" s="756"/>
      <c r="GCO100" s="756"/>
      <c r="GCP100" s="756"/>
      <c r="GCQ100" s="756"/>
      <c r="GCR100" s="756"/>
      <c r="GCS100" s="756"/>
      <c r="GCT100" s="756"/>
      <c r="GCU100" s="756"/>
      <c r="GCV100" s="756"/>
      <c r="GCW100" s="756"/>
      <c r="GCX100" s="756"/>
      <c r="GCY100" s="756"/>
      <c r="GCZ100" s="756"/>
      <c r="GDA100" s="756"/>
      <c r="GDB100" s="756"/>
      <c r="GDC100" s="756"/>
      <c r="GDD100" s="756"/>
      <c r="GDE100" s="756"/>
      <c r="GDF100" s="756"/>
      <c r="GDG100" s="756"/>
      <c r="GDH100" s="756"/>
      <c r="GDI100" s="756"/>
      <c r="GDJ100" s="756"/>
      <c r="GDK100" s="756"/>
      <c r="GDL100" s="756"/>
      <c r="GDM100" s="756"/>
      <c r="GDN100" s="756"/>
      <c r="GDO100" s="756"/>
      <c r="GDP100" s="756"/>
      <c r="GDQ100" s="756"/>
      <c r="GDR100" s="756"/>
      <c r="GDS100" s="756"/>
      <c r="GDT100" s="756"/>
      <c r="GDU100" s="756"/>
      <c r="GDV100" s="756"/>
      <c r="GDW100" s="756"/>
      <c r="GDX100" s="756"/>
      <c r="GDY100" s="756"/>
      <c r="GDZ100" s="756"/>
      <c r="GEA100" s="756"/>
      <c r="GEB100" s="756"/>
      <c r="GEC100" s="756"/>
      <c r="GED100" s="756"/>
      <c r="GEE100" s="756"/>
      <c r="GEF100" s="756"/>
      <c r="GEG100" s="756"/>
      <c r="GEH100" s="756"/>
      <c r="GEI100" s="756"/>
      <c r="GEJ100" s="756"/>
      <c r="GEK100" s="756"/>
      <c r="GEL100" s="756"/>
      <c r="GEM100" s="756"/>
      <c r="GEN100" s="756"/>
      <c r="GEO100" s="756"/>
      <c r="GEP100" s="756"/>
      <c r="GEQ100" s="756"/>
      <c r="GER100" s="756"/>
      <c r="GES100" s="756"/>
      <c r="GET100" s="756"/>
      <c r="GEU100" s="756"/>
      <c r="GEV100" s="756"/>
      <c r="GEW100" s="756"/>
      <c r="GEX100" s="756"/>
      <c r="GEY100" s="756"/>
      <c r="GEZ100" s="756"/>
      <c r="GFA100" s="756"/>
      <c r="GFB100" s="756"/>
      <c r="GFC100" s="756"/>
      <c r="GFD100" s="756"/>
      <c r="GFE100" s="756"/>
      <c r="GFF100" s="756"/>
      <c r="GFG100" s="756"/>
      <c r="GFH100" s="756"/>
      <c r="GFI100" s="756"/>
      <c r="GFJ100" s="756"/>
      <c r="GFK100" s="756"/>
      <c r="GFL100" s="756"/>
      <c r="GFM100" s="756"/>
      <c r="GFN100" s="756"/>
      <c r="GFO100" s="756"/>
      <c r="GFP100" s="756"/>
      <c r="GFQ100" s="756"/>
      <c r="GFR100" s="756"/>
      <c r="GFS100" s="756"/>
      <c r="GFT100" s="756"/>
      <c r="GFU100" s="756"/>
      <c r="GFV100" s="756"/>
      <c r="GFW100" s="756"/>
      <c r="GFX100" s="756"/>
      <c r="GFY100" s="756"/>
      <c r="GFZ100" s="756"/>
      <c r="GGA100" s="756"/>
      <c r="GGB100" s="756"/>
      <c r="GGC100" s="756"/>
      <c r="GGD100" s="756"/>
      <c r="GGE100" s="756"/>
      <c r="GGF100" s="756"/>
      <c r="GGG100" s="756"/>
      <c r="GGH100" s="756"/>
      <c r="GGI100" s="756"/>
      <c r="GGJ100" s="756"/>
      <c r="GGK100" s="756"/>
      <c r="GGL100" s="756"/>
      <c r="GGM100" s="756"/>
      <c r="GGN100" s="756"/>
      <c r="GGO100" s="756"/>
      <c r="GGP100" s="756"/>
      <c r="GGQ100" s="756"/>
      <c r="GGR100" s="756"/>
      <c r="GGS100" s="756"/>
      <c r="GGT100" s="756"/>
      <c r="GGU100" s="756"/>
      <c r="GGV100" s="756"/>
      <c r="GGW100" s="756"/>
      <c r="GGX100" s="756"/>
      <c r="GGY100" s="756"/>
      <c r="GGZ100" s="756"/>
      <c r="GHA100" s="756"/>
      <c r="GHB100" s="756"/>
      <c r="GHC100" s="756"/>
      <c r="GHD100" s="756"/>
      <c r="GHE100" s="756"/>
      <c r="GHF100" s="756"/>
      <c r="GHG100" s="756"/>
      <c r="GHH100" s="756"/>
      <c r="GHI100" s="756"/>
      <c r="GHJ100" s="756"/>
      <c r="GHK100" s="756"/>
      <c r="GHL100" s="756"/>
      <c r="GHM100" s="756"/>
      <c r="GHN100" s="756"/>
      <c r="GHO100" s="756"/>
      <c r="GHP100" s="756"/>
      <c r="GHQ100" s="756"/>
      <c r="GHR100" s="756"/>
      <c r="GHS100" s="756"/>
      <c r="GHT100" s="756"/>
      <c r="GHU100" s="756"/>
      <c r="GHV100" s="756"/>
      <c r="GHW100" s="756"/>
      <c r="GHX100" s="756"/>
      <c r="GHY100" s="756"/>
      <c r="GHZ100" s="756"/>
      <c r="GIA100" s="756"/>
      <c r="GIB100" s="756"/>
      <c r="GIC100" s="756"/>
      <c r="GID100" s="756"/>
      <c r="GIE100" s="756"/>
      <c r="GIF100" s="756"/>
      <c r="GIG100" s="756"/>
      <c r="GIH100" s="756"/>
      <c r="GII100" s="756"/>
      <c r="GIJ100" s="756"/>
      <c r="GIK100" s="756"/>
      <c r="GIL100" s="756"/>
      <c r="GIM100" s="756"/>
      <c r="GIN100" s="756"/>
      <c r="GIO100" s="756"/>
      <c r="GIP100" s="756"/>
      <c r="GIQ100" s="756"/>
      <c r="GIR100" s="756"/>
      <c r="GIS100" s="756"/>
      <c r="GIT100" s="756"/>
      <c r="GIU100" s="756"/>
      <c r="GIV100" s="756"/>
      <c r="GIW100" s="756"/>
      <c r="GIX100" s="756"/>
      <c r="GIY100" s="756"/>
      <c r="GIZ100" s="756"/>
      <c r="GJA100" s="756"/>
      <c r="GJB100" s="756"/>
      <c r="GJC100" s="756"/>
      <c r="GJD100" s="756"/>
      <c r="GJE100" s="756"/>
      <c r="GJF100" s="756"/>
      <c r="GJG100" s="756"/>
      <c r="GJH100" s="756"/>
      <c r="GJI100" s="756"/>
      <c r="GJJ100" s="756"/>
      <c r="GJK100" s="756"/>
      <c r="GJL100" s="756"/>
      <c r="GJM100" s="756"/>
      <c r="GJN100" s="756"/>
      <c r="GJO100" s="756"/>
      <c r="GJP100" s="756"/>
      <c r="GJQ100" s="756"/>
      <c r="GJR100" s="756"/>
      <c r="GJS100" s="756"/>
      <c r="GJT100" s="756"/>
      <c r="GJU100" s="756"/>
      <c r="GJV100" s="756"/>
      <c r="GJW100" s="756"/>
      <c r="GJX100" s="756"/>
      <c r="GJY100" s="756"/>
      <c r="GJZ100" s="756"/>
      <c r="GKA100" s="756"/>
      <c r="GKB100" s="756"/>
      <c r="GKC100" s="756"/>
      <c r="GKD100" s="756"/>
      <c r="GKE100" s="756"/>
      <c r="GKF100" s="756"/>
      <c r="GKG100" s="756"/>
      <c r="GKH100" s="756"/>
      <c r="GKI100" s="756"/>
      <c r="GKJ100" s="756"/>
      <c r="GKK100" s="756"/>
      <c r="GKL100" s="756"/>
      <c r="GKM100" s="756"/>
      <c r="GKN100" s="756"/>
      <c r="GKO100" s="756"/>
      <c r="GKP100" s="756"/>
      <c r="GKQ100" s="756"/>
      <c r="GKR100" s="756"/>
      <c r="GKS100" s="756"/>
      <c r="GKT100" s="756"/>
      <c r="GKU100" s="756"/>
      <c r="GKV100" s="756"/>
      <c r="GKW100" s="756"/>
      <c r="GKX100" s="756"/>
      <c r="GKY100" s="756"/>
      <c r="GKZ100" s="756"/>
      <c r="GLA100" s="756"/>
      <c r="GLB100" s="756"/>
      <c r="GLC100" s="756"/>
      <c r="GLD100" s="756"/>
      <c r="GLE100" s="756"/>
      <c r="GLF100" s="756"/>
      <c r="GLG100" s="756"/>
      <c r="GLH100" s="756"/>
      <c r="GLI100" s="756"/>
      <c r="GLJ100" s="756"/>
      <c r="GLK100" s="756"/>
      <c r="GLL100" s="756"/>
      <c r="GLM100" s="756"/>
      <c r="GLN100" s="756"/>
      <c r="GLO100" s="756"/>
      <c r="GLP100" s="756"/>
      <c r="GLQ100" s="756"/>
      <c r="GLR100" s="756"/>
      <c r="GLS100" s="756"/>
      <c r="GLT100" s="756"/>
      <c r="GLU100" s="756"/>
      <c r="GLV100" s="756"/>
      <c r="GLW100" s="756"/>
      <c r="GLX100" s="756"/>
      <c r="GLY100" s="756"/>
      <c r="GLZ100" s="756"/>
      <c r="GMA100" s="756"/>
      <c r="GMB100" s="756"/>
      <c r="GMC100" s="756"/>
      <c r="GMD100" s="756"/>
      <c r="GME100" s="756"/>
      <c r="GMF100" s="756"/>
      <c r="GMG100" s="756"/>
      <c r="GMH100" s="756"/>
      <c r="GMI100" s="756"/>
      <c r="GMJ100" s="756"/>
      <c r="GMK100" s="756"/>
      <c r="GML100" s="756"/>
      <c r="GMM100" s="756"/>
      <c r="GMN100" s="756"/>
      <c r="GMO100" s="756"/>
      <c r="GMP100" s="756"/>
      <c r="GMQ100" s="756"/>
      <c r="GMR100" s="756"/>
      <c r="GMS100" s="756"/>
      <c r="GMT100" s="756"/>
      <c r="GMU100" s="756"/>
      <c r="GMV100" s="756"/>
      <c r="GMW100" s="756"/>
      <c r="GMX100" s="756"/>
      <c r="GMY100" s="756"/>
      <c r="GMZ100" s="756"/>
      <c r="GNA100" s="756"/>
      <c r="GNB100" s="756"/>
      <c r="GNC100" s="756"/>
      <c r="GND100" s="756"/>
      <c r="GNE100" s="756"/>
      <c r="GNF100" s="756"/>
      <c r="GNG100" s="756"/>
      <c r="GNH100" s="756"/>
      <c r="GNI100" s="756"/>
      <c r="GNJ100" s="756"/>
      <c r="GNK100" s="756"/>
      <c r="GNL100" s="756"/>
      <c r="GNM100" s="756"/>
      <c r="GNN100" s="756"/>
      <c r="GNO100" s="756"/>
      <c r="GNP100" s="756"/>
      <c r="GNQ100" s="756"/>
      <c r="GNR100" s="756"/>
      <c r="GNS100" s="756"/>
      <c r="GNT100" s="756"/>
      <c r="GNU100" s="756"/>
      <c r="GNV100" s="756"/>
      <c r="GNW100" s="756"/>
      <c r="GNX100" s="756"/>
      <c r="GNY100" s="756"/>
      <c r="GNZ100" s="756"/>
      <c r="GOA100" s="756"/>
      <c r="GOB100" s="756"/>
      <c r="GOC100" s="756"/>
      <c r="GOD100" s="756"/>
      <c r="GOE100" s="756"/>
      <c r="GOF100" s="756"/>
      <c r="GOG100" s="756"/>
      <c r="GOH100" s="756"/>
      <c r="GOI100" s="756"/>
      <c r="GOJ100" s="756"/>
      <c r="GOK100" s="756"/>
      <c r="GOL100" s="756"/>
      <c r="GOM100" s="756"/>
      <c r="GON100" s="756"/>
      <c r="GOO100" s="756"/>
      <c r="GOP100" s="756"/>
      <c r="GOQ100" s="756"/>
      <c r="GOR100" s="756"/>
      <c r="GOS100" s="756"/>
      <c r="GOT100" s="756"/>
      <c r="GOU100" s="756"/>
      <c r="GOV100" s="756"/>
      <c r="GOW100" s="756"/>
      <c r="GOX100" s="756"/>
      <c r="GOY100" s="756"/>
      <c r="GOZ100" s="756"/>
      <c r="GPA100" s="756"/>
      <c r="GPB100" s="756"/>
      <c r="GPC100" s="756"/>
      <c r="GPD100" s="756"/>
      <c r="GPE100" s="756"/>
      <c r="GPF100" s="756"/>
      <c r="GPG100" s="756"/>
      <c r="GPH100" s="756"/>
      <c r="GPI100" s="756"/>
      <c r="GPJ100" s="756"/>
      <c r="GPK100" s="756"/>
      <c r="GPL100" s="756"/>
      <c r="GPM100" s="756"/>
      <c r="GPN100" s="756"/>
      <c r="GPO100" s="756"/>
      <c r="GPP100" s="756"/>
      <c r="GPQ100" s="756"/>
      <c r="GPR100" s="756"/>
      <c r="GPS100" s="756"/>
      <c r="GPT100" s="756"/>
      <c r="GPU100" s="756"/>
      <c r="GPV100" s="756"/>
      <c r="GPW100" s="756"/>
      <c r="GPX100" s="756"/>
      <c r="GPY100" s="756"/>
      <c r="GPZ100" s="756"/>
      <c r="GQA100" s="756"/>
      <c r="GQB100" s="756"/>
      <c r="GQC100" s="756"/>
      <c r="GQD100" s="756"/>
      <c r="GQE100" s="756"/>
      <c r="GQF100" s="756"/>
      <c r="GQG100" s="756"/>
      <c r="GQH100" s="756"/>
      <c r="GQI100" s="756"/>
      <c r="GQJ100" s="756"/>
      <c r="GQK100" s="756"/>
      <c r="GQL100" s="756"/>
      <c r="GQM100" s="756"/>
      <c r="GQN100" s="756"/>
      <c r="GQO100" s="756"/>
      <c r="GQP100" s="756"/>
      <c r="GQQ100" s="756"/>
      <c r="GQR100" s="756"/>
      <c r="GQS100" s="756"/>
      <c r="GQT100" s="756"/>
      <c r="GQU100" s="756"/>
      <c r="GQV100" s="756"/>
      <c r="GQW100" s="756"/>
      <c r="GQX100" s="756"/>
      <c r="GQY100" s="756"/>
      <c r="GQZ100" s="756"/>
      <c r="GRA100" s="756"/>
      <c r="GRB100" s="756"/>
      <c r="GRC100" s="756"/>
      <c r="GRD100" s="756"/>
      <c r="GRE100" s="756"/>
      <c r="GRF100" s="756"/>
      <c r="GRG100" s="756"/>
      <c r="GRH100" s="756"/>
      <c r="GRI100" s="756"/>
      <c r="GRJ100" s="756"/>
      <c r="GRK100" s="756"/>
      <c r="GRL100" s="756"/>
      <c r="GRM100" s="756"/>
      <c r="GRN100" s="756"/>
      <c r="GRO100" s="756"/>
      <c r="GRP100" s="756"/>
      <c r="GRQ100" s="756"/>
      <c r="GRR100" s="756"/>
      <c r="GRS100" s="756"/>
      <c r="GRT100" s="756"/>
      <c r="GRU100" s="756"/>
      <c r="GRV100" s="756"/>
      <c r="GRW100" s="756"/>
      <c r="GRX100" s="756"/>
      <c r="GRY100" s="756"/>
      <c r="GRZ100" s="756"/>
      <c r="GSA100" s="756"/>
      <c r="GSB100" s="756"/>
      <c r="GSC100" s="756"/>
      <c r="GSD100" s="756"/>
      <c r="GSE100" s="756"/>
      <c r="GSF100" s="756"/>
      <c r="GSG100" s="756"/>
      <c r="GSH100" s="756"/>
      <c r="GSI100" s="756"/>
      <c r="GSJ100" s="756"/>
      <c r="GSK100" s="756"/>
      <c r="GSL100" s="756"/>
      <c r="GSM100" s="756"/>
      <c r="GSN100" s="756"/>
      <c r="GSO100" s="756"/>
      <c r="GSP100" s="756"/>
      <c r="GSQ100" s="756"/>
      <c r="GSR100" s="756"/>
      <c r="GSS100" s="756"/>
      <c r="GST100" s="756"/>
      <c r="GSU100" s="756"/>
      <c r="GSV100" s="756"/>
      <c r="GSW100" s="756"/>
      <c r="GSX100" s="756"/>
      <c r="GSY100" s="756"/>
      <c r="GSZ100" s="756"/>
      <c r="GTA100" s="756"/>
      <c r="GTB100" s="756"/>
      <c r="GTC100" s="756"/>
      <c r="GTD100" s="756"/>
      <c r="GTE100" s="756"/>
      <c r="GTF100" s="756"/>
      <c r="GTG100" s="756"/>
      <c r="GTH100" s="756"/>
      <c r="GTI100" s="756"/>
      <c r="GTJ100" s="756"/>
      <c r="GTK100" s="756"/>
      <c r="GTL100" s="756"/>
      <c r="GTM100" s="756"/>
      <c r="GTN100" s="756"/>
      <c r="GTO100" s="756"/>
      <c r="GTP100" s="756"/>
      <c r="GTQ100" s="756"/>
      <c r="GTR100" s="756"/>
      <c r="GTS100" s="756"/>
      <c r="GTT100" s="756"/>
      <c r="GTU100" s="756"/>
      <c r="GTV100" s="756"/>
      <c r="GTW100" s="756"/>
      <c r="GTX100" s="756"/>
      <c r="GTY100" s="756"/>
      <c r="GTZ100" s="756"/>
      <c r="GUA100" s="756"/>
      <c r="GUB100" s="756"/>
      <c r="GUC100" s="756"/>
      <c r="GUD100" s="756"/>
      <c r="GUE100" s="756"/>
      <c r="GUF100" s="756"/>
      <c r="GUG100" s="756"/>
      <c r="GUH100" s="756"/>
      <c r="GUI100" s="756"/>
      <c r="GUJ100" s="756"/>
      <c r="GUK100" s="756"/>
      <c r="GUL100" s="756"/>
      <c r="GUM100" s="756"/>
      <c r="GUN100" s="756"/>
      <c r="GUO100" s="756"/>
      <c r="GUP100" s="756"/>
      <c r="GUQ100" s="756"/>
      <c r="GUR100" s="756"/>
      <c r="GUS100" s="756"/>
      <c r="GUT100" s="756"/>
      <c r="GUU100" s="756"/>
      <c r="GUV100" s="756"/>
      <c r="GUW100" s="756"/>
      <c r="GUX100" s="756"/>
      <c r="GUY100" s="756"/>
      <c r="GUZ100" s="756"/>
      <c r="GVA100" s="756"/>
      <c r="GVB100" s="756"/>
      <c r="GVC100" s="756"/>
      <c r="GVD100" s="756"/>
      <c r="GVE100" s="756"/>
      <c r="GVF100" s="756"/>
      <c r="GVG100" s="756"/>
      <c r="GVH100" s="756"/>
      <c r="GVI100" s="756"/>
      <c r="GVJ100" s="756"/>
      <c r="GVK100" s="756"/>
      <c r="GVL100" s="756"/>
      <c r="GVM100" s="756"/>
      <c r="GVN100" s="756"/>
      <c r="GVO100" s="756"/>
      <c r="GVP100" s="756"/>
      <c r="GVQ100" s="756"/>
      <c r="GVR100" s="756"/>
      <c r="GVS100" s="756"/>
      <c r="GVT100" s="756"/>
      <c r="GVU100" s="756"/>
      <c r="GVV100" s="756"/>
      <c r="GVW100" s="756"/>
      <c r="GVX100" s="756"/>
      <c r="GVY100" s="756"/>
      <c r="GVZ100" s="756"/>
      <c r="GWA100" s="756"/>
      <c r="GWB100" s="756"/>
      <c r="GWC100" s="756"/>
      <c r="GWD100" s="756"/>
      <c r="GWE100" s="756"/>
      <c r="GWF100" s="756"/>
      <c r="GWG100" s="756"/>
      <c r="GWH100" s="756"/>
      <c r="GWI100" s="756"/>
      <c r="GWJ100" s="756"/>
      <c r="GWK100" s="756"/>
      <c r="GWL100" s="756"/>
      <c r="GWM100" s="756"/>
      <c r="GWN100" s="756"/>
      <c r="GWO100" s="756"/>
      <c r="GWP100" s="756"/>
      <c r="GWQ100" s="756"/>
      <c r="GWR100" s="756"/>
      <c r="GWS100" s="756"/>
      <c r="GWT100" s="756"/>
      <c r="GWU100" s="756"/>
      <c r="GWV100" s="756"/>
      <c r="GWW100" s="756"/>
      <c r="GWX100" s="756"/>
      <c r="GWY100" s="756"/>
      <c r="GWZ100" s="756"/>
      <c r="GXA100" s="756"/>
      <c r="GXB100" s="756"/>
      <c r="GXC100" s="756"/>
      <c r="GXD100" s="756"/>
      <c r="GXE100" s="756"/>
      <c r="GXF100" s="756"/>
      <c r="GXG100" s="756"/>
      <c r="GXH100" s="756"/>
      <c r="GXI100" s="756"/>
      <c r="GXJ100" s="756"/>
      <c r="GXK100" s="756"/>
      <c r="GXL100" s="756"/>
      <c r="GXM100" s="756"/>
      <c r="GXN100" s="756"/>
      <c r="GXO100" s="756"/>
      <c r="GXP100" s="756"/>
      <c r="GXQ100" s="756"/>
      <c r="GXR100" s="756"/>
      <c r="GXS100" s="756"/>
      <c r="GXT100" s="756"/>
      <c r="GXU100" s="756"/>
      <c r="GXV100" s="756"/>
      <c r="GXW100" s="756"/>
      <c r="GXX100" s="756"/>
      <c r="GXY100" s="756"/>
      <c r="GXZ100" s="756"/>
      <c r="GYA100" s="756"/>
      <c r="GYB100" s="756"/>
      <c r="GYC100" s="756"/>
      <c r="GYD100" s="756"/>
      <c r="GYE100" s="756"/>
      <c r="GYF100" s="756"/>
      <c r="GYG100" s="756"/>
      <c r="GYH100" s="756"/>
      <c r="GYI100" s="756"/>
      <c r="GYJ100" s="756"/>
      <c r="GYK100" s="756"/>
      <c r="GYL100" s="756"/>
      <c r="GYM100" s="756"/>
      <c r="GYN100" s="756"/>
      <c r="GYO100" s="756"/>
      <c r="GYP100" s="756"/>
      <c r="GYQ100" s="756"/>
      <c r="GYR100" s="756"/>
      <c r="GYS100" s="756"/>
      <c r="GYT100" s="756"/>
      <c r="GYU100" s="756"/>
      <c r="GYV100" s="756"/>
      <c r="GYW100" s="756"/>
      <c r="GYX100" s="756"/>
      <c r="GYY100" s="756"/>
      <c r="GYZ100" s="756"/>
      <c r="GZA100" s="756"/>
      <c r="GZB100" s="756"/>
      <c r="GZC100" s="756"/>
      <c r="GZD100" s="756"/>
      <c r="GZE100" s="756"/>
      <c r="GZF100" s="756"/>
      <c r="GZG100" s="756"/>
      <c r="GZH100" s="756"/>
      <c r="GZI100" s="756"/>
      <c r="GZJ100" s="756"/>
      <c r="GZK100" s="756"/>
      <c r="GZL100" s="756"/>
      <c r="GZM100" s="756"/>
      <c r="GZN100" s="756"/>
      <c r="GZO100" s="756"/>
      <c r="GZP100" s="756"/>
      <c r="GZQ100" s="756"/>
      <c r="GZR100" s="756"/>
      <c r="GZS100" s="756"/>
      <c r="GZT100" s="756"/>
      <c r="GZU100" s="756"/>
      <c r="GZV100" s="756"/>
      <c r="GZW100" s="756"/>
      <c r="GZX100" s="756"/>
      <c r="GZY100" s="756"/>
      <c r="GZZ100" s="756"/>
      <c r="HAA100" s="756"/>
      <c r="HAB100" s="756"/>
      <c r="HAC100" s="756"/>
      <c r="HAD100" s="756"/>
      <c r="HAE100" s="756"/>
      <c r="HAF100" s="756"/>
      <c r="HAG100" s="756"/>
      <c r="HAH100" s="756"/>
      <c r="HAI100" s="756"/>
      <c r="HAJ100" s="756"/>
      <c r="HAK100" s="756"/>
      <c r="HAL100" s="756"/>
      <c r="HAM100" s="756"/>
      <c r="HAN100" s="756"/>
      <c r="HAO100" s="756"/>
      <c r="HAP100" s="756"/>
      <c r="HAQ100" s="756"/>
      <c r="HAR100" s="756"/>
      <c r="HAS100" s="756"/>
      <c r="HAT100" s="756"/>
      <c r="HAU100" s="756"/>
      <c r="HAV100" s="756"/>
      <c r="HAW100" s="756"/>
      <c r="HAX100" s="756"/>
      <c r="HAY100" s="756"/>
      <c r="HAZ100" s="756"/>
      <c r="HBA100" s="756"/>
      <c r="HBB100" s="756"/>
      <c r="HBC100" s="756"/>
      <c r="HBD100" s="756"/>
      <c r="HBE100" s="756"/>
      <c r="HBF100" s="756"/>
      <c r="HBG100" s="756"/>
      <c r="HBH100" s="756"/>
      <c r="HBI100" s="756"/>
      <c r="HBJ100" s="756"/>
      <c r="HBK100" s="756"/>
      <c r="HBL100" s="756"/>
      <c r="HBM100" s="756"/>
      <c r="HBN100" s="756"/>
      <c r="HBO100" s="756"/>
      <c r="HBP100" s="756"/>
      <c r="HBQ100" s="756"/>
      <c r="HBR100" s="756"/>
      <c r="HBS100" s="756"/>
      <c r="HBT100" s="756"/>
      <c r="HBU100" s="756"/>
      <c r="HBV100" s="756"/>
      <c r="HBW100" s="756"/>
      <c r="HBX100" s="756"/>
      <c r="HBY100" s="756"/>
      <c r="HBZ100" s="756"/>
      <c r="HCA100" s="756"/>
      <c r="HCB100" s="756"/>
      <c r="HCC100" s="756"/>
      <c r="HCD100" s="756"/>
      <c r="HCE100" s="756"/>
      <c r="HCF100" s="756"/>
      <c r="HCG100" s="756"/>
      <c r="HCH100" s="756"/>
      <c r="HCI100" s="756"/>
      <c r="HCJ100" s="756"/>
      <c r="HCK100" s="756"/>
      <c r="HCL100" s="756"/>
      <c r="HCM100" s="756"/>
      <c r="HCN100" s="756"/>
      <c r="HCO100" s="756"/>
      <c r="HCP100" s="756"/>
      <c r="HCQ100" s="756"/>
      <c r="HCR100" s="756"/>
      <c r="HCS100" s="756"/>
      <c r="HCT100" s="756"/>
      <c r="HCU100" s="756"/>
      <c r="HCV100" s="756"/>
      <c r="HCW100" s="756"/>
      <c r="HCX100" s="756"/>
      <c r="HCY100" s="756"/>
      <c r="HCZ100" s="756"/>
      <c r="HDA100" s="756"/>
      <c r="HDB100" s="756"/>
      <c r="HDC100" s="756"/>
      <c r="HDD100" s="756"/>
      <c r="HDE100" s="756"/>
      <c r="HDF100" s="756"/>
      <c r="HDG100" s="756"/>
      <c r="HDH100" s="756"/>
      <c r="HDI100" s="756"/>
      <c r="HDJ100" s="756"/>
      <c r="HDK100" s="756"/>
      <c r="HDL100" s="756"/>
      <c r="HDM100" s="756"/>
      <c r="HDN100" s="756"/>
      <c r="HDO100" s="756"/>
      <c r="HDP100" s="756"/>
      <c r="HDQ100" s="756"/>
      <c r="HDR100" s="756"/>
      <c r="HDS100" s="756"/>
      <c r="HDT100" s="756"/>
      <c r="HDU100" s="756"/>
      <c r="HDV100" s="756"/>
      <c r="HDW100" s="756"/>
      <c r="HDX100" s="756"/>
      <c r="HDY100" s="756"/>
      <c r="HDZ100" s="756"/>
      <c r="HEA100" s="756"/>
      <c r="HEB100" s="756"/>
      <c r="HEC100" s="756"/>
      <c r="HED100" s="756"/>
      <c r="HEE100" s="756"/>
      <c r="HEF100" s="756"/>
      <c r="HEG100" s="756"/>
      <c r="HEH100" s="756"/>
      <c r="HEI100" s="756"/>
      <c r="HEJ100" s="756"/>
      <c r="HEK100" s="756"/>
      <c r="HEL100" s="756"/>
      <c r="HEM100" s="756"/>
      <c r="HEN100" s="756"/>
      <c r="HEO100" s="756"/>
      <c r="HEP100" s="756"/>
      <c r="HEQ100" s="756"/>
      <c r="HER100" s="756"/>
      <c r="HES100" s="756"/>
      <c r="HET100" s="756"/>
      <c r="HEU100" s="756"/>
      <c r="HEV100" s="756"/>
      <c r="HEW100" s="756"/>
      <c r="HEX100" s="756"/>
      <c r="HEY100" s="756"/>
      <c r="HEZ100" s="756"/>
      <c r="HFA100" s="756"/>
      <c r="HFB100" s="756"/>
      <c r="HFC100" s="756"/>
      <c r="HFD100" s="756"/>
      <c r="HFE100" s="756"/>
      <c r="HFF100" s="756"/>
      <c r="HFG100" s="756"/>
      <c r="HFH100" s="756"/>
      <c r="HFI100" s="756"/>
      <c r="HFJ100" s="756"/>
      <c r="HFK100" s="756"/>
      <c r="HFL100" s="756"/>
      <c r="HFM100" s="756"/>
      <c r="HFN100" s="756"/>
      <c r="HFO100" s="756"/>
      <c r="HFP100" s="756"/>
      <c r="HFQ100" s="756"/>
      <c r="HFR100" s="756"/>
      <c r="HFS100" s="756"/>
      <c r="HFT100" s="756"/>
      <c r="HFU100" s="756"/>
      <c r="HFV100" s="756"/>
      <c r="HFW100" s="756"/>
      <c r="HFX100" s="756"/>
      <c r="HFY100" s="756"/>
      <c r="HFZ100" s="756"/>
      <c r="HGA100" s="756"/>
      <c r="HGB100" s="756"/>
      <c r="HGC100" s="756"/>
      <c r="HGD100" s="756"/>
      <c r="HGE100" s="756"/>
      <c r="HGF100" s="756"/>
      <c r="HGG100" s="756"/>
      <c r="HGH100" s="756"/>
      <c r="HGI100" s="756"/>
      <c r="HGJ100" s="756"/>
      <c r="HGK100" s="756"/>
      <c r="HGL100" s="756"/>
      <c r="HGM100" s="756"/>
      <c r="HGN100" s="756"/>
      <c r="HGO100" s="756"/>
      <c r="HGP100" s="756"/>
      <c r="HGQ100" s="756"/>
      <c r="HGR100" s="756"/>
      <c r="HGS100" s="756"/>
      <c r="HGT100" s="756"/>
      <c r="HGU100" s="756"/>
      <c r="HGV100" s="756"/>
      <c r="HGW100" s="756"/>
      <c r="HGX100" s="756"/>
      <c r="HGY100" s="756"/>
      <c r="HGZ100" s="756"/>
      <c r="HHA100" s="756"/>
      <c r="HHB100" s="756"/>
      <c r="HHC100" s="756"/>
      <c r="HHD100" s="756"/>
      <c r="HHE100" s="756"/>
      <c r="HHF100" s="756"/>
      <c r="HHG100" s="756"/>
      <c r="HHH100" s="756"/>
      <c r="HHI100" s="756"/>
      <c r="HHJ100" s="756"/>
      <c r="HHK100" s="756"/>
      <c r="HHL100" s="756"/>
      <c r="HHM100" s="756"/>
      <c r="HHN100" s="756"/>
      <c r="HHO100" s="756"/>
      <c r="HHP100" s="756"/>
      <c r="HHQ100" s="756"/>
      <c r="HHR100" s="756"/>
      <c r="HHS100" s="756"/>
      <c r="HHT100" s="756"/>
      <c r="HHU100" s="756"/>
      <c r="HHV100" s="756"/>
      <c r="HHW100" s="756"/>
      <c r="HHX100" s="756"/>
      <c r="HHY100" s="756"/>
      <c r="HHZ100" s="756"/>
      <c r="HIA100" s="756"/>
      <c r="HIB100" s="756"/>
      <c r="HIC100" s="756"/>
      <c r="HID100" s="756"/>
      <c r="HIE100" s="756"/>
      <c r="HIF100" s="756"/>
      <c r="HIG100" s="756"/>
      <c r="HIH100" s="756"/>
      <c r="HII100" s="756"/>
      <c r="HIJ100" s="756"/>
      <c r="HIK100" s="756"/>
      <c r="HIL100" s="756"/>
      <c r="HIM100" s="756"/>
      <c r="HIN100" s="756"/>
      <c r="HIO100" s="756"/>
      <c r="HIP100" s="756"/>
      <c r="HIQ100" s="756"/>
      <c r="HIR100" s="756"/>
      <c r="HIS100" s="756"/>
      <c r="HIT100" s="756"/>
      <c r="HIU100" s="756"/>
      <c r="HIV100" s="756"/>
      <c r="HIW100" s="756"/>
      <c r="HIX100" s="756"/>
      <c r="HIY100" s="756"/>
      <c r="HIZ100" s="756"/>
      <c r="HJA100" s="756"/>
      <c r="HJB100" s="756"/>
      <c r="HJC100" s="756"/>
      <c r="HJD100" s="756"/>
      <c r="HJE100" s="756"/>
      <c r="HJF100" s="756"/>
      <c r="HJG100" s="756"/>
      <c r="HJH100" s="756"/>
      <c r="HJI100" s="756"/>
      <c r="HJJ100" s="756"/>
      <c r="HJK100" s="756"/>
      <c r="HJL100" s="756"/>
      <c r="HJM100" s="756"/>
      <c r="HJN100" s="756"/>
      <c r="HJO100" s="756"/>
      <c r="HJP100" s="756"/>
      <c r="HJQ100" s="756"/>
      <c r="HJR100" s="756"/>
      <c r="HJS100" s="756"/>
      <c r="HJT100" s="756"/>
      <c r="HJU100" s="756"/>
      <c r="HJV100" s="756"/>
      <c r="HJW100" s="756"/>
      <c r="HJX100" s="756"/>
      <c r="HJY100" s="756"/>
      <c r="HJZ100" s="756"/>
      <c r="HKA100" s="756"/>
      <c r="HKB100" s="756"/>
      <c r="HKC100" s="756"/>
      <c r="HKD100" s="756"/>
      <c r="HKE100" s="756"/>
      <c r="HKF100" s="756"/>
      <c r="HKG100" s="756"/>
      <c r="HKH100" s="756"/>
      <c r="HKI100" s="756"/>
      <c r="HKJ100" s="756"/>
      <c r="HKK100" s="756"/>
      <c r="HKL100" s="756"/>
      <c r="HKM100" s="756"/>
      <c r="HKN100" s="756"/>
      <c r="HKO100" s="756"/>
      <c r="HKP100" s="756"/>
      <c r="HKQ100" s="756"/>
      <c r="HKR100" s="756"/>
      <c r="HKS100" s="756"/>
      <c r="HKT100" s="756"/>
      <c r="HKU100" s="756"/>
      <c r="HKV100" s="756"/>
      <c r="HKW100" s="756"/>
      <c r="HKX100" s="756"/>
      <c r="HKY100" s="756"/>
      <c r="HKZ100" s="756"/>
      <c r="HLA100" s="756"/>
      <c r="HLB100" s="756"/>
      <c r="HLC100" s="756"/>
      <c r="HLD100" s="756"/>
      <c r="HLE100" s="756"/>
      <c r="HLF100" s="756"/>
      <c r="HLG100" s="756"/>
      <c r="HLH100" s="756"/>
      <c r="HLI100" s="756"/>
      <c r="HLJ100" s="756"/>
      <c r="HLK100" s="756"/>
      <c r="HLL100" s="756"/>
      <c r="HLM100" s="756"/>
      <c r="HLN100" s="756"/>
      <c r="HLO100" s="756"/>
      <c r="HLP100" s="756"/>
      <c r="HLQ100" s="756"/>
      <c r="HLR100" s="756"/>
      <c r="HLS100" s="756"/>
      <c r="HLT100" s="756"/>
      <c r="HLU100" s="756"/>
      <c r="HLV100" s="756"/>
      <c r="HLW100" s="756"/>
      <c r="HLX100" s="756"/>
      <c r="HLY100" s="756"/>
      <c r="HLZ100" s="756"/>
      <c r="HMA100" s="756"/>
      <c r="HMB100" s="756"/>
      <c r="HMC100" s="756"/>
      <c r="HMD100" s="756"/>
      <c r="HME100" s="756"/>
      <c r="HMF100" s="756"/>
      <c r="HMG100" s="756"/>
      <c r="HMH100" s="756"/>
      <c r="HMI100" s="756"/>
      <c r="HMJ100" s="756"/>
      <c r="HMK100" s="756"/>
      <c r="HML100" s="756"/>
      <c r="HMM100" s="756"/>
      <c r="HMN100" s="756"/>
      <c r="HMO100" s="756"/>
      <c r="HMP100" s="756"/>
      <c r="HMQ100" s="756"/>
      <c r="HMR100" s="756"/>
      <c r="HMS100" s="756"/>
      <c r="HMT100" s="756"/>
      <c r="HMU100" s="756"/>
      <c r="HMV100" s="756"/>
      <c r="HMW100" s="756"/>
      <c r="HMX100" s="756"/>
      <c r="HMY100" s="756"/>
      <c r="HMZ100" s="756"/>
      <c r="HNA100" s="756"/>
      <c r="HNB100" s="756"/>
      <c r="HNC100" s="756"/>
      <c r="HND100" s="756"/>
      <c r="HNE100" s="756"/>
      <c r="HNF100" s="756"/>
      <c r="HNG100" s="756"/>
      <c r="HNH100" s="756"/>
      <c r="HNI100" s="756"/>
      <c r="HNJ100" s="756"/>
      <c r="HNK100" s="756"/>
      <c r="HNL100" s="756"/>
      <c r="HNM100" s="756"/>
      <c r="HNN100" s="756"/>
      <c r="HNO100" s="756"/>
      <c r="HNP100" s="756"/>
      <c r="HNQ100" s="756"/>
      <c r="HNR100" s="756"/>
      <c r="HNS100" s="756"/>
      <c r="HNT100" s="756"/>
      <c r="HNU100" s="756"/>
      <c r="HNV100" s="756"/>
      <c r="HNW100" s="756"/>
      <c r="HNX100" s="756"/>
      <c r="HNY100" s="756"/>
      <c r="HNZ100" s="756"/>
      <c r="HOA100" s="756"/>
      <c r="HOB100" s="756"/>
      <c r="HOC100" s="756"/>
      <c r="HOD100" s="756"/>
      <c r="HOE100" s="756"/>
      <c r="HOF100" s="756"/>
      <c r="HOG100" s="756"/>
      <c r="HOH100" s="756"/>
      <c r="HOI100" s="756"/>
      <c r="HOJ100" s="756"/>
      <c r="HOK100" s="756"/>
      <c r="HOL100" s="756"/>
      <c r="HOM100" s="756"/>
      <c r="HON100" s="756"/>
      <c r="HOO100" s="756"/>
      <c r="HOP100" s="756"/>
      <c r="HOQ100" s="756"/>
      <c r="HOR100" s="756"/>
      <c r="HOS100" s="756"/>
      <c r="HOT100" s="756"/>
      <c r="HOU100" s="756"/>
      <c r="HOV100" s="756"/>
      <c r="HOW100" s="756"/>
      <c r="HOX100" s="756"/>
      <c r="HOY100" s="756"/>
      <c r="HOZ100" s="756"/>
      <c r="HPA100" s="756"/>
      <c r="HPB100" s="756"/>
      <c r="HPC100" s="756"/>
      <c r="HPD100" s="756"/>
      <c r="HPE100" s="756"/>
      <c r="HPF100" s="756"/>
      <c r="HPG100" s="756"/>
      <c r="HPH100" s="756"/>
      <c r="HPI100" s="756"/>
      <c r="HPJ100" s="756"/>
      <c r="HPK100" s="756"/>
      <c r="HPL100" s="756"/>
      <c r="HPM100" s="756"/>
      <c r="HPN100" s="756"/>
      <c r="HPO100" s="756"/>
      <c r="HPP100" s="756"/>
      <c r="HPQ100" s="756"/>
      <c r="HPR100" s="756"/>
      <c r="HPS100" s="756"/>
      <c r="HPT100" s="756"/>
      <c r="HPU100" s="756"/>
      <c r="HPV100" s="756"/>
      <c r="HPW100" s="756"/>
      <c r="HPX100" s="756"/>
      <c r="HPY100" s="756"/>
      <c r="HPZ100" s="756"/>
      <c r="HQA100" s="756"/>
      <c r="HQB100" s="756"/>
      <c r="HQC100" s="756"/>
      <c r="HQD100" s="756"/>
      <c r="HQE100" s="756"/>
      <c r="HQF100" s="756"/>
      <c r="HQG100" s="756"/>
      <c r="HQH100" s="756"/>
      <c r="HQI100" s="756"/>
      <c r="HQJ100" s="756"/>
      <c r="HQK100" s="756"/>
      <c r="HQL100" s="756"/>
      <c r="HQM100" s="756"/>
      <c r="HQN100" s="756"/>
      <c r="HQO100" s="756"/>
      <c r="HQP100" s="756"/>
      <c r="HQQ100" s="756"/>
      <c r="HQR100" s="756"/>
      <c r="HQS100" s="756"/>
      <c r="HQT100" s="756"/>
      <c r="HQU100" s="756"/>
      <c r="HQV100" s="756"/>
      <c r="HQW100" s="756"/>
      <c r="HQX100" s="756"/>
      <c r="HQY100" s="756"/>
      <c r="HQZ100" s="756"/>
      <c r="HRA100" s="756"/>
      <c r="HRB100" s="756"/>
      <c r="HRC100" s="756"/>
      <c r="HRD100" s="756"/>
      <c r="HRE100" s="756"/>
      <c r="HRF100" s="756"/>
      <c r="HRG100" s="756"/>
      <c r="HRH100" s="756"/>
      <c r="HRI100" s="756"/>
      <c r="HRJ100" s="756"/>
      <c r="HRK100" s="756"/>
      <c r="HRL100" s="756"/>
      <c r="HRM100" s="756"/>
      <c r="HRN100" s="756"/>
      <c r="HRO100" s="756"/>
      <c r="HRP100" s="756"/>
      <c r="HRQ100" s="756"/>
      <c r="HRR100" s="756"/>
      <c r="HRS100" s="756"/>
      <c r="HRT100" s="756"/>
      <c r="HRU100" s="756"/>
      <c r="HRV100" s="756"/>
      <c r="HRW100" s="756"/>
      <c r="HRX100" s="756"/>
      <c r="HRY100" s="756"/>
      <c r="HRZ100" s="756"/>
      <c r="HSA100" s="756"/>
      <c r="HSB100" s="756"/>
      <c r="HSC100" s="756"/>
      <c r="HSD100" s="756"/>
      <c r="HSE100" s="756"/>
      <c r="HSF100" s="756"/>
      <c r="HSG100" s="756"/>
      <c r="HSH100" s="756"/>
      <c r="HSI100" s="756"/>
      <c r="HSJ100" s="756"/>
      <c r="HSK100" s="756"/>
      <c r="HSL100" s="756"/>
      <c r="HSM100" s="756"/>
      <c r="HSN100" s="756"/>
      <c r="HSO100" s="756"/>
      <c r="HSP100" s="756"/>
      <c r="HSQ100" s="756"/>
      <c r="HSR100" s="756"/>
      <c r="HSS100" s="756"/>
      <c r="HST100" s="756"/>
      <c r="HSU100" s="756"/>
      <c r="HSV100" s="756"/>
      <c r="HSW100" s="756"/>
      <c r="HSX100" s="756"/>
      <c r="HSY100" s="756"/>
      <c r="HSZ100" s="756"/>
      <c r="HTA100" s="756"/>
      <c r="HTB100" s="756"/>
      <c r="HTC100" s="756"/>
      <c r="HTD100" s="756"/>
      <c r="HTE100" s="756"/>
      <c r="HTF100" s="756"/>
      <c r="HTG100" s="756"/>
      <c r="HTH100" s="756"/>
      <c r="HTI100" s="756"/>
      <c r="HTJ100" s="756"/>
      <c r="HTK100" s="756"/>
      <c r="HTL100" s="756"/>
      <c r="HTM100" s="756"/>
      <c r="HTN100" s="756"/>
      <c r="HTO100" s="756"/>
      <c r="HTP100" s="756"/>
      <c r="HTQ100" s="756"/>
      <c r="HTR100" s="756"/>
      <c r="HTS100" s="756"/>
      <c r="HTT100" s="756"/>
      <c r="HTU100" s="756"/>
      <c r="HTV100" s="756"/>
      <c r="HTW100" s="756"/>
      <c r="HTX100" s="756"/>
      <c r="HTY100" s="756"/>
      <c r="HTZ100" s="756"/>
      <c r="HUA100" s="756"/>
      <c r="HUB100" s="756"/>
      <c r="HUC100" s="756"/>
      <c r="HUD100" s="756"/>
      <c r="HUE100" s="756"/>
      <c r="HUF100" s="756"/>
      <c r="HUG100" s="756"/>
      <c r="HUH100" s="756"/>
      <c r="HUI100" s="756"/>
      <c r="HUJ100" s="756"/>
      <c r="HUK100" s="756"/>
      <c r="HUL100" s="756"/>
      <c r="HUM100" s="756"/>
      <c r="HUN100" s="756"/>
      <c r="HUO100" s="756"/>
      <c r="HUP100" s="756"/>
      <c r="HUQ100" s="756"/>
      <c r="HUR100" s="756"/>
      <c r="HUS100" s="756"/>
      <c r="HUT100" s="756"/>
      <c r="HUU100" s="756"/>
      <c r="HUV100" s="756"/>
      <c r="HUW100" s="756"/>
      <c r="HUX100" s="756"/>
      <c r="HUY100" s="756"/>
      <c r="HUZ100" s="756"/>
      <c r="HVA100" s="756"/>
      <c r="HVB100" s="756"/>
      <c r="HVC100" s="756"/>
      <c r="HVD100" s="756"/>
      <c r="HVE100" s="756"/>
      <c r="HVF100" s="756"/>
      <c r="HVG100" s="756"/>
      <c r="HVH100" s="756"/>
      <c r="HVI100" s="756"/>
      <c r="HVJ100" s="756"/>
      <c r="HVK100" s="756"/>
      <c r="HVL100" s="756"/>
      <c r="HVM100" s="756"/>
      <c r="HVN100" s="756"/>
      <c r="HVO100" s="756"/>
      <c r="HVP100" s="756"/>
      <c r="HVQ100" s="756"/>
      <c r="HVR100" s="756"/>
      <c r="HVS100" s="756"/>
      <c r="HVT100" s="756"/>
      <c r="HVU100" s="756"/>
      <c r="HVV100" s="756"/>
      <c r="HVW100" s="756"/>
      <c r="HVX100" s="756"/>
      <c r="HVY100" s="756"/>
      <c r="HVZ100" s="756"/>
      <c r="HWA100" s="756"/>
      <c r="HWB100" s="756"/>
      <c r="HWC100" s="756"/>
      <c r="HWD100" s="756"/>
      <c r="HWE100" s="756"/>
      <c r="HWF100" s="756"/>
      <c r="HWG100" s="756"/>
      <c r="HWH100" s="756"/>
      <c r="HWI100" s="756"/>
      <c r="HWJ100" s="756"/>
      <c r="HWK100" s="756"/>
      <c r="HWL100" s="756"/>
      <c r="HWM100" s="756"/>
      <c r="HWN100" s="756"/>
      <c r="HWO100" s="756"/>
      <c r="HWP100" s="756"/>
      <c r="HWQ100" s="756"/>
      <c r="HWR100" s="756"/>
      <c r="HWS100" s="756"/>
      <c r="HWT100" s="756"/>
      <c r="HWU100" s="756"/>
      <c r="HWV100" s="756"/>
      <c r="HWW100" s="756"/>
      <c r="HWX100" s="756"/>
      <c r="HWY100" s="756"/>
      <c r="HWZ100" s="756"/>
      <c r="HXA100" s="756"/>
      <c r="HXB100" s="756"/>
      <c r="HXC100" s="756"/>
      <c r="HXD100" s="756"/>
      <c r="HXE100" s="756"/>
      <c r="HXF100" s="756"/>
      <c r="HXG100" s="756"/>
      <c r="HXH100" s="756"/>
      <c r="HXI100" s="756"/>
      <c r="HXJ100" s="756"/>
      <c r="HXK100" s="756"/>
      <c r="HXL100" s="756"/>
      <c r="HXM100" s="756"/>
      <c r="HXN100" s="756"/>
      <c r="HXO100" s="756"/>
      <c r="HXP100" s="756"/>
      <c r="HXQ100" s="756"/>
      <c r="HXR100" s="756"/>
      <c r="HXS100" s="756"/>
      <c r="HXT100" s="756"/>
      <c r="HXU100" s="756"/>
      <c r="HXV100" s="756"/>
      <c r="HXW100" s="756"/>
      <c r="HXX100" s="756"/>
      <c r="HXY100" s="756"/>
      <c r="HXZ100" s="756"/>
      <c r="HYA100" s="756"/>
      <c r="HYB100" s="756"/>
      <c r="HYC100" s="756"/>
      <c r="HYD100" s="756"/>
      <c r="HYE100" s="756"/>
      <c r="HYF100" s="756"/>
      <c r="HYG100" s="756"/>
      <c r="HYH100" s="756"/>
      <c r="HYI100" s="756"/>
      <c r="HYJ100" s="756"/>
      <c r="HYK100" s="756"/>
      <c r="HYL100" s="756"/>
      <c r="HYM100" s="756"/>
      <c r="HYN100" s="756"/>
      <c r="HYO100" s="756"/>
      <c r="HYP100" s="756"/>
      <c r="HYQ100" s="756"/>
      <c r="HYR100" s="756"/>
      <c r="HYS100" s="756"/>
      <c r="HYT100" s="756"/>
      <c r="HYU100" s="756"/>
      <c r="HYV100" s="756"/>
      <c r="HYW100" s="756"/>
      <c r="HYX100" s="756"/>
      <c r="HYY100" s="756"/>
      <c r="HYZ100" s="756"/>
      <c r="HZA100" s="756"/>
      <c r="HZB100" s="756"/>
      <c r="HZC100" s="756"/>
      <c r="HZD100" s="756"/>
      <c r="HZE100" s="756"/>
      <c r="HZF100" s="756"/>
      <c r="HZG100" s="756"/>
      <c r="HZH100" s="756"/>
      <c r="HZI100" s="756"/>
      <c r="HZJ100" s="756"/>
      <c r="HZK100" s="756"/>
      <c r="HZL100" s="756"/>
      <c r="HZM100" s="756"/>
      <c r="HZN100" s="756"/>
      <c r="HZO100" s="756"/>
      <c r="HZP100" s="756"/>
      <c r="HZQ100" s="756"/>
      <c r="HZR100" s="756"/>
      <c r="HZS100" s="756"/>
      <c r="HZT100" s="756"/>
      <c r="HZU100" s="756"/>
      <c r="HZV100" s="756"/>
      <c r="HZW100" s="756"/>
      <c r="HZX100" s="756"/>
      <c r="HZY100" s="756"/>
      <c r="HZZ100" s="756"/>
      <c r="IAA100" s="756"/>
      <c r="IAB100" s="756"/>
      <c r="IAC100" s="756"/>
      <c r="IAD100" s="756"/>
      <c r="IAE100" s="756"/>
      <c r="IAF100" s="756"/>
      <c r="IAG100" s="756"/>
      <c r="IAH100" s="756"/>
      <c r="IAI100" s="756"/>
      <c r="IAJ100" s="756"/>
      <c r="IAK100" s="756"/>
      <c r="IAL100" s="756"/>
      <c r="IAM100" s="756"/>
      <c r="IAN100" s="756"/>
      <c r="IAO100" s="756"/>
      <c r="IAP100" s="756"/>
      <c r="IAQ100" s="756"/>
      <c r="IAR100" s="756"/>
      <c r="IAS100" s="756"/>
      <c r="IAT100" s="756"/>
      <c r="IAU100" s="756"/>
      <c r="IAV100" s="756"/>
      <c r="IAW100" s="756"/>
      <c r="IAX100" s="756"/>
      <c r="IAY100" s="756"/>
      <c r="IAZ100" s="756"/>
      <c r="IBA100" s="756"/>
      <c r="IBB100" s="756"/>
      <c r="IBC100" s="756"/>
      <c r="IBD100" s="756"/>
      <c r="IBE100" s="756"/>
      <c r="IBF100" s="756"/>
      <c r="IBG100" s="756"/>
      <c r="IBH100" s="756"/>
      <c r="IBI100" s="756"/>
      <c r="IBJ100" s="756"/>
      <c r="IBK100" s="756"/>
      <c r="IBL100" s="756"/>
      <c r="IBM100" s="756"/>
      <c r="IBN100" s="756"/>
      <c r="IBO100" s="756"/>
      <c r="IBP100" s="756"/>
      <c r="IBQ100" s="756"/>
      <c r="IBR100" s="756"/>
      <c r="IBS100" s="756"/>
      <c r="IBT100" s="756"/>
      <c r="IBU100" s="756"/>
      <c r="IBV100" s="756"/>
      <c r="IBW100" s="756"/>
      <c r="IBX100" s="756"/>
      <c r="IBY100" s="756"/>
      <c r="IBZ100" s="756"/>
      <c r="ICA100" s="756"/>
      <c r="ICB100" s="756"/>
      <c r="ICC100" s="756"/>
      <c r="ICD100" s="756"/>
      <c r="ICE100" s="756"/>
      <c r="ICF100" s="756"/>
      <c r="ICG100" s="756"/>
      <c r="ICH100" s="756"/>
      <c r="ICI100" s="756"/>
      <c r="ICJ100" s="756"/>
      <c r="ICK100" s="756"/>
      <c r="ICL100" s="756"/>
      <c r="ICM100" s="756"/>
      <c r="ICN100" s="756"/>
      <c r="ICO100" s="756"/>
      <c r="ICP100" s="756"/>
      <c r="ICQ100" s="756"/>
      <c r="ICR100" s="756"/>
      <c r="ICS100" s="756"/>
      <c r="ICT100" s="756"/>
      <c r="ICU100" s="756"/>
      <c r="ICV100" s="756"/>
      <c r="ICW100" s="756"/>
      <c r="ICX100" s="756"/>
      <c r="ICY100" s="756"/>
      <c r="ICZ100" s="756"/>
      <c r="IDA100" s="756"/>
      <c r="IDB100" s="756"/>
      <c r="IDC100" s="756"/>
      <c r="IDD100" s="756"/>
      <c r="IDE100" s="756"/>
      <c r="IDF100" s="756"/>
      <c r="IDG100" s="756"/>
      <c r="IDH100" s="756"/>
      <c r="IDI100" s="756"/>
      <c r="IDJ100" s="756"/>
      <c r="IDK100" s="756"/>
      <c r="IDL100" s="756"/>
      <c r="IDM100" s="756"/>
      <c r="IDN100" s="756"/>
      <c r="IDO100" s="756"/>
      <c r="IDP100" s="756"/>
      <c r="IDQ100" s="756"/>
      <c r="IDR100" s="756"/>
      <c r="IDS100" s="756"/>
      <c r="IDT100" s="756"/>
      <c r="IDU100" s="756"/>
      <c r="IDV100" s="756"/>
      <c r="IDW100" s="756"/>
      <c r="IDX100" s="756"/>
      <c r="IDY100" s="756"/>
      <c r="IDZ100" s="756"/>
      <c r="IEA100" s="756"/>
      <c r="IEB100" s="756"/>
      <c r="IEC100" s="756"/>
      <c r="IED100" s="756"/>
      <c r="IEE100" s="756"/>
      <c r="IEF100" s="756"/>
      <c r="IEG100" s="756"/>
      <c r="IEH100" s="756"/>
      <c r="IEI100" s="756"/>
      <c r="IEJ100" s="756"/>
      <c r="IEK100" s="756"/>
      <c r="IEL100" s="756"/>
      <c r="IEM100" s="756"/>
      <c r="IEN100" s="756"/>
      <c r="IEO100" s="756"/>
      <c r="IEP100" s="756"/>
      <c r="IEQ100" s="756"/>
      <c r="IER100" s="756"/>
      <c r="IES100" s="756"/>
      <c r="IET100" s="756"/>
      <c r="IEU100" s="756"/>
      <c r="IEV100" s="756"/>
      <c r="IEW100" s="756"/>
      <c r="IEX100" s="756"/>
      <c r="IEY100" s="756"/>
      <c r="IEZ100" s="756"/>
      <c r="IFA100" s="756"/>
      <c r="IFB100" s="756"/>
      <c r="IFC100" s="756"/>
      <c r="IFD100" s="756"/>
      <c r="IFE100" s="756"/>
      <c r="IFF100" s="756"/>
      <c r="IFG100" s="756"/>
      <c r="IFH100" s="756"/>
      <c r="IFI100" s="756"/>
      <c r="IFJ100" s="756"/>
      <c r="IFK100" s="756"/>
      <c r="IFL100" s="756"/>
      <c r="IFM100" s="756"/>
      <c r="IFN100" s="756"/>
      <c r="IFO100" s="756"/>
      <c r="IFP100" s="756"/>
      <c r="IFQ100" s="756"/>
      <c r="IFR100" s="756"/>
      <c r="IFS100" s="756"/>
      <c r="IFT100" s="756"/>
      <c r="IFU100" s="756"/>
      <c r="IFV100" s="756"/>
      <c r="IFW100" s="756"/>
      <c r="IFX100" s="756"/>
      <c r="IFY100" s="756"/>
      <c r="IFZ100" s="756"/>
      <c r="IGA100" s="756"/>
      <c r="IGB100" s="756"/>
      <c r="IGC100" s="756"/>
      <c r="IGD100" s="756"/>
      <c r="IGE100" s="756"/>
      <c r="IGF100" s="756"/>
      <c r="IGG100" s="756"/>
      <c r="IGH100" s="756"/>
      <c r="IGI100" s="756"/>
      <c r="IGJ100" s="756"/>
      <c r="IGK100" s="756"/>
      <c r="IGL100" s="756"/>
      <c r="IGM100" s="756"/>
      <c r="IGN100" s="756"/>
      <c r="IGO100" s="756"/>
      <c r="IGP100" s="756"/>
      <c r="IGQ100" s="756"/>
      <c r="IGR100" s="756"/>
      <c r="IGS100" s="756"/>
      <c r="IGT100" s="756"/>
      <c r="IGU100" s="756"/>
      <c r="IGV100" s="756"/>
      <c r="IGW100" s="756"/>
      <c r="IGX100" s="756"/>
      <c r="IGY100" s="756"/>
      <c r="IGZ100" s="756"/>
      <c r="IHA100" s="756"/>
      <c r="IHB100" s="756"/>
      <c r="IHC100" s="756"/>
      <c r="IHD100" s="756"/>
      <c r="IHE100" s="756"/>
      <c r="IHF100" s="756"/>
      <c r="IHG100" s="756"/>
      <c r="IHH100" s="756"/>
      <c r="IHI100" s="756"/>
      <c r="IHJ100" s="756"/>
      <c r="IHK100" s="756"/>
      <c r="IHL100" s="756"/>
      <c r="IHM100" s="756"/>
      <c r="IHN100" s="756"/>
      <c r="IHO100" s="756"/>
      <c r="IHP100" s="756"/>
      <c r="IHQ100" s="756"/>
      <c r="IHR100" s="756"/>
      <c r="IHS100" s="756"/>
      <c r="IHT100" s="756"/>
      <c r="IHU100" s="756"/>
      <c r="IHV100" s="756"/>
      <c r="IHW100" s="756"/>
      <c r="IHX100" s="756"/>
      <c r="IHY100" s="756"/>
      <c r="IHZ100" s="756"/>
      <c r="IIA100" s="756"/>
      <c r="IIB100" s="756"/>
      <c r="IIC100" s="756"/>
      <c r="IID100" s="756"/>
      <c r="IIE100" s="756"/>
      <c r="IIF100" s="756"/>
      <c r="IIG100" s="756"/>
      <c r="IIH100" s="756"/>
      <c r="III100" s="756"/>
      <c r="IIJ100" s="756"/>
      <c r="IIK100" s="756"/>
      <c r="IIL100" s="756"/>
      <c r="IIM100" s="756"/>
      <c r="IIN100" s="756"/>
      <c r="IIO100" s="756"/>
      <c r="IIP100" s="756"/>
      <c r="IIQ100" s="756"/>
      <c r="IIR100" s="756"/>
      <c r="IIS100" s="756"/>
      <c r="IIT100" s="756"/>
      <c r="IIU100" s="756"/>
      <c r="IIV100" s="756"/>
      <c r="IIW100" s="756"/>
      <c r="IIX100" s="756"/>
      <c r="IIY100" s="756"/>
      <c r="IIZ100" s="756"/>
      <c r="IJA100" s="756"/>
      <c r="IJB100" s="756"/>
      <c r="IJC100" s="756"/>
      <c r="IJD100" s="756"/>
      <c r="IJE100" s="756"/>
      <c r="IJF100" s="756"/>
      <c r="IJG100" s="756"/>
      <c r="IJH100" s="756"/>
      <c r="IJI100" s="756"/>
      <c r="IJJ100" s="756"/>
      <c r="IJK100" s="756"/>
      <c r="IJL100" s="756"/>
      <c r="IJM100" s="756"/>
      <c r="IJN100" s="756"/>
      <c r="IJO100" s="756"/>
      <c r="IJP100" s="756"/>
      <c r="IJQ100" s="756"/>
      <c r="IJR100" s="756"/>
      <c r="IJS100" s="756"/>
      <c r="IJT100" s="756"/>
      <c r="IJU100" s="756"/>
      <c r="IJV100" s="756"/>
      <c r="IJW100" s="756"/>
      <c r="IJX100" s="756"/>
      <c r="IJY100" s="756"/>
      <c r="IJZ100" s="756"/>
      <c r="IKA100" s="756"/>
      <c r="IKB100" s="756"/>
      <c r="IKC100" s="756"/>
      <c r="IKD100" s="756"/>
      <c r="IKE100" s="756"/>
      <c r="IKF100" s="756"/>
      <c r="IKG100" s="756"/>
      <c r="IKH100" s="756"/>
      <c r="IKI100" s="756"/>
      <c r="IKJ100" s="756"/>
      <c r="IKK100" s="756"/>
      <c r="IKL100" s="756"/>
      <c r="IKM100" s="756"/>
      <c r="IKN100" s="756"/>
      <c r="IKO100" s="756"/>
      <c r="IKP100" s="756"/>
      <c r="IKQ100" s="756"/>
      <c r="IKR100" s="756"/>
      <c r="IKS100" s="756"/>
      <c r="IKT100" s="756"/>
      <c r="IKU100" s="756"/>
      <c r="IKV100" s="756"/>
      <c r="IKW100" s="756"/>
      <c r="IKX100" s="756"/>
      <c r="IKY100" s="756"/>
      <c r="IKZ100" s="756"/>
      <c r="ILA100" s="756"/>
      <c r="ILB100" s="756"/>
      <c r="ILC100" s="756"/>
      <c r="ILD100" s="756"/>
      <c r="ILE100" s="756"/>
      <c r="ILF100" s="756"/>
      <c r="ILG100" s="756"/>
      <c r="ILH100" s="756"/>
      <c r="ILI100" s="756"/>
      <c r="ILJ100" s="756"/>
      <c r="ILK100" s="756"/>
      <c r="ILL100" s="756"/>
      <c r="ILM100" s="756"/>
      <c r="ILN100" s="756"/>
      <c r="ILO100" s="756"/>
      <c r="ILP100" s="756"/>
      <c r="ILQ100" s="756"/>
      <c r="ILR100" s="756"/>
      <c r="ILS100" s="756"/>
      <c r="ILT100" s="756"/>
      <c r="ILU100" s="756"/>
      <c r="ILV100" s="756"/>
      <c r="ILW100" s="756"/>
      <c r="ILX100" s="756"/>
      <c r="ILY100" s="756"/>
      <c r="ILZ100" s="756"/>
      <c r="IMA100" s="756"/>
      <c r="IMB100" s="756"/>
      <c r="IMC100" s="756"/>
      <c r="IMD100" s="756"/>
      <c r="IME100" s="756"/>
      <c r="IMF100" s="756"/>
      <c r="IMG100" s="756"/>
      <c r="IMH100" s="756"/>
      <c r="IMI100" s="756"/>
      <c r="IMJ100" s="756"/>
      <c r="IMK100" s="756"/>
      <c r="IML100" s="756"/>
      <c r="IMM100" s="756"/>
      <c r="IMN100" s="756"/>
      <c r="IMO100" s="756"/>
      <c r="IMP100" s="756"/>
      <c r="IMQ100" s="756"/>
      <c r="IMR100" s="756"/>
      <c r="IMS100" s="756"/>
      <c r="IMT100" s="756"/>
      <c r="IMU100" s="756"/>
      <c r="IMV100" s="756"/>
      <c r="IMW100" s="756"/>
      <c r="IMX100" s="756"/>
      <c r="IMY100" s="756"/>
      <c r="IMZ100" s="756"/>
      <c r="INA100" s="756"/>
      <c r="INB100" s="756"/>
      <c r="INC100" s="756"/>
      <c r="IND100" s="756"/>
      <c r="INE100" s="756"/>
      <c r="INF100" s="756"/>
      <c r="ING100" s="756"/>
      <c r="INH100" s="756"/>
      <c r="INI100" s="756"/>
      <c r="INJ100" s="756"/>
      <c r="INK100" s="756"/>
      <c r="INL100" s="756"/>
      <c r="INM100" s="756"/>
      <c r="INN100" s="756"/>
      <c r="INO100" s="756"/>
      <c r="INP100" s="756"/>
      <c r="INQ100" s="756"/>
      <c r="INR100" s="756"/>
      <c r="INS100" s="756"/>
      <c r="INT100" s="756"/>
      <c r="INU100" s="756"/>
      <c r="INV100" s="756"/>
      <c r="INW100" s="756"/>
      <c r="INX100" s="756"/>
      <c r="INY100" s="756"/>
      <c r="INZ100" s="756"/>
      <c r="IOA100" s="756"/>
      <c r="IOB100" s="756"/>
      <c r="IOC100" s="756"/>
      <c r="IOD100" s="756"/>
      <c r="IOE100" s="756"/>
      <c r="IOF100" s="756"/>
      <c r="IOG100" s="756"/>
      <c r="IOH100" s="756"/>
      <c r="IOI100" s="756"/>
      <c r="IOJ100" s="756"/>
      <c r="IOK100" s="756"/>
      <c r="IOL100" s="756"/>
      <c r="IOM100" s="756"/>
      <c r="ION100" s="756"/>
      <c r="IOO100" s="756"/>
      <c r="IOP100" s="756"/>
      <c r="IOQ100" s="756"/>
      <c r="IOR100" s="756"/>
      <c r="IOS100" s="756"/>
      <c r="IOT100" s="756"/>
      <c r="IOU100" s="756"/>
      <c r="IOV100" s="756"/>
      <c r="IOW100" s="756"/>
      <c r="IOX100" s="756"/>
      <c r="IOY100" s="756"/>
      <c r="IOZ100" s="756"/>
      <c r="IPA100" s="756"/>
      <c r="IPB100" s="756"/>
      <c r="IPC100" s="756"/>
      <c r="IPD100" s="756"/>
      <c r="IPE100" s="756"/>
      <c r="IPF100" s="756"/>
      <c r="IPG100" s="756"/>
      <c r="IPH100" s="756"/>
      <c r="IPI100" s="756"/>
      <c r="IPJ100" s="756"/>
      <c r="IPK100" s="756"/>
      <c r="IPL100" s="756"/>
      <c r="IPM100" s="756"/>
      <c r="IPN100" s="756"/>
      <c r="IPO100" s="756"/>
      <c r="IPP100" s="756"/>
      <c r="IPQ100" s="756"/>
      <c r="IPR100" s="756"/>
      <c r="IPS100" s="756"/>
      <c r="IPT100" s="756"/>
      <c r="IPU100" s="756"/>
      <c r="IPV100" s="756"/>
      <c r="IPW100" s="756"/>
      <c r="IPX100" s="756"/>
      <c r="IPY100" s="756"/>
      <c r="IPZ100" s="756"/>
      <c r="IQA100" s="756"/>
      <c r="IQB100" s="756"/>
      <c r="IQC100" s="756"/>
      <c r="IQD100" s="756"/>
      <c r="IQE100" s="756"/>
      <c r="IQF100" s="756"/>
      <c r="IQG100" s="756"/>
      <c r="IQH100" s="756"/>
      <c r="IQI100" s="756"/>
      <c r="IQJ100" s="756"/>
      <c r="IQK100" s="756"/>
      <c r="IQL100" s="756"/>
      <c r="IQM100" s="756"/>
      <c r="IQN100" s="756"/>
      <c r="IQO100" s="756"/>
      <c r="IQP100" s="756"/>
      <c r="IQQ100" s="756"/>
      <c r="IQR100" s="756"/>
      <c r="IQS100" s="756"/>
      <c r="IQT100" s="756"/>
      <c r="IQU100" s="756"/>
      <c r="IQV100" s="756"/>
      <c r="IQW100" s="756"/>
      <c r="IQX100" s="756"/>
      <c r="IQY100" s="756"/>
      <c r="IQZ100" s="756"/>
      <c r="IRA100" s="756"/>
      <c r="IRB100" s="756"/>
      <c r="IRC100" s="756"/>
      <c r="IRD100" s="756"/>
      <c r="IRE100" s="756"/>
      <c r="IRF100" s="756"/>
      <c r="IRG100" s="756"/>
      <c r="IRH100" s="756"/>
      <c r="IRI100" s="756"/>
      <c r="IRJ100" s="756"/>
      <c r="IRK100" s="756"/>
      <c r="IRL100" s="756"/>
      <c r="IRM100" s="756"/>
      <c r="IRN100" s="756"/>
      <c r="IRO100" s="756"/>
      <c r="IRP100" s="756"/>
      <c r="IRQ100" s="756"/>
      <c r="IRR100" s="756"/>
      <c r="IRS100" s="756"/>
      <c r="IRT100" s="756"/>
      <c r="IRU100" s="756"/>
      <c r="IRV100" s="756"/>
      <c r="IRW100" s="756"/>
      <c r="IRX100" s="756"/>
      <c r="IRY100" s="756"/>
      <c r="IRZ100" s="756"/>
      <c r="ISA100" s="756"/>
      <c r="ISB100" s="756"/>
      <c r="ISC100" s="756"/>
      <c r="ISD100" s="756"/>
      <c r="ISE100" s="756"/>
      <c r="ISF100" s="756"/>
      <c r="ISG100" s="756"/>
      <c r="ISH100" s="756"/>
      <c r="ISI100" s="756"/>
      <c r="ISJ100" s="756"/>
      <c r="ISK100" s="756"/>
      <c r="ISL100" s="756"/>
      <c r="ISM100" s="756"/>
      <c r="ISN100" s="756"/>
      <c r="ISO100" s="756"/>
      <c r="ISP100" s="756"/>
      <c r="ISQ100" s="756"/>
      <c r="ISR100" s="756"/>
      <c r="ISS100" s="756"/>
      <c r="IST100" s="756"/>
      <c r="ISU100" s="756"/>
      <c r="ISV100" s="756"/>
      <c r="ISW100" s="756"/>
      <c r="ISX100" s="756"/>
      <c r="ISY100" s="756"/>
      <c r="ISZ100" s="756"/>
      <c r="ITA100" s="756"/>
      <c r="ITB100" s="756"/>
      <c r="ITC100" s="756"/>
      <c r="ITD100" s="756"/>
      <c r="ITE100" s="756"/>
      <c r="ITF100" s="756"/>
      <c r="ITG100" s="756"/>
      <c r="ITH100" s="756"/>
      <c r="ITI100" s="756"/>
      <c r="ITJ100" s="756"/>
      <c r="ITK100" s="756"/>
      <c r="ITL100" s="756"/>
      <c r="ITM100" s="756"/>
      <c r="ITN100" s="756"/>
      <c r="ITO100" s="756"/>
      <c r="ITP100" s="756"/>
      <c r="ITQ100" s="756"/>
      <c r="ITR100" s="756"/>
      <c r="ITS100" s="756"/>
      <c r="ITT100" s="756"/>
      <c r="ITU100" s="756"/>
      <c r="ITV100" s="756"/>
      <c r="ITW100" s="756"/>
      <c r="ITX100" s="756"/>
      <c r="ITY100" s="756"/>
      <c r="ITZ100" s="756"/>
      <c r="IUA100" s="756"/>
      <c r="IUB100" s="756"/>
      <c r="IUC100" s="756"/>
      <c r="IUD100" s="756"/>
      <c r="IUE100" s="756"/>
      <c r="IUF100" s="756"/>
      <c r="IUG100" s="756"/>
      <c r="IUH100" s="756"/>
      <c r="IUI100" s="756"/>
      <c r="IUJ100" s="756"/>
      <c r="IUK100" s="756"/>
      <c r="IUL100" s="756"/>
      <c r="IUM100" s="756"/>
      <c r="IUN100" s="756"/>
      <c r="IUO100" s="756"/>
      <c r="IUP100" s="756"/>
      <c r="IUQ100" s="756"/>
      <c r="IUR100" s="756"/>
      <c r="IUS100" s="756"/>
      <c r="IUT100" s="756"/>
      <c r="IUU100" s="756"/>
      <c r="IUV100" s="756"/>
      <c r="IUW100" s="756"/>
      <c r="IUX100" s="756"/>
      <c r="IUY100" s="756"/>
      <c r="IUZ100" s="756"/>
      <c r="IVA100" s="756"/>
      <c r="IVB100" s="756"/>
      <c r="IVC100" s="756"/>
      <c r="IVD100" s="756"/>
      <c r="IVE100" s="756"/>
      <c r="IVF100" s="756"/>
      <c r="IVG100" s="756"/>
      <c r="IVH100" s="756"/>
      <c r="IVI100" s="756"/>
      <c r="IVJ100" s="756"/>
      <c r="IVK100" s="756"/>
      <c r="IVL100" s="756"/>
      <c r="IVM100" s="756"/>
      <c r="IVN100" s="756"/>
      <c r="IVO100" s="756"/>
      <c r="IVP100" s="756"/>
      <c r="IVQ100" s="756"/>
      <c r="IVR100" s="756"/>
      <c r="IVS100" s="756"/>
      <c r="IVT100" s="756"/>
      <c r="IVU100" s="756"/>
      <c r="IVV100" s="756"/>
      <c r="IVW100" s="756"/>
      <c r="IVX100" s="756"/>
      <c r="IVY100" s="756"/>
      <c r="IVZ100" s="756"/>
      <c r="IWA100" s="756"/>
      <c r="IWB100" s="756"/>
      <c r="IWC100" s="756"/>
      <c r="IWD100" s="756"/>
      <c r="IWE100" s="756"/>
      <c r="IWF100" s="756"/>
      <c r="IWG100" s="756"/>
      <c r="IWH100" s="756"/>
      <c r="IWI100" s="756"/>
      <c r="IWJ100" s="756"/>
      <c r="IWK100" s="756"/>
      <c r="IWL100" s="756"/>
      <c r="IWM100" s="756"/>
      <c r="IWN100" s="756"/>
      <c r="IWO100" s="756"/>
      <c r="IWP100" s="756"/>
      <c r="IWQ100" s="756"/>
      <c r="IWR100" s="756"/>
      <c r="IWS100" s="756"/>
      <c r="IWT100" s="756"/>
      <c r="IWU100" s="756"/>
      <c r="IWV100" s="756"/>
      <c r="IWW100" s="756"/>
      <c r="IWX100" s="756"/>
      <c r="IWY100" s="756"/>
      <c r="IWZ100" s="756"/>
      <c r="IXA100" s="756"/>
      <c r="IXB100" s="756"/>
      <c r="IXC100" s="756"/>
      <c r="IXD100" s="756"/>
      <c r="IXE100" s="756"/>
      <c r="IXF100" s="756"/>
      <c r="IXG100" s="756"/>
      <c r="IXH100" s="756"/>
      <c r="IXI100" s="756"/>
      <c r="IXJ100" s="756"/>
      <c r="IXK100" s="756"/>
      <c r="IXL100" s="756"/>
      <c r="IXM100" s="756"/>
      <c r="IXN100" s="756"/>
      <c r="IXO100" s="756"/>
      <c r="IXP100" s="756"/>
      <c r="IXQ100" s="756"/>
      <c r="IXR100" s="756"/>
      <c r="IXS100" s="756"/>
      <c r="IXT100" s="756"/>
      <c r="IXU100" s="756"/>
      <c r="IXV100" s="756"/>
      <c r="IXW100" s="756"/>
      <c r="IXX100" s="756"/>
      <c r="IXY100" s="756"/>
      <c r="IXZ100" s="756"/>
      <c r="IYA100" s="756"/>
      <c r="IYB100" s="756"/>
      <c r="IYC100" s="756"/>
      <c r="IYD100" s="756"/>
      <c r="IYE100" s="756"/>
      <c r="IYF100" s="756"/>
      <c r="IYG100" s="756"/>
      <c r="IYH100" s="756"/>
      <c r="IYI100" s="756"/>
      <c r="IYJ100" s="756"/>
      <c r="IYK100" s="756"/>
      <c r="IYL100" s="756"/>
      <c r="IYM100" s="756"/>
      <c r="IYN100" s="756"/>
      <c r="IYO100" s="756"/>
      <c r="IYP100" s="756"/>
      <c r="IYQ100" s="756"/>
      <c r="IYR100" s="756"/>
      <c r="IYS100" s="756"/>
      <c r="IYT100" s="756"/>
      <c r="IYU100" s="756"/>
      <c r="IYV100" s="756"/>
      <c r="IYW100" s="756"/>
      <c r="IYX100" s="756"/>
      <c r="IYY100" s="756"/>
      <c r="IYZ100" s="756"/>
      <c r="IZA100" s="756"/>
      <c r="IZB100" s="756"/>
      <c r="IZC100" s="756"/>
      <c r="IZD100" s="756"/>
      <c r="IZE100" s="756"/>
      <c r="IZF100" s="756"/>
      <c r="IZG100" s="756"/>
      <c r="IZH100" s="756"/>
      <c r="IZI100" s="756"/>
      <c r="IZJ100" s="756"/>
      <c r="IZK100" s="756"/>
      <c r="IZL100" s="756"/>
      <c r="IZM100" s="756"/>
      <c r="IZN100" s="756"/>
      <c r="IZO100" s="756"/>
      <c r="IZP100" s="756"/>
      <c r="IZQ100" s="756"/>
      <c r="IZR100" s="756"/>
      <c r="IZS100" s="756"/>
      <c r="IZT100" s="756"/>
      <c r="IZU100" s="756"/>
      <c r="IZV100" s="756"/>
      <c r="IZW100" s="756"/>
      <c r="IZX100" s="756"/>
      <c r="IZY100" s="756"/>
      <c r="IZZ100" s="756"/>
      <c r="JAA100" s="756"/>
      <c r="JAB100" s="756"/>
      <c r="JAC100" s="756"/>
      <c r="JAD100" s="756"/>
      <c r="JAE100" s="756"/>
      <c r="JAF100" s="756"/>
      <c r="JAG100" s="756"/>
      <c r="JAH100" s="756"/>
      <c r="JAI100" s="756"/>
      <c r="JAJ100" s="756"/>
      <c r="JAK100" s="756"/>
      <c r="JAL100" s="756"/>
      <c r="JAM100" s="756"/>
      <c r="JAN100" s="756"/>
      <c r="JAO100" s="756"/>
      <c r="JAP100" s="756"/>
      <c r="JAQ100" s="756"/>
      <c r="JAR100" s="756"/>
      <c r="JAS100" s="756"/>
      <c r="JAT100" s="756"/>
      <c r="JAU100" s="756"/>
      <c r="JAV100" s="756"/>
      <c r="JAW100" s="756"/>
      <c r="JAX100" s="756"/>
      <c r="JAY100" s="756"/>
      <c r="JAZ100" s="756"/>
      <c r="JBA100" s="756"/>
      <c r="JBB100" s="756"/>
      <c r="JBC100" s="756"/>
      <c r="JBD100" s="756"/>
      <c r="JBE100" s="756"/>
      <c r="JBF100" s="756"/>
      <c r="JBG100" s="756"/>
      <c r="JBH100" s="756"/>
      <c r="JBI100" s="756"/>
      <c r="JBJ100" s="756"/>
      <c r="JBK100" s="756"/>
      <c r="JBL100" s="756"/>
      <c r="JBM100" s="756"/>
      <c r="JBN100" s="756"/>
      <c r="JBO100" s="756"/>
      <c r="JBP100" s="756"/>
      <c r="JBQ100" s="756"/>
      <c r="JBR100" s="756"/>
      <c r="JBS100" s="756"/>
      <c r="JBT100" s="756"/>
      <c r="JBU100" s="756"/>
      <c r="JBV100" s="756"/>
      <c r="JBW100" s="756"/>
      <c r="JBX100" s="756"/>
      <c r="JBY100" s="756"/>
      <c r="JBZ100" s="756"/>
      <c r="JCA100" s="756"/>
      <c r="JCB100" s="756"/>
      <c r="JCC100" s="756"/>
      <c r="JCD100" s="756"/>
      <c r="JCE100" s="756"/>
      <c r="JCF100" s="756"/>
      <c r="JCG100" s="756"/>
      <c r="JCH100" s="756"/>
      <c r="JCI100" s="756"/>
      <c r="JCJ100" s="756"/>
      <c r="JCK100" s="756"/>
      <c r="JCL100" s="756"/>
      <c r="JCM100" s="756"/>
      <c r="JCN100" s="756"/>
      <c r="JCO100" s="756"/>
      <c r="JCP100" s="756"/>
      <c r="JCQ100" s="756"/>
      <c r="JCR100" s="756"/>
      <c r="JCS100" s="756"/>
      <c r="JCT100" s="756"/>
      <c r="JCU100" s="756"/>
      <c r="JCV100" s="756"/>
      <c r="JCW100" s="756"/>
      <c r="JCX100" s="756"/>
      <c r="JCY100" s="756"/>
      <c r="JCZ100" s="756"/>
      <c r="JDA100" s="756"/>
      <c r="JDB100" s="756"/>
      <c r="JDC100" s="756"/>
      <c r="JDD100" s="756"/>
      <c r="JDE100" s="756"/>
      <c r="JDF100" s="756"/>
      <c r="JDG100" s="756"/>
      <c r="JDH100" s="756"/>
      <c r="JDI100" s="756"/>
      <c r="JDJ100" s="756"/>
      <c r="JDK100" s="756"/>
      <c r="JDL100" s="756"/>
      <c r="JDM100" s="756"/>
      <c r="JDN100" s="756"/>
      <c r="JDO100" s="756"/>
      <c r="JDP100" s="756"/>
      <c r="JDQ100" s="756"/>
      <c r="JDR100" s="756"/>
      <c r="JDS100" s="756"/>
      <c r="JDT100" s="756"/>
      <c r="JDU100" s="756"/>
      <c r="JDV100" s="756"/>
      <c r="JDW100" s="756"/>
      <c r="JDX100" s="756"/>
      <c r="JDY100" s="756"/>
      <c r="JDZ100" s="756"/>
      <c r="JEA100" s="756"/>
      <c r="JEB100" s="756"/>
      <c r="JEC100" s="756"/>
      <c r="JED100" s="756"/>
      <c r="JEE100" s="756"/>
      <c r="JEF100" s="756"/>
      <c r="JEG100" s="756"/>
      <c r="JEH100" s="756"/>
      <c r="JEI100" s="756"/>
      <c r="JEJ100" s="756"/>
      <c r="JEK100" s="756"/>
      <c r="JEL100" s="756"/>
      <c r="JEM100" s="756"/>
      <c r="JEN100" s="756"/>
      <c r="JEO100" s="756"/>
      <c r="JEP100" s="756"/>
      <c r="JEQ100" s="756"/>
      <c r="JER100" s="756"/>
      <c r="JES100" s="756"/>
      <c r="JET100" s="756"/>
      <c r="JEU100" s="756"/>
      <c r="JEV100" s="756"/>
      <c r="JEW100" s="756"/>
      <c r="JEX100" s="756"/>
      <c r="JEY100" s="756"/>
      <c r="JEZ100" s="756"/>
      <c r="JFA100" s="756"/>
      <c r="JFB100" s="756"/>
      <c r="JFC100" s="756"/>
      <c r="JFD100" s="756"/>
      <c r="JFE100" s="756"/>
      <c r="JFF100" s="756"/>
      <c r="JFG100" s="756"/>
      <c r="JFH100" s="756"/>
      <c r="JFI100" s="756"/>
      <c r="JFJ100" s="756"/>
      <c r="JFK100" s="756"/>
      <c r="JFL100" s="756"/>
      <c r="JFM100" s="756"/>
      <c r="JFN100" s="756"/>
      <c r="JFO100" s="756"/>
      <c r="JFP100" s="756"/>
      <c r="JFQ100" s="756"/>
      <c r="JFR100" s="756"/>
      <c r="JFS100" s="756"/>
      <c r="JFT100" s="756"/>
      <c r="JFU100" s="756"/>
      <c r="JFV100" s="756"/>
      <c r="JFW100" s="756"/>
      <c r="JFX100" s="756"/>
      <c r="JFY100" s="756"/>
      <c r="JFZ100" s="756"/>
      <c r="JGA100" s="756"/>
      <c r="JGB100" s="756"/>
      <c r="JGC100" s="756"/>
      <c r="JGD100" s="756"/>
      <c r="JGE100" s="756"/>
      <c r="JGF100" s="756"/>
      <c r="JGG100" s="756"/>
      <c r="JGH100" s="756"/>
      <c r="JGI100" s="756"/>
      <c r="JGJ100" s="756"/>
      <c r="JGK100" s="756"/>
      <c r="JGL100" s="756"/>
      <c r="JGM100" s="756"/>
      <c r="JGN100" s="756"/>
      <c r="JGO100" s="756"/>
      <c r="JGP100" s="756"/>
      <c r="JGQ100" s="756"/>
      <c r="JGR100" s="756"/>
      <c r="JGS100" s="756"/>
      <c r="JGT100" s="756"/>
      <c r="JGU100" s="756"/>
      <c r="JGV100" s="756"/>
      <c r="JGW100" s="756"/>
      <c r="JGX100" s="756"/>
      <c r="JGY100" s="756"/>
      <c r="JGZ100" s="756"/>
      <c r="JHA100" s="756"/>
      <c r="JHB100" s="756"/>
      <c r="JHC100" s="756"/>
      <c r="JHD100" s="756"/>
      <c r="JHE100" s="756"/>
      <c r="JHF100" s="756"/>
      <c r="JHG100" s="756"/>
      <c r="JHH100" s="756"/>
      <c r="JHI100" s="756"/>
      <c r="JHJ100" s="756"/>
      <c r="JHK100" s="756"/>
      <c r="JHL100" s="756"/>
      <c r="JHM100" s="756"/>
      <c r="JHN100" s="756"/>
      <c r="JHO100" s="756"/>
      <c r="JHP100" s="756"/>
      <c r="JHQ100" s="756"/>
      <c r="JHR100" s="756"/>
      <c r="JHS100" s="756"/>
      <c r="JHT100" s="756"/>
      <c r="JHU100" s="756"/>
      <c r="JHV100" s="756"/>
      <c r="JHW100" s="756"/>
      <c r="JHX100" s="756"/>
      <c r="JHY100" s="756"/>
      <c r="JHZ100" s="756"/>
      <c r="JIA100" s="756"/>
      <c r="JIB100" s="756"/>
      <c r="JIC100" s="756"/>
      <c r="JID100" s="756"/>
      <c r="JIE100" s="756"/>
      <c r="JIF100" s="756"/>
      <c r="JIG100" s="756"/>
      <c r="JIH100" s="756"/>
      <c r="JII100" s="756"/>
      <c r="JIJ100" s="756"/>
      <c r="JIK100" s="756"/>
      <c r="JIL100" s="756"/>
      <c r="JIM100" s="756"/>
      <c r="JIN100" s="756"/>
      <c r="JIO100" s="756"/>
      <c r="JIP100" s="756"/>
      <c r="JIQ100" s="756"/>
      <c r="JIR100" s="756"/>
      <c r="JIS100" s="756"/>
      <c r="JIT100" s="756"/>
      <c r="JIU100" s="756"/>
      <c r="JIV100" s="756"/>
      <c r="JIW100" s="756"/>
      <c r="JIX100" s="756"/>
      <c r="JIY100" s="756"/>
      <c r="JIZ100" s="756"/>
      <c r="JJA100" s="756"/>
      <c r="JJB100" s="756"/>
      <c r="JJC100" s="756"/>
      <c r="JJD100" s="756"/>
      <c r="JJE100" s="756"/>
      <c r="JJF100" s="756"/>
      <c r="JJG100" s="756"/>
      <c r="JJH100" s="756"/>
      <c r="JJI100" s="756"/>
      <c r="JJJ100" s="756"/>
      <c r="JJK100" s="756"/>
      <c r="JJL100" s="756"/>
      <c r="JJM100" s="756"/>
      <c r="JJN100" s="756"/>
      <c r="JJO100" s="756"/>
      <c r="JJP100" s="756"/>
      <c r="JJQ100" s="756"/>
      <c r="JJR100" s="756"/>
      <c r="JJS100" s="756"/>
      <c r="JJT100" s="756"/>
      <c r="JJU100" s="756"/>
      <c r="JJV100" s="756"/>
      <c r="JJW100" s="756"/>
      <c r="JJX100" s="756"/>
      <c r="JJY100" s="756"/>
      <c r="JJZ100" s="756"/>
      <c r="JKA100" s="756"/>
      <c r="JKB100" s="756"/>
      <c r="JKC100" s="756"/>
      <c r="JKD100" s="756"/>
      <c r="JKE100" s="756"/>
      <c r="JKF100" s="756"/>
      <c r="JKG100" s="756"/>
      <c r="JKH100" s="756"/>
      <c r="JKI100" s="756"/>
      <c r="JKJ100" s="756"/>
      <c r="JKK100" s="756"/>
      <c r="JKL100" s="756"/>
      <c r="JKM100" s="756"/>
      <c r="JKN100" s="756"/>
      <c r="JKO100" s="756"/>
      <c r="JKP100" s="756"/>
      <c r="JKQ100" s="756"/>
      <c r="JKR100" s="756"/>
      <c r="JKS100" s="756"/>
      <c r="JKT100" s="756"/>
      <c r="JKU100" s="756"/>
      <c r="JKV100" s="756"/>
      <c r="JKW100" s="756"/>
      <c r="JKX100" s="756"/>
      <c r="JKY100" s="756"/>
      <c r="JKZ100" s="756"/>
      <c r="JLA100" s="756"/>
      <c r="JLB100" s="756"/>
      <c r="JLC100" s="756"/>
      <c r="JLD100" s="756"/>
      <c r="JLE100" s="756"/>
      <c r="JLF100" s="756"/>
      <c r="JLG100" s="756"/>
      <c r="JLH100" s="756"/>
      <c r="JLI100" s="756"/>
      <c r="JLJ100" s="756"/>
      <c r="JLK100" s="756"/>
      <c r="JLL100" s="756"/>
      <c r="JLM100" s="756"/>
      <c r="JLN100" s="756"/>
      <c r="JLO100" s="756"/>
      <c r="JLP100" s="756"/>
      <c r="JLQ100" s="756"/>
      <c r="JLR100" s="756"/>
      <c r="JLS100" s="756"/>
      <c r="JLT100" s="756"/>
      <c r="JLU100" s="756"/>
      <c r="JLV100" s="756"/>
      <c r="JLW100" s="756"/>
      <c r="JLX100" s="756"/>
      <c r="JLY100" s="756"/>
      <c r="JLZ100" s="756"/>
      <c r="JMA100" s="756"/>
      <c r="JMB100" s="756"/>
      <c r="JMC100" s="756"/>
      <c r="JMD100" s="756"/>
      <c r="JME100" s="756"/>
      <c r="JMF100" s="756"/>
      <c r="JMG100" s="756"/>
      <c r="JMH100" s="756"/>
      <c r="JMI100" s="756"/>
      <c r="JMJ100" s="756"/>
      <c r="JMK100" s="756"/>
      <c r="JML100" s="756"/>
      <c r="JMM100" s="756"/>
      <c r="JMN100" s="756"/>
      <c r="JMO100" s="756"/>
      <c r="JMP100" s="756"/>
      <c r="JMQ100" s="756"/>
      <c r="JMR100" s="756"/>
      <c r="JMS100" s="756"/>
      <c r="JMT100" s="756"/>
      <c r="JMU100" s="756"/>
      <c r="JMV100" s="756"/>
      <c r="JMW100" s="756"/>
      <c r="JMX100" s="756"/>
      <c r="JMY100" s="756"/>
      <c r="JMZ100" s="756"/>
      <c r="JNA100" s="756"/>
      <c r="JNB100" s="756"/>
      <c r="JNC100" s="756"/>
      <c r="JND100" s="756"/>
      <c r="JNE100" s="756"/>
      <c r="JNF100" s="756"/>
      <c r="JNG100" s="756"/>
      <c r="JNH100" s="756"/>
      <c r="JNI100" s="756"/>
      <c r="JNJ100" s="756"/>
      <c r="JNK100" s="756"/>
      <c r="JNL100" s="756"/>
      <c r="JNM100" s="756"/>
      <c r="JNN100" s="756"/>
      <c r="JNO100" s="756"/>
      <c r="JNP100" s="756"/>
      <c r="JNQ100" s="756"/>
      <c r="JNR100" s="756"/>
      <c r="JNS100" s="756"/>
      <c r="JNT100" s="756"/>
      <c r="JNU100" s="756"/>
      <c r="JNV100" s="756"/>
      <c r="JNW100" s="756"/>
      <c r="JNX100" s="756"/>
      <c r="JNY100" s="756"/>
      <c r="JNZ100" s="756"/>
      <c r="JOA100" s="756"/>
      <c r="JOB100" s="756"/>
      <c r="JOC100" s="756"/>
      <c r="JOD100" s="756"/>
      <c r="JOE100" s="756"/>
      <c r="JOF100" s="756"/>
      <c r="JOG100" s="756"/>
      <c r="JOH100" s="756"/>
      <c r="JOI100" s="756"/>
      <c r="JOJ100" s="756"/>
      <c r="JOK100" s="756"/>
      <c r="JOL100" s="756"/>
      <c r="JOM100" s="756"/>
      <c r="JON100" s="756"/>
      <c r="JOO100" s="756"/>
      <c r="JOP100" s="756"/>
      <c r="JOQ100" s="756"/>
      <c r="JOR100" s="756"/>
      <c r="JOS100" s="756"/>
      <c r="JOT100" s="756"/>
      <c r="JOU100" s="756"/>
      <c r="JOV100" s="756"/>
      <c r="JOW100" s="756"/>
      <c r="JOX100" s="756"/>
      <c r="JOY100" s="756"/>
      <c r="JOZ100" s="756"/>
      <c r="JPA100" s="756"/>
      <c r="JPB100" s="756"/>
      <c r="JPC100" s="756"/>
      <c r="JPD100" s="756"/>
      <c r="JPE100" s="756"/>
      <c r="JPF100" s="756"/>
      <c r="JPG100" s="756"/>
      <c r="JPH100" s="756"/>
      <c r="JPI100" s="756"/>
      <c r="JPJ100" s="756"/>
      <c r="JPK100" s="756"/>
      <c r="JPL100" s="756"/>
      <c r="JPM100" s="756"/>
      <c r="JPN100" s="756"/>
      <c r="JPO100" s="756"/>
      <c r="JPP100" s="756"/>
      <c r="JPQ100" s="756"/>
      <c r="JPR100" s="756"/>
      <c r="JPS100" s="756"/>
      <c r="JPT100" s="756"/>
      <c r="JPU100" s="756"/>
      <c r="JPV100" s="756"/>
      <c r="JPW100" s="756"/>
      <c r="JPX100" s="756"/>
      <c r="JPY100" s="756"/>
      <c r="JPZ100" s="756"/>
      <c r="JQA100" s="756"/>
      <c r="JQB100" s="756"/>
      <c r="JQC100" s="756"/>
      <c r="JQD100" s="756"/>
      <c r="JQE100" s="756"/>
      <c r="JQF100" s="756"/>
      <c r="JQG100" s="756"/>
      <c r="JQH100" s="756"/>
      <c r="JQI100" s="756"/>
      <c r="JQJ100" s="756"/>
      <c r="JQK100" s="756"/>
      <c r="JQL100" s="756"/>
      <c r="JQM100" s="756"/>
      <c r="JQN100" s="756"/>
      <c r="JQO100" s="756"/>
      <c r="JQP100" s="756"/>
      <c r="JQQ100" s="756"/>
      <c r="JQR100" s="756"/>
      <c r="JQS100" s="756"/>
      <c r="JQT100" s="756"/>
      <c r="JQU100" s="756"/>
      <c r="JQV100" s="756"/>
      <c r="JQW100" s="756"/>
      <c r="JQX100" s="756"/>
      <c r="JQY100" s="756"/>
      <c r="JQZ100" s="756"/>
      <c r="JRA100" s="756"/>
      <c r="JRB100" s="756"/>
      <c r="JRC100" s="756"/>
      <c r="JRD100" s="756"/>
      <c r="JRE100" s="756"/>
      <c r="JRF100" s="756"/>
      <c r="JRG100" s="756"/>
      <c r="JRH100" s="756"/>
      <c r="JRI100" s="756"/>
      <c r="JRJ100" s="756"/>
      <c r="JRK100" s="756"/>
      <c r="JRL100" s="756"/>
      <c r="JRM100" s="756"/>
      <c r="JRN100" s="756"/>
      <c r="JRO100" s="756"/>
      <c r="JRP100" s="756"/>
      <c r="JRQ100" s="756"/>
      <c r="JRR100" s="756"/>
      <c r="JRS100" s="756"/>
      <c r="JRT100" s="756"/>
      <c r="JRU100" s="756"/>
      <c r="JRV100" s="756"/>
      <c r="JRW100" s="756"/>
      <c r="JRX100" s="756"/>
      <c r="JRY100" s="756"/>
      <c r="JRZ100" s="756"/>
      <c r="JSA100" s="756"/>
      <c r="JSB100" s="756"/>
      <c r="JSC100" s="756"/>
      <c r="JSD100" s="756"/>
      <c r="JSE100" s="756"/>
      <c r="JSF100" s="756"/>
      <c r="JSG100" s="756"/>
      <c r="JSH100" s="756"/>
      <c r="JSI100" s="756"/>
      <c r="JSJ100" s="756"/>
      <c r="JSK100" s="756"/>
      <c r="JSL100" s="756"/>
      <c r="JSM100" s="756"/>
      <c r="JSN100" s="756"/>
      <c r="JSO100" s="756"/>
      <c r="JSP100" s="756"/>
      <c r="JSQ100" s="756"/>
      <c r="JSR100" s="756"/>
      <c r="JSS100" s="756"/>
      <c r="JST100" s="756"/>
      <c r="JSU100" s="756"/>
      <c r="JSV100" s="756"/>
      <c r="JSW100" s="756"/>
      <c r="JSX100" s="756"/>
      <c r="JSY100" s="756"/>
      <c r="JSZ100" s="756"/>
      <c r="JTA100" s="756"/>
      <c r="JTB100" s="756"/>
      <c r="JTC100" s="756"/>
      <c r="JTD100" s="756"/>
      <c r="JTE100" s="756"/>
      <c r="JTF100" s="756"/>
      <c r="JTG100" s="756"/>
      <c r="JTH100" s="756"/>
      <c r="JTI100" s="756"/>
      <c r="JTJ100" s="756"/>
      <c r="JTK100" s="756"/>
      <c r="JTL100" s="756"/>
      <c r="JTM100" s="756"/>
      <c r="JTN100" s="756"/>
      <c r="JTO100" s="756"/>
      <c r="JTP100" s="756"/>
      <c r="JTQ100" s="756"/>
      <c r="JTR100" s="756"/>
      <c r="JTS100" s="756"/>
      <c r="JTT100" s="756"/>
      <c r="JTU100" s="756"/>
      <c r="JTV100" s="756"/>
      <c r="JTW100" s="756"/>
      <c r="JTX100" s="756"/>
      <c r="JTY100" s="756"/>
      <c r="JTZ100" s="756"/>
      <c r="JUA100" s="756"/>
      <c r="JUB100" s="756"/>
      <c r="JUC100" s="756"/>
      <c r="JUD100" s="756"/>
      <c r="JUE100" s="756"/>
      <c r="JUF100" s="756"/>
      <c r="JUG100" s="756"/>
      <c r="JUH100" s="756"/>
      <c r="JUI100" s="756"/>
      <c r="JUJ100" s="756"/>
      <c r="JUK100" s="756"/>
      <c r="JUL100" s="756"/>
      <c r="JUM100" s="756"/>
      <c r="JUN100" s="756"/>
      <c r="JUO100" s="756"/>
      <c r="JUP100" s="756"/>
      <c r="JUQ100" s="756"/>
      <c r="JUR100" s="756"/>
      <c r="JUS100" s="756"/>
      <c r="JUT100" s="756"/>
      <c r="JUU100" s="756"/>
      <c r="JUV100" s="756"/>
      <c r="JUW100" s="756"/>
      <c r="JUX100" s="756"/>
      <c r="JUY100" s="756"/>
      <c r="JUZ100" s="756"/>
      <c r="JVA100" s="756"/>
      <c r="JVB100" s="756"/>
      <c r="JVC100" s="756"/>
      <c r="JVD100" s="756"/>
      <c r="JVE100" s="756"/>
      <c r="JVF100" s="756"/>
      <c r="JVG100" s="756"/>
      <c r="JVH100" s="756"/>
      <c r="JVI100" s="756"/>
      <c r="JVJ100" s="756"/>
      <c r="JVK100" s="756"/>
      <c r="JVL100" s="756"/>
      <c r="JVM100" s="756"/>
      <c r="JVN100" s="756"/>
      <c r="JVO100" s="756"/>
      <c r="JVP100" s="756"/>
      <c r="JVQ100" s="756"/>
      <c r="JVR100" s="756"/>
      <c r="JVS100" s="756"/>
      <c r="JVT100" s="756"/>
      <c r="JVU100" s="756"/>
      <c r="JVV100" s="756"/>
      <c r="JVW100" s="756"/>
      <c r="JVX100" s="756"/>
      <c r="JVY100" s="756"/>
      <c r="JVZ100" s="756"/>
      <c r="JWA100" s="756"/>
      <c r="JWB100" s="756"/>
      <c r="JWC100" s="756"/>
      <c r="JWD100" s="756"/>
      <c r="JWE100" s="756"/>
      <c r="JWF100" s="756"/>
      <c r="JWG100" s="756"/>
      <c r="JWH100" s="756"/>
      <c r="JWI100" s="756"/>
      <c r="JWJ100" s="756"/>
      <c r="JWK100" s="756"/>
      <c r="JWL100" s="756"/>
      <c r="JWM100" s="756"/>
      <c r="JWN100" s="756"/>
      <c r="JWO100" s="756"/>
      <c r="JWP100" s="756"/>
      <c r="JWQ100" s="756"/>
      <c r="JWR100" s="756"/>
      <c r="JWS100" s="756"/>
      <c r="JWT100" s="756"/>
      <c r="JWU100" s="756"/>
      <c r="JWV100" s="756"/>
      <c r="JWW100" s="756"/>
      <c r="JWX100" s="756"/>
      <c r="JWY100" s="756"/>
      <c r="JWZ100" s="756"/>
      <c r="JXA100" s="756"/>
      <c r="JXB100" s="756"/>
      <c r="JXC100" s="756"/>
      <c r="JXD100" s="756"/>
      <c r="JXE100" s="756"/>
      <c r="JXF100" s="756"/>
      <c r="JXG100" s="756"/>
      <c r="JXH100" s="756"/>
      <c r="JXI100" s="756"/>
      <c r="JXJ100" s="756"/>
      <c r="JXK100" s="756"/>
      <c r="JXL100" s="756"/>
      <c r="JXM100" s="756"/>
      <c r="JXN100" s="756"/>
      <c r="JXO100" s="756"/>
      <c r="JXP100" s="756"/>
      <c r="JXQ100" s="756"/>
      <c r="JXR100" s="756"/>
      <c r="JXS100" s="756"/>
      <c r="JXT100" s="756"/>
      <c r="JXU100" s="756"/>
      <c r="JXV100" s="756"/>
      <c r="JXW100" s="756"/>
      <c r="JXX100" s="756"/>
      <c r="JXY100" s="756"/>
      <c r="JXZ100" s="756"/>
      <c r="JYA100" s="756"/>
      <c r="JYB100" s="756"/>
      <c r="JYC100" s="756"/>
      <c r="JYD100" s="756"/>
      <c r="JYE100" s="756"/>
      <c r="JYF100" s="756"/>
      <c r="JYG100" s="756"/>
      <c r="JYH100" s="756"/>
      <c r="JYI100" s="756"/>
      <c r="JYJ100" s="756"/>
      <c r="JYK100" s="756"/>
      <c r="JYL100" s="756"/>
      <c r="JYM100" s="756"/>
      <c r="JYN100" s="756"/>
      <c r="JYO100" s="756"/>
      <c r="JYP100" s="756"/>
      <c r="JYQ100" s="756"/>
      <c r="JYR100" s="756"/>
      <c r="JYS100" s="756"/>
      <c r="JYT100" s="756"/>
      <c r="JYU100" s="756"/>
      <c r="JYV100" s="756"/>
      <c r="JYW100" s="756"/>
      <c r="JYX100" s="756"/>
      <c r="JYY100" s="756"/>
      <c r="JYZ100" s="756"/>
      <c r="JZA100" s="756"/>
      <c r="JZB100" s="756"/>
      <c r="JZC100" s="756"/>
      <c r="JZD100" s="756"/>
      <c r="JZE100" s="756"/>
      <c r="JZF100" s="756"/>
      <c r="JZG100" s="756"/>
      <c r="JZH100" s="756"/>
      <c r="JZI100" s="756"/>
      <c r="JZJ100" s="756"/>
      <c r="JZK100" s="756"/>
      <c r="JZL100" s="756"/>
      <c r="JZM100" s="756"/>
      <c r="JZN100" s="756"/>
      <c r="JZO100" s="756"/>
      <c r="JZP100" s="756"/>
      <c r="JZQ100" s="756"/>
      <c r="JZR100" s="756"/>
      <c r="JZS100" s="756"/>
      <c r="JZT100" s="756"/>
      <c r="JZU100" s="756"/>
      <c r="JZV100" s="756"/>
      <c r="JZW100" s="756"/>
      <c r="JZX100" s="756"/>
      <c r="JZY100" s="756"/>
      <c r="JZZ100" s="756"/>
      <c r="KAA100" s="756"/>
      <c r="KAB100" s="756"/>
      <c r="KAC100" s="756"/>
      <c r="KAD100" s="756"/>
      <c r="KAE100" s="756"/>
      <c r="KAF100" s="756"/>
      <c r="KAG100" s="756"/>
      <c r="KAH100" s="756"/>
      <c r="KAI100" s="756"/>
      <c r="KAJ100" s="756"/>
      <c r="KAK100" s="756"/>
      <c r="KAL100" s="756"/>
      <c r="KAM100" s="756"/>
      <c r="KAN100" s="756"/>
      <c r="KAO100" s="756"/>
      <c r="KAP100" s="756"/>
      <c r="KAQ100" s="756"/>
      <c r="KAR100" s="756"/>
      <c r="KAS100" s="756"/>
      <c r="KAT100" s="756"/>
      <c r="KAU100" s="756"/>
      <c r="KAV100" s="756"/>
      <c r="KAW100" s="756"/>
      <c r="KAX100" s="756"/>
      <c r="KAY100" s="756"/>
      <c r="KAZ100" s="756"/>
      <c r="KBA100" s="756"/>
      <c r="KBB100" s="756"/>
      <c r="KBC100" s="756"/>
      <c r="KBD100" s="756"/>
      <c r="KBE100" s="756"/>
      <c r="KBF100" s="756"/>
      <c r="KBG100" s="756"/>
      <c r="KBH100" s="756"/>
      <c r="KBI100" s="756"/>
      <c r="KBJ100" s="756"/>
      <c r="KBK100" s="756"/>
      <c r="KBL100" s="756"/>
      <c r="KBM100" s="756"/>
      <c r="KBN100" s="756"/>
      <c r="KBO100" s="756"/>
      <c r="KBP100" s="756"/>
      <c r="KBQ100" s="756"/>
      <c r="KBR100" s="756"/>
      <c r="KBS100" s="756"/>
      <c r="KBT100" s="756"/>
      <c r="KBU100" s="756"/>
      <c r="KBV100" s="756"/>
      <c r="KBW100" s="756"/>
      <c r="KBX100" s="756"/>
      <c r="KBY100" s="756"/>
      <c r="KBZ100" s="756"/>
      <c r="KCA100" s="756"/>
      <c r="KCB100" s="756"/>
      <c r="KCC100" s="756"/>
      <c r="KCD100" s="756"/>
      <c r="KCE100" s="756"/>
      <c r="KCF100" s="756"/>
      <c r="KCG100" s="756"/>
      <c r="KCH100" s="756"/>
      <c r="KCI100" s="756"/>
      <c r="KCJ100" s="756"/>
      <c r="KCK100" s="756"/>
      <c r="KCL100" s="756"/>
      <c r="KCM100" s="756"/>
      <c r="KCN100" s="756"/>
      <c r="KCO100" s="756"/>
      <c r="KCP100" s="756"/>
      <c r="KCQ100" s="756"/>
      <c r="KCR100" s="756"/>
      <c r="KCS100" s="756"/>
      <c r="KCT100" s="756"/>
      <c r="KCU100" s="756"/>
      <c r="KCV100" s="756"/>
      <c r="KCW100" s="756"/>
      <c r="KCX100" s="756"/>
      <c r="KCY100" s="756"/>
      <c r="KCZ100" s="756"/>
      <c r="KDA100" s="756"/>
      <c r="KDB100" s="756"/>
      <c r="KDC100" s="756"/>
      <c r="KDD100" s="756"/>
      <c r="KDE100" s="756"/>
      <c r="KDF100" s="756"/>
      <c r="KDG100" s="756"/>
      <c r="KDH100" s="756"/>
      <c r="KDI100" s="756"/>
      <c r="KDJ100" s="756"/>
      <c r="KDK100" s="756"/>
      <c r="KDL100" s="756"/>
      <c r="KDM100" s="756"/>
      <c r="KDN100" s="756"/>
      <c r="KDO100" s="756"/>
      <c r="KDP100" s="756"/>
      <c r="KDQ100" s="756"/>
      <c r="KDR100" s="756"/>
      <c r="KDS100" s="756"/>
      <c r="KDT100" s="756"/>
      <c r="KDU100" s="756"/>
      <c r="KDV100" s="756"/>
      <c r="KDW100" s="756"/>
      <c r="KDX100" s="756"/>
      <c r="KDY100" s="756"/>
      <c r="KDZ100" s="756"/>
      <c r="KEA100" s="756"/>
      <c r="KEB100" s="756"/>
      <c r="KEC100" s="756"/>
      <c r="KED100" s="756"/>
      <c r="KEE100" s="756"/>
      <c r="KEF100" s="756"/>
      <c r="KEG100" s="756"/>
      <c r="KEH100" s="756"/>
      <c r="KEI100" s="756"/>
      <c r="KEJ100" s="756"/>
      <c r="KEK100" s="756"/>
      <c r="KEL100" s="756"/>
      <c r="KEM100" s="756"/>
      <c r="KEN100" s="756"/>
      <c r="KEO100" s="756"/>
      <c r="KEP100" s="756"/>
      <c r="KEQ100" s="756"/>
      <c r="KER100" s="756"/>
      <c r="KES100" s="756"/>
      <c r="KET100" s="756"/>
      <c r="KEU100" s="756"/>
      <c r="KEV100" s="756"/>
      <c r="KEW100" s="756"/>
      <c r="KEX100" s="756"/>
      <c r="KEY100" s="756"/>
      <c r="KEZ100" s="756"/>
      <c r="KFA100" s="756"/>
      <c r="KFB100" s="756"/>
      <c r="KFC100" s="756"/>
      <c r="KFD100" s="756"/>
      <c r="KFE100" s="756"/>
      <c r="KFF100" s="756"/>
      <c r="KFG100" s="756"/>
      <c r="KFH100" s="756"/>
      <c r="KFI100" s="756"/>
      <c r="KFJ100" s="756"/>
      <c r="KFK100" s="756"/>
      <c r="KFL100" s="756"/>
      <c r="KFM100" s="756"/>
      <c r="KFN100" s="756"/>
      <c r="KFO100" s="756"/>
      <c r="KFP100" s="756"/>
      <c r="KFQ100" s="756"/>
      <c r="KFR100" s="756"/>
      <c r="KFS100" s="756"/>
      <c r="KFT100" s="756"/>
      <c r="KFU100" s="756"/>
      <c r="KFV100" s="756"/>
      <c r="KFW100" s="756"/>
      <c r="KFX100" s="756"/>
      <c r="KFY100" s="756"/>
      <c r="KFZ100" s="756"/>
      <c r="KGA100" s="756"/>
      <c r="KGB100" s="756"/>
      <c r="KGC100" s="756"/>
      <c r="KGD100" s="756"/>
      <c r="KGE100" s="756"/>
      <c r="KGF100" s="756"/>
      <c r="KGG100" s="756"/>
      <c r="KGH100" s="756"/>
      <c r="KGI100" s="756"/>
      <c r="KGJ100" s="756"/>
      <c r="KGK100" s="756"/>
      <c r="KGL100" s="756"/>
      <c r="KGM100" s="756"/>
      <c r="KGN100" s="756"/>
      <c r="KGO100" s="756"/>
      <c r="KGP100" s="756"/>
      <c r="KGQ100" s="756"/>
      <c r="KGR100" s="756"/>
      <c r="KGS100" s="756"/>
      <c r="KGT100" s="756"/>
      <c r="KGU100" s="756"/>
      <c r="KGV100" s="756"/>
      <c r="KGW100" s="756"/>
      <c r="KGX100" s="756"/>
      <c r="KGY100" s="756"/>
      <c r="KGZ100" s="756"/>
      <c r="KHA100" s="756"/>
      <c r="KHB100" s="756"/>
      <c r="KHC100" s="756"/>
      <c r="KHD100" s="756"/>
      <c r="KHE100" s="756"/>
      <c r="KHF100" s="756"/>
      <c r="KHG100" s="756"/>
      <c r="KHH100" s="756"/>
      <c r="KHI100" s="756"/>
      <c r="KHJ100" s="756"/>
      <c r="KHK100" s="756"/>
      <c r="KHL100" s="756"/>
      <c r="KHM100" s="756"/>
      <c r="KHN100" s="756"/>
      <c r="KHO100" s="756"/>
      <c r="KHP100" s="756"/>
      <c r="KHQ100" s="756"/>
      <c r="KHR100" s="756"/>
      <c r="KHS100" s="756"/>
      <c r="KHT100" s="756"/>
      <c r="KHU100" s="756"/>
      <c r="KHV100" s="756"/>
      <c r="KHW100" s="756"/>
      <c r="KHX100" s="756"/>
      <c r="KHY100" s="756"/>
      <c r="KHZ100" s="756"/>
      <c r="KIA100" s="756"/>
      <c r="KIB100" s="756"/>
      <c r="KIC100" s="756"/>
      <c r="KID100" s="756"/>
      <c r="KIE100" s="756"/>
      <c r="KIF100" s="756"/>
      <c r="KIG100" s="756"/>
      <c r="KIH100" s="756"/>
      <c r="KII100" s="756"/>
      <c r="KIJ100" s="756"/>
      <c r="KIK100" s="756"/>
      <c r="KIL100" s="756"/>
      <c r="KIM100" s="756"/>
      <c r="KIN100" s="756"/>
      <c r="KIO100" s="756"/>
      <c r="KIP100" s="756"/>
      <c r="KIQ100" s="756"/>
      <c r="KIR100" s="756"/>
      <c r="KIS100" s="756"/>
      <c r="KIT100" s="756"/>
      <c r="KIU100" s="756"/>
      <c r="KIV100" s="756"/>
      <c r="KIW100" s="756"/>
      <c r="KIX100" s="756"/>
      <c r="KIY100" s="756"/>
      <c r="KIZ100" s="756"/>
      <c r="KJA100" s="756"/>
      <c r="KJB100" s="756"/>
      <c r="KJC100" s="756"/>
      <c r="KJD100" s="756"/>
      <c r="KJE100" s="756"/>
      <c r="KJF100" s="756"/>
      <c r="KJG100" s="756"/>
      <c r="KJH100" s="756"/>
      <c r="KJI100" s="756"/>
      <c r="KJJ100" s="756"/>
      <c r="KJK100" s="756"/>
      <c r="KJL100" s="756"/>
      <c r="KJM100" s="756"/>
      <c r="KJN100" s="756"/>
      <c r="KJO100" s="756"/>
      <c r="KJP100" s="756"/>
      <c r="KJQ100" s="756"/>
      <c r="KJR100" s="756"/>
      <c r="KJS100" s="756"/>
      <c r="KJT100" s="756"/>
      <c r="KJU100" s="756"/>
      <c r="KJV100" s="756"/>
      <c r="KJW100" s="756"/>
      <c r="KJX100" s="756"/>
      <c r="KJY100" s="756"/>
      <c r="KJZ100" s="756"/>
      <c r="KKA100" s="756"/>
      <c r="KKB100" s="756"/>
      <c r="KKC100" s="756"/>
      <c r="KKD100" s="756"/>
      <c r="KKE100" s="756"/>
      <c r="KKF100" s="756"/>
      <c r="KKG100" s="756"/>
      <c r="KKH100" s="756"/>
      <c r="KKI100" s="756"/>
      <c r="KKJ100" s="756"/>
      <c r="KKK100" s="756"/>
      <c r="KKL100" s="756"/>
      <c r="KKM100" s="756"/>
      <c r="KKN100" s="756"/>
      <c r="KKO100" s="756"/>
      <c r="KKP100" s="756"/>
      <c r="KKQ100" s="756"/>
      <c r="KKR100" s="756"/>
      <c r="KKS100" s="756"/>
      <c r="KKT100" s="756"/>
      <c r="KKU100" s="756"/>
      <c r="KKV100" s="756"/>
      <c r="KKW100" s="756"/>
      <c r="KKX100" s="756"/>
      <c r="KKY100" s="756"/>
      <c r="KKZ100" s="756"/>
      <c r="KLA100" s="756"/>
      <c r="KLB100" s="756"/>
      <c r="KLC100" s="756"/>
      <c r="KLD100" s="756"/>
      <c r="KLE100" s="756"/>
      <c r="KLF100" s="756"/>
      <c r="KLG100" s="756"/>
      <c r="KLH100" s="756"/>
      <c r="KLI100" s="756"/>
      <c r="KLJ100" s="756"/>
      <c r="KLK100" s="756"/>
      <c r="KLL100" s="756"/>
      <c r="KLM100" s="756"/>
      <c r="KLN100" s="756"/>
      <c r="KLO100" s="756"/>
      <c r="KLP100" s="756"/>
      <c r="KLQ100" s="756"/>
      <c r="KLR100" s="756"/>
      <c r="KLS100" s="756"/>
      <c r="KLT100" s="756"/>
      <c r="KLU100" s="756"/>
      <c r="KLV100" s="756"/>
      <c r="KLW100" s="756"/>
      <c r="KLX100" s="756"/>
      <c r="KLY100" s="756"/>
      <c r="KLZ100" s="756"/>
      <c r="KMA100" s="756"/>
      <c r="KMB100" s="756"/>
      <c r="KMC100" s="756"/>
      <c r="KMD100" s="756"/>
      <c r="KME100" s="756"/>
      <c r="KMF100" s="756"/>
      <c r="KMG100" s="756"/>
      <c r="KMH100" s="756"/>
      <c r="KMI100" s="756"/>
      <c r="KMJ100" s="756"/>
      <c r="KMK100" s="756"/>
      <c r="KML100" s="756"/>
      <c r="KMM100" s="756"/>
      <c r="KMN100" s="756"/>
      <c r="KMO100" s="756"/>
      <c r="KMP100" s="756"/>
      <c r="KMQ100" s="756"/>
      <c r="KMR100" s="756"/>
      <c r="KMS100" s="756"/>
      <c r="KMT100" s="756"/>
      <c r="KMU100" s="756"/>
      <c r="KMV100" s="756"/>
      <c r="KMW100" s="756"/>
      <c r="KMX100" s="756"/>
      <c r="KMY100" s="756"/>
      <c r="KMZ100" s="756"/>
      <c r="KNA100" s="756"/>
      <c r="KNB100" s="756"/>
      <c r="KNC100" s="756"/>
      <c r="KND100" s="756"/>
      <c r="KNE100" s="756"/>
      <c r="KNF100" s="756"/>
      <c r="KNG100" s="756"/>
      <c r="KNH100" s="756"/>
      <c r="KNI100" s="756"/>
      <c r="KNJ100" s="756"/>
      <c r="KNK100" s="756"/>
      <c r="KNL100" s="756"/>
      <c r="KNM100" s="756"/>
      <c r="KNN100" s="756"/>
      <c r="KNO100" s="756"/>
      <c r="KNP100" s="756"/>
      <c r="KNQ100" s="756"/>
      <c r="KNR100" s="756"/>
      <c r="KNS100" s="756"/>
      <c r="KNT100" s="756"/>
      <c r="KNU100" s="756"/>
      <c r="KNV100" s="756"/>
      <c r="KNW100" s="756"/>
      <c r="KNX100" s="756"/>
      <c r="KNY100" s="756"/>
      <c r="KNZ100" s="756"/>
      <c r="KOA100" s="756"/>
      <c r="KOB100" s="756"/>
      <c r="KOC100" s="756"/>
      <c r="KOD100" s="756"/>
      <c r="KOE100" s="756"/>
      <c r="KOF100" s="756"/>
      <c r="KOG100" s="756"/>
      <c r="KOH100" s="756"/>
      <c r="KOI100" s="756"/>
      <c r="KOJ100" s="756"/>
      <c r="KOK100" s="756"/>
      <c r="KOL100" s="756"/>
      <c r="KOM100" s="756"/>
      <c r="KON100" s="756"/>
      <c r="KOO100" s="756"/>
      <c r="KOP100" s="756"/>
      <c r="KOQ100" s="756"/>
      <c r="KOR100" s="756"/>
      <c r="KOS100" s="756"/>
      <c r="KOT100" s="756"/>
      <c r="KOU100" s="756"/>
      <c r="KOV100" s="756"/>
      <c r="KOW100" s="756"/>
      <c r="KOX100" s="756"/>
      <c r="KOY100" s="756"/>
      <c r="KOZ100" s="756"/>
      <c r="KPA100" s="756"/>
      <c r="KPB100" s="756"/>
      <c r="KPC100" s="756"/>
      <c r="KPD100" s="756"/>
      <c r="KPE100" s="756"/>
      <c r="KPF100" s="756"/>
      <c r="KPG100" s="756"/>
      <c r="KPH100" s="756"/>
      <c r="KPI100" s="756"/>
      <c r="KPJ100" s="756"/>
      <c r="KPK100" s="756"/>
      <c r="KPL100" s="756"/>
      <c r="KPM100" s="756"/>
      <c r="KPN100" s="756"/>
      <c r="KPO100" s="756"/>
      <c r="KPP100" s="756"/>
      <c r="KPQ100" s="756"/>
      <c r="KPR100" s="756"/>
      <c r="KPS100" s="756"/>
      <c r="KPT100" s="756"/>
      <c r="KPU100" s="756"/>
      <c r="KPV100" s="756"/>
      <c r="KPW100" s="756"/>
      <c r="KPX100" s="756"/>
      <c r="KPY100" s="756"/>
      <c r="KPZ100" s="756"/>
      <c r="KQA100" s="756"/>
      <c r="KQB100" s="756"/>
      <c r="KQC100" s="756"/>
      <c r="KQD100" s="756"/>
      <c r="KQE100" s="756"/>
      <c r="KQF100" s="756"/>
      <c r="KQG100" s="756"/>
      <c r="KQH100" s="756"/>
      <c r="KQI100" s="756"/>
      <c r="KQJ100" s="756"/>
      <c r="KQK100" s="756"/>
      <c r="KQL100" s="756"/>
      <c r="KQM100" s="756"/>
      <c r="KQN100" s="756"/>
      <c r="KQO100" s="756"/>
      <c r="KQP100" s="756"/>
      <c r="KQQ100" s="756"/>
      <c r="KQR100" s="756"/>
      <c r="KQS100" s="756"/>
      <c r="KQT100" s="756"/>
      <c r="KQU100" s="756"/>
      <c r="KQV100" s="756"/>
      <c r="KQW100" s="756"/>
      <c r="KQX100" s="756"/>
      <c r="KQY100" s="756"/>
      <c r="KQZ100" s="756"/>
      <c r="KRA100" s="756"/>
      <c r="KRB100" s="756"/>
      <c r="KRC100" s="756"/>
      <c r="KRD100" s="756"/>
      <c r="KRE100" s="756"/>
      <c r="KRF100" s="756"/>
      <c r="KRG100" s="756"/>
      <c r="KRH100" s="756"/>
      <c r="KRI100" s="756"/>
      <c r="KRJ100" s="756"/>
      <c r="KRK100" s="756"/>
      <c r="KRL100" s="756"/>
      <c r="KRM100" s="756"/>
      <c r="KRN100" s="756"/>
      <c r="KRO100" s="756"/>
      <c r="KRP100" s="756"/>
      <c r="KRQ100" s="756"/>
      <c r="KRR100" s="756"/>
      <c r="KRS100" s="756"/>
      <c r="KRT100" s="756"/>
      <c r="KRU100" s="756"/>
      <c r="KRV100" s="756"/>
      <c r="KRW100" s="756"/>
      <c r="KRX100" s="756"/>
      <c r="KRY100" s="756"/>
      <c r="KRZ100" s="756"/>
      <c r="KSA100" s="756"/>
      <c r="KSB100" s="756"/>
      <c r="KSC100" s="756"/>
      <c r="KSD100" s="756"/>
      <c r="KSE100" s="756"/>
      <c r="KSF100" s="756"/>
      <c r="KSG100" s="756"/>
      <c r="KSH100" s="756"/>
      <c r="KSI100" s="756"/>
      <c r="KSJ100" s="756"/>
      <c r="KSK100" s="756"/>
      <c r="KSL100" s="756"/>
      <c r="KSM100" s="756"/>
      <c r="KSN100" s="756"/>
      <c r="KSO100" s="756"/>
      <c r="KSP100" s="756"/>
      <c r="KSQ100" s="756"/>
      <c r="KSR100" s="756"/>
      <c r="KSS100" s="756"/>
      <c r="KST100" s="756"/>
      <c r="KSU100" s="756"/>
      <c r="KSV100" s="756"/>
      <c r="KSW100" s="756"/>
      <c r="KSX100" s="756"/>
      <c r="KSY100" s="756"/>
      <c r="KSZ100" s="756"/>
      <c r="KTA100" s="756"/>
      <c r="KTB100" s="756"/>
      <c r="KTC100" s="756"/>
      <c r="KTD100" s="756"/>
      <c r="KTE100" s="756"/>
      <c r="KTF100" s="756"/>
      <c r="KTG100" s="756"/>
      <c r="KTH100" s="756"/>
      <c r="KTI100" s="756"/>
      <c r="KTJ100" s="756"/>
      <c r="KTK100" s="756"/>
      <c r="KTL100" s="756"/>
      <c r="KTM100" s="756"/>
      <c r="KTN100" s="756"/>
      <c r="KTO100" s="756"/>
      <c r="KTP100" s="756"/>
      <c r="KTQ100" s="756"/>
      <c r="KTR100" s="756"/>
      <c r="KTS100" s="756"/>
      <c r="KTT100" s="756"/>
      <c r="KTU100" s="756"/>
      <c r="KTV100" s="756"/>
      <c r="KTW100" s="756"/>
      <c r="KTX100" s="756"/>
      <c r="KTY100" s="756"/>
      <c r="KTZ100" s="756"/>
      <c r="KUA100" s="756"/>
      <c r="KUB100" s="756"/>
      <c r="KUC100" s="756"/>
      <c r="KUD100" s="756"/>
      <c r="KUE100" s="756"/>
      <c r="KUF100" s="756"/>
      <c r="KUG100" s="756"/>
      <c r="KUH100" s="756"/>
      <c r="KUI100" s="756"/>
      <c r="KUJ100" s="756"/>
      <c r="KUK100" s="756"/>
      <c r="KUL100" s="756"/>
      <c r="KUM100" s="756"/>
      <c r="KUN100" s="756"/>
      <c r="KUO100" s="756"/>
      <c r="KUP100" s="756"/>
      <c r="KUQ100" s="756"/>
      <c r="KUR100" s="756"/>
      <c r="KUS100" s="756"/>
      <c r="KUT100" s="756"/>
      <c r="KUU100" s="756"/>
      <c r="KUV100" s="756"/>
      <c r="KUW100" s="756"/>
      <c r="KUX100" s="756"/>
      <c r="KUY100" s="756"/>
      <c r="KUZ100" s="756"/>
      <c r="KVA100" s="756"/>
      <c r="KVB100" s="756"/>
      <c r="KVC100" s="756"/>
      <c r="KVD100" s="756"/>
      <c r="KVE100" s="756"/>
      <c r="KVF100" s="756"/>
      <c r="KVG100" s="756"/>
      <c r="KVH100" s="756"/>
      <c r="KVI100" s="756"/>
      <c r="KVJ100" s="756"/>
      <c r="KVK100" s="756"/>
      <c r="KVL100" s="756"/>
      <c r="KVM100" s="756"/>
      <c r="KVN100" s="756"/>
      <c r="KVO100" s="756"/>
      <c r="KVP100" s="756"/>
      <c r="KVQ100" s="756"/>
      <c r="KVR100" s="756"/>
      <c r="KVS100" s="756"/>
      <c r="KVT100" s="756"/>
      <c r="KVU100" s="756"/>
      <c r="KVV100" s="756"/>
      <c r="KVW100" s="756"/>
      <c r="KVX100" s="756"/>
      <c r="KVY100" s="756"/>
      <c r="KVZ100" s="756"/>
      <c r="KWA100" s="756"/>
      <c r="KWB100" s="756"/>
      <c r="KWC100" s="756"/>
      <c r="KWD100" s="756"/>
      <c r="KWE100" s="756"/>
      <c r="KWF100" s="756"/>
      <c r="KWG100" s="756"/>
      <c r="KWH100" s="756"/>
      <c r="KWI100" s="756"/>
      <c r="KWJ100" s="756"/>
      <c r="KWK100" s="756"/>
      <c r="KWL100" s="756"/>
      <c r="KWM100" s="756"/>
      <c r="KWN100" s="756"/>
      <c r="KWO100" s="756"/>
      <c r="KWP100" s="756"/>
      <c r="KWQ100" s="756"/>
      <c r="KWR100" s="756"/>
      <c r="KWS100" s="756"/>
      <c r="KWT100" s="756"/>
      <c r="KWU100" s="756"/>
      <c r="KWV100" s="756"/>
      <c r="KWW100" s="756"/>
      <c r="KWX100" s="756"/>
      <c r="KWY100" s="756"/>
      <c r="KWZ100" s="756"/>
      <c r="KXA100" s="756"/>
      <c r="KXB100" s="756"/>
      <c r="KXC100" s="756"/>
      <c r="KXD100" s="756"/>
      <c r="KXE100" s="756"/>
      <c r="KXF100" s="756"/>
      <c r="KXG100" s="756"/>
      <c r="KXH100" s="756"/>
      <c r="KXI100" s="756"/>
      <c r="KXJ100" s="756"/>
      <c r="KXK100" s="756"/>
      <c r="KXL100" s="756"/>
      <c r="KXM100" s="756"/>
      <c r="KXN100" s="756"/>
      <c r="KXO100" s="756"/>
      <c r="KXP100" s="756"/>
      <c r="KXQ100" s="756"/>
      <c r="KXR100" s="756"/>
      <c r="KXS100" s="756"/>
      <c r="KXT100" s="756"/>
      <c r="KXU100" s="756"/>
      <c r="KXV100" s="756"/>
      <c r="KXW100" s="756"/>
      <c r="KXX100" s="756"/>
      <c r="KXY100" s="756"/>
      <c r="KXZ100" s="756"/>
      <c r="KYA100" s="756"/>
      <c r="KYB100" s="756"/>
      <c r="KYC100" s="756"/>
      <c r="KYD100" s="756"/>
      <c r="KYE100" s="756"/>
      <c r="KYF100" s="756"/>
      <c r="KYG100" s="756"/>
      <c r="KYH100" s="756"/>
      <c r="KYI100" s="756"/>
      <c r="KYJ100" s="756"/>
      <c r="KYK100" s="756"/>
      <c r="KYL100" s="756"/>
      <c r="KYM100" s="756"/>
      <c r="KYN100" s="756"/>
      <c r="KYO100" s="756"/>
      <c r="KYP100" s="756"/>
      <c r="KYQ100" s="756"/>
      <c r="KYR100" s="756"/>
      <c r="KYS100" s="756"/>
      <c r="KYT100" s="756"/>
      <c r="KYU100" s="756"/>
      <c r="KYV100" s="756"/>
      <c r="KYW100" s="756"/>
      <c r="KYX100" s="756"/>
      <c r="KYY100" s="756"/>
      <c r="KYZ100" s="756"/>
      <c r="KZA100" s="756"/>
      <c r="KZB100" s="756"/>
      <c r="KZC100" s="756"/>
      <c r="KZD100" s="756"/>
      <c r="KZE100" s="756"/>
      <c r="KZF100" s="756"/>
      <c r="KZG100" s="756"/>
      <c r="KZH100" s="756"/>
      <c r="KZI100" s="756"/>
      <c r="KZJ100" s="756"/>
      <c r="KZK100" s="756"/>
      <c r="KZL100" s="756"/>
      <c r="KZM100" s="756"/>
      <c r="KZN100" s="756"/>
      <c r="KZO100" s="756"/>
      <c r="KZP100" s="756"/>
      <c r="KZQ100" s="756"/>
      <c r="KZR100" s="756"/>
      <c r="KZS100" s="756"/>
      <c r="KZT100" s="756"/>
      <c r="KZU100" s="756"/>
      <c r="KZV100" s="756"/>
      <c r="KZW100" s="756"/>
      <c r="KZX100" s="756"/>
      <c r="KZY100" s="756"/>
      <c r="KZZ100" s="756"/>
      <c r="LAA100" s="756"/>
      <c r="LAB100" s="756"/>
      <c r="LAC100" s="756"/>
      <c r="LAD100" s="756"/>
      <c r="LAE100" s="756"/>
      <c r="LAF100" s="756"/>
      <c r="LAG100" s="756"/>
      <c r="LAH100" s="756"/>
      <c r="LAI100" s="756"/>
      <c r="LAJ100" s="756"/>
      <c r="LAK100" s="756"/>
      <c r="LAL100" s="756"/>
      <c r="LAM100" s="756"/>
      <c r="LAN100" s="756"/>
      <c r="LAO100" s="756"/>
      <c r="LAP100" s="756"/>
      <c r="LAQ100" s="756"/>
      <c r="LAR100" s="756"/>
      <c r="LAS100" s="756"/>
      <c r="LAT100" s="756"/>
      <c r="LAU100" s="756"/>
      <c r="LAV100" s="756"/>
      <c r="LAW100" s="756"/>
      <c r="LAX100" s="756"/>
      <c r="LAY100" s="756"/>
      <c r="LAZ100" s="756"/>
      <c r="LBA100" s="756"/>
      <c r="LBB100" s="756"/>
      <c r="LBC100" s="756"/>
      <c r="LBD100" s="756"/>
      <c r="LBE100" s="756"/>
      <c r="LBF100" s="756"/>
      <c r="LBG100" s="756"/>
      <c r="LBH100" s="756"/>
      <c r="LBI100" s="756"/>
      <c r="LBJ100" s="756"/>
      <c r="LBK100" s="756"/>
      <c r="LBL100" s="756"/>
      <c r="LBM100" s="756"/>
      <c r="LBN100" s="756"/>
      <c r="LBO100" s="756"/>
      <c r="LBP100" s="756"/>
      <c r="LBQ100" s="756"/>
      <c r="LBR100" s="756"/>
      <c r="LBS100" s="756"/>
      <c r="LBT100" s="756"/>
      <c r="LBU100" s="756"/>
      <c r="LBV100" s="756"/>
      <c r="LBW100" s="756"/>
      <c r="LBX100" s="756"/>
      <c r="LBY100" s="756"/>
      <c r="LBZ100" s="756"/>
      <c r="LCA100" s="756"/>
      <c r="LCB100" s="756"/>
      <c r="LCC100" s="756"/>
      <c r="LCD100" s="756"/>
      <c r="LCE100" s="756"/>
      <c r="LCF100" s="756"/>
      <c r="LCG100" s="756"/>
      <c r="LCH100" s="756"/>
      <c r="LCI100" s="756"/>
      <c r="LCJ100" s="756"/>
      <c r="LCK100" s="756"/>
      <c r="LCL100" s="756"/>
      <c r="LCM100" s="756"/>
      <c r="LCN100" s="756"/>
      <c r="LCO100" s="756"/>
      <c r="LCP100" s="756"/>
      <c r="LCQ100" s="756"/>
      <c r="LCR100" s="756"/>
      <c r="LCS100" s="756"/>
      <c r="LCT100" s="756"/>
      <c r="LCU100" s="756"/>
      <c r="LCV100" s="756"/>
      <c r="LCW100" s="756"/>
      <c r="LCX100" s="756"/>
      <c r="LCY100" s="756"/>
      <c r="LCZ100" s="756"/>
      <c r="LDA100" s="756"/>
      <c r="LDB100" s="756"/>
      <c r="LDC100" s="756"/>
      <c r="LDD100" s="756"/>
      <c r="LDE100" s="756"/>
      <c r="LDF100" s="756"/>
      <c r="LDG100" s="756"/>
      <c r="LDH100" s="756"/>
      <c r="LDI100" s="756"/>
      <c r="LDJ100" s="756"/>
      <c r="LDK100" s="756"/>
      <c r="LDL100" s="756"/>
      <c r="LDM100" s="756"/>
      <c r="LDN100" s="756"/>
      <c r="LDO100" s="756"/>
      <c r="LDP100" s="756"/>
      <c r="LDQ100" s="756"/>
      <c r="LDR100" s="756"/>
      <c r="LDS100" s="756"/>
      <c r="LDT100" s="756"/>
      <c r="LDU100" s="756"/>
      <c r="LDV100" s="756"/>
      <c r="LDW100" s="756"/>
      <c r="LDX100" s="756"/>
      <c r="LDY100" s="756"/>
      <c r="LDZ100" s="756"/>
      <c r="LEA100" s="756"/>
      <c r="LEB100" s="756"/>
      <c r="LEC100" s="756"/>
      <c r="LED100" s="756"/>
      <c r="LEE100" s="756"/>
      <c r="LEF100" s="756"/>
      <c r="LEG100" s="756"/>
      <c r="LEH100" s="756"/>
      <c r="LEI100" s="756"/>
      <c r="LEJ100" s="756"/>
      <c r="LEK100" s="756"/>
      <c r="LEL100" s="756"/>
      <c r="LEM100" s="756"/>
      <c r="LEN100" s="756"/>
      <c r="LEO100" s="756"/>
      <c r="LEP100" s="756"/>
      <c r="LEQ100" s="756"/>
      <c r="LER100" s="756"/>
      <c r="LES100" s="756"/>
      <c r="LET100" s="756"/>
      <c r="LEU100" s="756"/>
      <c r="LEV100" s="756"/>
      <c r="LEW100" s="756"/>
      <c r="LEX100" s="756"/>
      <c r="LEY100" s="756"/>
      <c r="LEZ100" s="756"/>
      <c r="LFA100" s="756"/>
      <c r="LFB100" s="756"/>
      <c r="LFC100" s="756"/>
      <c r="LFD100" s="756"/>
      <c r="LFE100" s="756"/>
      <c r="LFF100" s="756"/>
      <c r="LFG100" s="756"/>
      <c r="LFH100" s="756"/>
      <c r="LFI100" s="756"/>
      <c r="LFJ100" s="756"/>
      <c r="LFK100" s="756"/>
      <c r="LFL100" s="756"/>
      <c r="LFM100" s="756"/>
      <c r="LFN100" s="756"/>
      <c r="LFO100" s="756"/>
      <c r="LFP100" s="756"/>
      <c r="LFQ100" s="756"/>
      <c r="LFR100" s="756"/>
      <c r="LFS100" s="756"/>
      <c r="LFT100" s="756"/>
      <c r="LFU100" s="756"/>
      <c r="LFV100" s="756"/>
      <c r="LFW100" s="756"/>
      <c r="LFX100" s="756"/>
      <c r="LFY100" s="756"/>
      <c r="LFZ100" s="756"/>
      <c r="LGA100" s="756"/>
      <c r="LGB100" s="756"/>
      <c r="LGC100" s="756"/>
      <c r="LGD100" s="756"/>
      <c r="LGE100" s="756"/>
      <c r="LGF100" s="756"/>
      <c r="LGG100" s="756"/>
      <c r="LGH100" s="756"/>
      <c r="LGI100" s="756"/>
      <c r="LGJ100" s="756"/>
      <c r="LGK100" s="756"/>
      <c r="LGL100" s="756"/>
      <c r="LGM100" s="756"/>
      <c r="LGN100" s="756"/>
      <c r="LGO100" s="756"/>
      <c r="LGP100" s="756"/>
      <c r="LGQ100" s="756"/>
      <c r="LGR100" s="756"/>
      <c r="LGS100" s="756"/>
      <c r="LGT100" s="756"/>
      <c r="LGU100" s="756"/>
      <c r="LGV100" s="756"/>
      <c r="LGW100" s="756"/>
      <c r="LGX100" s="756"/>
      <c r="LGY100" s="756"/>
      <c r="LGZ100" s="756"/>
      <c r="LHA100" s="756"/>
      <c r="LHB100" s="756"/>
      <c r="LHC100" s="756"/>
      <c r="LHD100" s="756"/>
      <c r="LHE100" s="756"/>
      <c r="LHF100" s="756"/>
      <c r="LHG100" s="756"/>
      <c r="LHH100" s="756"/>
      <c r="LHI100" s="756"/>
      <c r="LHJ100" s="756"/>
      <c r="LHK100" s="756"/>
      <c r="LHL100" s="756"/>
      <c r="LHM100" s="756"/>
      <c r="LHN100" s="756"/>
      <c r="LHO100" s="756"/>
      <c r="LHP100" s="756"/>
      <c r="LHQ100" s="756"/>
      <c r="LHR100" s="756"/>
      <c r="LHS100" s="756"/>
      <c r="LHT100" s="756"/>
      <c r="LHU100" s="756"/>
      <c r="LHV100" s="756"/>
      <c r="LHW100" s="756"/>
      <c r="LHX100" s="756"/>
      <c r="LHY100" s="756"/>
      <c r="LHZ100" s="756"/>
      <c r="LIA100" s="756"/>
      <c r="LIB100" s="756"/>
      <c r="LIC100" s="756"/>
      <c r="LID100" s="756"/>
      <c r="LIE100" s="756"/>
      <c r="LIF100" s="756"/>
      <c r="LIG100" s="756"/>
      <c r="LIH100" s="756"/>
      <c r="LII100" s="756"/>
      <c r="LIJ100" s="756"/>
      <c r="LIK100" s="756"/>
      <c r="LIL100" s="756"/>
      <c r="LIM100" s="756"/>
      <c r="LIN100" s="756"/>
      <c r="LIO100" s="756"/>
      <c r="LIP100" s="756"/>
      <c r="LIQ100" s="756"/>
      <c r="LIR100" s="756"/>
      <c r="LIS100" s="756"/>
      <c r="LIT100" s="756"/>
      <c r="LIU100" s="756"/>
      <c r="LIV100" s="756"/>
      <c r="LIW100" s="756"/>
      <c r="LIX100" s="756"/>
      <c r="LIY100" s="756"/>
      <c r="LIZ100" s="756"/>
      <c r="LJA100" s="756"/>
      <c r="LJB100" s="756"/>
      <c r="LJC100" s="756"/>
      <c r="LJD100" s="756"/>
      <c r="LJE100" s="756"/>
      <c r="LJF100" s="756"/>
      <c r="LJG100" s="756"/>
      <c r="LJH100" s="756"/>
      <c r="LJI100" s="756"/>
      <c r="LJJ100" s="756"/>
      <c r="LJK100" s="756"/>
      <c r="LJL100" s="756"/>
      <c r="LJM100" s="756"/>
      <c r="LJN100" s="756"/>
      <c r="LJO100" s="756"/>
      <c r="LJP100" s="756"/>
      <c r="LJQ100" s="756"/>
      <c r="LJR100" s="756"/>
      <c r="LJS100" s="756"/>
      <c r="LJT100" s="756"/>
      <c r="LJU100" s="756"/>
      <c r="LJV100" s="756"/>
      <c r="LJW100" s="756"/>
      <c r="LJX100" s="756"/>
      <c r="LJY100" s="756"/>
      <c r="LJZ100" s="756"/>
      <c r="LKA100" s="756"/>
      <c r="LKB100" s="756"/>
      <c r="LKC100" s="756"/>
      <c r="LKD100" s="756"/>
      <c r="LKE100" s="756"/>
      <c r="LKF100" s="756"/>
      <c r="LKG100" s="756"/>
      <c r="LKH100" s="756"/>
      <c r="LKI100" s="756"/>
      <c r="LKJ100" s="756"/>
      <c r="LKK100" s="756"/>
      <c r="LKL100" s="756"/>
      <c r="LKM100" s="756"/>
      <c r="LKN100" s="756"/>
      <c r="LKO100" s="756"/>
      <c r="LKP100" s="756"/>
      <c r="LKQ100" s="756"/>
      <c r="LKR100" s="756"/>
      <c r="LKS100" s="756"/>
      <c r="LKT100" s="756"/>
      <c r="LKU100" s="756"/>
      <c r="LKV100" s="756"/>
      <c r="LKW100" s="756"/>
      <c r="LKX100" s="756"/>
      <c r="LKY100" s="756"/>
      <c r="LKZ100" s="756"/>
      <c r="LLA100" s="756"/>
      <c r="LLB100" s="756"/>
      <c r="LLC100" s="756"/>
      <c r="LLD100" s="756"/>
      <c r="LLE100" s="756"/>
      <c r="LLF100" s="756"/>
      <c r="LLG100" s="756"/>
      <c r="LLH100" s="756"/>
      <c r="LLI100" s="756"/>
      <c r="LLJ100" s="756"/>
      <c r="LLK100" s="756"/>
      <c r="LLL100" s="756"/>
      <c r="LLM100" s="756"/>
      <c r="LLN100" s="756"/>
      <c r="LLO100" s="756"/>
      <c r="LLP100" s="756"/>
      <c r="LLQ100" s="756"/>
      <c r="LLR100" s="756"/>
      <c r="LLS100" s="756"/>
      <c r="LLT100" s="756"/>
      <c r="LLU100" s="756"/>
      <c r="LLV100" s="756"/>
      <c r="LLW100" s="756"/>
      <c r="LLX100" s="756"/>
      <c r="LLY100" s="756"/>
      <c r="LLZ100" s="756"/>
      <c r="LMA100" s="756"/>
      <c r="LMB100" s="756"/>
      <c r="LMC100" s="756"/>
      <c r="LMD100" s="756"/>
      <c r="LME100" s="756"/>
      <c r="LMF100" s="756"/>
      <c r="LMG100" s="756"/>
      <c r="LMH100" s="756"/>
      <c r="LMI100" s="756"/>
      <c r="LMJ100" s="756"/>
      <c r="LMK100" s="756"/>
      <c r="LML100" s="756"/>
      <c r="LMM100" s="756"/>
      <c r="LMN100" s="756"/>
      <c r="LMO100" s="756"/>
      <c r="LMP100" s="756"/>
      <c r="LMQ100" s="756"/>
      <c r="LMR100" s="756"/>
      <c r="LMS100" s="756"/>
      <c r="LMT100" s="756"/>
      <c r="LMU100" s="756"/>
      <c r="LMV100" s="756"/>
      <c r="LMW100" s="756"/>
      <c r="LMX100" s="756"/>
      <c r="LMY100" s="756"/>
      <c r="LMZ100" s="756"/>
      <c r="LNA100" s="756"/>
      <c r="LNB100" s="756"/>
      <c r="LNC100" s="756"/>
      <c r="LND100" s="756"/>
      <c r="LNE100" s="756"/>
      <c r="LNF100" s="756"/>
      <c r="LNG100" s="756"/>
      <c r="LNH100" s="756"/>
      <c r="LNI100" s="756"/>
      <c r="LNJ100" s="756"/>
      <c r="LNK100" s="756"/>
      <c r="LNL100" s="756"/>
      <c r="LNM100" s="756"/>
      <c r="LNN100" s="756"/>
      <c r="LNO100" s="756"/>
      <c r="LNP100" s="756"/>
      <c r="LNQ100" s="756"/>
      <c r="LNR100" s="756"/>
      <c r="LNS100" s="756"/>
      <c r="LNT100" s="756"/>
      <c r="LNU100" s="756"/>
      <c r="LNV100" s="756"/>
      <c r="LNW100" s="756"/>
      <c r="LNX100" s="756"/>
      <c r="LNY100" s="756"/>
      <c r="LNZ100" s="756"/>
      <c r="LOA100" s="756"/>
      <c r="LOB100" s="756"/>
      <c r="LOC100" s="756"/>
      <c r="LOD100" s="756"/>
      <c r="LOE100" s="756"/>
      <c r="LOF100" s="756"/>
      <c r="LOG100" s="756"/>
      <c r="LOH100" s="756"/>
      <c r="LOI100" s="756"/>
      <c r="LOJ100" s="756"/>
      <c r="LOK100" s="756"/>
      <c r="LOL100" s="756"/>
      <c r="LOM100" s="756"/>
      <c r="LON100" s="756"/>
      <c r="LOO100" s="756"/>
      <c r="LOP100" s="756"/>
      <c r="LOQ100" s="756"/>
      <c r="LOR100" s="756"/>
      <c r="LOS100" s="756"/>
      <c r="LOT100" s="756"/>
      <c r="LOU100" s="756"/>
      <c r="LOV100" s="756"/>
      <c r="LOW100" s="756"/>
      <c r="LOX100" s="756"/>
      <c r="LOY100" s="756"/>
      <c r="LOZ100" s="756"/>
      <c r="LPA100" s="756"/>
      <c r="LPB100" s="756"/>
      <c r="LPC100" s="756"/>
      <c r="LPD100" s="756"/>
      <c r="LPE100" s="756"/>
      <c r="LPF100" s="756"/>
      <c r="LPG100" s="756"/>
      <c r="LPH100" s="756"/>
      <c r="LPI100" s="756"/>
      <c r="LPJ100" s="756"/>
      <c r="LPK100" s="756"/>
      <c r="LPL100" s="756"/>
      <c r="LPM100" s="756"/>
      <c r="LPN100" s="756"/>
      <c r="LPO100" s="756"/>
      <c r="LPP100" s="756"/>
      <c r="LPQ100" s="756"/>
      <c r="LPR100" s="756"/>
      <c r="LPS100" s="756"/>
      <c r="LPT100" s="756"/>
      <c r="LPU100" s="756"/>
      <c r="LPV100" s="756"/>
      <c r="LPW100" s="756"/>
      <c r="LPX100" s="756"/>
      <c r="LPY100" s="756"/>
      <c r="LPZ100" s="756"/>
      <c r="LQA100" s="756"/>
      <c r="LQB100" s="756"/>
      <c r="LQC100" s="756"/>
      <c r="LQD100" s="756"/>
      <c r="LQE100" s="756"/>
      <c r="LQF100" s="756"/>
      <c r="LQG100" s="756"/>
      <c r="LQH100" s="756"/>
      <c r="LQI100" s="756"/>
      <c r="LQJ100" s="756"/>
      <c r="LQK100" s="756"/>
      <c r="LQL100" s="756"/>
      <c r="LQM100" s="756"/>
      <c r="LQN100" s="756"/>
      <c r="LQO100" s="756"/>
      <c r="LQP100" s="756"/>
      <c r="LQQ100" s="756"/>
      <c r="LQR100" s="756"/>
      <c r="LQS100" s="756"/>
      <c r="LQT100" s="756"/>
      <c r="LQU100" s="756"/>
      <c r="LQV100" s="756"/>
      <c r="LQW100" s="756"/>
      <c r="LQX100" s="756"/>
      <c r="LQY100" s="756"/>
      <c r="LQZ100" s="756"/>
      <c r="LRA100" s="756"/>
      <c r="LRB100" s="756"/>
      <c r="LRC100" s="756"/>
      <c r="LRD100" s="756"/>
      <c r="LRE100" s="756"/>
      <c r="LRF100" s="756"/>
      <c r="LRG100" s="756"/>
      <c r="LRH100" s="756"/>
      <c r="LRI100" s="756"/>
      <c r="LRJ100" s="756"/>
      <c r="LRK100" s="756"/>
      <c r="LRL100" s="756"/>
      <c r="LRM100" s="756"/>
      <c r="LRN100" s="756"/>
      <c r="LRO100" s="756"/>
      <c r="LRP100" s="756"/>
      <c r="LRQ100" s="756"/>
      <c r="LRR100" s="756"/>
      <c r="LRS100" s="756"/>
      <c r="LRT100" s="756"/>
      <c r="LRU100" s="756"/>
      <c r="LRV100" s="756"/>
      <c r="LRW100" s="756"/>
      <c r="LRX100" s="756"/>
      <c r="LRY100" s="756"/>
      <c r="LRZ100" s="756"/>
      <c r="LSA100" s="756"/>
      <c r="LSB100" s="756"/>
      <c r="LSC100" s="756"/>
      <c r="LSD100" s="756"/>
      <c r="LSE100" s="756"/>
      <c r="LSF100" s="756"/>
      <c r="LSG100" s="756"/>
      <c r="LSH100" s="756"/>
      <c r="LSI100" s="756"/>
      <c r="LSJ100" s="756"/>
      <c r="LSK100" s="756"/>
      <c r="LSL100" s="756"/>
      <c r="LSM100" s="756"/>
      <c r="LSN100" s="756"/>
      <c r="LSO100" s="756"/>
      <c r="LSP100" s="756"/>
      <c r="LSQ100" s="756"/>
      <c r="LSR100" s="756"/>
      <c r="LSS100" s="756"/>
      <c r="LST100" s="756"/>
      <c r="LSU100" s="756"/>
      <c r="LSV100" s="756"/>
      <c r="LSW100" s="756"/>
      <c r="LSX100" s="756"/>
      <c r="LSY100" s="756"/>
      <c r="LSZ100" s="756"/>
      <c r="LTA100" s="756"/>
      <c r="LTB100" s="756"/>
      <c r="LTC100" s="756"/>
      <c r="LTD100" s="756"/>
      <c r="LTE100" s="756"/>
      <c r="LTF100" s="756"/>
      <c r="LTG100" s="756"/>
      <c r="LTH100" s="756"/>
      <c r="LTI100" s="756"/>
      <c r="LTJ100" s="756"/>
      <c r="LTK100" s="756"/>
      <c r="LTL100" s="756"/>
      <c r="LTM100" s="756"/>
      <c r="LTN100" s="756"/>
      <c r="LTO100" s="756"/>
      <c r="LTP100" s="756"/>
      <c r="LTQ100" s="756"/>
      <c r="LTR100" s="756"/>
      <c r="LTS100" s="756"/>
      <c r="LTT100" s="756"/>
      <c r="LTU100" s="756"/>
      <c r="LTV100" s="756"/>
      <c r="LTW100" s="756"/>
      <c r="LTX100" s="756"/>
      <c r="LTY100" s="756"/>
      <c r="LTZ100" s="756"/>
      <c r="LUA100" s="756"/>
      <c r="LUB100" s="756"/>
      <c r="LUC100" s="756"/>
      <c r="LUD100" s="756"/>
      <c r="LUE100" s="756"/>
      <c r="LUF100" s="756"/>
      <c r="LUG100" s="756"/>
      <c r="LUH100" s="756"/>
      <c r="LUI100" s="756"/>
      <c r="LUJ100" s="756"/>
      <c r="LUK100" s="756"/>
      <c r="LUL100" s="756"/>
      <c r="LUM100" s="756"/>
      <c r="LUN100" s="756"/>
      <c r="LUO100" s="756"/>
      <c r="LUP100" s="756"/>
      <c r="LUQ100" s="756"/>
      <c r="LUR100" s="756"/>
      <c r="LUS100" s="756"/>
      <c r="LUT100" s="756"/>
      <c r="LUU100" s="756"/>
      <c r="LUV100" s="756"/>
      <c r="LUW100" s="756"/>
      <c r="LUX100" s="756"/>
      <c r="LUY100" s="756"/>
      <c r="LUZ100" s="756"/>
      <c r="LVA100" s="756"/>
      <c r="LVB100" s="756"/>
      <c r="LVC100" s="756"/>
      <c r="LVD100" s="756"/>
      <c r="LVE100" s="756"/>
      <c r="LVF100" s="756"/>
      <c r="LVG100" s="756"/>
      <c r="LVH100" s="756"/>
      <c r="LVI100" s="756"/>
      <c r="LVJ100" s="756"/>
      <c r="LVK100" s="756"/>
      <c r="LVL100" s="756"/>
      <c r="LVM100" s="756"/>
      <c r="LVN100" s="756"/>
      <c r="LVO100" s="756"/>
      <c r="LVP100" s="756"/>
      <c r="LVQ100" s="756"/>
      <c r="LVR100" s="756"/>
      <c r="LVS100" s="756"/>
      <c r="LVT100" s="756"/>
      <c r="LVU100" s="756"/>
      <c r="LVV100" s="756"/>
      <c r="LVW100" s="756"/>
      <c r="LVX100" s="756"/>
      <c r="LVY100" s="756"/>
      <c r="LVZ100" s="756"/>
      <c r="LWA100" s="756"/>
      <c r="LWB100" s="756"/>
      <c r="LWC100" s="756"/>
      <c r="LWD100" s="756"/>
      <c r="LWE100" s="756"/>
      <c r="LWF100" s="756"/>
      <c r="LWG100" s="756"/>
      <c r="LWH100" s="756"/>
      <c r="LWI100" s="756"/>
      <c r="LWJ100" s="756"/>
      <c r="LWK100" s="756"/>
      <c r="LWL100" s="756"/>
      <c r="LWM100" s="756"/>
      <c r="LWN100" s="756"/>
      <c r="LWO100" s="756"/>
      <c r="LWP100" s="756"/>
      <c r="LWQ100" s="756"/>
      <c r="LWR100" s="756"/>
      <c r="LWS100" s="756"/>
      <c r="LWT100" s="756"/>
      <c r="LWU100" s="756"/>
      <c r="LWV100" s="756"/>
      <c r="LWW100" s="756"/>
      <c r="LWX100" s="756"/>
      <c r="LWY100" s="756"/>
      <c r="LWZ100" s="756"/>
      <c r="LXA100" s="756"/>
      <c r="LXB100" s="756"/>
      <c r="LXC100" s="756"/>
      <c r="LXD100" s="756"/>
      <c r="LXE100" s="756"/>
      <c r="LXF100" s="756"/>
      <c r="LXG100" s="756"/>
      <c r="LXH100" s="756"/>
      <c r="LXI100" s="756"/>
      <c r="LXJ100" s="756"/>
      <c r="LXK100" s="756"/>
      <c r="LXL100" s="756"/>
      <c r="LXM100" s="756"/>
      <c r="LXN100" s="756"/>
      <c r="LXO100" s="756"/>
      <c r="LXP100" s="756"/>
      <c r="LXQ100" s="756"/>
      <c r="LXR100" s="756"/>
      <c r="LXS100" s="756"/>
      <c r="LXT100" s="756"/>
      <c r="LXU100" s="756"/>
      <c r="LXV100" s="756"/>
      <c r="LXW100" s="756"/>
      <c r="LXX100" s="756"/>
      <c r="LXY100" s="756"/>
      <c r="LXZ100" s="756"/>
      <c r="LYA100" s="756"/>
      <c r="LYB100" s="756"/>
      <c r="LYC100" s="756"/>
      <c r="LYD100" s="756"/>
      <c r="LYE100" s="756"/>
      <c r="LYF100" s="756"/>
      <c r="LYG100" s="756"/>
      <c r="LYH100" s="756"/>
      <c r="LYI100" s="756"/>
      <c r="LYJ100" s="756"/>
      <c r="LYK100" s="756"/>
      <c r="LYL100" s="756"/>
      <c r="LYM100" s="756"/>
      <c r="LYN100" s="756"/>
      <c r="LYO100" s="756"/>
      <c r="LYP100" s="756"/>
      <c r="LYQ100" s="756"/>
      <c r="LYR100" s="756"/>
      <c r="LYS100" s="756"/>
      <c r="LYT100" s="756"/>
      <c r="LYU100" s="756"/>
      <c r="LYV100" s="756"/>
      <c r="LYW100" s="756"/>
      <c r="LYX100" s="756"/>
      <c r="LYY100" s="756"/>
      <c r="LYZ100" s="756"/>
      <c r="LZA100" s="756"/>
      <c r="LZB100" s="756"/>
      <c r="LZC100" s="756"/>
      <c r="LZD100" s="756"/>
      <c r="LZE100" s="756"/>
      <c r="LZF100" s="756"/>
      <c r="LZG100" s="756"/>
      <c r="LZH100" s="756"/>
      <c r="LZI100" s="756"/>
      <c r="LZJ100" s="756"/>
      <c r="LZK100" s="756"/>
      <c r="LZL100" s="756"/>
      <c r="LZM100" s="756"/>
      <c r="LZN100" s="756"/>
      <c r="LZO100" s="756"/>
      <c r="LZP100" s="756"/>
      <c r="LZQ100" s="756"/>
      <c r="LZR100" s="756"/>
      <c r="LZS100" s="756"/>
      <c r="LZT100" s="756"/>
      <c r="LZU100" s="756"/>
      <c r="LZV100" s="756"/>
      <c r="LZW100" s="756"/>
      <c r="LZX100" s="756"/>
      <c r="LZY100" s="756"/>
      <c r="LZZ100" s="756"/>
      <c r="MAA100" s="756"/>
      <c r="MAB100" s="756"/>
      <c r="MAC100" s="756"/>
      <c r="MAD100" s="756"/>
      <c r="MAE100" s="756"/>
      <c r="MAF100" s="756"/>
      <c r="MAG100" s="756"/>
      <c r="MAH100" s="756"/>
      <c r="MAI100" s="756"/>
      <c r="MAJ100" s="756"/>
      <c r="MAK100" s="756"/>
      <c r="MAL100" s="756"/>
      <c r="MAM100" s="756"/>
      <c r="MAN100" s="756"/>
      <c r="MAO100" s="756"/>
      <c r="MAP100" s="756"/>
      <c r="MAQ100" s="756"/>
      <c r="MAR100" s="756"/>
      <c r="MAS100" s="756"/>
      <c r="MAT100" s="756"/>
      <c r="MAU100" s="756"/>
      <c r="MAV100" s="756"/>
      <c r="MAW100" s="756"/>
      <c r="MAX100" s="756"/>
      <c r="MAY100" s="756"/>
      <c r="MAZ100" s="756"/>
      <c r="MBA100" s="756"/>
      <c r="MBB100" s="756"/>
      <c r="MBC100" s="756"/>
      <c r="MBD100" s="756"/>
      <c r="MBE100" s="756"/>
      <c r="MBF100" s="756"/>
      <c r="MBG100" s="756"/>
      <c r="MBH100" s="756"/>
      <c r="MBI100" s="756"/>
      <c r="MBJ100" s="756"/>
      <c r="MBK100" s="756"/>
      <c r="MBL100" s="756"/>
      <c r="MBM100" s="756"/>
      <c r="MBN100" s="756"/>
      <c r="MBO100" s="756"/>
      <c r="MBP100" s="756"/>
      <c r="MBQ100" s="756"/>
      <c r="MBR100" s="756"/>
      <c r="MBS100" s="756"/>
      <c r="MBT100" s="756"/>
      <c r="MBU100" s="756"/>
      <c r="MBV100" s="756"/>
      <c r="MBW100" s="756"/>
      <c r="MBX100" s="756"/>
      <c r="MBY100" s="756"/>
      <c r="MBZ100" s="756"/>
      <c r="MCA100" s="756"/>
      <c r="MCB100" s="756"/>
      <c r="MCC100" s="756"/>
      <c r="MCD100" s="756"/>
      <c r="MCE100" s="756"/>
      <c r="MCF100" s="756"/>
      <c r="MCG100" s="756"/>
      <c r="MCH100" s="756"/>
      <c r="MCI100" s="756"/>
      <c r="MCJ100" s="756"/>
      <c r="MCK100" s="756"/>
      <c r="MCL100" s="756"/>
      <c r="MCM100" s="756"/>
      <c r="MCN100" s="756"/>
      <c r="MCO100" s="756"/>
      <c r="MCP100" s="756"/>
      <c r="MCQ100" s="756"/>
      <c r="MCR100" s="756"/>
      <c r="MCS100" s="756"/>
      <c r="MCT100" s="756"/>
      <c r="MCU100" s="756"/>
      <c r="MCV100" s="756"/>
      <c r="MCW100" s="756"/>
      <c r="MCX100" s="756"/>
      <c r="MCY100" s="756"/>
      <c r="MCZ100" s="756"/>
      <c r="MDA100" s="756"/>
      <c r="MDB100" s="756"/>
      <c r="MDC100" s="756"/>
      <c r="MDD100" s="756"/>
      <c r="MDE100" s="756"/>
      <c r="MDF100" s="756"/>
      <c r="MDG100" s="756"/>
      <c r="MDH100" s="756"/>
      <c r="MDI100" s="756"/>
      <c r="MDJ100" s="756"/>
      <c r="MDK100" s="756"/>
      <c r="MDL100" s="756"/>
      <c r="MDM100" s="756"/>
      <c r="MDN100" s="756"/>
      <c r="MDO100" s="756"/>
      <c r="MDP100" s="756"/>
      <c r="MDQ100" s="756"/>
      <c r="MDR100" s="756"/>
      <c r="MDS100" s="756"/>
      <c r="MDT100" s="756"/>
      <c r="MDU100" s="756"/>
      <c r="MDV100" s="756"/>
      <c r="MDW100" s="756"/>
      <c r="MDX100" s="756"/>
      <c r="MDY100" s="756"/>
      <c r="MDZ100" s="756"/>
      <c r="MEA100" s="756"/>
      <c r="MEB100" s="756"/>
      <c r="MEC100" s="756"/>
      <c r="MED100" s="756"/>
      <c r="MEE100" s="756"/>
      <c r="MEF100" s="756"/>
      <c r="MEG100" s="756"/>
      <c r="MEH100" s="756"/>
      <c r="MEI100" s="756"/>
      <c r="MEJ100" s="756"/>
      <c r="MEK100" s="756"/>
      <c r="MEL100" s="756"/>
      <c r="MEM100" s="756"/>
      <c r="MEN100" s="756"/>
      <c r="MEO100" s="756"/>
      <c r="MEP100" s="756"/>
      <c r="MEQ100" s="756"/>
      <c r="MER100" s="756"/>
      <c r="MES100" s="756"/>
      <c r="MET100" s="756"/>
      <c r="MEU100" s="756"/>
      <c r="MEV100" s="756"/>
      <c r="MEW100" s="756"/>
      <c r="MEX100" s="756"/>
      <c r="MEY100" s="756"/>
      <c r="MEZ100" s="756"/>
      <c r="MFA100" s="756"/>
      <c r="MFB100" s="756"/>
      <c r="MFC100" s="756"/>
      <c r="MFD100" s="756"/>
      <c r="MFE100" s="756"/>
      <c r="MFF100" s="756"/>
      <c r="MFG100" s="756"/>
      <c r="MFH100" s="756"/>
      <c r="MFI100" s="756"/>
      <c r="MFJ100" s="756"/>
      <c r="MFK100" s="756"/>
      <c r="MFL100" s="756"/>
      <c r="MFM100" s="756"/>
      <c r="MFN100" s="756"/>
      <c r="MFO100" s="756"/>
      <c r="MFP100" s="756"/>
      <c r="MFQ100" s="756"/>
      <c r="MFR100" s="756"/>
      <c r="MFS100" s="756"/>
      <c r="MFT100" s="756"/>
      <c r="MFU100" s="756"/>
      <c r="MFV100" s="756"/>
      <c r="MFW100" s="756"/>
      <c r="MFX100" s="756"/>
      <c r="MFY100" s="756"/>
      <c r="MFZ100" s="756"/>
      <c r="MGA100" s="756"/>
      <c r="MGB100" s="756"/>
      <c r="MGC100" s="756"/>
      <c r="MGD100" s="756"/>
      <c r="MGE100" s="756"/>
      <c r="MGF100" s="756"/>
      <c r="MGG100" s="756"/>
      <c r="MGH100" s="756"/>
      <c r="MGI100" s="756"/>
      <c r="MGJ100" s="756"/>
      <c r="MGK100" s="756"/>
      <c r="MGL100" s="756"/>
      <c r="MGM100" s="756"/>
      <c r="MGN100" s="756"/>
      <c r="MGO100" s="756"/>
      <c r="MGP100" s="756"/>
      <c r="MGQ100" s="756"/>
      <c r="MGR100" s="756"/>
      <c r="MGS100" s="756"/>
      <c r="MGT100" s="756"/>
      <c r="MGU100" s="756"/>
      <c r="MGV100" s="756"/>
      <c r="MGW100" s="756"/>
      <c r="MGX100" s="756"/>
      <c r="MGY100" s="756"/>
      <c r="MGZ100" s="756"/>
      <c r="MHA100" s="756"/>
      <c r="MHB100" s="756"/>
      <c r="MHC100" s="756"/>
      <c r="MHD100" s="756"/>
      <c r="MHE100" s="756"/>
      <c r="MHF100" s="756"/>
      <c r="MHG100" s="756"/>
      <c r="MHH100" s="756"/>
      <c r="MHI100" s="756"/>
      <c r="MHJ100" s="756"/>
      <c r="MHK100" s="756"/>
      <c r="MHL100" s="756"/>
      <c r="MHM100" s="756"/>
      <c r="MHN100" s="756"/>
      <c r="MHO100" s="756"/>
      <c r="MHP100" s="756"/>
      <c r="MHQ100" s="756"/>
      <c r="MHR100" s="756"/>
      <c r="MHS100" s="756"/>
      <c r="MHT100" s="756"/>
      <c r="MHU100" s="756"/>
      <c r="MHV100" s="756"/>
      <c r="MHW100" s="756"/>
      <c r="MHX100" s="756"/>
      <c r="MHY100" s="756"/>
      <c r="MHZ100" s="756"/>
      <c r="MIA100" s="756"/>
      <c r="MIB100" s="756"/>
      <c r="MIC100" s="756"/>
      <c r="MID100" s="756"/>
      <c r="MIE100" s="756"/>
      <c r="MIF100" s="756"/>
      <c r="MIG100" s="756"/>
      <c r="MIH100" s="756"/>
      <c r="MII100" s="756"/>
      <c r="MIJ100" s="756"/>
      <c r="MIK100" s="756"/>
      <c r="MIL100" s="756"/>
      <c r="MIM100" s="756"/>
      <c r="MIN100" s="756"/>
      <c r="MIO100" s="756"/>
      <c r="MIP100" s="756"/>
      <c r="MIQ100" s="756"/>
      <c r="MIR100" s="756"/>
      <c r="MIS100" s="756"/>
      <c r="MIT100" s="756"/>
      <c r="MIU100" s="756"/>
      <c r="MIV100" s="756"/>
      <c r="MIW100" s="756"/>
      <c r="MIX100" s="756"/>
      <c r="MIY100" s="756"/>
      <c r="MIZ100" s="756"/>
      <c r="MJA100" s="756"/>
      <c r="MJB100" s="756"/>
      <c r="MJC100" s="756"/>
      <c r="MJD100" s="756"/>
      <c r="MJE100" s="756"/>
      <c r="MJF100" s="756"/>
      <c r="MJG100" s="756"/>
      <c r="MJH100" s="756"/>
      <c r="MJI100" s="756"/>
      <c r="MJJ100" s="756"/>
      <c r="MJK100" s="756"/>
      <c r="MJL100" s="756"/>
      <c r="MJM100" s="756"/>
      <c r="MJN100" s="756"/>
      <c r="MJO100" s="756"/>
      <c r="MJP100" s="756"/>
      <c r="MJQ100" s="756"/>
      <c r="MJR100" s="756"/>
      <c r="MJS100" s="756"/>
      <c r="MJT100" s="756"/>
      <c r="MJU100" s="756"/>
      <c r="MJV100" s="756"/>
      <c r="MJW100" s="756"/>
      <c r="MJX100" s="756"/>
      <c r="MJY100" s="756"/>
      <c r="MJZ100" s="756"/>
      <c r="MKA100" s="756"/>
      <c r="MKB100" s="756"/>
      <c r="MKC100" s="756"/>
      <c r="MKD100" s="756"/>
      <c r="MKE100" s="756"/>
      <c r="MKF100" s="756"/>
      <c r="MKG100" s="756"/>
      <c r="MKH100" s="756"/>
      <c r="MKI100" s="756"/>
      <c r="MKJ100" s="756"/>
      <c r="MKK100" s="756"/>
      <c r="MKL100" s="756"/>
      <c r="MKM100" s="756"/>
      <c r="MKN100" s="756"/>
      <c r="MKO100" s="756"/>
      <c r="MKP100" s="756"/>
      <c r="MKQ100" s="756"/>
      <c r="MKR100" s="756"/>
      <c r="MKS100" s="756"/>
      <c r="MKT100" s="756"/>
      <c r="MKU100" s="756"/>
      <c r="MKV100" s="756"/>
      <c r="MKW100" s="756"/>
      <c r="MKX100" s="756"/>
      <c r="MKY100" s="756"/>
      <c r="MKZ100" s="756"/>
      <c r="MLA100" s="756"/>
      <c r="MLB100" s="756"/>
      <c r="MLC100" s="756"/>
      <c r="MLD100" s="756"/>
      <c r="MLE100" s="756"/>
      <c r="MLF100" s="756"/>
      <c r="MLG100" s="756"/>
      <c r="MLH100" s="756"/>
      <c r="MLI100" s="756"/>
      <c r="MLJ100" s="756"/>
      <c r="MLK100" s="756"/>
      <c r="MLL100" s="756"/>
      <c r="MLM100" s="756"/>
      <c r="MLN100" s="756"/>
      <c r="MLO100" s="756"/>
      <c r="MLP100" s="756"/>
      <c r="MLQ100" s="756"/>
      <c r="MLR100" s="756"/>
      <c r="MLS100" s="756"/>
      <c r="MLT100" s="756"/>
      <c r="MLU100" s="756"/>
      <c r="MLV100" s="756"/>
      <c r="MLW100" s="756"/>
      <c r="MLX100" s="756"/>
      <c r="MLY100" s="756"/>
      <c r="MLZ100" s="756"/>
      <c r="MMA100" s="756"/>
      <c r="MMB100" s="756"/>
      <c r="MMC100" s="756"/>
      <c r="MMD100" s="756"/>
      <c r="MME100" s="756"/>
      <c r="MMF100" s="756"/>
      <c r="MMG100" s="756"/>
      <c r="MMH100" s="756"/>
      <c r="MMI100" s="756"/>
      <c r="MMJ100" s="756"/>
      <c r="MMK100" s="756"/>
      <c r="MML100" s="756"/>
      <c r="MMM100" s="756"/>
      <c r="MMN100" s="756"/>
      <c r="MMO100" s="756"/>
      <c r="MMP100" s="756"/>
      <c r="MMQ100" s="756"/>
      <c r="MMR100" s="756"/>
      <c r="MMS100" s="756"/>
      <c r="MMT100" s="756"/>
      <c r="MMU100" s="756"/>
      <c r="MMV100" s="756"/>
      <c r="MMW100" s="756"/>
      <c r="MMX100" s="756"/>
      <c r="MMY100" s="756"/>
      <c r="MMZ100" s="756"/>
      <c r="MNA100" s="756"/>
      <c r="MNB100" s="756"/>
      <c r="MNC100" s="756"/>
      <c r="MND100" s="756"/>
      <c r="MNE100" s="756"/>
      <c r="MNF100" s="756"/>
      <c r="MNG100" s="756"/>
      <c r="MNH100" s="756"/>
      <c r="MNI100" s="756"/>
      <c r="MNJ100" s="756"/>
      <c r="MNK100" s="756"/>
      <c r="MNL100" s="756"/>
      <c r="MNM100" s="756"/>
      <c r="MNN100" s="756"/>
      <c r="MNO100" s="756"/>
      <c r="MNP100" s="756"/>
      <c r="MNQ100" s="756"/>
      <c r="MNR100" s="756"/>
      <c r="MNS100" s="756"/>
      <c r="MNT100" s="756"/>
      <c r="MNU100" s="756"/>
      <c r="MNV100" s="756"/>
      <c r="MNW100" s="756"/>
      <c r="MNX100" s="756"/>
      <c r="MNY100" s="756"/>
      <c r="MNZ100" s="756"/>
      <c r="MOA100" s="756"/>
      <c r="MOB100" s="756"/>
      <c r="MOC100" s="756"/>
      <c r="MOD100" s="756"/>
      <c r="MOE100" s="756"/>
      <c r="MOF100" s="756"/>
      <c r="MOG100" s="756"/>
      <c r="MOH100" s="756"/>
      <c r="MOI100" s="756"/>
      <c r="MOJ100" s="756"/>
      <c r="MOK100" s="756"/>
      <c r="MOL100" s="756"/>
      <c r="MOM100" s="756"/>
      <c r="MON100" s="756"/>
      <c r="MOO100" s="756"/>
      <c r="MOP100" s="756"/>
      <c r="MOQ100" s="756"/>
      <c r="MOR100" s="756"/>
      <c r="MOS100" s="756"/>
      <c r="MOT100" s="756"/>
      <c r="MOU100" s="756"/>
      <c r="MOV100" s="756"/>
      <c r="MOW100" s="756"/>
      <c r="MOX100" s="756"/>
      <c r="MOY100" s="756"/>
      <c r="MOZ100" s="756"/>
      <c r="MPA100" s="756"/>
      <c r="MPB100" s="756"/>
      <c r="MPC100" s="756"/>
      <c r="MPD100" s="756"/>
      <c r="MPE100" s="756"/>
      <c r="MPF100" s="756"/>
      <c r="MPG100" s="756"/>
      <c r="MPH100" s="756"/>
      <c r="MPI100" s="756"/>
      <c r="MPJ100" s="756"/>
      <c r="MPK100" s="756"/>
      <c r="MPL100" s="756"/>
      <c r="MPM100" s="756"/>
      <c r="MPN100" s="756"/>
      <c r="MPO100" s="756"/>
      <c r="MPP100" s="756"/>
      <c r="MPQ100" s="756"/>
      <c r="MPR100" s="756"/>
      <c r="MPS100" s="756"/>
      <c r="MPT100" s="756"/>
      <c r="MPU100" s="756"/>
      <c r="MPV100" s="756"/>
      <c r="MPW100" s="756"/>
      <c r="MPX100" s="756"/>
      <c r="MPY100" s="756"/>
      <c r="MPZ100" s="756"/>
      <c r="MQA100" s="756"/>
      <c r="MQB100" s="756"/>
      <c r="MQC100" s="756"/>
      <c r="MQD100" s="756"/>
      <c r="MQE100" s="756"/>
      <c r="MQF100" s="756"/>
      <c r="MQG100" s="756"/>
      <c r="MQH100" s="756"/>
      <c r="MQI100" s="756"/>
      <c r="MQJ100" s="756"/>
      <c r="MQK100" s="756"/>
      <c r="MQL100" s="756"/>
      <c r="MQM100" s="756"/>
      <c r="MQN100" s="756"/>
      <c r="MQO100" s="756"/>
      <c r="MQP100" s="756"/>
      <c r="MQQ100" s="756"/>
      <c r="MQR100" s="756"/>
      <c r="MQS100" s="756"/>
      <c r="MQT100" s="756"/>
      <c r="MQU100" s="756"/>
      <c r="MQV100" s="756"/>
      <c r="MQW100" s="756"/>
      <c r="MQX100" s="756"/>
      <c r="MQY100" s="756"/>
      <c r="MQZ100" s="756"/>
      <c r="MRA100" s="756"/>
      <c r="MRB100" s="756"/>
      <c r="MRC100" s="756"/>
      <c r="MRD100" s="756"/>
      <c r="MRE100" s="756"/>
      <c r="MRF100" s="756"/>
      <c r="MRG100" s="756"/>
      <c r="MRH100" s="756"/>
      <c r="MRI100" s="756"/>
      <c r="MRJ100" s="756"/>
      <c r="MRK100" s="756"/>
      <c r="MRL100" s="756"/>
      <c r="MRM100" s="756"/>
      <c r="MRN100" s="756"/>
      <c r="MRO100" s="756"/>
      <c r="MRP100" s="756"/>
      <c r="MRQ100" s="756"/>
      <c r="MRR100" s="756"/>
      <c r="MRS100" s="756"/>
      <c r="MRT100" s="756"/>
      <c r="MRU100" s="756"/>
      <c r="MRV100" s="756"/>
      <c r="MRW100" s="756"/>
      <c r="MRX100" s="756"/>
      <c r="MRY100" s="756"/>
      <c r="MRZ100" s="756"/>
      <c r="MSA100" s="756"/>
      <c r="MSB100" s="756"/>
      <c r="MSC100" s="756"/>
      <c r="MSD100" s="756"/>
      <c r="MSE100" s="756"/>
      <c r="MSF100" s="756"/>
      <c r="MSG100" s="756"/>
      <c r="MSH100" s="756"/>
      <c r="MSI100" s="756"/>
      <c r="MSJ100" s="756"/>
      <c r="MSK100" s="756"/>
      <c r="MSL100" s="756"/>
      <c r="MSM100" s="756"/>
      <c r="MSN100" s="756"/>
      <c r="MSO100" s="756"/>
      <c r="MSP100" s="756"/>
      <c r="MSQ100" s="756"/>
      <c r="MSR100" s="756"/>
      <c r="MSS100" s="756"/>
      <c r="MST100" s="756"/>
      <c r="MSU100" s="756"/>
      <c r="MSV100" s="756"/>
      <c r="MSW100" s="756"/>
      <c r="MSX100" s="756"/>
      <c r="MSY100" s="756"/>
      <c r="MSZ100" s="756"/>
      <c r="MTA100" s="756"/>
      <c r="MTB100" s="756"/>
      <c r="MTC100" s="756"/>
      <c r="MTD100" s="756"/>
      <c r="MTE100" s="756"/>
      <c r="MTF100" s="756"/>
      <c r="MTG100" s="756"/>
      <c r="MTH100" s="756"/>
      <c r="MTI100" s="756"/>
      <c r="MTJ100" s="756"/>
      <c r="MTK100" s="756"/>
      <c r="MTL100" s="756"/>
      <c r="MTM100" s="756"/>
      <c r="MTN100" s="756"/>
      <c r="MTO100" s="756"/>
      <c r="MTP100" s="756"/>
      <c r="MTQ100" s="756"/>
      <c r="MTR100" s="756"/>
      <c r="MTS100" s="756"/>
      <c r="MTT100" s="756"/>
      <c r="MTU100" s="756"/>
      <c r="MTV100" s="756"/>
      <c r="MTW100" s="756"/>
      <c r="MTX100" s="756"/>
      <c r="MTY100" s="756"/>
      <c r="MTZ100" s="756"/>
      <c r="MUA100" s="756"/>
      <c r="MUB100" s="756"/>
      <c r="MUC100" s="756"/>
      <c r="MUD100" s="756"/>
      <c r="MUE100" s="756"/>
      <c r="MUF100" s="756"/>
      <c r="MUG100" s="756"/>
      <c r="MUH100" s="756"/>
      <c r="MUI100" s="756"/>
      <c r="MUJ100" s="756"/>
      <c r="MUK100" s="756"/>
      <c r="MUL100" s="756"/>
      <c r="MUM100" s="756"/>
      <c r="MUN100" s="756"/>
      <c r="MUO100" s="756"/>
      <c r="MUP100" s="756"/>
      <c r="MUQ100" s="756"/>
      <c r="MUR100" s="756"/>
      <c r="MUS100" s="756"/>
      <c r="MUT100" s="756"/>
      <c r="MUU100" s="756"/>
      <c r="MUV100" s="756"/>
      <c r="MUW100" s="756"/>
      <c r="MUX100" s="756"/>
      <c r="MUY100" s="756"/>
      <c r="MUZ100" s="756"/>
      <c r="MVA100" s="756"/>
      <c r="MVB100" s="756"/>
      <c r="MVC100" s="756"/>
      <c r="MVD100" s="756"/>
      <c r="MVE100" s="756"/>
      <c r="MVF100" s="756"/>
      <c r="MVG100" s="756"/>
      <c r="MVH100" s="756"/>
      <c r="MVI100" s="756"/>
      <c r="MVJ100" s="756"/>
      <c r="MVK100" s="756"/>
      <c r="MVL100" s="756"/>
      <c r="MVM100" s="756"/>
      <c r="MVN100" s="756"/>
      <c r="MVO100" s="756"/>
      <c r="MVP100" s="756"/>
      <c r="MVQ100" s="756"/>
      <c r="MVR100" s="756"/>
      <c r="MVS100" s="756"/>
      <c r="MVT100" s="756"/>
      <c r="MVU100" s="756"/>
      <c r="MVV100" s="756"/>
      <c r="MVW100" s="756"/>
      <c r="MVX100" s="756"/>
      <c r="MVY100" s="756"/>
      <c r="MVZ100" s="756"/>
      <c r="MWA100" s="756"/>
      <c r="MWB100" s="756"/>
      <c r="MWC100" s="756"/>
      <c r="MWD100" s="756"/>
      <c r="MWE100" s="756"/>
      <c r="MWF100" s="756"/>
      <c r="MWG100" s="756"/>
      <c r="MWH100" s="756"/>
      <c r="MWI100" s="756"/>
      <c r="MWJ100" s="756"/>
      <c r="MWK100" s="756"/>
      <c r="MWL100" s="756"/>
      <c r="MWM100" s="756"/>
      <c r="MWN100" s="756"/>
      <c r="MWO100" s="756"/>
      <c r="MWP100" s="756"/>
      <c r="MWQ100" s="756"/>
      <c r="MWR100" s="756"/>
      <c r="MWS100" s="756"/>
      <c r="MWT100" s="756"/>
      <c r="MWU100" s="756"/>
      <c r="MWV100" s="756"/>
      <c r="MWW100" s="756"/>
      <c r="MWX100" s="756"/>
      <c r="MWY100" s="756"/>
      <c r="MWZ100" s="756"/>
      <c r="MXA100" s="756"/>
      <c r="MXB100" s="756"/>
      <c r="MXC100" s="756"/>
      <c r="MXD100" s="756"/>
      <c r="MXE100" s="756"/>
      <c r="MXF100" s="756"/>
      <c r="MXG100" s="756"/>
      <c r="MXH100" s="756"/>
      <c r="MXI100" s="756"/>
      <c r="MXJ100" s="756"/>
      <c r="MXK100" s="756"/>
      <c r="MXL100" s="756"/>
      <c r="MXM100" s="756"/>
      <c r="MXN100" s="756"/>
      <c r="MXO100" s="756"/>
      <c r="MXP100" s="756"/>
      <c r="MXQ100" s="756"/>
      <c r="MXR100" s="756"/>
      <c r="MXS100" s="756"/>
      <c r="MXT100" s="756"/>
      <c r="MXU100" s="756"/>
      <c r="MXV100" s="756"/>
      <c r="MXW100" s="756"/>
      <c r="MXX100" s="756"/>
      <c r="MXY100" s="756"/>
      <c r="MXZ100" s="756"/>
      <c r="MYA100" s="756"/>
      <c r="MYB100" s="756"/>
      <c r="MYC100" s="756"/>
      <c r="MYD100" s="756"/>
      <c r="MYE100" s="756"/>
      <c r="MYF100" s="756"/>
      <c r="MYG100" s="756"/>
      <c r="MYH100" s="756"/>
      <c r="MYI100" s="756"/>
      <c r="MYJ100" s="756"/>
      <c r="MYK100" s="756"/>
      <c r="MYL100" s="756"/>
      <c r="MYM100" s="756"/>
      <c r="MYN100" s="756"/>
      <c r="MYO100" s="756"/>
      <c r="MYP100" s="756"/>
      <c r="MYQ100" s="756"/>
      <c r="MYR100" s="756"/>
      <c r="MYS100" s="756"/>
      <c r="MYT100" s="756"/>
      <c r="MYU100" s="756"/>
      <c r="MYV100" s="756"/>
      <c r="MYW100" s="756"/>
      <c r="MYX100" s="756"/>
      <c r="MYY100" s="756"/>
      <c r="MYZ100" s="756"/>
      <c r="MZA100" s="756"/>
      <c r="MZB100" s="756"/>
      <c r="MZC100" s="756"/>
      <c r="MZD100" s="756"/>
      <c r="MZE100" s="756"/>
      <c r="MZF100" s="756"/>
      <c r="MZG100" s="756"/>
      <c r="MZH100" s="756"/>
      <c r="MZI100" s="756"/>
      <c r="MZJ100" s="756"/>
      <c r="MZK100" s="756"/>
      <c r="MZL100" s="756"/>
      <c r="MZM100" s="756"/>
      <c r="MZN100" s="756"/>
      <c r="MZO100" s="756"/>
      <c r="MZP100" s="756"/>
      <c r="MZQ100" s="756"/>
      <c r="MZR100" s="756"/>
      <c r="MZS100" s="756"/>
      <c r="MZT100" s="756"/>
      <c r="MZU100" s="756"/>
      <c r="MZV100" s="756"/>
      <c r="MZW100" s="756"/>
      <c r="MZX100" s="756"/>
      <c r="MZY100" s="756"/>
      <c r="MZZ100" s="756"/>
      <c r="NAA100" s="756"/>
      <c r="NAB100" s="756"/>
      <c r="NAC100" s="756"/>
      <c r="NAD100" s="756"/>
      <c r="NAE100" s="756"/>
      <c r="NAF100" s="756"/>
      <c r="NAG100" s="756"/>
      <c r="NAH100" s="756"/>
      <c r="NAI100" s="756"/>
      <c r="NAJ100" s="756"/>
      <c r="NAK100" s="756"/>
      <c r="NAL100" s="756"/>
      <c r="NAM100" s="756"/>
      <c r="NAN100" s="756"/>
      <c r="NAO100" s="756"/>
      <c r="NAP100" s="756"/>
      <c r="NAQ100" s="756"/>
      <c r="NAR100" s="756"/>
      <c r="NAS100" s="756"/>
      <c r="NAT100" s="756"/>
      <c r="NAU100" s="756"/>
      <c r="NAV100" s="756"/>
      <c r="NAW100" s="756"/>
      <c r="NAX100" s="756"/>
      <c r="NAY100" s="756"/>
      <c r="NAZ100" s="756"/>
      <c r="NBA100" s="756"/>
      <c r="NBB100" s="756"/>
      <c r="NBC100" s="756"/>
      <c r="NBD100" s="756"/>
      <c r="NBE100" s="756"/>
      <c r="NBF100" s="756"/>
      <c r="NBG100" s="756"/>
      <c r="NBH100" s="756"/>
      <c r="NBI100" s="756"/>
      <c r="NBJ100" s="756"/>
      <c r="NBK100" s="756"/>
      <c r="NBL100" s="756"/>
      <c r="NBM100" s="756"/>
      <c r="NBN100" s="756"/>
      <c r="NBO100" s="756"/>
      <c r="NBP100" s="756"/>
      <c r="NBQ100" s="756"/>
      <c r="NBR100" s="756"/>
      <c r="NBS100" s="756"/>
      <c r="NBT100" s="756"/>
      <c r="NBU100" s="756"/>
      <c r="NBV100" s="756"/>
      <c r="NBW100" s="756"/>
      <c r="NBX100" s="756"/>
      <c r="NBY100" s="756"/>
      <c r="NBZ100" s="756"/>
      <c r="NCA100" s="756"/>
      <c r="NCB100" s="756"/>
      <c r="NCC100" s="756"/>
      <c r="NCD100" s="756"/>
      <c r="NCE100" s="756"/>
      <c r="NCF100" s="756"/>
      <c r="NCG100" s="756"/>
      <c r="NCH100" s="756"/>
      <c r="NCI100" s="756"/>
      <c r="NCJ100" s="756"/>
      <c r="NCK100" s="756"/>
      <c r="NCL100" s="756"/>
      <c r="NCM100" s="756"/>
      <c r="NCN100" s="756"/>
      <c r="NCO100" s="756"/>
      <c r="NCP100" s="756"/>
      <c r="NCQ100" s="756"/>
      <c r="NCR100" s="756"/>
      <c r="NCS100" s="756"/>
      <c r="NCT100" s="756"/>
      <c r="NCU100" s="756"/>
      <c r="NCV100" s="756"/>
      <c r="NCW100" s="756"/>
      <c r="NCX100" s="756"/>
      <c r="NCY100" s="756"/>
      <c r="NCZ100" s="756"/>
      <c r="NDA100" s="756"/>
      <c r="NDB100" s="756"/>
      <c r="NDC100" s="756"/>
      <c r="NDD100" s="756"/>
      <c r="NDE100" s="756"/>
      <c r="NDF100" s="756"/>
      <c r="NDG100" s="756"/>
      <c r="NDH100" s="756"/>
      <c r="NDI100" s="756"/>
      <c r="NDJ100" s="756"/>
      <c r="NDK100" s="756"/>
      <c r="NDL100" s="756"/>
      <c r="NDM100" s="756"/>
      <c r="NDN100" s="756"/>
      <c r="NDO100" s="756"/>
      <c r="NDP100" s="756"/>
      <c r="NDQ100" s="756"/>
      <c r="NDR100" s="756"/>
      <c r="NDS100" s="756"/>
      <c r="NDT100" s="756"/>
      <c r="NDU100" s="756"/>
      <c r="NDV100" s="756"/>
      <c r="NDW100" s="756"/>
      <c r="NDX100" s="756"/>
      <c r="NDY100" s="756"/>
      <c r="NDZ100" s="756"/>
      <c r="NEA100" s="756"/>
      <c r="NEB100" s="756"/>
      <c r="NEC100" s="756"/>
      <c r="NED100" s="756"/>
      <c r="NEE100" s="756"/>
      <c r="NEF100" s="756"/>
      <c r="NEG100" s="756"/>
      <c r="NEH100" s="756"/>
      <c r="NEI100" s="756"/>
      <c r="NEJ100" s="756"/>
      <c r="NEK100" s="756"/>
      <c r="NEL100" s="756"/>
      <c r="NEM100" s="756"/>
      <c r="NEN100" s="756"/>
      <c r="NEO100" s="756"/>
      <c r="NEP100" s="756"/>
      <c r="NEQ100" s="756"/>
      <c r="NER100" s="756"/>
      <c r="NES100" s="756"/>
      <c r="NET100" s="756"/>
      <c r="NEU100" s="756"/>
      <c r="NEV100" s="756"/>
      <c r="NEW100" s="756"/>
      <c r="NEX100" s="756"/>
      <c r="NEY100" s="756"/>
      <c r="NEZ100" s="756"/>
      <c r="NFA100" s="756"/>
      <c r="NFB100" s="756"/>
      <c r="NFC100" s="756"/>
      <c r="NFD100" s="756"/>
      <c r="NFE100" s="756"/>
      <c r="NFF100" s="756"/>
      <c r="NFG100" s="756"/>
      <c r="NFH100" s="756"/>
      <c r="NFI100" s="756"/>
      <c r="NFJ100" s="756"/>
      <c r="NFK100" s="756"/>
      <c r="NFL100" s="756"/>
      <c r="NFM100" s="756"/>
      <c r="NFN100" s="756"/>
      <c r="NFO100" s="756"/>
      <c r="NFP100" s="756"/>
      <c r="NFQ100" s="756"/>
      <c r="NFR100" s="756"/>
      <c r="NFS100" s="756"/>
      <c r="NFT100" s="756"/>
      <c r="NFU100" s="756"/>
      <c r="NFV100" s="756"/>
      <c r="NFW100" s="756"/>
      <c r="NFX100" s="756"/>
      <c r="NFY100" s="756"/>
      <c r="NFZ100" s="756"/>
      <c r="NGA100" s="756"/>
      <c r="NGB100" s="756"/>
      <c r="NGC100" s="756"/>
      <c r="NGD100" s="756"/>
      <c r="NGE100" s="756"/>
      <c r="NGF100" s="756"/>
      <c r="NGG100" s="756"/>
      <c r="NGH100" s="756"/>
      <c r="NGI100" s="756"/>
      <c r="NGJ100" s="756"/>
      <c r="NGK100" s="756"/>
      <c r="NGL100" s="756"/>
      <c r="NGM100" s="756"/>
      <c r="NGN100" s="756"/>
      <c r="NGO100" s="756"/>
      <c r="NGP100" s="756"/>
      <c r="NGQ100" s="756"/>
      <c r="NGR100" s="756"/>
      <c r="NGS100" s="756"/>
      <c r="NGT100" s="756"/>
      <c r="NGU100" s="756"/>
      <c r="NGV100" s="756"/>
      <c r="NGW100" s="756"/>
      <c r="NGX100" s="756"/>
      <c r="NGY100" s="756"/>
      <c r="NGZ100" s="756"/>
      <c r="NHA100" s="756"/>
      <c r="NHB100" s="756"/>
      <c r="NHC100" s="756"/>
      <c r="NHD100" s="756"/>
      <c r="NHE100" s="756"/>
      <c r="NHF100" s="756"/>
      <c r="NHG100" s="756"/>
      <c r="NHH100" s="756"/>
      <c r="NHI100" s="756"/>
      <c r="NHJ100" s="756"/>
      <c r="NHK100" s="756"/>
      <c r="NHL100" s="756"/>
      <c r="NHM100" s="756"/>
      <c r="NHN100" s="756"/>
      <c r="NHO100" s="756"/>
      <c r="NHP100" s="756"/>
      <c r="NHQ100" s="756"/>
      <c r="NHR100" s="756"/>
      <c r="NHS100" s="756"/>
      <c r="NHT100" s="756"/>
      <c r="NHU100" s="756"/>
      <c r="NHV100" s="756"/>
      <c r="NHW100" s="756"/>
      <c r="NHX100" s="756"/>
      <c r="NHY100" s="756"/>
      <c r="NHZ100" s="756"/>
      <c r="NIA100" s="756"/>
      <c r="NIB100" s="756"/>
      <c r="NIC100" s="756"/>
      <c r="NID100" s="756"/>
      <c r="NIE100" s="756"/>
      <c r="NIF100" s="756"/>
      <c r="NIG100" s="756"/>
      <c r="NIH100" s="756"/>
      <c r="NII100" s="756"/>
      <c r="NIJ100" s="756"/>
      <c r="NIK100" s="756"/>
      <c r="NIL100" s="756"/>
      <c r="NIM100" s="756"/>
      <c r="NIN100" s="756"/>
      <c r="NIO100" s="756"/>
      <c r="NIP100" s="756"/>
      <c r="NIQ100" s="756"/>
      <c r="NIR100" s="756"/>
      <c r="NIS100" s="756"/>
      <c r="NIT100" s="756"/>
      <c r="NIU100" s="756"/>
      <c r="NIV100" s="756"/>
      <c r="NIW100" s="756"/>
      <c r="NIX100" s="756"/>
      <c r="NIY100" s="756"/>
      <c r="NIZ100" s="756"/>
      <c r="NJA100" s="756"/>
      <c r="NJB100" s="756"/>
      <c r="NJC100" s="756"/>
      <c r="NJD100" s="756"/>
      <c r="NJE100" s="756"/>
      <c r="NJF100" s="756"/>
      <c r="NJG100" s="756"/>
      <c r="NJH100" s="756"/>
      <c r="NJI100" s="756"/>
      <c r="NJJ100" s="756"/>
      <c r="NJK100" s="756"/>
      <c r="NJL100" s="756"/>
      <c r="NJM100" s="756"/>
      <c r="NJN100" s="756"/>
      <c r="NJO100" s="756"/>
      <c r="NJP100" s="756"/>
      <c r="NJQ100" s="756"/>
      <c r="NJR100" s="756"/>
      <c r="NJS100" s="756"/>
      <c r="NJT100" s="756"/>
      <c r="NJU100" s="756"/>
      <c r="NJV100" s="756"/>
      <c r="NJW100" s="756"/>
      <c r="NJX100" s="756"/>
      <c r="NJY100" s="756"/>
      <c r="NJZ100" s="756"/>
      <c r="NKA100" s="756"/>
      <c r="NKB100" s="756"/>
      <c r="NKC100" s="756"/>
      <c r="NKD100" s="756"/>
      <c r="NKE100" s="756"/>
      <c r="NKF100" s="756"/>
      <c r="NKG100" s="756"/>
      <c r="NKH100" s="756"/>
      <c r="NKI100" s="756"/>
      <c r="NKJ100" s="756"/>
      <c r="NKK100" s="756"/>
      <c r="NKL100" s="756"/>
      <c r="NKM100" s="756"/>
      <c r="NKN100" s="756"/>
      <c r="NKO100" s="756"/>
      <c r="NKP100" s="756"/>
      <c r="NKQ100" s="756"/>
      <c r="NKR100" s="756"/>
      <c r="NKS100" s="756"/>
      <c r="NKT100" s="756"/>
      <c r="NKU100" s="756"/>
      <c r="NKV100" s="756"/>
      <c r="NKW100" s="756"/>
      <c r="NKX100" s="756"/>
      <c r="NKY100" s="756"/>
      <c r="NKZ100" s="756"/>
      <c r="NLA100" s="756"/>
      <c r="NLB100" s="756"/>
      <c r="NLC100" s="756"/>
      <c r="NLD100" s="756"/>
      <c r="NLE100" s="756"/>
      <c r="NLF100" s="756"/>
      <c r="NLG100" s="756"/>
      <c r="NLH100" s="756"/>
      <c r="NLI100" s="756"/>
      <c r="NLJ100" s="756"/>
      <c r="NLK100" s="756"/>
      <c r="NLL100" s="756"/>
      <c r="NLM100" s="756"/>
      <c r="NLN100" s="756"/>
      <c r="NLO100" s="756"/>
      <c r="NLP100" s="756"/>
      <c r="NLQ100" s="756"/>
      <c r="NLR100" s="756"/>
      <c r="NLS100" s="756"/>
      <c r="NLT100" s="756"/>
      <c r="NLU100" s="756"/>
      <c r="NLV100" s="756"/>
      <c r="NLW100" s="756"/>
      <c r="NLX100" s="756"/>
      <c r="NLY100" s="756"/>
      <c r="NLZ100" s="756"/>
      <c r="NMA100" s="756"/>
      <c r="NMB100" s="756"/>
      <c r="NMC100" s="756"/>
      <c r="NMD100" s="756"/>
      <c r="NME100" s="756"/>
      <c r="NMF100" s="756"/>
      <c r="NMG100" s="756"/>
      <c r="NMH100" s="756"/>
      <c r="NMI100" s="756"/>
      <c r="NMJ100" s="756"/>
      <c r="NMK100" s="756"/>
      <c r="NML100" s="756"/>
      <c r="NMM100" s="756"/>
      <c r="NMN100" s="756"/>
      <c r="NMO100" s="756"/>
      <c r="NMP100" s="756"/>
      <c r="NMQ100" s="756"/>
      <c r="NMR100" s="756"/>
      <c r="NMS100" s="756"/>
      <c r="NMT100" s="756"/>
      <c r="NMU100" s="756"/>
      <c r="NMV100" s="756"/>
      <c r="NMW100" s="756"/>
      <c r="NMX100" s="756"/>
      <c r="NMY100" s="756"/>
      <c r="NMZ100" s="756"/>
      <c r="NNA100" s="756"/>
      <c r="NNB100" s="756"/>
      <c r="NNC100" s="756"/>
      <c r="NND100" s="756"/>
      <c r="NNE100" s="756"/>
      <c r="NNF100" s="756"/>
      <c r="NNG100" s="756"/>
      <c r="NNH100" s="756"/>
      <c r="NNI100" s="756"/>
      <c r="NNJ100" s="756"/>
      <c r="NNK100" s="756"/>
      <c r="NNL100" s="756"/>
      <c r="NNM100" s="756"/>
      <c r="NNN100" s="756"/>
      <c r="NNO100" s="756"/>
      <c r="NNP100" s="756"/>
      <c r="NNQ100" s="756"/>
      <c r="NNR100" s="756"/>
      <c r="NNS100" s="756"/>
      <c r="NNT100" s="756"/>
      <c r="NNU100" s="756"/>
      <c r="NNV100" s="756"/>
      <c r="NNW100" s="756"/>
      <c r="NNX100" s="756"/>
      <c r="NNY100" s="756"/>
      <c r="NNZ100" s="756"/>
      <c r="NOA100" s="756"/>
      <c r="NOB100" s="756"/>
      <c r="NOC100" s="756"/>
      <c r="NOD100" s="756"/>
      <c r="NOE100" s="756"/>
      <c r="NOF100" s="756"/>
      <c r="NOG100" s="756"/>
      <c r="NOH100" s="756"/>
      <c r="NOI100" s="756"/>
      <c r="NOJ100" s="756"/>
      <c r="NOK100" s="756"/>
      <c r="NOL100" s="756"/>
      <c r="NOM100" s="756"/>
      <c r="NON100" s="756"/>
      <c r="NOO100" s="756"/>
      <c r="NOP100" s="756"/>
      <c r="NOQ100" s="756"/>
      <c r="NOR100" s="756"/>
      <c r="NOS100" s="756"/>
      <c r="NOT100" s="756"/>
      <c r="NOU100" s="756"/>
      <c r="NOV100" s="756"/>
      <c r="NOW100" s="756"/>
      <c r="NOX100" s="756"/>
      <c r="NOY100" s="756"/>
      <c r="NOZ100" s="756"/>
      <c r="NPA100" s="756"/>
      <c r="NPB100" s="756"/>
      <c r="NPC100" s="756"/>
      <c r="NPD100" s="756"/>
      <c r="NPE100" s="756"/>
      <c r="NPF100" s="756"/>
      <c r="NPG100" s="756"/>
      <c r="NPH100" s="756"/>
      <c r="NPI100" s="756"/>
      <c r="NPJ100" s="756"/>
      <c r="NPK100" s="756"/>
      <c r="NPL100" s="756"/>
      <c r="NPM100" s="756"/>
      <c r="NPN100" s="756"/>
      <c r="NPO100" s="756"/>
      <c r="NPP100" s="756"/>
      <c r="NPQ100" s="756"/>
      <c r="NPR100" s="756"/>
      <c r="NPS100" s="756"/>
      <c r="NPT100" s="756"/>
      <c r="NPU100" s="756"/>
      <c r="NPV100" s="756"/>
      <c r="NPW100" s="756"/>
      <c r="NPX100" s="756"/>
      <c r="NPY100" s="756"/>
      <c r="NPZ100" s="756"/>
      <c r="NQA100" s="756"/>
      <c r="NQB100" s="756"/>
      <c r="NQC100" s="756"/>
      <c r="NQD100" s="756"/>
      <c r="NQE100" s="756"/>
      <c r="NQF100" s="756"/>
      <c r="NQG100" s="756"/>
      <c r="NQH100" s="756"/>
      <c r="NQI100" s="756"/>
      <c r="NQJ100" s="756"/>
      <c r="NQK100" s="756"/>
      <c r="NQL100" s="756"/>
      <c r="NQM100" s="756"/>
      <c r="NQN100" s="756"/>
      <c r="NQO100" s="756"/>
      <c r="NQP100" s="756"/>
      <c r="NQQ100" s="756"/>
      <c r="NQR100" s="756"/>
      <c r="NQS100" s="756"/>
      <c r="NQT100" s="756"/>
      <c r="NQU100" s="756"/>
      <c r="NQV100" s="756"/>
      <c r="NQW100" s="756"/>
      <c r="NQX100" s="756"/>
      <c r="NQY100" s="756"/>
      <c r="NQZ100" s="756"/>
      <c r="NRA100" s="756"/>
      <c r="NRB100" s="756"/>
      <c r="NRC100" s="756"/>
      <c r="NRD100" s="756"/>
      <c r="NRE100" s="756"/>
      <c r="NRF100" s="756"/>
      <c r="NRG100" s="756"/>
      <c r="NRH100" s="756"/>
      <c r="NRI100" s="756"/>
      <c r="NRJ100" s="756"/>
      <c r="NRK100" s="756"/>
      <c r="NRL100" s="756"/>
      <c r="NRM100" s="756"/>
      <c r="NRN100" s="756"/>
      <c r="NRO100" s="756"/>
      <c r="NRP100" s="756"/>
      <c r="NRQ100" s="756"/>
      <c r="NRR100" s="756"/>
      <c r="NRS100" s="756"/>
      <c r="NRT100" s="756"/>
      <c r="NRU100" s="756"/>
      <c r="NRV100" s="756"/>
      <c r="NRW100" s="756"/>
      <c r="NRX100" s="756"/>
      <c r="NRY100" s="756"/>
      <c r="NRZ100" s="756"/>
      <c r="NSA100" s="756"/>
      <c r="NSB100" s="756"/>
      <c r="NSC100" s="756"/>
      <c r="NSD100" s="756"/>
      <c r="NSE100" s="756"/>
      <c r="NSF100" s="756"/>
      <c r="NSG100" s="756"/>
      <c r="NSH100" s="756"/>
      <c r="NSI100" s="756"/>
      <c r="NSJ100" s="756"/>
      <c r="NSK100" s="756"/>
      <c r="NSL100" s="756"/>
      <c r="NSM100" s="756"/>
      <c r="NSN100" s="756"/>
      <c r="NSO100" s="756"/>
      <c r="NSP100" s="756"/>
      <c r="NSQ100" s="756"/>
      <c r="NSR100" s="756"/>
      <c r="NSS100" s="756"/>
      <c r="NST100" s="756"/>
      <c r="NSU100" s="756"/>
      <c r="NSV100" s="756"/>
      <c r="NSW100" s="756"/>
      <c r="NSX100" s="756"/>
      <c r="NSY100" s="756"/>
      <c r="NSZ100" s="756"/>
      <c r="NTA100" s="756"/>
      <c r="NTB100" s="756"/>
      <c r="NTC100" s="756"/>
      <c r="NTD100" s="756"/>
      <c r="NTE100" s="756"/>
      <c r="NTF100" s="756"/>
      <c r="NTG100" s="756"/>
      <c r="NTH100" s="756"/>
      <c r="NTI100" s="756"/>
      <c r="NTJ100" s="756"/>
      <c r="NTK100" s="756"/>
      <c r="NTL100" s="756"/>
      <c r="NTM100" s="756"/>
      <c r="NTN100" s="756"/>
      <c r="NTO100" s="756"/>
      <c r="NTP100" s="756"/>
      <c r="NTQ100" s="756"/>
      <c r="NTR100" s="756"/>
      <c r="NTS100" s="756"/>
      <c r="NTT100" s="756"/>
      <c r="NTU100" s="756"/>
      <c r="NTV100" s="756"/>
      <c r="NTW100" s="756"/>
      <c r="NTX100" s="756"/>
      <c r="NTY100" s="756"/>
      <c r="NTZ100" s="756"/>
      <c r="NUA100" s="756"/>
      <c r="NUB100" s="756"/>
      <c r="NUC100" s="756"/>
      <c r="NUD100" s="756"/>
      <c r="NUE100" s="756"/>
      <c r="NUF100" s="756"/>
      <c r="NUG100" s="756"/>
      <c r="NUH100" s="756"/>
      <c r="NUI100" s="756"/>
      <c r="NUJ100" s="756"/>
      <c r="NUK100" s="756"/>
      <c r="NUL100" s="756"/>
      <c r="NUM100" s="756"/>
      <c r="NUN100" s="756"/>
      <c r="NUO100" s="756"/>
      <c r="NUP100" s="756"/>
      <c r="NUQ100" s="756"/>
      <c r="NUR100" s="756"/>
      <c r="NUS100" s="756"/>
      <c r="NUT100" s="756"/>
      <c r="NUU100" s="756"/>
      <c r="NUV100" s="756"/>
      <c r="NUW100" s="756"/>
      <c r="NUX100" s="756"/>
      <c r="NUY100" s="756"/>
      <c r="NUZ100" s="756"/>
      <c r="NVA100" s="756"/>
      <c r="NVB100" s="756"/>
      <c r="NVC100" s="756"/>
      <c r="NVD100" s="756"/>
      <c r="NVE100" s="756"/>
      <c r="NVF100" s="756"/>
      <c r="NVG100" s="756"/>
      <c r="NVH100" s="756"/>
      <c r="NVI100" s="756"/>
      <c r="NVJ100" s="756"/>
      <c r="NVK100" s="756"/>
      <c r="NVL100" s="756"/>
      <c r="NVM100" s="756"/>
      <c r="NVN100" s="756"/>
      <c r="NVO100" s="756"/>
      <c r="NVP100" s="756"/>
      <c r="NVQ100" s="756"/>
      <c r="NVR100" s="756"/>
      <c r="NVS100" s="756"/>
      <c r="NVT100" s="756"/>
      <c r="NVU100" s="756"/>
      <c r="NVV100" s="756"/>
      <c r="NVW100" s="756"/>
      <c r="NVX100" s="756"/>
      <c r="NVY100" s="756"/>
      <c r="NVZ100" s="756"/>
      <c r="NWA100" s="756"/>
      <c r="NWB100" s="756"/>
      <c r="NWC100" s="756"/>
      <c r="NWD100" s="756"/>
      <c r="NWE100" s="756"/>
      <c r="NWF100" s="756"/>
      <c r="NWG100" s="756"/>
      <c r="NWH100" s="756"/>
      <c r="NWI100" s="756"/>
      <c r="NWJ100" s="756"/>
      <c r="NWK100" s="756"/>
      <c r="NWL100" s="756"/>
      <c r="NWM100" s="756"/>
      <c r="NWN100" s="756"/>
      <c r="NWO100" s="756"/>
      <c r="NWP100" s="756"/>
      <c r="NWQ100" s="756"/>
      <c r="NWR100" s="756"/>
      <c r="NWS100" s="756"/>
      <c r="NWT100" s="756"/>
      <c r="NWU100" s="756"/>
      <c r="NWV100" s="756"/>
      <c r="NWW100" s="756"/>
      <c r="NWX100" s="756"/>
      <c r="NWY100" s="756"/>
      <c r="NWZ100" s="756"/>
      <c r="NXA100" s="756"/>
      <c r="NXB100" s="756"/>
      <c r="NXC100" s="756"/>
      <c r="NXD100" s="756"/>
      <c r="NXE100" s="756"/>
      <c r="NXF100" s="756"/>
      <c r="NXG100" s="756"/>
      <c r="NXH100" s="756"/>
      <c r="NXI100" s="756"/>
      <c r="NXJ100" s="756"/>
      <c r="NXK100" s="756"/>
      <c r="NXL100" s="756"/>
      <c r="NXM100" s="756"/>
      <c r="NXN100" s="756"/>
      <c r="NXO100" s="756"/>
      <c r="NXP100" s="756"/>
      <c r="NXQ100" s="756"/>
      <c r="NXR100" s="756"/>
      <c r="NXS100" s="756"/>
      <c r="NXT100" s="756"/>
      <c r="NXU100" s="756"/>
      <c r="NXV100" s="756"/>
      <c r="NXW100" s="756"/>
      <c r="NXX100" s="756"/>
      <c r="NXY100" s="756"/>
      <c r="NXZ100" s="756"/>
      <c r="NYA100" s="756"/>
      <c r="NYB100" s="756"/>
      <c r="NYC100" s="756"/>
      <c r="NYD100" s="756"/>
      <c r="NYE100" s="756"/>
      <c r="NYF100" s="756"/>
      <c r="NYG100" s="756"/>
      <c r="NYH100" s="756"/>
      <c r="NYI100" s="756"/>
      <c r="NYJ100" s="756"/>
      <c r="NYK100" s="756"/>
      <c r="NYL100" s="756"/>
      <c r="NYM100" s="756"/>
      <c r="NYN100" s="756"/>
      <c r="NYO100" s="756"/>
      <c r="NYP100" s="756"/>
      <c r="NYQ100" s="756"/>
      <c r="NYR100" s="756"/>
      <c r="NYS100" s="756"/>
      <c r="NYT100" s="756"/>
      <c r="NYU100" s="756"/>
      <c r="NYV100" s="756"/>
      <c r="NYW100" s="756"/>
      <c r="NYX100" s="756"/>
      <c r="NYY100" s="756"/>
      <c r="NYZ100" s="756"/>
      <c r="NZA100" s="756"/>
      <c r="NZB100" s="756"/>
      <c r="NZC100" s="756"/>
      <c r="NZD100" s="756"/>
      <c r="NZE100" s="756"/>
      <c r="NZF100" s="756"/>
      <c r="NZG100" s="756"/>
      <c r="NZH100" s="756"/>
      <c r="NZI100" s="756"/>
      <c r="NZJ100" s="756"/>
      <c r="NZK100" s="756"/>
      <c r="NZL100" s="756"/>
      <c r="NZM100" s="756"/>
      <c r="NZN100" s="756"/>
      <c r="NZO100" s="756"/>
      <c r="NZP100" s="756"/>
      <c r="NZQ100" s="756"/>
      <c r="NZR100" s="756"/>
      <c r="NZS100" s="756"/>
      <c r="NZT100" s="756"/>
      <c r="NZU100" s="756"/>
      <c r="NZV100" s="756"/>
      <c r="NZW100" s="756"/>
      <c r="NZX100" s="756"/>
      <c r="NZY100" s="756"/>
      <c r="NZZ100" s="756"/>
      <c r="OAA100" s="756"/>
      <c r="OAB100" s="756"/>
      <c r="OAC100" s="756"/>
      <c r="OAD100" s="756"/>
      <c r="OAE100" s="756"/>
      <c r="OAF100" s="756"/>
      <c r="OAG100" s="756"/>
      <c r="OAH100" s="756"/>
      <c r="OAI100" s="756"/>
      <c r="OAJ100" s="756"/>
      <c r="OAK100" s="756"/>
      <c r="OAL100" s="756"/>
      <c r="OAM100" s="756"/>
      <c r="OAN100" s="756"/>
      <c r="OAO100" s="756"/>
      <c r="OAP100" s="756"/>
      <c r="OAQ100" s="756"/>
      <c r="OAR100" s="756"/>
      <c r="OAS100" s="756"/>
      <c r="OAT100" s="756"/>
      <c r="OAU100" s="756"/>
      <c r="OAV100" s="756"/>
      <c r="OAW100" s="756"/>
      <c r="OAX100" s="756"/>
      <c r="OAY100" s="756"/>
      <c r="OAZ100" s="756"/>
      <c r="OBA100" s="756"/>
      <c r="OBB100" s="756"/>
      <c r="OBC100" s="756"/>
      <c r="OBD100" s="756"/>
      <c r="OBE100" s="756"/>
      <c r="OBF100" s="756"/>
      <c r="OBG100" s="756"/>
      <c r="OBH100" s="756"/>
      <c r="OBI100" s="756"/>
      <c r="OBJ100" s="756"/>
      <c r="OBK100" s="756"/>
      <c r="OBL100" s="756"/>
      <c r="OBM100" s="756"/>
      <c r="OBN100" s="756"/>
      <c r="OBO100" s="756"/>
      <c r="OBP100" s="756"/>
      <c r="OBQ100" s="756"/>
      <c r="OBR100" s="756"/>
      <c r="OBS100" s="756"/>
      <c r="OBT100" s="756"/>
      <c r="OBU100" s="756"/>
      <c r="OBV100" s="756"/>
      <c r="OBW100" s="756"/>
      <c r="OBX100" s="756"/>
      <c r="OBY100" s="756"/>
      <c r="OBZ100" s="756"/>
      <c r="OCA100" s="756"/>
      <c r="OCB100" s="756"/>
      <c r="OCC100" s="756"/>
      <c r="OCD100" s="756"/>
      <c r="OCE100" s="756"/>
      <c r="OCF100" s="756"/>
      <c r="OCG100" s="756"/>
      <c r="OCH100" s="756"/>
      <c r="OCI100" s="756"/>
      <c r="OCJ100" s="756"/>
      <c r="OCK100" s="756"/>
      <c r="OCL100" s="756"/>
      <c r="OCM100" s="756"/>
      <c r="OCN100" s="756"/>
      <c r="OCO100" s="756"/>
      <c r="OCP100" s="756"/>
      <c r="OCQ100" s="756"/>
      <c r="OCR100" s="756"/>
      <c r="OCS100" s="756"/>
      <c r="OCT100" s="756"/>
      <c r="OCU100" s="756"/>
      <c r="OCV100" s="756"/>
      <c r="OCW100" s="756"/>
      <c r="OCX100" s="756"/>
      <c r="OCY100" s="756"/>
      <c r="OCZ100" s="756"/>
      <c r="ODA100" s="756"/>
      <c r="ODB100" s="756"/>
      <c r="ODC100" s="756"/>
      <c r="ODD100" s="756"/>
      <c r="ODE100" s="756"/>
      <c r="ODF100" s="756"/>
      <c r="ODG100" s="756"/>
      <c r="ODH100" s="756"/>
      <c r="ODI100" s="756"/>
      <c r="ODJ100" s="756"/>
      <c r="ODK100" s="756"/>
      <c r="ODL100" s="756"/>
      <c r="ODM100" s="756"/>
      <c r="ODN100" s="756"/>
      <c r="ODO100" s="756"/>
      <c r="ODP100" s="756"/>
      <c r="ODQ100" s="756"/>
      <c r="ODR100" s="756"/>
      <c r="ODS100" s="756"/>
      <c r="ODT100" s="756"/>
      <c r="ODU100" s="756"/>
      <c r="ODV100" s="756"/>
      <c r="ODW100" s="756"/>
      <c r="ODX100" s="756"/>
      <c r="ODY100" s="756"/>
      <c r="ODZ100" s="756"/>
      <c r="OEA100" s="756"/>
      <c r="OEB100" s="756"/>
      <c r="OEC100" s="756"/>
      <c r="OED100" s="756"/>
      <c r="OEE100" s="756"/>
      <c r="OEF100" s="756"/>
      <c r="OEG100" s="756"/>
      <c r="OEH100" s="756"/>
      <c r="OEI100" s="756"/>
      <c r="OEJ100" s="756"/>
      <c r="OEK100" s="756"/>
      <c r="OEL100" s="756"/>
      <c r="OEM100" s="756"/>
      <c r="OEN100" s="756"/>
      <c r="OEO100" s="756"/>
      <c r="OEP100" s="756"/>
      <c r="OEQ100" s="756"/>
      <c r="OER100" s="756"/>
      <c r="OES100" s="756"/>
      <c r="OET100" s="756"/>
      <c r="OEU100" s="756"/>
      <c r="OEV100" s="756"/>
      <c r="OEW100" s="756"/>
      <c r="OEX100" s="756"/>
      <c r="OEY100" s="756"/>
      <c r="OEZ100" s="756"/>
      <c r="OFA100" s="756"/>
      <c r="OFB100" s="756"/>
      <c r="OFC100" s="756"/>
      <c r="OFD100" s="756"/>
      <c r="OFE100" s="756"/>
      <c r="OFF100" s="756"/>
      <c r="OFG100" s="756"/>
      <c r="OFH100" s="756"/>
      <c r="OFI100" s="756"/>
      <c r="OFJ100" s="756"/>
      <c r="OFK100" s="756"/>
      <c r="OFL100" s="756"/>
      <c r="OFM100" s="756"/>
      <c r="OFN100" s="756"/>
      <c r="OFO100" s="756"/>
      <c r="OFP100" s="756"/>
      <c r="OFQ100" s="756"/>
      <c r="OFR100" s="756"/>
      <c r="OFS100" s="756"/>
      <c r="OFT100" s="756"/>
      <c r="OFU100" s="756"/>
      <c r="OFV100" s="756"/>
      <c r="OFW100" s="756"/>
      <c r="OFX100" s="756"/>
      <c r="OFY100" s="756"/>
      <c r="OFZ100" s="756"/>
      <c r="OGA100" s="756"/>
      <c r="OGB100" s="756"/>
      <c r="OGC100" s="756"/>
      <c r="OGD100" s="756"/>
      <c r="OGE100" s="756"/>
      <c r="OGF100" s="756"/>
      <c r="OGG100" s="756"/>
      <c r="OGH100" s="756"/>
      <c r="OGI100" s="756"/>
      <c r="OGJ100" s="756"/>
      <c r="OGK100" s="756"/>
      <c r="OGL100" s="756"/>
      <c r="OGM100" s="756"/>
      <c r="OGN100" s="756"/>
      <c r="OGO100" s="756"/>
      <c r="OGP100" s="756"/>
      <c r="OGQ100" s="756"/>
      <c r="OGR100" s="756"/>
      <c r="OGS100" s="756"/>
      <c r="OGT100" s="756"/>
      <c r="OGU100" s="756"/>
      <c r="OGV100" s="756"/>
      <c r="OGW100" s="756"/>
      <c r="OGX100" s="756"/>
      <c r="OGY100" s="756"/>
      <c r="OGZ100" s="756"/>
      <c r="OHA100" s="756"/>
      <c r="OHB100" s="756"/>
      <c r="OHC100" s="756"/>
      <c r="OHD100" s="756"/>
      <c r="OHE100" s="756"/>
      <c r="OHF100" s="756"/>
      <c r="OHG100" s="756"/>
      <c r="OHH100" s="756"/>
      <c r="OHI100" s="756"/>
      <c r="OHJ100" s="756"/>
      <c r="OHK100" s="756"/>
      <c r="OHL100" s="756"/>
      <c r="OHM100" s="756"/>
      <c r="OHN100" s="756"/>
      <c r="OHO100" s="756"/>
      <c r="OHP100" s="756"/>
      <c r="OHQ100" s="756"/>
      <c r="OHR100" s="756"/>
      <c r="OHS100" s="756"/>
      <c r="OHT100" s="756"/>
      <c r="OHU100" s="756"/>
      <c r="OHV100" s="756"/>
      <c r="OHW100" s="756"/>
      <c r="OHX100" s="756"/>
      <c r="OHY100" s="756"/>
      <c r="OHZ100" s="756"/>
      <c r="OIA100" s="756"/>
      <c r="OIB100" s="756"/>
      <c r="OIC100" s="756"/>
      <c r="OID100" s="756"/>
      <c r="OIE100" s="756"/>
      <c r="OIF100" s="756"/>
      <c r="OIG100" s="756"/>
      <c r="OIH100" s="756"/>
      <c r="OII100" s="756"/>
      <c r="OIJ100" s="756"/>
      <c r="OIK100" s="756"/>
      <c r="OIL100" s="756"/>
      <c r="OIM100" s="756"/>
      <c r="OIN100" s="756"/>
      <c r="OIO100" s="756"/>
      <c r="OIP100" s="756"/>
      <c r="OIQ100" s="756"/>
      <c r="OIR100" s="756"/>
      <c r="OIS100" s="756"/>
      <c r="OIT100" s="756"/>
      <c r="OIU100" s="756"/>
      <c r="OIV100" s="756"/>
      <c r="OIW100" s="756"/>
      <c r="OIX100" s="756"/>
      <c r="OIY100" s="756"/>
      <c r="OIZ100" s="756"/>
      <c r="OJA100" s="756"/>
      <c r="OJB100" s="756"/>
      <c r="OJC100" s="756"/>
      <c r="OJD100" s="756"/>
      <c r="OJE100" s="756"/>
      <c r="OJF100" s="756"/>
      <c r="OJG100" s="756"/>
      <c r="OJH100" s="756"/>
      <c r="OJI100" s="756"/>
      <c r="OJJ100" s="756"/>
      <c r="OJK100" s="756"/>
      <c r="OJL100" s="756"/>
      <c r="OJM100" s="756"/>
      <c r="OJN100" s="756"/>
      <c r="OJO100" s="756"/>
      <c r="OJP100" s="756"/>
      <c r="OJQ100" s="756"/>
      <c r="OJR100" s="756"/>
      <c r="OJS100" s="756"/>
      <c r="OJT100" s="756"/>
      <c r="OJU100" s="756"/>
      <c r="OJV100" s="756"/>
      <c r="OJW100" s="756"/>
      <c r="OJX100" s="756"/>
      <c r="OJY100" s="756"/>
      <c r="OJZ100" s="756"/>
      <c r="OKA100" s="756"/>
      <c r="OKB100" s="756"/>
      <c r="OKC100" s="756"/>
      <c r="OKD100" s="756"/>
      <c r="OKE100" s="756"/>
      <c r="OKF100" s="756"/>
      <c r="OKG100" s="756"/>
      <c r="OKH100" s="756"/>
      <c r="OKI100" s="756"/>
      <c r="OKJ100" s="756"/>
      <c r="OKK100" s="756"/>
      <c r="OKL100" s="756"/>
      <c r="OKM100" s="756"/>
      <c r="OKN100" s="756"/>
      <c r="OKO100" s="756"/>
      <c r="OKP100" s="756"/>
      <c r="OKQ100" s="756"/>
      <c r="OKR100" s="756"/>
      <c r="OKS100" s="756"/>
      <c r="OKT100" s="756"/>
      <c r="OKU100" s="756"/>
      <c r="OKV100" s="756"/>
      <c r="OKW100" s="756"/>
      <c r="OKX100" s="756"/>
      <c r="OKY100" s="756"/>
      <c r="OKZ100" s="756"/>
      <c r="OLA100" s="756"/>
      <c r="OLB100" s="756"/>
      <c r="OLC100" s="756"/>
      <c r="OLD100" s="756"/>
      <c r="OLE100" s="756"/>
      <c r="OLF100" s="756"/>
      <c r="OLG100" s="756"/>
      <c r="OLH100" s="756"/>
      <c r="OLI100" s="756"/>
      <c r="OLJ100" s="756"/>
      <c r="OLK100" s="756"/>
      <c r="OLL100" s="756"/>
      <c r="OLM100" s="756"/>
      <c r="OLN100" s="756"/>
      <c r="OLO100" s="756"/>
      <c r="OLP100" s="756"/>
      <c r="OLQ100" s="756"/>
      <c r="OLR100" s="756"/>
      <c r="OLS100" s="756"/>
      <c r="OLT100" s="756"/>
      <c r="OLU100" s="756"/>
      <c r="OLV100" s="756"/>
      <c r="OLW100" s="756"/>
      <c r="OLX100" s="756"/>
      <c r="OLY100" s="756"/>
      <c r="OLZ100" s="756"/>
      <c r="OMA100" s="756"/>
      <c r="OMB100" s="756"/>
      <c r="OMC100" s="756"/>
      <c r="OMD100" s="756"/>
      <c r="OME100" s="756"/>
      <c r="OMF100" s="756"/>
      <c r="OMG100" s="756"/>
      <c r="OMH100" s="756"/>
      <c r="OMI100" s="756"/>
      <c r="OMJ100" s="756"/>
      <c r="OMK100" s="756"/>
      <c r="OML100" s="756"/>
      <c r="OMM100" s="756"/>
      <c r="OMN100" s="756"/>
      <c r="OMO100" s="756"/>
      <c r="OMP100" s="756"/>
      <c r="OMQ100" s="756"/>
      <c r="OMR100" s="756"/>
      <c r="OMS100" s="756"/>
      <c r="OMT100" s="756"/>
      <c r="OMU100" s="756"/>
      <c r="OMV100" s="756"/>
      <c r="OMW100" s="756"/>
      <c r="OMX100" s="756"/>
      <c r="OMY100" s="756"/>
      <c r="OMZ100" s="756"/>
      <c r="ONA100" s="756"/>
      <c r="ONB100" s="756"/>
      <c r="ONC100" s="756"/>
      <c r="OND100" s="756"/>
      <c r="ONE100" s="756"/>
      <c r="ONF100" s="756"/>
      <c r="ONG100" s="756"/>
      <c r="ONH100" s="756"/>
      <c r="ONI100" s="756"/>
      <c r="ONJ100" s="756"/>
      <c r="ONK100" s="756"/>
      <c r="ONL100" s="756"/>
      <c r="ONM100" s="756"/>
      <c r="ONN100" s="756"/>
      <c r="ONO100" s="756"/>
      <c r="ONP100" s="756"/>
      <c r="ONQ100" s="756"/>
      <c r="ONR100" s="756"/>
      <c r="ONS100" s="756"/>
      <c r="ONT100" s="756"/>
      <c r="ONU100" s="756"/>
      <c r="ONV100" s="756"/>
      <c r="ONW100" s="756"/>
      <c r="ONX100" s="756"/>
      <c r="ONY100" s="756"/>
      <c r="ONZ100" s="756"/>
      <c r="OOA100" s="756"/>
      <c r="OOB100" s="756"/>
      <c r="OOC100" s="756"/>
      <c r="OOD100" s="756"/>
      <c r="OOE100" s="756"/>
      <c r="OOF100" s="756"/>
      <c r="OOG100" s="756"/>
      <c r="OOH100" s="756"/>
      <c r="OOI100" s="756"/>
      <c r="OOJ100" s="756"/>
      <c r="OOK100" s="756"/>
      <c r="OOL100" s="756"/>
      <c r="OOM100" s="756"/>
      <c r="OON100" s="756"/>
      <c r="OOO100" s="756"/>
      <c r="OOP100" s="756"/>
      <c r="OOQ100" s="756"/>
      <c r="OOR100" s="756"/>
      <c r="OOS100" s="756"/>
      <c r="OOT100" s="756"/>
      <c r="OOU100" s="756"/>
      <c r="OOV100" s="756"/>
      <c r="OOW100" s="756"/>
      <c r="OOX100" s="756"/>
      <c r="OOY100" s="756"/>
      <c r="OOZ100" s="756"/>
      <c r="OPA100" s="756"/>
      <c r="OPB100" s="756"/>
      <c r="OPC100" s="756"/>
      <c r="OPD100" s="756"/>
      <c r="OPE100" s="756"/>
      <c r="OPF100" s="756"/>
      <c r="OPG100" s="756"/>
      <c r="OPH100" s="756"/>
      <c r="OPI100" s="756"/>
      <c r="OPJ100" s="756"/>
      <c r="OPK100" s="756"/>
      <c r="OPL100" s="756"/>
      <c r="OPM100" s="756"/>
      <c r="OPN100" s="756"/>
      <c r="OPO100" s="756"/>
      <c r="OPP100" s="756"/>
      <c r="OPQ100" s="756"/>
      <c r="OPR100" s="756"/>
      <c r="OPS100" s="756"/>
      <c r="OPT100" s="756"/>
      <c r="OPU100" s="756"/>
      <c r="OPV100" s="756"/>
      <c r="OPW100" s="756"/>
      <c r="OPX100" s="756"/>
      <c r="OPY100" s="756"/>
      <c r="OPZ100" s="756"/>
      <c r="OQA100" s="756"/>
      <c r="OQB100" s="756"/>
      <c r="OQC100" s="756"/>
      <c r="OQD100" s="756"/>
      <c r="OQE100" s="756"/>
      <c r="OQF100" s="756"/>
      <c r="OQG100" s="756"/>
      <c r="OQH100" s="756"/>
      <c r="OQI100" s="756"/>
      <c r="OQJ100" s="756"/>
      <c r="OQK100" s="756"/>
      <c r="OQL100" s="756"/>
      <c r="OQM100" s="756"/>
      <c r="OQN100" s="756"/>
      <c r="OQO100" s="756"/>
      <c r="OQP100" s="756"/>
      <c r="OQQ100" s="756"/>
      <c r="OQR100" s="756"/>
      <c r="OQS100" s="756"/>
      <c r="OQT100" s="756"/>
      <c r="OQU100" s="756"/>
      <c r="OQV100" s="756"/>
      <c r="OQW100" s="756"/>
      <c r="OQX100" s="756"/>
      <c r="OQY100" s="756"/>
      <c r="OQZ100" s="756"/>
      <c r="ORA100" s="756"/>
      <c r="ORB100" s="756"/>
      <c r="ORC100" s="756"/>
      <c r="ORD100" s="756"/>
      <c r="ORE100" s="756"/>
      <c r="ORF100" s="756"/>
      <c r="ORG100" s="756"/>
      <c r="ORH100" s="756"/>
      <c r="ORI100" s="756"/>
      <c r="ORJ100" s="756"/>
      <c r="ORK100" s="756"/>
      <c r="ORL100" s="756"/>
      <c r="ORM100" s="756"/>
      <c r="ORN100" s="756"/>
      <c r="ORO100" s="756"/>
      <c r="ORP100" s="756"/>
      <c r="ORQ100" s="756"/>
      <c r="ORR100" s="756"/>
      <c r="ORS100" s="756"/>
      <c r="ORT100" s="756"/>
      <c r="ORU100" s="756"/>
      <c r="ORV100" s="756"/>
      <c r="ORW100" s="756"/>
      <c r="ORX100" s="756"/>
      <c r="ORY100" s="756"/>
      <c r="ORZ100" s="756"/>
      <c r="OSA100" s="756"/>
      <c r="OSB100" s="756"/>
      <c r="OSC100" s="756"/>
      <c r="OSD100" s="756"/>
      <c r="OSE100" s="756"/>
      <c r="OSF100" s="756"/>
      <c r="OSG100" s="756"/>
      <c r="OSH100" s="756"/>
      <c r="OSI100" s="756"/>
      <c r="OSJ100" s="756"/>
      <c r="OSK100" s="756"/>
      <c r="OSL100" s="756"/>
      <c r="OSM100" s="756"/>
      <c r="OSN100" s="756"/>
      <c r="OSO100" s="756"/>
      <c r="OSP100" s="756"/>
      <c r="OSQ100" s="756"/>
      <c r="OSR100" s="756"/>
      <c r="OSS100" s="756"/>
      <c r="OST100" s="756"/>
      <c r="OSU100" s="756"/>
      <c r="OSV100" s="756"/>
      <c r="OSW100" s="756"/>
      <c r="OSX100" s="756"/>
      <c r="OSY100" s="756"/>
      <c r="OSZ100" s="756"/>
      <c r="OTA100" s="756"/>
      <c r="OTB100" s="756"/>
      <c r="OTC100" s="756"/>
      <c r="OTD100" s="756"/>
      <c r="OTE100" s="756"/>
      <c r="OTF100" s="756"/>
      <c r="OTG100" s="756"/>
      <c r="OTH100" s="756"/>
      <c r="OTI100" s="756"/>
      <c r="OTJ100" s="756"/>
      <c r="OTK100" s="756"/>
      <c r="OTL100" s="756"/>
      <c r="OTM100" s="756"/>
      <c r="OTN100" s="756"/>
      <c r="OTO100" s="756"/>
      <c r="OTP100" s="756"/>
      <c r="OTQ100" s="756"/>
      <c r="OTR100" s="756"/>
      <c r="OTS100" s="756"/>
      <c r="OTT100" s="756"/>
      <c r="OTU100" s="756"/>
      <c r="OTV100" s="756"/>
      <c r="OTW100" s="756"/>
      <c r="OTX100" s="756"/>
      <c r="OTY100" s="756"/>
      <c r="OTZ100" s="756"/>
      <c r="OUA100" s="756"/>
      <c r="OUB100" s="756"/>
      <c r="OUC100" s="756"/>
      <c r="OUD100" s="756"/>
      <c r="OUE100" s="756"/>
      <c r="OUF100" s="756"/>
      <c r="OUG100" s="756"/>
      <c r="OUH100" s="756"/>
      <c r="OUI100" s="756"/>
      <c r="OUJ100" s="756"/>
      <c r="OUK100" s="756"/>
      <c r="OUL100" s="756"/>
      <c r="OUM100" s="756"/>
      <c r="OUN100" s="756"/>
      <c r="OUO100" s="756"/>
      <c r="OUP100" s="756"/>
      <c r="OUQ100" s="756"/>
      <c r="OUR100" s="756"/>
      <c r="OUS100" s="756"/>
      <c r="OUT100" s="756"/>
      <c r="OUU100" s="756"/>
      <c r="OUV100" s="756"/>
      <c r="OUW100" s="756"/>
      <c r="OUX100" s="756"/>
      <c r="OUY100" s="756"/>
      <c r="OUZ100" s="756"/>
      <c r="OVA100" s="756"/>
      <c r="OVB100" s="756"/>
      <c r="OVC100" s="756"/>
      <c r="OVD100" s="756"/>
      <c r="OVE100" s="756"/>
      <c r="OVF100" s="756"/>
      <c r="OVG100" s="756"/>
      <c r="OVH100" s="756"/>
      <c r="OVI100" s="756"/>
      <c r="OVJ100" s="756"/>
      <c r="OVK100" s="756"/>
      <c r="OVL100" s="756"/>
      <c r="OVM100" s="756"/>
      <c r="OVN100" s="756"/>
      <c r="OVO100" s="756"/>
      <c r="OVP100" s="756"/>
      <c r="OVQ100" s="756"/>
      <c r="OVR100" s="756"/>
      <c r="OVS100" s="756"/>
      <c r="OVT100" s="756"/>
      <c r="OVU100" s="756"/>
      <c r="OVV100" s="756"/>
      <c r="OVW100" s="756"/>
      <c r="OVX100" s="756"/>
      <c r="OVY100" s="756"/>
      <c r="OVZ100" s="756"/>
      <c r="OWA100" s="756"/>
      <c r="OWB100" s="756"/>
      <c r="OWC100" s="756"/>
      <c r="OWD100" s="756"/>
      <c r="OWE100" s="756"/>
      <c r="OWF100" s="756"/>
      <c r="OWG100" s="756"/>
      <c r="OWH100" s="756"/>
      <c r="OWI100" s="756"/>
      <c r="OWJ100" s="756"/>
      <c r="OWK100" s="756"/>
      <c r="OWL100" s="756"/>
      <c r="OWM100" s="756"/>
      <c r="OWN100" s="756"/>
      <c r="OWO100" s="756"/>
      <c r="OWP100" s="756"/>
      <c r="OWQ100" s="756"/>
      <c r="OWR100" s="756"/>
      <c r="OWS100" s="756"/>
      <c r="OWT100" s="756"/>
      <c r="OWU100" s="756"/>
      <c r="OWV100" s="756"/>
      <c r="OWW100" s="756"/>
      <c r="OWX100" s="756"/>
      <c r="OWY100" s="756"/>
      <c r="OWZ100" s="756"/>
      <c r="OXA100" s="756"/>
      <c r="OXB100" s="756"/>
      <c r="OXC100" s="756"/>
      <c r="OXD100" s="756"/>
      <c r="OXE100" s="756"/>
      <c r="OXF100" s="756"/>
      <c r="OXG100" s="756"/>
      <c r="OXH100" s="756"/>
      <c r="OXI100" s="756"/>
      <c r="OXJ100" s="756"/>
      <c r="OXK100" s="756"/>
      <c r="OXL100" s="756"/>
      <c r="OXM100" s="756"/>
      <c r="OXN100" s="756"/>
      <c r="OXO100" s="756"/>
      <c r="OXP100" s="756"/>
      <c r="OXQ100" s="756"/>
      <c r="OXR100" s="756"/>
      <c r="OXS100" s="756"/>
      <c r="OXT100" s="756"/>
      <c r="OXU100" s="756"/>
      <c r="OXV100" s="756"/>
      <c r="OXW100" s="756"/>
      <c r="OXX100" s="756"/>
      <c r="OXY100" s="756"/>
      <c r="OXZ100" s="756"/>
      <c r="OYA100" s="756"/>
      <c r="OYB100" s="756"/>
      <c r="OYC100" s="756"/>
      <c r="OYD100" s="756"/>
      <c r="OYE100" s="756"/>
      <c r="OYF100" s="756"/>
      <c r="OYG100" s="756"/>
      <c r="OYH100" s="756"/>
      <c r="OYI100" s="756"/>
      <c r="OYJ100" s="756"/>
      <c r="OYK100" s="756"/>
      <c r="OYL100" s="756"/>
      <c r="OYM100" s="756"/>
      <c r="OYN100" s="756"/>
      <c r="OYO100" s="756"/>
      <c r="OYP100" s="756"/>
      <c r="OYQ100" s="756"/>
      <c r="OYR100" s="756"/>
      <c r="OYS100" s="756"/>
      <c r="OYT100" s="756"/>
      <c r="OYU100" s="756"/>
      <c r="OYV100" s="756"/>
      <c r="OYW100" s="756"/>
      <c r="OYX100" s="756"/>
      <c r="OYY100" s="756"/>
      <c r="OYZ100" s="756"/>
      <c r="OZA100" s="756"/>
      <c r="OZB100" s="756"/>
      <c r="OZC100" s="756"/>
      <c r="OZD100" s="756"/>
      <c r="OZE100" s="756"/>
      <c r="OZF100" s="756"/>
      <c r="OZG100" s="756"/>
      <c r="OZH100" s="756"/>
      <c r="OZI100" s="756"/>
      <c r="OZJ100" s="756"/>
      <c r="OZK100" s="756"/>
      <c r="OZL100" s="756"/>
      <c r="OZM100" s="756"/>
      <c r="OZN100" s="756"/>
      <c r="OZO100" s="756"/>
      <c r="OZP100" s="756"/>
      <c r="OZQ100" s="756"/>
      <c r="OZR100" s="756"/>
      <c r="OZS100" s="756"/>
      <c r="OZT100" s="756"/>
      <c r="OZU100" s="756"/>
      <c r="OZV100" s="756"/>
      <c r="OZW100" s="756"/>
      <c r="OZX100" s="756"/>
      <c r="OZY100" s="756"/>
      <c r="OZZ100" s="756"/>
      <c r="PAA100" s="756"/>
      <c r="PAB100" s="756"/>
      <c r="PAC100" s="756"/>
      <c r="PAD100" s="756"/>
      <c r="PAE100" s="756"/>
      <c r="PAF100" s="756"/>
      <c r="PAG100" s="756"/>
      <c r="PAH100" s="756"/>
      <c r="PAI100" s="756"/>
      <c r="PAJ100" s="756"/>
      <c r="PAK100" s="756"/>
      <c r="PAL100" s="756"/>
      <c r="PAM100" s="756"/>
      <c r="PAN100" s="756"/>
      <c r="PAO100" s="756"/>
      <c r="PAP100" s="756"/>
      <c r="PAQ100" s="756"/>
      <c r="PAR100" s="756"/>
      <c r="PAS100" s="756"/>
      <c r="PAT100" s="756"/>
      <c r="PAU100" s="756"/>
      <c r="PAV100" s="756"/>
      <c r="PAW100" s="756"/>
      <c r="PAX100" s="756"/>
      <c r="PAY100" s="756"/>
      <c r="PAZ100" s="756"/>
      <c r="PBA100" s="756"/>
      <c r="PBB100" s="756"/>
      <c r="PBC100" s="756"/>
      <c r="PBD100" s="756"/>
      <c r="PBE100" s="756"/>
      <c r="PBF100" s="756"/>
      <c r="PBG100" s="756"/>
      <c r="PBH100" s="756"/>
      <c r="PBI100" s="756"/>
      <c r="PBJ100" s="756"/>
      <c r="PBK100" s="756"/>
      <c r="PBL100" s="756"/>
      <c r="PBM100" s="756"/>
      <c r="PBN100" s="756"/>
      <c r="PBO100" s="756"/>
      <c r="PBP100" s="756"/>
      <c r="PBQ100" s="756"/>
      <c r="PBR100" s="756"/>
      <c r="PBS100" s="756"/>
      <c r="PBT100" s="756"/>
      <c r="PBU100" s="756"/>
      <c r="PBV100" s="756"/>
      <c r="PBW100" s="756"/>
      <c r="PBX100" s="756"/>
      <c r="PBY100" s="756"/>
      <c r="PBZ100" s="756"/>
      <c r="PCA100" s="756"/>
      <c r="PCB100" s="756"/>
      <c r="PCC100" s="756"/>
      <c r="PCD100" s="756"/>
      <c r="PCE100" s="756"/>
      <c r="PCF100" s="756"/>
      <c r="PCG100" s="756"/>
      <c r="PCH100" s="756"/>
      <c r="PCI100" s="756"/>
      <c r="PCJ100" s="756"/>
      <c r="PCK100" s="756"/>
      <c r="PCL100" s="756"/>
      <c r="PCM100" s="756"/>
      <c r="PCN100" s="756"/>
      <c r="PCO100" s="756"/>
      <c r="PCP100" s="756"/>
      <c r="PCQ100" s="756"/>
      <c r="PCR100" s="756"/>
      <c r="PCS100" s="756"/>
      <c r="PCT100" s="756"/>
      <c r="PCU100" s="756"/>
      <c r="PCV100" s="756"/>
      <c r="PCW100" s="756"/>
      <c r="PCX100" s="756"/>
      <c r="PCY100" s="756"/>
      <c r="PCZ100" s="756"/>
      <c r="PDA100" s="756"/>
      <c r="PDB100" s="756"/>
      <c r="PDC100" s="756"/>
      <c r="PDD100" s="756"/>
      <c r="PDE100" s="756"/>
      <c r="PDF100" s="756"/>
      <c r="PDG100" s="756"/>
      <c r="PDH100" s="756"/>
      <c r="PDI100" s="756"/>
      <c r="PDJ100" s="756"/>
      <c r="PDK100" s="756"/>
      <c r="PDL100" s="756"/>
      <c r="PDM100" s="756"/>
      <c r="PDN100" s="756"/>
      <c r="PDO100" s="756"/>
      <c r="PDP100" s="756"/>
      <c r="PDQ100" s="756"/>
      <c r="PDR100" s="756"/>
      <c r="PDS100" s="756"/>
      <c r="PDT100" s="756"/>
      <c r="PDU100" s="756"/>
      <c r="PDV100" s="756"/>
      <c r="PDW100" s="756"/>
      <c r="PDX100" s="756"/>
      <c r="PDY100" s="756"/>
      <c r="PDZ100" s="756"/>
      <c r="PEA100" s="756"/>
      <c r="PEB100" s="756"/>
      <c r="PEC100" s="756"/>
      <c r="PED100" s="756"/>
      <c r="PEE100" s="756"/>
      <c r="PEF100" s="756"/>
      <c r="PEG100" s="756"/>
      <c r="PEH100" s="756"/>
      <c r="PEI100" s="756"/>
      <c r="PEJ100" s="756"/>
      <c r="PEK100" s="756"/>
      <c r="PEL100" s="756"/>
      <c r="PEM100" s="756"/>
      <c r="PEN100" s="756"/>
      <c r="PEO100" s="756"/>
      <c r="PEP100" s="756"/>
      <c r="PEQ100" s="756"/>
      <c r="PER100" s="756"/>
      <c r="PES100" s="756"/>
      <c r="PET100" s="756"/>
      <c r="PEU100" s="756"/>
      <c r="PEV100" s="756"/>
      <c r="PEW100" s="756"/>
      <c r="PEX100" s="756"/>
      <c r="PEY100" s="756"/>
      <c r="PEZ100" s="756"/>
      <c r="PFA100" s="756"/>
      <c r="PFB100" s="756"/>
      <c r="PFC100" s="756"/>
      <c r="PFD100" s="756"/>
      <c r="PFE100" s="756"/>
      <c r="PFF100" s="756"/>
      <c r="PFG100" s="756"/>
      <c r="PFH100" s="756"/>
      <c r="PFI100" s="756"/>
      <c r="PFJ100" s="756"/>
      <c r="PFK100" s="756"/>
      <c r="PFL100" s="756"/>
      <c r="PFM100" s="756"/>
      <c r="PFN100" s="756"/>
      <c r="PFO100" s="756"/>
      <c r="PFP100" s="756"/>
      <c r="PFQ100" s="756"/>
      <c r="PFR100" s="756"/>
      <c r="PFS100" s="756"/>
      <c r="PFT100" s="756"/>
      <c r="PFU100" s="756"/>
      <c r="PFV100" s="756"/>
      <c r="PFW100" s="756"/>
      <c r="PFX100" s="756"/>
      <c r="PFY100" s="756"/>
      <c r="PFZ100" s="756"/>
      <c r="PGA100" s="756"/>
      <c r="PGB100" s="756"/>
      <c r="PGC100" s="756"/>
      <c r="PGD100" s="756"/>
      <c r="PGE100" s="756"/>
      <c r="PGF100" s="756"/>
      <c r="PGG100" s="756"/>
      <c r="PGH100" s="756"/>
      <c r="PGI100" s="756"/>
      <c r="PGJ100" s="756"/>
      <c r="PGK100" s="756"/>
      <c r="PGL100" s="756"/>
      <c r="PGM100" s="756"/>
      <c r="PGN100" s="756"/>
      <c r="PGO100" s="756"/>
      <c r="PGP100" s="756"/>
      <c r="PGQ100" s="756"/>
      <c r="PGR100" s="756"/>
      <c r="PGS100" s="756"/>
      <c r="PGT100" s="756"/>
      <c r="PGU100" s="756"/>
      <c r="PGV100" s="756"/>
      <c r="PGW100" s="756"/>
      <c r="PGX100" s="756"/>
      <c r="PGY100" s="756"/>
      <c r="PGZ100" s="756"/>
      <c r="PHA100" s="756"/>
      <c r="PHB100" s="756"/>
      <c r="PHC100" s="756"/>
      <c r="PHD100" s="756"/>
      <c r="PHE100" s="756"/>
      <c r="PHF100" s="756"/>
      <c r="PHG100" s="756"/>
      <c r="PHH100" s="756"/>
      <c r="PHI100" s="756"/>
      <c r="PHJ100" s="756"/>
      <c r="PHK100" s="756"/>
      <c r="PHL100" s="756"/>
      <c r="PHM100" s="756"/>
      <c r="PHN100" s="756"/>
      <c r="PHO100" s="756"/>
      <c r="PHP100" s="756"/>
      <c r="PHQ100" s="756"/>
      <c r="PHR100" s="756"/>
      <c r="PHS100" s="756"/>
      <c r="PHT100" s="756"/>
      <c r="PHU100" s="756"/>
      <c r="PHV100" s="756"/>
      <c r="PHW100" s="756"/>
      <c r="PHX100" s="756"/>
      <c r="PHY100" s="756"/>
      <c r="PHZ100" s="756"/>
      <c r="PIA100" s="756"/>
      <c r="PIB100" s="756"/>
      <c r="PIC100" s="756"/>
      <c r="PID100" s="756"/>
      <c r="PIE100" s="756"/>
      <c r="PIF100" s="756"/>
      <c r="PIG100" s="756"/>
      <c r="PIH100" s="756"/>
      <c r="PII100" s="756"/>
      <c r="PIJ100" s="756"/>
      <c r="PIK100" s="756"/>
      <c r="PIL100" s="756"/>
      <c r="PIM100" s="756"/>
      <c r="PIN100" s="756"/>
      <c r="PIO100" s="756"/>
      <c r="PIP100" s="756"/>
      <c r="PIQ100" s="756"/>
      <c r="PIR100" s="756"/>
      <c r="PIS100" s="756"/>
      <c r="PIT100" s="756"/>
      <c r="PIU100" s="756"/>
      <c r="PIV100" s="756"/>
      <c r="PIW100" s="756"/>
      <c r="PIX100" s="756"/>
      <c r="PIY100" s="756"/>
      <c r="PIZ100" s="756"/>
      <c r="PJA100" s="756"/>
      <c r="PJB100" s="756"/>
      <c r="PJC100" s="756"/>
      <c r="PJD100" s="756"/>
      <c r="PJE100" s="756"/>
      <c r="PJF100" s="756"/>
      <c r="PJG100" s="756"/>
      <c r="PJH100" s="756"/>
      <c r="PJI100" s="756"/>
      <c r="PJJ100" s="756"/>
      <c r="PJK100" s="756"/>
      <c r="PJL100" s="756"/>
      <c r="PJM100" s="756"/>
      <c r="PJN100" s="756"/>
      <c r="PJO100" s="756"/>
      <c r="PJP100" s="756"/>
      <c r="PJQ100" s="756"/>
      <c r="PJR100" s="756"/>
      <c r="PJS100" s="756"/>
      <c r="PJT100" s="756"/>
      <c r="PJU100" s="756"/>
      <c r="PJV100" s="756"/>
      <c r="PJW100" s="756"/>
      <c r="PJX100" s="756"/>
      <c r="PJY100" s="756"/>
      <c r="PJZ100" s="756"/>
      <c r="PKA100" s="756"/>
      <c r="PKB100" s="756"/>
      <c r="PKC100" s="756"/>
      <c r="PKD100" s="756"/>
      <c r="PKE100" s="756"/>
      <c r="PKF100" s="756"/>
      <c r="PKG100" s="756"/>
      <c r="PKH100" s="756"/>
      <c r="PKI100" s="756"/>
      <c r="PKJ100" s="756"/>
      <c r="PKK100" s="756"/>
      <c r="PKL100" s="756"/>
      <c r="PKM100" s="756"/>
      <c r="PKN100" s="756"/>
      <c r="PKO100" s="756"/>
      <c r="PKP100" s="756"/>
      <c r="PKQ100" s="756"/>
      <c r="PKR100" s="756"/>
      <c r="PKS100" s="756"/>
      <c r="PKT100" s="756"/>
      <c r="PKU100" s="756"/>
      <c r="PKV100" s="756"/>
      <c r="PKW100" s="756"/>
      <c r="PKX100" s="756"/>
      <c r="PKY100" s="756"/>
      <c r="PKZ100" s="756"/>
      <c r="PLA100" s="756"/>
      <c r="PLB100" s="756"/>
      <c r="PLC100" s="756"/>
      <c r="PLD100" s="756"/>
      <c r="PLE100" s="756"/>
      <c r="PLF100" s="756"/>
      <c r="PLG100" s="756"/>
      <c r="PLH100" s="756"/>
      <c r="PLI100" s="756"/>
      <c r="PLJ100" s="756"/>
      <c r="PLK100" s="756"/>
      <c r="PLL100" s="756"/>
      <c r="PLM100" s="756"/>
      <c r="PLN100" s="756"/>
      <c r="PLO100" s="756"/>
      <c r="PLP100" s="756"/>
      <c r="PLQ100" s="756"/>
      <c r="PLR100" s="756"/>
      <c r="PLS100" s="756"/>
      <c r="PLT100" s="756"/>
      <c r="PLU100" s="756"/>
      <c r="PLV100" s="756"/>
      <c r="PLW100" s="756"/>
      <c r="PLX100" s="756"/>
      <c r="PLY100" s="756"/>
      <c r="PLZ100" s="756"/>
      <c r="PMA100" s="756"/>
      <c r="PMB100" s="756"/>
      <c r="PMC100" s="756"/>
      <c r="PMD100" s="756"/>
      <c r="PME100" s="756"/>
      <c r="PMF100" s="756"/>
      <c r="PMG100" s="756"/>
      <c r="PMH100" s="756"/>
      <c r="PMI100" s="756"/>
      <c r="PMJ100" s="756"/>
      <c r="PMK100" s="756"/>
      <c r="PML100" s="756"/>
      <c r="PMM100" s="756"/>
      <c r="PMN100" s="756"/>
      <c r="PMO100" s="756"/>
      <c r="PMP100" s="756"/>
      <c r="PMQ100" s="756"/>
      <c r="PMR100" s="756"/>
      <c r="PMS100" s="756"/>
      <c r="PMT100" s="756"/>
      <c r="PMU100" s="756"/>
      <c r="PMV100" s="756"/>
      <c r="PMW100" s="756"/>
      <c r="PMX100" s="756"/>
      <c r="PMY100" s="756"/>
      <c r="PMZ100" s="756"/>
      <c r="PNA100" s="756"/>
      <c r="PNB100" s="756"/>
      <c r="PNC100" s="756"/>
      <c r="PND100" s="756"/>
      <c r="PNE100" s="756"/>
      <c r="PNF100" s="756"/>
      <c r="PNG100" s="756"/>
      <c r="PNH100" s="756"/>
      <c r="PNI100" s="756"/>
      <c r="PNJ100" s="756"/>
      <c r="PNK100" s="756"/>
      <c r="PNL100" s="756"/>
      <c r="PNM100" s="756"/>
      <c r="PNN100" s="756"/>
      <c r="PNO100" s="756"/>
      <c r="PNP100" s="756"/>
      <c r="PNQ100" s="756"/>
      <c r="PNR100" s="756"/>
      <c r="PNS100" s="756"/>
      <c r="PNT100" s="756"/>
      <c r="PNU100" s="756"/>
      <c r="PNV100" s="756"/>
      <c r="PNW100" s="756"/>
      <c r="PNX100" s="756"/>
      <c r="PNY100" s="756"/>
      <c r="PNZ100" s="756"/>
      <c r="POA100" s="756"/>
      <c r="POB100" s="756"/>
      <c r="POC100" s="756"/>
      <c r="POD100" s="756"/>
      <c r="POE100" s="756"/>
      <c r="POF100" s="756"/>
      <c r="POG100" s="756"/>
      <c r="POH100" s="756"/>
      <c r="POI100" s="756"/>
      <c r="POJ100" s="756"/>
      <c r="POK100" s="756"/>
      <c r="POL100" s="756"/>
      <c r="POM100" s="756"/>
      <c r="PON100" s="756"/>
      <c r="POO100" s="756"/>
      <c r="POP100" s="756"/>
      <c r="POQ100" s="756"/>
      <c r="POR100" s="756"/>
      <c r="POS100" s="756"/>
      <c r="POT100" s="756"/>
      <c r="POU100" s="756"/>
      <c r="POV100" s="756"/>
      <c r="POW100" s="756"/>
      <c r="POX100" s="756"/>
      <c r="POY100" s="756"/>
      <c r="POZ100" s="756"/>
      <c r="PPA100" s="756"/>
      <c r="PPB100" s="756"/>
      <c r="PPC100" s="756"/>
      <c r="PPD100" s="756"/>
      <c r="PPE100" s="756"/>
      <c r="PPF100" s="756"/>
      <c r="PPG100" s="756"/>
      <c r="PPH100" s="756"/>
      <c r="PPI100" s="756"/>
      <c r="PPJ100" s="756"/>
      <c r="PPK100" s="756"/>
      <c r="PPL100" s="756"/>
      <c r="PPM100" s="756"/>
      <c r="PPN100" s="756"/>
      <c r="PPO100" s="756"/>
      <c r="PPP100" s="756"/>
      <c r="PPQ100" s="756"/>
      <c r="PPR100" s="756"/>
      <c r="PPS100" s="756"/>
      <c r="PPT100" s="756"/>
      <c r="PPU100" s="756"/>
      <c r="PPV100" s="756"/>
      <c r="PPW100" s="756"/>
      <c r="PPX100" s="756"/>
      <c r="PPY100" s="756"/>
      <c r="PPZ100" s="756"/>
      <c r="PQA100" s="756"/>
      <c r="PQB100" s="756"/>
      <c r="PQC100" s="756"/>
      <c r="PQD100" s="756"/>
      <c r="PQE100" s="756"/>
      <c r="PQF100" s="756"/>
      <c r="PQG100" s="756"/>
      <c r="PQH100" s="756"/>
      <c r="PQI100" s="756"/>
      <c r="PQJ100" s="756"/>
      <c r="PQK100" s="756"/>
      <c r="PQL100" s="756"/>
      <c r="PQM100" s="756"/>
      <c r="PQN100" s="756"/>
      <c r="PQO100" s="756"/>
      <c r="PQP100" s="756"/>
      <c r="PQQ100" s="756"/>
      <c r="PQR100" s="756"/>
      <c r="PQS100" s="756"/>
      <c r="PQT100" s="756"/>
      <c r="PQU100" s="756"/>
      <c r="PQV100" s="756"/>
      <c r="PQW100" s="756"/>
      <c r="PQX100" s="756"/>
      <c r="PQY100" s="756"/>
      <c r="PQZ100" s="756"/>
      <c r="PRA100" s="756"/>
      <c r="PRB100" s="756"/>
      <c r="PRC100" s="756"/>
      <c r="PRD100" s="756"/>
      <c r="PRE100" s="756"/>
      <c r="PRF100" s="756"/>
      <c r="PRG100" s="756"/>
      <c r="PRH100" s="756"/>
      <c r="PRI100" s="756"/>
      <c r="PRJ100" s="756"/>
      <c r="PRK100" s="756"/>
      <c r="PRL100" s="756"/>
      <c r="PRM100" s="756"/>
      <c r="PRN100" s="756"/>
      <c r="PRO100" s="756"/>
      <c r="PRP100" s="756"/>
      <c r="PRQ100" s="756"/>
      <c r="PRR100" s="756"/>
      <c r="PRS100" s="756"/>
      <c r="PRT100" s="756"/>
      <c r="PRU100" s="756"/>
      <c r="PRV100" s="756"/>
      <c r="PRW100" s="756"/>
      <c r="PRX100" s="756"/>
      <c r="PRY100" s="756"/>
      <c r="PRZ100" s="756"/>
      <c r="PSA100" s="756"/>
      <c r="PSB100" s="756"/>
      <c r="PSC100" s="756"/>
      <c r="PSD100" s="756"/>
      <c r="PSE100" s="756"/>
      <c r="PSF100" s="756"/>
      <c r="PSG100" s="756"/>
      <c r="PSH100" s="756"/>
      <c r="PSI100" s="756"/>
      <c r="PSJ100" s="756"/>
      <c r="PSK100" s="756"/>
      <c r="PSL100" s="756"/>
      <c r="PSM100" s="756"/>
      <c r="PSN100" s="756"/>
      <c r="PSO100" s="756"/>
      <c r="PSP100" s="756"/>
      <c r="PSQ100" s="756"/>
      <c r="PSR100" s="756"/>
      <c r="PSS100" s="756"/>
      <c r="PST100" s="756"/>
      <c r="PSU100" s="756"/>
      <c r="PSV100" s="756"/>
      <c r="PSW100" s="756"/>
      <c r="PSX100" s="756"/>
      <c r="PSY100" s="756"/>
      <c r="PSZ100" s="756"/>
      <c r="PTA100" s="756"/>
      <c r="PTB100" s="756"/>
      <c r="PTC100" s="756"/>
      <c r="PTD100" s="756"/>
      <c r="PTE100" s="756"/>
      <c r="PTF100" s="756"/>
      <c r="PTG100" s="756"/>
      <c r="PTH100" s="756"/>
      <c r="PTI100" s="756"/>
      <c r="PTJ100" s="756"/>
      <c r="PTK100" s="756"/>
      <c r="PTL100" s="756"/>
      <c r="PTM100" s="756"/>
      <c r="PTN100" s="756"/>
      <c r="PTO100" s="756"/>
      <c r="PTP100" s="756"/>
      <c r="PTQ100" s="756"/>
      <c r="PTR100" s="756"/>
      <c r="PTS100" s="756"/>
      <c r="PTT100" s="756"/>
      <c r="PTU100" s="756"/>
      <c r="PTV100" s="756"/>
      <c r="PTW100" s="756"/>
      <c r="PTX100" s="756"/>
      <c r="PTY100" s="756"/>
      <c r="PTZ100" s="756"/>
      <c r="PUA100" s="756"/>
      <c r="PUB100" s="756"/>
      <c r="PUC100" s="756"/>
      <c r="PUD100" s="756"/>
      <c r="PUE100" s="756"/>
      <c r="PUF100" s="756"/>
      <c r="PUG100" s="756"/>
      <c r="PUH100" s="756"/>
      <c r="PUI100" s="756"/>
      <c r="PUJ100" s="756"/>
      <c r="PUK100" s="756"/>
      <c r="PUL100" s="756"/>
      <c r="PUM100" s="756"/>
      <c r="PUN100" s="756"/>
      <c r="PUO100" s="756"/>
      <c r="PUP100" s="756"/>
      <c r="PUQ100" s="756"/>
      <c r="PUR100" s="756"/>
      <c r="PUS100" s="756"/>
      <c r="PUT100" s="756"/>
      <c r="PUU100" s="756"/>
      <c r="PUV100" s="756"/>
      <c r="PUW100" s="756"/>
      <c r="PUX100" s="756"/>
      <c r="PUY100" s="756"/>
      <c r="PUZ100" s="756"/>
      <c r="PVA100" s="756"/>
      <c r="PVB100" s="756"/>
      <c r="PVC100" s="756"/>
      <c r="PVD100" s="756"/>
      <c r="PVE100" s="756"/>
      <c r="PVF100" s="756"/>
      <c r="PVG100" s="756"/>
      <c r="PVH100" s="756"/>
      <c r="PVI100" s="756"/>
      <c r="PVJ100" s="756"/>
      <c r="PVK100" s="756"/>
      <c r="PVL100" s="756"/>
      <c r="PVM100" s="756"/>
      <c r="PVN100" s="756"/>
      <c r="PVO100" s="756"/>
      <c r="PVP100" s="756"/>
      <c r="PVQ100" s="756"/>
      <c r="PVR100" s="756"/>
      <c r="PVS100" s="756"/>
      <c r="PVT100" s="756"/>
      <c r="PVU100" s="756"/>
      <c r="PVV100" s="756"/>
      <c r="PVW100" s="756"/>
      <c r="PVX100" s="756"/>
      <c r="PVY100" s="756"/>
      <c r="PVZ100" s="756"/>
      <c r="PWA100" s="756"/>
      <c r="PWB100" s="756"/>
      <c r="PWC100" s="756"/>
      <c r="PWD100" s="756"/>
      <c r="PWE100" s="756"/>
      <c r="PWF100" s="756"/>
      <c r="PWG100" s="756"/>
      <c r="PWH100" s="756"/>
      <c r="PWI100" s="756"/>
      <c r="PWJ100" s="756"/>
      <c r="PWK100" s="756"/>
      <c r="PWL100" s="756"/>
      <c r="PWM100" s="756"/>
      <c r="PWN100" s="756"/>
      <c r="PWO100" s="756"/>
      <c r="PWP100" s="756"/>
      <c r="PWQ100" s="756"/>
      <c r="PWR100" s="756"/>
      <c r="PWS100" s="756"/>
      <c r="PWT100" s="756"/>
      <c r="PWU100" s="756"/>
      <c r="PWV100" s="756"/>
      <c r="PWW100" s="756"/>
      <c r="PWX100" s="756"/>
      <c r="PWY100" s="756"/>
      <c r="PWZ100" s="756"/>
      <c r="PXA100" s="756"/>
      <c r="PXB100" s="756"/>
      <c r="PXC100" s="756"/>
      <c r="PXD100" s="756"/>
      <c r="PXE100" s="756"/>
      <c r="PXF100" s="756"/>
      <c r="PXG100" s="756"/>
      <c r="PXH100" s="756"/>
      <c r="PXI100" s="756"/>
      <c r="PXJ100" s="756"/>
      <c r="PXK100" s="756"/>
      <c r="PXL100" s="756"/>
      <c r="PXM100" s="756"/>
      <c r="PXN100" s="756"/>
      <c r="PXO100" s="756"/>
      <c r="PXP100" s="756"/>
      <c r="PXQ100" s="756"/>
      <c r="PXR100" s="756"/>
      <c r="PXS100" s="756"/>
      <c r="PXT100" s="756"/>
      <c r="PXU100" s="756"/>
      <c r="PXV100" s="756"/>
      <c r="PXW100" s="756"/>
      <c r="PXX100" s="756"/>
      <c r="PXY100" s="756"/>
      <c r="PXZ100" s="756"/>
      <c r="PYA100" s="756"/>
      <c r="PYB100" s="756"/>
      <c r="PYC100" s="756"/>
      <c r="PYD100" s="756"/>
      <c r="PYE100" s="756"/>
      <c r="PYF100" s="756"/>
      <c r="PYG100" s="756"/>
      <c r="PYH100" s="756"/>
      <c r="PYI100" s="756"/>
      <c r="PYJ100" s="756"/>
      <c r="PYK100" s="756"/>
      <c r="PYL100" s="756"/>
      <c r="PYM100" s="756"/>
      <c r="PYN100" s="756"/>
      <c r="PYO100" s="756"/>
      <c r="PYP100" s="756"/>
      <c r="PYQ100" s="756"/>
      <c r="PYR100" s="756"/>
      <c r="PYS100" s="756"/>
      <c r="PYT100" s="756"/>
      <c r="PYU100" s="756"/>
      <c r="PYV100" s="756"/>
      <c r="PYW100" s="756"/>
      <c r="PYX100" s="756"/>
      <c r="PYY100" s="756"/>
      <c r="PYZ100" s="756"/>
      <c r="PZA100" s="756"/>
      <c r="PZB100" s="756"/>
      <c r="PZC100" s="756"/>
      <c r="PZD100" s="756"/>
      <c r="PZE100" s="756"/>
      <c r="PZF100" s="756"/>
      <c r="PZG100" s="756"/>
      <c r="PZH100" s="756"/>
      <c r="PZI100" s="756"/>
      <c r="PZJ100" s="756"/>
      <c r="PZK100" s="756"/>
      <c r="PZL100" s="756"/>
      <c r="PZM100" s="756"/>
      <c r="PZN100" s="756"/>
      <c r="PZO100" s="756"/>
      <c r="PZP100" s="756"/>
      <c r="PZQ100" s="756"/>
      <c r="PZR100" s="756"/>
      <c r="PZS100" s="756"/>
      <c r="PZT100" s="756"/>
      <c r="PZU100" s="756"/>
      <c r="PZV100" s="756"/>
      <c r="PZW100" s="756"/>
      <c r="PZX100" s="756"/>
      <c r="PZY100" s="756"/>
      <c r="PZZ100" s="756"/>
      <c r="QAA100" s="756"/>
      <c r="QAB100" s="756"/>
      <c r="QAC100" s="756"/>
      <c r="QAD100" s="756"/>
      <c r="QAE100" s="756"/>
      <c r="QAF100" s="756"/>
      <c r="QAG100" s="756"/>
      <c r="QAH100" s="756"/>
      <c r="QAI100" s="756"/>
      <c r="QAJ100" s="756"/>
      <c r="QAK100" s="756"/>
      <c r="QAL100" s="756"/>
      <c r="QAM100" s="756"/>
      <c r="QAN100" s="756"/>
      <c r="QAO100" s="756"/>
      <c r="QAP100" s="756"/>
      <c r="QAQ100" s="756"/>
      <c r="QAR100" s="756"/>
      <c r="QAS100" s="756"/>
      <c r="QAT100" s="756"/>
      <c r="QAU100" s="756"/>
      <c r="QAV100" s="756"/>
      <c r="QAW100" s="756"/>
      <c r="QAX100" s="756"/>
      <c r="QAY100" s="756"/>
      <c r="QAZ100" s="756"/>
      <c r="QBA100" s="756"/>
      <c r="QBB100" s="756"/>
      <c r="QBC100" s="756"/>
      <c r="QBD100" s="756"/>
      <c r="QBE100" s="756"/>
      <c r="QBF100" s="756"/>
      <c r="QBG100" s="756"/>
      <c r="QBH100" s="756"/>
      <c r="QBI100" s="756"/>
      <c r="QBJ100" s="756"/>
      <c r="QBK100" s="756"/>
      <c r="QBL100" s="756"/>
      <c r="QBM100" s="756"/>
      <c r="QBN100" s="756"/>
      <c r="QBO100" s="756"/>
      <c r="QBP100" s="756"/>
      <c r="QBQ100" s="756"/>
      <c r="QBR100" s="756"/>
      <c r="QBS100" s="756"/>
      <c r="QBT100" s="756"/>
      <c r="QBU100" s="756"/>
      <c r="QBV100" s="756"/>
      <c r="QBW100" s="756"/>
      <c r="QBX100" s="756"/>
      <c r="QBY100" s="756"/>
      <c r="QBZ100" s="756"/>
      <c r="QCA100" s="756"/>
      <c r="QCB100" s="756"/>
      <c r="QCC100" s="756"/>
      <c r="QCD100" s="756"/>
      <c r="QCE100" s="756"/>
      <c r="QCF100" s="756"/>
      <c r="QCG100" s="756"/>
      <c r="QCH100" s="756"/>
      <c r="QCI100" s="756"/>
      <c r="QCJ100" s="756"/>
      <c r="QCK100" s="756"/>
      <c r="QCL100" s="756"/>
      <c r="QCM100" s="756"/>
      <c r="QCN100" s="756"/>
      <c r="QCO100" s="756"/>
      <c r="QCP100" s="756"/>
      <c r="QCQ100" s="756"/>
      <c r="QCR100" s="756"/>
      <c r="QCS100" s="756"/>
      <c r="QCT100" s="756"/>
      <c r="QCU100" s="756"/>
      <c r="QCV100" s="756"/>
      <c r="QCW100" s="756"/>
      <c r="QCX100" s="756"/>
      <c r="QCY100" s="756"/>
      <c r="QCZ100" s="756"/>
      <c r="QDA100" s="756"/>
      <c r="QDB100" s="756"/>
      <c r="QDC100" s="756"/>
      <c r="QDD100" s="756"/>
      <c r="QDE100" s="756"/>
      <c r="QDF100" s="756"/>
      <c r="QDG100" s="756"/>
      <c r="QDH100" s="756"/>
      <c r="QDI100" s="756"/>
      <c r="QDJ100" s="756"/>
      <c r="QDK100" s="756"/>
      <c r="QDL100" s="756"/>
      <c r="QDM100" s="756"/>
      <c r="QDN100" s="756"/>
      <c r="QDO100" s="756"/>
      <c r="QDP100" s="756"/>
      <c r="QDQ100" s="756"/>
      <c r="QDR100" s="756"/>
      <c r="QDS100" s="756"/>
      <c r="QDT100" s="756"/>
      <c r="QDU100" s="756"/>
      <c r="QDV100" s="756"/>
      <c r="QDW100" s="756"/>
      <c r="QDX100" s="756"/>
      <c r="QDY100" s="756"/>
      <c r="QDZ100" s="756"/>
      <c r="QEA100" s="756"/>
      <c r="QEB100" s="756"/>
      <c r="QEC100" s="756"/>
      <c r="QED100" s="756"/>
      <c r="QEE100" s="756"/>
      <c r="QEF100" s="756"/>
      <c r="QEG100" s="756"/>
      <c r="QEH100" s="756"/>
      <c r="QEI100" s="756"/>
      <c r="QEJ100" s="756"/>
      <c r="QEK100" s="756"/>
      <c r="QEL100" s="756"/>
      <c r="QEM100" s="756"/>
      <c r="QEN100" s="756"/>
      <c r="QEO100" s="756"/>
      <c r="QEP100" s="756"/>
      <c r="QEQ100" s="756"/>
      <c r="QER100" s="756"/>
      <c r="QES100" s="756"/>
      <c r="QET100" s="756"/>
      <c r="QEU100" s="756"/>
      <c r="QEV100" s="756"/>
      <c r="QEW100" s="756"/>
      <c r="QEX100" s="756"/>
      <c r="QEY100" s="756"/>
      <c r="QEZ100" s="756"/>
      <c r="QFA100" s="756"/>
      <c r="QFB100" s="756"/>
      <c r="QFC100" s="756"/>
      <c r="QFD100" s="756"/>
      <c r="QFE100" s="756"/>
      <c r="QFF100" s="756"/>
      <c r="QFG100" s="756"/>
      <c r="QFH100" s="756"/>
      <c r="QFI100" s="756"/>
      <c r="QFJ100" s="756"/>
      <c r="QFK100" s="756"/>
      <c r="QFL100" s="756"/>
      <c r="QFM100" s="756"/>
      <c r="QFN100" s="756"/>
      <c r="QFO100" s="756"/>
      <c r="QFP100" s="756"/>
      <c r="QFQ100" s="756"/>
      <c r="QFR100" s="756"/>
      <c r="QFS100" s="756"/>
      <c r="QFT100" s="756"/>
      <c r="QFU100" s="756"/>
      <c r="QFV100" s="756"/>
      <c r="QFW100" s="756"/>
      <c r="QFX100" s="756"/>
      <c r="QFY100" s="756"/>
      <c r="QFZ100" s="756"/>
      <c r="QGA100" s="756"/>
      <c r="QGB100" s="756"/>
      <c r="QGC100" s="756"/>
      <c r="QGD100" s="756"/>
      <c r="QGE100" s="756"/>
      <c r="QGF100" s="756"/>
      <c r="QGG100" s="756"/>
      <c r="QGH100" s="756"/>
      <c r="QGI100" s="756"/>
      <c r="QGJ100" s="756"/>
      <c r="QGK100" s="756"/>
      <c r="QGL100" s="756"/>
      <c r="QGM100" s="756"/>
      <c r="QGN100" s="756"/>
      <c r="QGO100" s="756"/>
      <c r="QGP100" s="756"/>
      <c r="QGQ100" s="756"/>
      <c r="QGR100" s="756"/>
      <c r="QGS100" s="756"/>
      <c r="QGT100" s="756"/>
      <c r="QGU100" s="756"/>
      <c r="QGV100" s="756"/>
      <c r="QGW100" s="756"/>
      <c r="QGX100" s="756"/>
      <c r="QGY100" s="756"/>
      <c r="QGZ100" s="756"/>
      <c r="QHA100" s="756"/>
      <c r="QHB100" s="756"/>
      <c r="QHC100" s="756"/>
      <c r="QHD100" s="756"/>
      <c r="QHE100" s="756"/>
      <c r="QHF100" s="756"/>
      <c r="QHG100" s="756"/>
      <c r="QHH100" s="756"/>
      <c r="QHI100" s="756"/>
      <c r="QHJ100" s="756"/>
      <c r="QHK100" s="756"/>
      <c r="QHL100" s="756"/>
      <c r="QHM100" s="756"/>
      <c r="QHN100" s="756"/>
      <c r="QHO100" s="756"/>
      <c r="QHP100" s="756"/>
      <c r="QHQ100" s="756"/>
      <c r="QHR100" s="756"/>
      <c r="QHS100" s="756"/>
      <c r="QHT100" s="756"/>
      <c r="QHU100" s="756"/>
      <c r="QHV100" s="756"/>
      <c r="QHW100" s="756"/>
      <c r="QHX100" s="756"/>
      <c r="QHY100" s="756"/>
      <c r="QHZ100" s="756"/>
      <c r="QIA100" s="756"/>
      <c r="QIB100" s="756"/>
      <c r="QIC100" s="756"/>
      <c r="QID100" s="756"/>
      <c r="QIE100" s="756"/>
      <c r="QIF100" s="756"/>
      <c r="QIG100" s="756"/>
      <c r="QIH100" s="756"/>
      <c r="QII100" s="756"/>
      <c r="QIJ100" s="756"/>
      <c r="QIK100" s="756"/>
      <c r="QIL100" s="756"/>
      <c r="QIM100" s="756"/>
      <c r="QIN100" s="756"/>
      <c r="QIO100" s="756"/>
      <c r="QIP100" s="756"/>
      <c r="QIQ100" s="756"/>
      <c r="QIR100" s="756"/>
      <c r="QIS100" s="756"/>
      <c r="QIT100" s="756"/>
      <c r="QIU100" s="756"/>
      <c r="QIV100" s="756"/>
      <c r="QIW100" s="756"/>
      <c r="QIX100" s="756"/>
      <c r="QIY100" s="756"/>
      <c r="QIZ100" s="756"/>
      <c r="QJA100" s="756"/>
      <c r="QJB100" s="756"/>
      <c r="QJC100" s="756"/>
      <c r="QJD100" s="756"/>
      <c r="QJE100" s="756"/>
      <c r="QJF100" s="756"/>
      <c r="QJG100" s="756"/>
      <c r="QJH100" s="756"/>
      <c r="QJI100" s="756"/>
      <c r="QJJ100" s="756"/>
      <c r="QJK100" s="756"/>
      <c r="QJL100" s="756"/>
      <c r="QJM100" s="756"/>
      <c r="QJN100" s="756"/>
      <c r="QJO100" s="756"/>
      <c r="QJP100" s="756"/>
      <c r="QJQ100" s="756"/>
      <c r="QJR100" s="756"/>
      <c r="QJS100" s="756"/>
      <c r="QJT100" s="756"/>
      <c r="QJU100" s="756"/>
      <c r="QJV100" s="756"/>
      <c r="QJW100" s="756"/>
      <c r="QJX100" s="756"/>
      <c r="QJY100" s="756"/>
      <c r="QJZ100" s="756"/>
      <c r="QKA100" s="756"/>
      <c r="QKB100" s="756"/>
      <c r="QKC100" s="756"/>
      <c r="QKD100" s="756"/>
      <c r="QKE100" s="756"/>
      <c r="QKF100" s="756"/>
      <c r="QKG100" s="756"/>
      <c r="QKH100" s="756"/>
      <c r="QKI100" s="756"/>
      <c r="QKJ100" s="756"/>
      <c r="QKK100" s="756"/>
      <c r="QKL100" s="756"/>
      <c r="QKM100" s="756"/>
      <c r="QKN100" s="756"/>
      <c r="QKO100" s="756"/>
      <c r="QKP100" s="756"/>
      <c r="QKQ100" s="756"/>
      <c r="QKR100" s="756"/>
      <c r="QKS100" s="756"/>
      <c r="QKT100" s="756"/>
      <c r="QKU100" s="756"/>
      <c r="QKV100" s="756"/>
      <c r="QKW100" s="756"/>
      <c r="QKX100" s="756"/>
      <c r="QKY100" s="756"/>
      <c r="QKZ100" s="756"/>
      <c r="QLA100" s="756"/>
      <c r="QLB100" s="756"/>
      <c r="QLC100" s="756"/>
      <c r="QLD100" s="756"/>
      <c r="QLE100" s="756"/>
      <c r="QLF100" s="756"/>
      <c r="QLG100" s="756"/>
      <c r="QLH100" s="756"/>
      <c r="QLI100" s="756"/>
      <c r="QLJ100" s="756"/>
      <c r="QLK100" s="756"/>
      <c r="QLL100" s="756"/>
      <c r="QLM100" s="756"/>
      <c r="QLN100" s="756"/>
      <c r="QLO100" s="756"/>
      <c r="QLP100" s="756"/>
      <c r="QLQ100" s="756"/>
      <c r="QLR100" s="756"/>
      <c r="QLS100" s="756"/>
      <c r="QLT100" s="756"/>
      <c r="QLU100" s="756"/>
      <c r="QLV100" s="756"/>
      <c r="QLW100" s="756"/>
      <c r="QLX100" s="756"/>
      <c r="QLY100" s="756"/>
      <c r="QLZ100" s="756"/>
      <c r="QMA100" s="756"/>
      <c r="QMB100" s="756"/>
      <c r="QMC100" s="756"/>
      <c r="QMD100" s="756"/>
      <c r="QME100" s="756"/>
      <c r="QMF100" s="756"/>
      <c r="QMG100" s="756"/>
      <c r="QMH100" s="756"/>
      <c r="QMI100" s="756"/>
      <c r="QMJ100" s="756"/>
      <c r="QMK100" s="756"/>
      <c r="QML100" s="756"/>
      <c r="QMM100" s="756"/>
      <c r="QMN100" s="756"/>
      <c r="QMO100" s="756"/>
      <c r="QMP100" s="756"/>
      <c r="QMQ100" s="756"/>
      <c r="QMR100" s="756"/>
      <c r="QMS100" s="756"/>
      <c r="QMT100" s="756"/>
      <c r="QMU100" s="756"/>
      <c r="QMV100" s="756"/>
      <c r="QMW100" s="756"/>
      <c r="QMX100" s="756"/>
      <c r="QMY100" s="756"/>
      <c r="QMZ100" s="756"/>
      <c r="QNA100" s="756"/>
      <c r="QNB100" s="756"/>
      <c r="QNC100" s="756"/>
      <c r="QND100" s="756"/>
      <c r="QNE100" s="756"/>
      <c r="QNF100" s="756"/>
      <c r="QNG100" s="756"/>
      <c r="QNH100" s="756"/>
      <c r="QNI100" s="756"/>
      <c r="QNJ100" s="756"/>
      <c r="QNK100" s="756"/>
      <c r="QNL100" s="756"/>
      <c r="QNM100" s="756"/>
      <c r="QNN100" s="756"/>
      <c r="QNO100" s="756"/>
      <c r="QNP100" s="756"/>
      <c r="QNQ100" s="756"/>
      <c r="QNR100" s="756"/>
      <c r="QNS100" s="756"/>
      <c r="QNT100" s="756"/>
      <c r="QNU100" s="756"/>
      <c r="QNV100" s="756"/>
      <c r="QNW100" s="756"/>
      <c r="QNX100" s="756"/>
      <c r="QNY100" s="756"/>
      <c r="QNZ100" s="756"/>
      <c r="QOA100" s="756"/>
      <c r="QOB100" s="756"/>
      <c r="QOC100" s="756"/>
      <c r="QOD100" s="756"/>
      <c r="QOE100" s="756"/>
      <c r="QOF100" s="756"/>
      <c r="QOG100" s="756"/>
      <c r="QOH100" s="756"/>
      <c r="QOI100" s="756"/>
      <c r="QOJ100" s="756"/>
      <c r="QOK100" s="756"/>
      <c r="QOL100" s="756"/>
      <c r="QOM100" s="756"/>
      <c r="QON100" s="756"/>
      <c r="QOO100" s="756"/>
      <c r="QOP100" s="756"/>
      <c r="QOQ100" s="756"/>
      <c r="QOR100" s="756"/>
      <c r="QOS100" s="756"/>
      <c r="QOT100" s="756"/>
      <c r="QOU100" s="756"/>
      <c r="QOV100" s="756"/>
      <c r="QOW100" s="756"/>
      <c r="QOX100" s="756"/>
      <c r="QOY100" s="756"/>
      <c r="QOZ100" s="756"/>
      <c r="QPA100" s="756"/>
      <c r="QPB100" s="756"/>
      <c r="QPC100" s="756"/>
      <c r="QPD100" s="756"/>
      <c r="QPE100" s="756"/>
      <c r="QPF100" s="756"/>
      <c r="QPG100" s="756"/>
      <c r="QPH100" s="756"/>
      <c r="QPI100" s="756"/>
      <c r="QPJ100" s="756"/>
      <c r="QPK100" s="756"/>
      <c r="QPL100" s="756"/>
      <c r="QPM100" s="756"/>
      <c r="QPN100" s="756"/>
      <c r="QPO100" s="756"/>
      <c r="QPP100" s="756"/>
      <c r="QPQ100" s="756"/>
      <c r="QPR100" s="756"/>
      <c r="QPS100" s="756"/>
      <c r="QPT100" s="756"/>
      <c r="QPU100" s="756"/>
      <c r="QPV100" s="756"/>
      <c r="QPW100" s="756"/>
      <c r="QPX100" s="756"/>
      <c r="QPY100" s="756"/>
      <c r="QPZ100" s="756"/>
      <c r="QQA100" s="756"/>
      <c r="QQB100" s="756"/>
      <c r="QQC100" s="756"/>
      <c r="QQD100" s="756"/>
      <c r="QQE100" s="756"/>
      <c r="QQF100" s="756"/>
      <c r="QQG100" s="756"/>
      <c r="QQH100" s="756"/>
      <c r="QQI100" s="756"/>
      <c r="QQJ100" s="756"/>
      <c r="QQK100" s="756"/>
      <c r="QQL100" s="756"/>
      <c r="QQM100" s="756"/>
      <c r="QQN100" s="756"/>
      <c r="QQO100" s="756"/>
      <c r="QQP100" s="756"/>
      <c r="QQQ100" s="756"/>
      <c r="QQR100" s="756"/>
      <c r="QQS100" s="756"/>
      <c r="QQT100" s="756"/>
      <c r="QQU100" s="756"/>
      <c r="QQV100" s="756"/>
      <c r="QQW100" s="756"/>
      <c r="QQX100" s="756"/>
      <c r="QQY100" s="756"/>
      <c r="QQZ100" s="756"/>
      <c r="QRA100" s="756"/>
      <c r="QRB100" s="756"/>
      <c r="QRC100" s="756"/>
      <c r="QRD100" s="756"/>
      <c r="QRE100" s="756"/>
      <c r="QRF100" s="756"/>
      <c r="QRG100" s="756"/>
      <c r="QRH100" s="756"/>
      <c r="QRI100" s="756"/>
      <c r="QRJ100" s="756"/>
      <c r="QRK100" s="756"/>
      <c r="QRL100" s="756"/>
      <c r="QRM100" s="756"/>
      <c r="QRN100" s="756"/>
      <c r="QRO100" s="756"/>
      <c r="QRP100" s="756"/>
      <c r="QRQ100" s="756"/>
      <c r="QRR100" s="756"/>
      <c r="QRS100" s="756"/>
      <c r="QRT100" s="756"/>
      <c r="QRU100" s="756"/>
      <c r="QRV100" s="756"/>
      <c r="QRW100" s="756"/>
      <c r="QRX100" s="756"/>
      <c r="QRY100" s="756"/>
      <c r="QRZ100" s="756"/>
      <c r="QSA100" s="756"/>
      <c r="QSB100" s="756"/>
      <c r="QSC100" s="756"/>
      <c r="QSD100" s="756"/>
      <c r="QSE100" s="756"/>
      <c r="QSF100" s="756"/>
      <c r="QSG100" s="756"/>
      <c r="QSH100" s="756"/>
      <c r="QSI100" s="756"/>
      <c r="QSJ100" s="756"/>
      <c r="QSK100" s="756"/>
      <c r="QSL100" s="756"/>
      <c r="QSM100" s="756"/>
      <c r="QSN100" s="756"/>
      <c r="QSO100" s="756"/>
      <c r="QSP100" s="756"/>
      <c r="QSQ100" s="756"/>
      <c r="QSR100" s="756"/>
      <c r="QSS100" s="756"/>
      <c r="QST100" s="756"/>
      <c r="QSU100" s="756"/>
      <c r="QSV100" s="756"/>
      <c r="QSW100" s="756"/>
      <c r="QSX100" s="756"/>
      <c r="QSY100" s="756"/>
      <c r="QSZ100" s="756"/>
      <c r="QTA100" s="756"/>
      <c r="QTB100" s="756"/>
      <c r="QTC100" s="756"/>
      <c r="QTD100" s="756"/>
      <c r="QTE100" s="756"/>
      <c r="QTF100" s="756"/>
      <c r="QTG100" s="756"/>
      <c r="QTH100" s="756"/>
      <c r="QTI100" s="756"/>
      <c r="QTJ100" s="756"/>
      <c r="QTK100" s="756"/>
      <c r="QTL100" s="756"/>
      <c r="QTM100" s="756"/>
      <c r="QTN100" s="756"/>
      <c r="QTO100" s="756"/>
      <c r="QTP100" s="756"/>
      <c r="QTQ100" s="756"/>
      <c r="QTR100" s="756"/>
      <c r="QTS100" s="756"/>
      <c r="QTT100" s="756"/>
      <c r="QTU100" s="756"/>
      <c r="QTV100" s="756"/>
      <c r="QTW100" s="756"/>
      <c r="QTX100" s="756"/>
      <c r="QTY100" s="756"/>
      <c r="QTZ100" s="756"/>
      <c r="QUA100" s="756"/>
      <c r="QUB100" s="756"/>
      <c r="QUC100" s="756"/>
      <c r="QUD100" s="756"/>
      <c r="QUE100" s="756"/>
      <c r="QUF100" s="756"/>
      <c r="QUG100" s="756"/>
      <c r="QUH100" s="756"/>
      <c r="QUI100" s="756"/>
      <c r="QUJ100" s="756"/>
      <c r="QUK100" s="756"/>
      <c r="QUL100" s="756"/>
      <c r="QUM100" s="756"/>
      <c r="QUN100" s="756"/>
      <c r="QUO100" s="756"/>
      <c r="QUP100" s="756"/>
      <c r="QUQ100" s="756"/>
      <c r="QUR100" s="756"/>
      <c r="QUS100" s="756"/>
      <c r="QUT100" s="756"/>
      <c r="QUU100" s="756"/>
      <c r="QUV100" s="756"/>
      <c r="QUW100" s="756"/>
      <c r="QUX100" s="756"/>
      <c r="QUY100" s="756"/>
      <c r="QUZ100" s="756"/>
      <c r="QVA100" s="756"/>
      <c r="QVB100" s="756"/>
      <c r="QVC100" s="756"/>
      <c r="QVD100" s="756"/>
      <c r="QVE100" s="756"/>
      <c r="QVF100" s="756"/>
      <c r="QVG100" s="756"/>
      <c r="QVH100" s="756"/>
      <c r="QVI100" s="756"/>
      <c r="QVJ100" s="756"/>
      <c r="QVK100" s="756"/>
      <c r="QVL100" s="756"/>
      <c r="QVM100" s="756"/>
      <c r="QVN100" s="756"/>
      <c r="QVO100" s="756"/>
      <c r="QVP100" s="756"/>
      <c r="QVQ100" s="756"/>
      <c r="QVR100" s="756"/>
      <c r="QVS100" s="756"/>
      <c r="QVT100" s="756"/>
      <c r="QVU100" s="756"/>
      <c r="QVV100" s="756"/>
      <c r="QVW100" s="756"/>
      <c r="QVX100" s="756"/>
      <c r="QVY100" s="756"/>
      <c r="QVZ100" s="756"/>
      <c r="QWA100" s="756"/>
      <c r="QWB100" s="756"/>
      <c r="QWC100" s="756"/>
      <c r="QWD100" s="756"/>
      <c r="QWE100" s="756"/>
      <c r="QWF100" s="756"/>
      <c r="QWG100" s="756"/>
      <c r="QWH100" s="756"/>
      <c r="QWI100" s="756"/>
      <c r="QWJ100" s="756"/>
      <c r="QWK100" s="756"/>
      <c r="QWL100" s="756"/>
      <c r="QWM100" s="756"/>
      <c r="QWN100" s="756"/>
      <c r="QWO100" s="756"/>
      <c r="QWP100" s="756"/>
      <c r="QWQ100" s="756"/>
      <c r="QWR100" s="756"/>
      <c r="QWS100" s="756"/>
      <c r="QWT100" s="756"/>
      <c r="QWU100" s="756"/>
      <c r="QWV100" s="756"/>
      <c r="QWW100" s="756"/>
      <c r="QWX100" s="756"/>
      <c r="QWY100" s="756"/>
      <c r="QWZ100" s="756"/>
      <c r="QXA100" s="756"/>
      <c r="QXB100" s="756"/>
      <c r="QXC100" s="756"/>
      <c r="QXD100" s="756"/>
      <c r="QXE100" s="756"/>
      <c r="QXF100" s="756"/>
      <c r="QXG100" s="756"/>
      <c r="QXH100" s="756"/>
      <c r="QXI100" s="756"/>
      <c r="QXJ100" s="756"/>
      <c r="QXK100" s="756"/>
      <c r="QXL100" s="756"/>
      <c r="QXM100" s="756"/>
      <c r="QXN100" s="756"/>
      <c r="QXO100" s="756"/>
      <c r="QXP100" s="756"/>
      <c r="QXQ100" s="756"/>
      <c r="QXR100" s="756"/>
      <c r="QXS100" s="756"/>
      <c r="QXT100" s="756"/>
      <c r="QXU100" s="756"/>
      <c r="QXV100" s="756"/>
      <c r="QXW100" s="756"/>
      <c r="QXX100" s="756"/>
      <c r="QXY100" s="756"/>
      <c r="QXZ100" s="756"/>
      <c r="QYA100" s="756"/>
      <c r="QYB100" s="756"/>
      <c r="QYC100" s="756"/>
      <c r="QYD100" s="756"/>
      <c r="QYE100" s="756"/>
      <c r="QYF100" s="756"/>
      <c r="QYG100" s="756"/>
      <c r="QYH100" s="756"/>
      <c r="QYI100" s="756"/>
      <c r="QYJ100" s="756"/>
      <c r="QYK100" s="756"/>
      <c r="QYL100" s="756"/>
      <c r="QYM100" s="756"/>
      <c r="QYN100" s="756"/>
      <c r="QYO100" s="756"/>
      <c r="QYP100" s="756"/>
      <c r="QYQ100" s="756"/>
      <c r="QYR100" s="756"/>
      <c r="QYS100" s="756"/>
      <c r="QYT100" s="756"/>
      <c r="QYU100" s="756"/>
      <c r="QYV100" s="756"/>
      <c r="QYW100" s="756"/>
      <c r="QYX100" s="756"/>
      <c r="QYY100" s="756"/>
      <c r="QYZ100" s="756"/>
      <c r="QZA100" s="756"/>
      <c r="QZB100" s="756"/>
      <c r="QZC100" s="756"/>
      <c r="QZD100" s="756"/>
      <c r="QZE100" s="756"/>
      <c r="QZF100" s="756"/>
      <c r="QZG100" s="756"/>
      <c r="QZH100" s="756"/>
      <c r="QZI100" s="756"/>
      <c r="QZJ100" s="756"/>
      <c r="QZK100" s="756"/>
      <c r="QZL100" s="756"/>
      <c r="QZM100" s="756"/>
      <c r="QZN100" s="756"/>
      <c r="QZO100" s="756"/>
      <c r="QZP100" s="756"/>
      <c r="QZQ100" s="756"/>
      <c r="QZR100" s="756"/>
      <c r="QZS100" s="756"/>
      <c r="QZT100" s="756"/>
      <c r="QZU100" s="756"/>
      <c r="QZV100" s="756"/>
      <c r="QZW100" s="756"/>
      <c r="QZX100" s="756"/>
      <c r="QZY100" s="756"/>
      <c r="QZZ100" s="756"/>
      <c r="RAA100" s="756"/>
      <c r="RAB100" s="756"/>
      <c r="RAC100" s="756"/>
      <c r="RAD100" s="756"/>
      <c r="RAE100" s="756"/>
      <c r="RAF100" s="756"/>
      <c r="RAG100" s="756"/>
      <c r="RAH100" s="756"/>
      <c r="RAI100" s="756"/>
      <c r="RAJ100" s="756"/>
      <c r="RAK100" s="756"/>
      <c r="RAL100" s="756"/>
      <c r="RAM100" s="756"/>
      <c r="RAN100" s="756"/>
      <c r="RAO100" s="756"/>
      <c r="RAP100" s="756"/>
      <c r="RAQ100" s="756"/>
      <c r="RAR100" s="756"/>
      <c r="RAS100" s="756"/>
      <c r="RAT100" s="756"/>
      <c r="RAU100" s="756"/>
      <c r="RAV100" s="756"/>
      <c r="RAW100" s="756"/>
      <c r="RAX100" s="756"/>
      <c r="RAY100" s="756"/>
      <c r="RAZ100" s="756"/>
      <c r="RBA100" s="756"/>
      <c r="RBB100" s="756"/>
      <c r="RBC100" s="756"/>
      <c r="RBD100" s="756"/>
      <c r="RBE100" s="756"/>
      <c r="RBF100" s="756"/>
      <c r="RBG100" s="756"/>
      <c r="RBH100" s="756"/>
      <c r="RBI100" s="756"/>
      <c r="RBJ100" s="756"/>
      <c r="RBK100" s="756"/>
      <c r="RBL100" s="756"/>
      <c r="RBM100" s="756"/>
      <c r="RBN100" s="756"/>
      <c r="RBO100" s="756"/>
      <c r="RBP100" s="756"/>
      <c r="RBQ100" s="756"/>
      <c r="RBR100" s="756"/>
      <c r="RBS100" s="756"/>
      <c r="RBT100" s="756"/>
      <c r="RBU100" s="756"/>
      <c r="RBV100" s="756"/>
      <c r="RBW100" s="756"/>
      <c r="RBX100" s="756"/>
      <c r="RBY100" s="756"/>
      <c r="RBZ100" s="756"/>
      <c r="RCA100" s="756"/>
      <c r="RCB100" s="756"/>
      <c r="RCC100" s="756"/>
      <c r="RCD100" s="756"/>
      <c r="RCE100" s="756"/>
      <c r="RCF100" s="756"/>
      <c r="RCG100" s="756"/>
      <c r="RCH100" s="756"/>
      <c r="RCI100" s="756"/>
      <c r="RCJ100" s="756"/>
      <c r="RCK100" s="756"/>
      <c r="RCL100" s="756"/>
      <c r="RCM100" s="756"/>
      <c r="RCN100" s="756"/>
      <c r="RCO100" s="756"/>
      <c r="RCP100" s="756"/>
      <c r="RCQ100" s="756"/>
      <c r="RCR100" s="756"/>
      <c r="RCS100" s="756"/>
      <c r="RCT100" s="756"/>
      <c r="RCU100" s="756"/>
      <c r="RCV100" s="756"/>
      <c r="RCW100" s="756"/>
      <c r="RCX100" s="756"/>
      <c r="RCY100" s="756"/>
      <c r="RCZ100" s="756"/>
      <c r="RDA100" s="756"/>
      <c r="RDB100" s="756"/>
      <c r="RDC100" s="756"/>
      <c r="RDD100" s="756"/>
      <c r="RDE100" s="756"/>
      <c r="RDF100" s="756"/>
      <c r="RDG100" s="756"/>
      <c r="RDH100" s="756"/>
      <c r="RDI100" s="756"/>
      <c r="RDJ100" s="756"/>
      <c r="RDK100" s="756"/>
      <c r="RDL100" s="756"/>
      <c r="RDM100" s="756"/>
      <c r="RDN100" s="756"/>
      <c r="RDO100" s="756"/>
      <c r="RDP100" s="756"/>
      <c r="RDQ100" s="756"/>
      <c r="RDR100" s="756"/>
      <c r="RDS100" s="756"/>
      <c r="RDT100" s="756"/>
      <c r="RDU100" s="756"/>
      <c r="RDV100" s="756"/>
      <c r="RDW100" s="756"/>
      <c r="RDX100" s="756"/>
      <c r="RDY100" s="756"/>
      <c r="RDZ100" s="756"/>
      <c r="REA100" s="756"/>
      <c r="REB100" s="756"/>
      <c r="REC100" s="756"/>
      <c r="RED100" s="756"/>
      <c r="REE100" s="756"/>
      <c r="REF100" s="756"/>
      <c r="REG100" s="756"/>
      <c r="REH100" s="756"/>
      <c r="REI100" s="756"/>
      <c r="REJ100" s="756"/>
      <c r="REK100" s="756"/>
      <c r="REL100" s="756"/>
      <c r="REM100" s="756"/>
      <c r="REN100" s="756"/>
      <c r="REO100" s="756"/>
      <c r="REP100" s="756"/>
      <c r="REQ100" s="756"/>
      <c r="RER100" s="756"/>
      <c r="RES100" s="756"/>
      <c r="RET100" s="756"/>
      <c r="REU100" s="756"/>
      <c r="REV100" s="756"/>
      <c r="REW100" s="756"/>
      <c r="REX100" s="756"/>
      <c r="REY100" s="756"/>
      <c r="REZ100" s="756"/>
      <c r="RFA100" s="756"/>
      <c r="RFB100" s="756"/>
      <c r="RFC100" s="756"/>
      <c r="RFD100" s="756"/>
      <c r="RFE100" s="756"/>
      <c r="RFF100" s="756"/>
      <c r="RFG100" s="756"/>
      <c r="RFH100" s="756"/>
      <c r="RFI100" s="756"/>
      <c r="RFJ100" s="756"/>
      <c r="RFK100" s="756"/>
      <c r="RFL100" s="756"/>
      <c r="RFM100" s="756"/>
      <c r="RFN100" s="756"/>
      <c r="RFO100" s="756"/>
      <c r="RFP100" s="756"/>
      <c r="RFQ100" s="756"/>
      <c r="RFR100" s="756"/>
      <c r="RFS100" s="756"/>
      <c r="RFT100" s="756"/>
      <c r="RFU100" s="756"/>
      <c r="RFV100" s="756"/>
      <c r="RFW100" s="756"/>
      <c r="RFX100" s="756"/>
      <c r="RFY100" s="756"/>
      <c r="RFZ100" s="756"/>
      <c r="RGA100" s="756"/>
      <c r="RGB100" s="756"/>
      <c r="RGC100" s="756"/>
      <c r="RGD100" s="756"/>
      <c r="RGE100" s="756"/>
      <c r="RGF100" s="756"/>
      <c r="RGG100" s="756"/>
      <c r="RGH100" s="756"/>
      <c r="RGI100" s="756"/>
      <c r="RGJ100" s="756"/>
      <c r="RGK100" s="756"/>
      <c r="RGL100" s="756"/>
      <c r="RGM100" s="756"/>
      <c r="RGN100" s="756"/>
      <c r="RGO100" s="756"/>
      <c r="RGP100" s="756"/>
      <c r="RGQ100" s="756"/>
      <c r="RGR100" s="756"/>
      <c r="RGS100" s="756"/>
      <c r="RGT100" s="756"/>
      <c r="RGU100" s="756"/>
      <c r="RGV100" s="756"/>
      <c r="RGW100" s="756"/>
      <c r="RGX100" s="756"/>
      <c r="RGY100" s="756"/>
      <c r="RGZ100" s="756"/>
      <c r="RHA100" s="756"/>
      <c r="RHB100" s="756"/>
      <c r="RHC100" s="756"/>
      <c r="RHD100" s="756"/>
      <c r="RHE100" s="756"/>
      <c r="RHF100" s="756"/>
      <c r="RHG100" s="756"/>
      <c r="RHH100" s="756"/>
      <c r="RHI100" s="756"/>
      <c r="RHJ100" s="756"/>
      <c r="RHK100" s="756"/>
      <c r="RHL100" s="756"/>
      <c r="RHM100" s="756"/>
      <c r="RHN100" s="756"/>
      <c r="RHO100" s="756"/>
      <c r="RHP100" s="756"/>
      <c r="RHQ100" s="756"/>
      <c r="RHR100" s="756"/>
      <c r="RHS100" s="756"/>
      <c r="RHT100" s="756"/>
      <c r="RHU100" s="756"/>
      <c r="RHV100" s="756"/>
      <c r="RHW100" s="756"/>
      <c r="RHX100" s="756"/>
      <c r="RHY100" s="756"/>
      <c r="RHZ100" s="756"/>
      <c r="RIA100" s="756"/>
      <c r="RIB100" s="756"/>
      <c r="RIC100" s="756"/>
      <c r="RID100" s="756"/>
      <c r="RIE100" s="756"/>
      <c r="RIF100" s="756"/>
      <c r="RIG100" s="756"/>
      <c r="RIH100" s="756"/>
      <c r="RII100" s="756"/>
      <c r="RIJ100" s="756"/>
      <c r="RIK100" s="756"/>
      <c r="RIL100" s="756"/>
      <c r="RIM100" s="756"/>
      <c r="RIN100" s="756"/>
      <c r="RIO100" s="756"/>
      <c r="RIP100" s="756"/>
      <c r="RIQ100" s="756"/>
      <c r="RIR100" s="756"/>
      <c r="RIS100" s="756"/>
      <c r="RIT100" s="756"/>
      <c r="RIU100" s="756"/>
      <c r="RIV100" s="756"/>
      <c r="RIW100" s="756"/>
      <c r="RIX100" s="756"/>
      <c r="RIY100" s="756"/>
      <c r="RIZ100" s="756"/>
      <c r="RJA100" s="756"/>
      <c r="RJB100" s="756"/>
      <c r="RJC100" s="756"/>
      <c r="RJD100" s="756"/>
      <c r="RJE100" s="756"/>
      <c r="RJF100" s="756"/>
      <c r="RJG100" s="756"/>
      <c r="RJH100" s="756"/>
      <c r="RJI100" s="756"/>
      <c r="RJJ100" s="756"/>
      <c r="RJK100" s="756"/>
      <c r="RJL100" s="756"/>
      <c r="RJM100" s="756"/>
      <c r="RJN100" s="756"/>
      <c r="RJO100" s="756"/>
      <c r="RJP100" s="756"/>
      <c r="RJQ100" s="756"/>
      <c r="RJR100" s="756"/>
      <c r="RJS100" s="756"/>
      <c r="RJT100" s="756"/>
      <c r="RJU100" s="756"/>
      <c r="RJV100" s="756"/>
      <c r="RJW100" s="756"/>
      <c r="RJX100" s="756"/>
      <c r="RJY100" s="756"/>
      <c r="RJZ100" s="756"/>
      <c r="RKA100" s="756"/>
      <c r="RKB100" s="756"/>
      <c r="RKC100" s="756"/>
      <c r="RKD100" s="756"/>
      <c r="RKE100" s="756"/>
      <c r="RKF100" s="756"/>
      <c r="RKG100" s="756"/>
      <c r="RKH100" s="756"/>
      <c r="RKI100" s="756"/>
      <c r="RKJ100" s="756"/>
      <c r="RKK100" s="756"/>
      <c r="RKL100" s="756"/>
      <c r="RKM100" s="756"/>
      <c r="RKN100" s="756"/>
      <c r="RKO100" s="756"/>
      <c r="RKP100" s="756"/>
      <c r="RKQ100" s="756"/>
      <c r="RKR100" s="756"/>
      <c r="RKS100" s="756"/>
      <c r="RKT100" s="756"/>
      <c r="RKU100" s="756"/>
      <c r="RKV100" s="756"/>
      <c r="RKW100" s="756"/>
      <c r="RKX100" s="756"/>
      <c r="RKY100" s="756"/>
      <c r="RKZ100" s="756"/>
      <c r="RLA100" s="756"/>
      <c r="RLB100" s="756"/>
      <c r="RLC100" s="756"/>
      <c r="RLD100" s="756"/>
      <c r="RLE100" s="756"/>
      <c r="RLF100" s="756"/>
      <c r="RLG100" s="756"/>
      <c r="RLH100" s="756"/>
      <c r="RLI100" s="756"/>
      <c r="RLJ100" s="756"/>
      <c r="RLK100" s="756"/>
      <c r="RLL100" s="756"/>
      <c r="RLM100" s="756"/>
      <c r="RLN100" s="756"/>
      <c r="RLO100" s="756"/>
      <c r="RLP100" s="756"/>
      <c r="RLQ100" s="756"/>
      <c r="RLR100" s="756"/>
      <c r="RLS100" s="756"/>
      <c r="RLT100" s="756"/>
      <c r="RLU100" s="756"/>
      <c r="RLV100" s="756"/>
      <c r="RLW100" s="756"/>
      <c r="RLX100" s="756"/>
      <c r="RLY100" s="756"/>
      <c r="RLZ100" s="756"/>
      <c r="RMA100" s="756"/>
      <c r="RMB100" s="756"/>
      <c r="RMC100" s="756"/>
      <c r="RMD100" s="756"/>
      <c r="RME100" s="756"/>
      <c r="RMF100" s="756"/>
      <c r="RMG100" s="756"/>
      <c r="RMH100" s="756"/>
      <c r="RMI100" s="756"/>
      <c r="RMJ100" s="756"/>
      <c r="RMK100" s="756"/>
      <c r="RML100" s="756"/>
      <c r="RMM100" s="756"/>
      <c r="RMN100" s="756"/>
      <c r="RMO100" s="756"/>
      <c r="RMP100" s="756"/>
      <c r="RMQ100" s="756"/>
      <c r="RMR100" s="756"/>
      <c r="RMS100" s="756"/>
      <c r="RMT100" s="756"/>
      <c r="RMU100" s="756"/>
      <c r="RMV100" s="756"/>
      <c r="RMW100" s="756"/>
      <c r="RMX100" s="756"/>
      <c r="RMY100" s="756"/>
      <c r="RMZ100" s="756"/>
      <c r="RNA100" s="756"/>
      <c r="RNB100" s="756"/>
      <c r="RNC100" s="756"/>
      <c r="RND100" s="756"/>
      <c r="RNE100" s="756"/>
      <c r="RNF100" s="756"/>
      <c r="RNG100" s="756"/>
      <c r="RNH100" s="756"/>
      <c r="RNI100" s="756"/>
      <c r="RNJ100" s="756"/>
      <c r="RNK100" s="756"/>
      <c r="RNL100" s="756"/>
      <c r="RNM100" s="756"/>
      <c r="RNN100" s="756"/>
      <c r="RNO100" s="756"/>
      <c r="RNP100" s="756"/>
      <c r="RNQ100" s="756"/>
      <c r="RNR100" s="756"/>
      <c r="RNS100" s="756"/>
      <c r="RNT100" s="756"/>
      <c r="RNU100" s="756"/>
      <c r="RNV100" s="756"/>
      <c r="RNW100" s="756"/>
      <c r="RNX100" s="756"/>
      <c r="RNY100" s="756"/>
      <c r="RNZ100" s="756"/>
      <c r="ROA100" s="756"/>
      <c r="ROB100" s="756"/>
      <c r="ROC100" s="756"/>
      <c r="ROD100" s="756"/>
      <c r="ROE100" s="756"/>
      <c r="ROF100" s="756"/>
      <c r="ROG100" s="756"/>
      <c r="ROH100" s="756"/>
      <c r="ROI100" s="756"/>
      <c r="ROJ100" s="756"/>
      <c r="ROK100" s="756"/>
      <c r="ROL100" s="756"/>
      <c r="ROM100" s="756"/>
      <c r="RON100" s="756"/>
      <c r="ROO100" s="756"/>
      <c r="ROP100" s="756"/>
      <c r="ROQ100" s="756"/>
      <c r="ROR100" s="756"/>
      <c r="ROS100" s="756"/>
      <c r="ROT100" s="756"/>
      <c r="ROU100" s="756"/>
      <c r="ROV100" s="756"/>
      <c r="ROW100" s="756"/>
      <c r="ROX100" s="756"/>
      <c r="ROY100" s="756"/>
      <c r="ROZ100" s="756"/>
      <c r="RPA100" s="756"/>
      <c r="RPB100" s="756"/>
      <c r="RPC100" s="756"/>
      <c r="RPD100" s="756"/>
      <c r="RPE100" s="756"/>
      <c r="RPF100" s="756"/>
      <c r="RPG100" s="756"/>
      <c r="RPH100" s="756"/>
      <c r="RPI100" s="756"/>
      <c r="RPJ100" s="756"/>
      <c r="RPK100" s="756"/>
      <c r="RPL100" s="756"/>
      <c r="RPM100" s="756"/>
      <c r="RPN100" s="756"/>
      <c r="RPO100" s="756"/>
      <c r="RPP100" s="756"/>
      <c r="RPQ100" s="756"/>
      <c r="RPR100" s="756"/>
      <c r="RPS100" s="756"/>
      <c r="RPT100" s="756"/>
      <c r="RPU100" s="756"/>
      <c r="RPV100" s="756"/>
      <c r="RPW100" s="756"/>
      <c r="RPX100" s="756"/>
      <c r="RPY100" s="756"/>
      <c r="RPZ100" s="756"/>
      <c r="RQA100" s="756"/>
      <c r="RQB100" s="756"/>
      <c r="RQC100" s="756"/>
      <c r="RQD100" s="756"/>
      <c r="RQE100" s="756"/>
      <c r="RQF100" s="756"/>
      <c r="RQG100" s="756"/>
      <c r="RQH100" s="756"/>
      <c r="RQI100" s="756"/>
      <c r="RQJ100" s="756"/>
      <c r="RQK100" s="756"/>
      <c r="RQL100" s="756"/>
      <c r="RQM100" s="756"/>
      <c r="RQN100" s="756"/>
      <c r="RQO100" s="756"/>
      <c r="RQP100" s="756"/>
      <c r="RQQ100" s="756"/>
      <c r="RQR100" s="756"/>
      <c r="RQS100" s="756"/>
      <c r="RQT100" s="756"/>
      <c r="RQU100" s="756"/>
      <c r="RQV100" s="756"/>
      <c r="RQW100" s="756"/>
      <c r="RQX100" s="756"/>
      <c r="RQY100" s="756"/>
      <c r="RQZ100" s="756"/>
      <c r="RRA100" s="756"/>
      <c r="RRB100" s="756"/>
      <c r="RRC100" s="756"/>
      <c r="RRD100" s="756"/>
      <c r="RRE100" s="756"/>
      <c r="RRF100" s="756"/>
      <c r="RRG100" s="756"/>
      <c r="RRH100" s="756"/>
      <c r="RRI100" s="756"/>
      <c r="RRJ100" s="756"/>
      <c r="RRK100" s="756"/>
      <c r="RRL100" s="756"/>
      <c r="RRM100" s="756"/>
      <c r="RRN100" s="756"/>
      <c r="RRO100" s="756"/>
      <c r="RRP100" s="756"/>
      <c r="RRQ100" s="756"/>
      <c r="RRR100" s="756"/>
      <c r="RRS100" s="756"/>
      <c r="RRT100" s="756"/>
      <c r="RRU100" s="756"/>
      <c r="RRV100" s="756"/>
      <c r="RRW100" s="756"/>
      <c r="RRX100" s="756"/>
      <c r="RRY100" s="756"/>
      <c r="RRZ100" s="756"/>
      <c r="RSA100" s="756"/>
      <c r="RSB100" s="756"/>
      <c r="RSC100" s="756"/>
      <c r="RSD100" s="756"/>
      <c r="RSE100" s="756"/>
      <c r="RSF100" s="756"/>
      <c r="RSG100" s="756"/>
      <c r="RSH100" s="756"/>
      <c r="RSI100" s="756"/>
      <c r="RSJ100" s="756"/>
      <c r="RSK100" s="756"/>
      <c r="RSL100" s="756"/>
      <c r="RSM100" s="756"/>
      <c r="RSN100" s="756"/>
      <c r="RSO100" s="756"/>
      <c r="RSP100" s="756"/>
      <c r="RSQ100" s="756"/>
      <c r="RSR100" s="756"/>
      <c r="RSS100" s="756"/>
      <c r="RST100" s="756"/>
      <c r="RSU100" s="756"/>
      <c r="RSV100" s="756"/>
      <c r="RSW100" s="756"/>
      <c r="RSX100" s="756"/>
      <c r="RSY100" s="756"/>
      <c r="RSZ100" s="756"/>
      <c r="RTA100" s="756"/>
      <c r="RTB100" s="756"/>
      <c r="RTC100" s="756"/>
      <c r="RTD100" s="756"/>
      <c r="RTE100" s="756"/>
      <c r="RTF100" s="756"/>
      <c r="RTG100" s="756"/>
      <c r="RTH100" s="756"/>
      <c r="RTI100" s="756"/>
      <c r="RTJ100" s="756"/>
      <c r="RTK100" s="756"/>
      <c r="RTL100" s="756"/>
      <c r="RTM100" s="756"/>
      <c r="RTN100" s="756"/>
      <c r="RTO100" s="756"/>
      <c r="RTP100" s="756"/>
      <c r="RTQ100" s="756"/>
      <c r="RTR100" s="756"/>
      <c r="RTS100" s="756"/>
      <c r="RTT100" s="756"/>
      <c r="RTU100" s="756"/>
      <c r="RTV100" s="756"/>
      <c r="RTW100" s="756"/>
      <c r="RTX100" s="756"/>
      <c r="RTY100" s="756"/>
      <c r="RTZ100" s="756"/>
      <c r="RUA100" s="756"/>
      <c r="RUB100" s="756"/>
      <c r="RUC100" s="756"/>
      <c r="RUD100" s="756"/>
      <c r="RUE100" s="756"/>
      <c r="RUF100" s="756"/>
      <c r="RUG100" s="756"/>
      <c r="RUH100" s="756"/>
      <c r="RUI100" s="756"/>
      <c r="RUJ100" s="756"/>
      <c r="RUK100" s="756"/>
      <c r="RUL100" s="756"/>
      <c r="RUM100" s="756"/>
      <c r="RUN100" s="756"/>
      <c r="RUO100" s="756"/>
      <c r="RUP100" s="756"/>
      <c r="RUQ100" s="756"/>
      <c r="RUR100" s="756"/>
      <c r="RUS100" s="756"/>
      <c r="RUT100" s="756"/>
      <c r="RUU100" s="756"/>
      <c r="RUV100" s="756"/>
      <c r="RUW100" s="756"/>
      <c r="RUX100" s="756"/>
      <c r="RUY100" s="756"/>
      <c r="RUZ100" s="756"/>
      <c r="RVA100" s="756"/>
      <c r="RVB100" s="756"/>
      <c r="RVC100" s="756"/>
      <c r="RVD100" s="756"/>
      <c r="RVE100" s="756"/>
      <c r="RVF100" s="756"/>
      <c r="RVG100" s="756"/>
      <c r="RVH100" s="756"/>
      <c r="RVI100" s="756"/>
      <c r="RVJ100" s="756"/>
      <c r="RVK100" s="756"/>
      <c r="RVL100" s="756"/>
      <c r="RVM100" s="756"/>
      <c r="RVN100" s="756"/>
      <c r="RVO100" s="756"/>
      <c r="RVP100" s="756"/>
      <c r="RVQ100" s="756"/>
      <c r="RVR100" s="756"/>
      <c r="RVS100" s="756"/>
      <c r="RVT100" s="756"/>
      <c r="RVU100" s="756"/>
      <c r="RVV100" s="756"/>
      <c r="RVW100" s="756"/>
      <c r="RVX100" s="756"/>
      <c r="RVY100" s="756"/>
      <c r="RVZ100" s="756"/>
      <c r="RWA100" s="756"/>
      <c r="RWB100" s="756"/>
      <c r="RWC100" s="756"/>
      <c r="RWD100" s="756"/>
      <c r="RWE100" s="756"/>
      <c r="RWF100" s="756"/>
      <c r="RWG100" s="756"/>
      <c r="RWH100" s="756"/>
      <c r="RWI100" s="756"/>
      <c r="RWJ100" s="756"/>
      <c r="RWK100" s="756"/>
      <c r="RWL100" s="756"/>
      <c r="RWM100" s="756"/>
      <c r="RWN100" s="756"/>
      <c r="RWO100" s="756"/>
      <c r="RWP100" s="756"/>
      <c r="RWQ100" s="756"/>
      <c r="RWR100" s="756"/>
      <c r="RWS100" s="756"/>
      <c r="RWT100" s="756"/>
      <c r="RWU100" s="756"/>
      <c r="RWV100" s="756"/>
      <c r="RWW100" s="756"/>
      <c r="RWX100" s="756"/>
      <c r="RWY100" s="756"/>
      <c r="RWZ100" s="756"/>
      <c r="RXA100" s="756"/>
      <c r="RXB100" s="756"/>
      <c r="RXC100" s="756"/>
      <c r="RXD100" s="756"/>
      <c r="RXE100" s="756"/>
      <c r="RXF100" s="756"/>
      <c r="RXG100" s="756"/>
      <c r="RXH100" s="756"/>
      <c r="RXI100" s="756"/>
      <c r="RXJ100" s="756"/>
      <c r="RXK100" s="756"/>
      <c r="RXL100" s="756"/>
      <c r="RXM100" s="756"/>
      <c r="RXN100" s="756"/>
      <c r="RXO100" s="756"/>
      <c r="RXP100" s="756"/>
      <c r="RXQ100" s="756"/>
      <c r="RXR100" s="756"/>
      <c r="RXS100" s="756"/>
      <c r="RXT100" s="756"/>
      <c r="RXU100" s="756"/>
      <c r="RXV100" s="756"/>
      <c r="RXW100" s="756"/>
      <c r="RXX100" s="756"/>
      <c r="RXY100" s="756"/>
      <c r="RXZ100" s="756"/>
      <c r="RYA100" s="756"/>
      <c r="RYB100" s="756"/>
      <c r="RYC100" s="756"/>
      <c r="RYD100" s="756"/>
      <c r="RYE100" s="756"/>
      <c r="RYF100" s="756"/>
      <c r="RYG100" s="756"/>
      <c r="RYH100" s="756"/>
      <c r="RYI100" s="756"/>
      <c r="RYJ100" s="756"/>
      <c r="RYK100" s="756"/>
      <c r="RYL100" s="756"/>
      <c r="RYM100" s="756"/>
      <c r="RYN100" s="756"/>
      <c r="RYO100" s="756"/>
      <c r="RYP100" s="756"/>
      <c r="RYQ100" s="756"/>
      <c r="RYR100" s="756"/>
      <c r="RYS100" s="756"/>
      <c r="RYT100" s="756"/>
      <c r="RYU100" s="756"/>
      <c r="RYV100" s="756"/>
      <c r="RYW100" s="756"/>
      <c r="RYX100" s="756"/>
      <c r="RYY100" s="756"/>
      <c r="RYZ100" s="756"/>
      <c r="RZA100" s="756"/>
      <c r="RZB100" s="756"/>
      <c r="RZC100" s="756"/>
      <c r="RZD100" s="756"/>
      <c r="RZE100" s="756"/>
      <c r="RZF100" s="756"/>
      <c r="RZG100" s="756"/>
      <c r="RZH100" s="756"/>
      <c r="RZI100" s="756"/>
      <c r="RZJ100" s="756"/>
      <c r="RZK100" s="756"/>
      <c r="RZL100" s="756"/>
      <c r="RZM100" s="756"/>
      <c r="RZN100" s="756"/>
      <c r="RZO100" s="756"/>
      <c r="RZP100" s="756"/>
      <c r="RZQ100" s="756"/>
      <c r="RZR100" s="756"/>
      <c r="RZS100" s="756"/>
      <c r="RZT100" s="756"/>
      <c r="RZU100" s="756"/>
      <c r="RZV100" s="756"/>
      <c r="RZW100" s="756"/>
      <c r="RZX100" s="756"/>
      <c r="RZY100" s="756"/>
      <c r="RZZ100" s="756"/>
      <c r="SAA100" s="756"/>
      <c r="SAB100" s="756"/>
      <c r="SAC100" s="756"/>
      <c r="SAD100" s="756"/>
      <c r="SAE100" s="756"/>
      <c r="SAF100" s="756"/>
      <c r="SAG100" s="756"/>
      <c r="SAH100" s="756"/>
      <c r="SAI100" s="756"/>
      <c r="SAJ100" s="756"/>
      <c r="SAK100" s="756"/>
      <c r="SAL100" s="756"/>
      <c r="SAM100" s="756"/>
      <c r="SAN100" s="756"/>
      <c r="SAO100" s="756"/>
      <c r="SAP100" s="756"/>
      <c r="SAQ100" s="756"/>
      <c r="SAR100" s="756"/>
      <c r="SAS100" s="756"/>
      <c r="SAT100" s="756"/>
      <c r="SAU100" s="756"/>
      <c r="SAV100" s="756"/>
      <c r="SAW100" s="756"/>
      <c r="SAX100" s="756"/>
      <c r="SAY100" s="756"/>
      <c r="SAZ100" s="756"/>
      <c r="SBA100" s="756"/>
      <c r="SBB100" s="756"/>
      <c r="SBC100" s="756"/>
      <c r="SBD100" s="756"/>
      <c r="SBE100" s="756"/>
      <c r="SBF100" s="756"/>
      <c r="SBG100" s="756"/>
      <c r="SBH100" s="756"/>
      <c r="SBI100" s="756"/>
      <c r="SBJ100" s="756"/>
      <c r="SBK100" s="756"/>
      <c r="SBL100" s="756"/>
      <c r="SBM100" s="756"/>
      <c r="SBN100" s="756"/>
      <c r="SBO100" s="756"/>
      <c r="SBP100" s="756"/>
      <c r="SBQ100" s="756"/>
      <c r="SBR100" s="756"/>
      <c r="SBS100" s="756"/>
      <c r="SBT100" s="756"/>
      <c r="SBU100" s="756"/>
      <c r="SBV100" s="756"/>
      <c r="SBW100" s="756"/>
      <c r="SBX100" s="756"/>
      <c r="SBY100" s="756"/>
      <c r="SBZ100" s="756"/>
      <c r="SCA100" s="756"/>
      <c r="SCB100" s="756"/>
      <c r="SCC100" s="756"/>
      <c r="SCD100" s="756"/>
      <c r="SCE100" s="756"/>
      <c r="SCF100" s="756"/>
      <c r="SCG100" s="756"/>
      <c r="SCH100" s="756"/>
      <c r="SCI100" s="756"/>
      <c r="SCJ100" s="756"/>
      <c r="SCK100" s="756"/>
      <c r="SCL100" s="756"/>
      <c r="SCM100" s="756"/>
      <c r="SCN100" s="756"/>
      <c r="SCO100" s="756"/>
      <c r="SCP100" s="756"/>
      <c r="SCQ100" s="756"/>
      <c r="SCR100" s="756"/>
      <c r="SCS100" s="756"/>
      <c r="SCT100" s="756"/>
      <c r="SCU100" s="756"/>
      <c r="SCV100" s="756"/>
      <c r="SCW100" s="756"/>
      <c r="SCX100" s="756"/>
      <c r="SCY100" s="756"/>
      <c r="SCZ100" s="756"/>
      <c r="SDA100" s="756"/>
      <c r="SDB100" s="756"/>
      <c r="SDC100" s="756"/>
      <c r="SDD100" s="756"/>
      <c r="SDE100" s="756"/>
      <c r="SDF100" s="756"/>
      <c r="SDG100" s="756"/>
      <c r="SDH100" s="756"/>
      <c r="SDI100" s="756"/>
      <c r="SDJ100" s="756"/>
      <c r="SDK100" s="756"/>
      <c r="SDL100" s="756"/>
      <c r="SDM100" s="756"/>
      <c r="SDN100" s="756"/>
      <c r="SDO100" s="756"/>
      <c r="SDP100" s="756"/>
      <c r="SDQ100" s="756"/>
      <c r="SDR100" s="756"/>
      <c r="SDS100" s="756"/>
      <c r="SDT100" s="756"/>
      <c r="SDU100" s="756"/>
      <c r="SDV100" s="756"/>
      <c r="SDW100" s="756"/>
      <c r="SDX100" s="756"/>
      <c r="SDY100" s="756"/>
      <c r="SDZ100" s="756"/>
      <c r="SEA100" s="756"/>
      <c r="SEB100" s="756"/>
      <c r="SEC100" s="756"/>
      <c r="SED100" s="756"/>
      <c r="SEE100" s="756"/>
      <c r="SEF100" s="756"/>
      <c r="SEG100" s="756"/>
      <c r="SEH100" s="756"/>
      <c r="SEI100" s="756"/>
      <c r="SEJ100" s="756"/>
      <c r="SEK100" s="756"/>
      <c r="SEL100" s="756"/>
      <c r="SEM100" s="756"/>
      <c r="SEN100" s="756"/>
      <c r="SEO100" s="756"/>
      <c r="SEP100" s="756"/>
      <c r="SEQ100" s="756"/>
      <c r="SER100" s="756"/>
      <c r="SES100" s="756"/>
      <c r="SET100" s="756"/>
      <c r="SEU100" s="756"/>
      <c r="SEV100" s="756"/>
      <c r="SEW100" s="756"/>
      <c r="SEX100" s="756"/>
      <c r="SEY100" s="756"/>
      <c r="SEZ100" s="756"/>
      <c r="SFA100" s="756"/>
      <c r="SFB100" s="756"/>
      <c r="SFC100" s="756"/>
      <c r="SFD100" s="756"/>
      <c r="SFE100" s="756"/>
      <c r="SFF100" s="756"/>
      <c r="SFG100" s="756"/>
      <c r="SFH100" s="756"/>
      <c r="SFI100" s="756"/>
      <c r="SFJ100" s="756"/>
      <c r="SFK100" s="756"/>
      <c r="SFL100" s="756"/>
      <c r="SFM100" s="756"/>
      <c r="SFN100" s="756"/>
      <c r="SFO100" s="756"/>
      <c r="SFP100" s="756"/>
      <c r="SFQ100" s="756"/>
      <c r="SFR100" s="756"/>
      <c r="SFS100" s="756"/>
      <c r="SFT100" s="756"/>
      <c r="SFU100" s="756"/>
      <c r="SFV100" s="756"/>
      <c r="SFW100" s="756"/>
      <c r="SFX100" s="756"/>
      <c r="SFY100" s="756"/>
      <c r="SFZ100" s="756"/>
      <c r="SGA100" s="756"/>
      <c r="SGB100" s="756"/>
      <c r="SGC100" s="756"/>
      <c r="SGD100" s="756"/>
      <c r="SGE100" s="756"/>
      <c r="SGF100" s="756"/>
      <c r="SGG100" s="756"/>
      <c r="SGH100" s="756"/>
      <c r="SGI100" s="756"/>
      <c r="SGJ100" s="756"/>
      <c r="SGK100" s="756"/>
      <c r="SGL100" s="756"/>
      <c r="SGM100" s="756"/>
      <c r="SGN100" s="756"/>
      <c r="SGO100" s="756"/>
      <c r="SGP100" s="756"/>
      <c r="SGQ100" s="756"/>
      <c r="SGR100" s="756"/>
      <c r="SGS100" s="756"/>
      <c r="SGT100" s="756"/>
      <c r="SGU100" s="756"/>
      <c r="SGV100" s="756"/>
      <c r="SGW100" s="756"/>
      <c r="SGX100" s="756"/>
      <c r="SGY100" s="756"/>
      <c r="SGZ100" s="756"/>
      <c r="SHA100" s="756"/>
      <c r="SHB100" s="756"/>
      <c r="SHC100" s="756"/>
      <c r="SHD100" s="756"/>
      <c r="SHE100" s="756"/>
      <c r="SHF100" s="756"/>
      <c r="SHG100" s="756"/>
      <c r="SHH100" s="756"/>
      <c r="SHI100" s="756"/>
      <c r="SHJ100" s="756"/>
      <c r="SHK100" s="756"/>
      <c r="SHL100" s="756"/>
      <c r="SHM100" s="756"/>
      <c r="SHN100" s="756"/>
      <c r="SHO100" s="756"/>
      <c r="SHP100" s="756"/>
      <c r="SHQ100" s="756"/>
      <c r="SHR100" s="756"/>
      <c r="SHS100" s="756"/>
      <c r="SHT100" s="756"/>
      <c r="SHU100" s="756"/>
      <c r="SHV100" s="756"/>
      <c r="SHW100" s="756"/>
      <c r="SHX100" s="756"/>
      <c r="SHY100" s="756"/>
      <c r="SHZ100" s="756"/>
      <c r="SIA100" s="756"/>
      <c r="SIB100" s="756"/>
      <c r="SIC100" s="756"/>
      <c r="SID100" s="756"/>
      <c r="SIE100" s="756"/>
      <c r="SIF100" s="756"/>
      <c r="SIG100" s="756"/>
      <c r="SIH100" s="756"/>
      <c r="SII100" s="756"/>
      <c r="SIJ100" s="756"/>
      <c r="SIK100" s="756"/>
      <c r="SIL100" s="756"/>
      <c r="SIM100" s="756"/>
      <c r="SIN100" s="756"/>
      <c r="SIO100" s="756"/>
      <c r="SIP100" s="756"/>
      <c r="SIQ100" s="756"/>
      <c r="SIR100" s="756"/>
      <c r="SIS100" s="756"/>
      <c r="SIT100" s="756"/>
      <c r="SIU100" s="756"/>
      <c r="SIV100" s="756"/>
      <c r="SIW100" s="756"/>
      <c r="SIX100" s="756"/>
      <c r="SIY100" s="756"/>
      <c r="SIZ100" s="756"/>
      <c r="SJA100" s="756"/>
      <c r="SJB100" s="756"/>
      <c r="SJC100" s="756"/>
      <c r="SJD100" s="756"/>
      <c r="SJE100" s="756"/>
      <c r="SJF100" s="756"/>
      <c r="SJG100" s="756"/>
      <c r="SJH100" s="756"/>
      <c r="SJI100" s="756"/>
      <c r="SJJ100" s="756"/>
      <c r="SJK100" s="756"/>
      <c r="SJL100" s="756"/>
      <c r="SJM100" s="756"/>
      <c r="SJN100" s="756"/>
      <c r="SJO100" s="756"/>
      <c r="SJP100" s="756"/>
      <c r="SJQ100" s="756"/>
      <c r="SJR100" s="756"/>
      <c r="SJS100" s="756"/>
      <c r="SJT100" s="756"/>
      <c r="SJU100" s="756"/>
      <c r="SJV100" s="756"/>
      <c r="SJW100" s="756"/>
      <c r="SJX100" s="756"/>
      <c r="SJY100" s="756"/>
      <c r="SJZ100" s="756"/>
      <c r="SKA100" s="756"/>
      <c r="SKB100" s="756"/>
      <c r="SKC100" s="756"/>
      <c r="SKD100" s="756"/>
      <c r="SKE100" s="756"/>
      <c r="SKF100" s="756"/>
      <c r="SKG100" s="756"/>
      <c r="SKH100" s="756"/>
      <c r="SKI100" s="756"/>
      <c r="SKJ100" s="756"/>
      <c r="SKK100" s="756"/>
      <c r="SKL100" s="756"/>
      <c r="SKM100" s="756"/>
      <c r="SKN100" s="756"/>
      <c r="SKO100" s="756"/>
      <c r="SKP100" s="756"/>
      <c r="SKQ100" s="756"/>
      <c r="SKR100" s="756"/>
      <c r="SKS100" s="756"/>
      <c r="SKT100" s="756"/>
      <c r="SKU100" s="756"/>
      <c r="SKV100" s="756"/>
      <c r="SKW100" s="756"/>
      <c r="SKX100" s="756"/>
      <c r="SKY100" s="756"/>
      <c r="SKZ100" s="756"/>
      <c r="SLA100" s="756"/>
      <c r="SLB100" s="756"/>
      <c r="SLC100" s="756"/>
      <c r="SLD100" s="756"/>
      <c r="SLE100" s="756"/>
      <c r="SLF100" s="756"/>
      <c r="SLG100" s="756"/>
      <c r="SLH100" s="756"/>
      <c r="SLI100" s="756"/>
      <c r="SLJ100" s="756"/>
      <c r="SLK100" s="756"/>
      <c r="SLL100" s="756"/>
      <c r="SLM100" s="756"/>
      <c r="SLN100" s="756"/>
      <c r="SLO100" s="756"/>
      <c r="SLP100" s="756"/>
      <c r="SLQ100" s="756"/>
      <c r="SLR100" s="756"/>
      <c r="SLS100" s="756"/>
      <c r="SLT100" s="756"/>
      <c r="SLU100" s="756"/>
      <c r="SLV100" s="756"/>
      <c r="SLW100" s="756"/>
      <c r="SLX100" s="756"/>
      <c r="SLY100" s="756"/>
      <c r="SLZ100" s="756"/>
      <c r="SMA100" s="756"/>
      <c r="SMB100" s="756"/>
      <c r="SMC100" s="756"/>
      <c r="SMD100" s="756"/>
      <c r="SME100" s="756"/>
      <c r="SMF100" s="756"/>
      <c r="SMG100" s="756"/>
      <c r="SMH100" s="756"/>
      <c r="SMI100" s="756"/>
      <c r="SMJ100" s="756"/>
      <c r="SMK100" s="756"/>
      <c r="SML100" s="756"/>
      <c r="SMM100" s="756"/>
      <c r="SMN100" s="756"/>
      <c r="SMO100" s="756"/>
      <c r="SMP100" s="756"/>
      <c r="SMQ100" s="756"/>
      <c r="SMR100" s="756"/>
      <c r="SMS100" s="756"/>
      <c r="SMT100" s="756"/>
      <c r="SMU100" s="756"/>
      <c r="SMV100" s="756"/>
      <c r="SMW100" s="756"/>
      <c r="SMX100" s="756"/>
      <c r="SMY100" s="756"/>
      <c r="SMZ100" s="756"/>
      <c r="SNA100" s="756"/>
      <c r="SNB100" s="756"/>
      <c r="SNC100" s="756"/>
      <c r="SND100" s="756"/>
      <c r="SNE100" s="756"/>
      <c r="SNF100" s="756"/>
      <c r="SNG100" s="756"/>
      <c r="SNH100" s="756"/>
      <c r="SNI100" s="756"/>
      <c r="SNJ100" s="756"/>
      <c r="SNK100" s="756"/>
      <c r="SNL100" s="756"/>
      <c r="SNM100" s="756"/>
      <c r="SNN100" s="756"/>
      <c r="SNO100" s="756"/>
      <c r="SNP100" s="756"/>
      <c r="SNQ100" s="756"/>
      <c r="SNR100" s="756"/>
      <c r="SNS100" s="756"/>
      <c r="SNT100" s="756"/>
      <c r="SNU100" s="756"/>
      <c r="SNV100" s="756"/>
      <c r="SNW100" s="756"/>
      <c r="SNX100" s="756"/>
      <c r="SNY100" s="756"/>
      <c r="SNZ100" s="756"/>
      <c r="SOA100" s="756"/>
      <c r="SOB100" s="756"/>
      <c r="SOC100" s="756"/>
      <c r="SOD100" s="756"/>
      <c r="SOE100" s="756"/>
      <c r="SOF100" s="756"/>
      <c r="SOG100" s="756"/>
      <c r="SOH100" s="756"/>
      <c r="SOI100" s="756"/>
      <c r="SOJ100" s="756"/>
      <c r="SOK100" s="756"/>
      <c r="SOL100" s="756"/>
      <c r="SOM100" s="756"/>
      <c r="SON100" s="756"/>
      <c r="SOO100" s="756"/>
      <c r="SOP100" s="756"/>
      <c r="SOQ100" s="756"/>
      <c r="SOR100" s="756"/>
      <c r="SOS100" s="756"/>
      <c r="SOT100" s="756"/>
      <c r="SOU100" s="756"/>
      <c r="SOV100" s="756"/>
      <c r="SOW100" s="756"/>
      <c r="SOX100" s="756"/>
      <c r="SOY100" s="756"/>
      <c r="SOZ100" s="756"/>
      <c r="SPA100" s="756"/>
      <c r="SPB100" s="756"/>
      <c r="SPC100" s="756"/>
      <c r="SPD100" s="756"/>
      <c r="SPE100" s="756"/>
      <c r="SPF100" s="756"/>
      <c r="SPG100" s="756"/>
      <c r="SPH100" s="756"/>
      <c r="SPI100" s="756"/>
      <c r="SPJ100" s="756"/>
      <c r="SPK100" s="756"/>
      <c r="SPL100" s="756"/>
      <c r="SPM100" s="756"/>
      <c r="SPN100" s="756"/>
      <c r="SPO100" s="756"/>
      <c r="SPP100" s="756"/>
      <c r="SPQ100" s="756"/>
      <c r="SPR100" s="756"/>
      <c r="SPS100" s="756"/>
      <c r="SPT100" s="756"/>
      <c r="SPU100" s="756"/>
      <c r="SPV100" s="756"/>
      <c r="SPW100" s="756"/>
      <c r="SPX100" s="756"/>
      <c r="SPY100" s="756"/>
      <c r="SPZ100" s="756"/>
      <c r="SQA100" s="756"/>
      <c r="SQB100" s="756"/>
      <c r="SQC100" s="756"/>
      <c r="SQD100" s="756"/>
      <c r="SQE100" s="756"/>
      <c r="SQF100" s="756"/>
      <c r="SQG100" s="756"/>
      <c r="SQH100" s="756"/>
      <c r="SQI100" s="756"/>
      <c r="SQJ100" s="756"/>
      <c r="SQK100" s="756"/>
      <c r="SQL100" s="756"/>
      <c r="SQM100" s="756"/>
      <c r="SQN100" s="756"/>
      <c r="SQO100" s="756"/>
      <c r="SQP100" s="756"/>
      <c r="SQQ100" s="756"/>
      <c r="SQR100" s="756"/>
      <c r="SQS100" s="756"/>
      <c r="SQT100" s="756"/>
      <c r="SQU100" s="756"/>
      <c r="SQV100" s="756"/>
      <c r="SQW100" s="756"/>
      <c r="SQX100" s="756"/>
      <c r="SQY100" s="756"/>
      <c r="SQZ100" s="756"/>
      <c r="SRA100" s="756"/>
      <c r="SRB100" s="756"/>
      <c r="SRC100" s="756"/>
      <c r="SRD100" s="756"/>
      <c r="SRE100" s="756"/>
      <c r="SRF100" s="756"/>
      <c r="SRG100" s="756"/>
      <c r="SRH100" s="756"/>
      <c r="SRI100" s="756"/>
      <c r="SRJ100" s="756"/>
      <c r="SRK100" s="756"/>
      <c r="SRL100" s="756"/>
      <c r="SRM100" s="756"/>
      <c r="SRN100" s="756"/>
      <c r="SRO100" s="756"/>
      <c r="SRP100" s="756"/>
      <c r="SRQ100" s="756"/>
      <c r="SRR100" s="756"/>
      <c r="SRS100" s="756"/>
      <c r="SRT100" s="756"/>
      <c r="SRU100" s="756"/>
      <c r="SRV100" s="756"/>
      <c r="SRW100" s="756"/>
      <c r="SRX100" s="756"/>
      <c r="SRY100" s="756"/>
      <c r="SRZ100" s="756"/>
      <c r="SSA100" s="756"/>
      <c r="SSB100" s="756"/>
      <c r="SSC100" s="756"/>
      <c r="SSD100" s="756"/>
      <c r="SSE100" s="756"/>
      <c r="SSF100" s="756"/>
      <c r="SSG100" s="756"/>
      <c r="SSH100" s="756"/>
      <c r="SSI100" s="756"/>
      <c r="SSJ100" s="756"/>
      <c r="SSK100" s="756"/>
      <c r="SSL100" s="756"/>
      <c r="SSM100" s="756"/>
      <c r="SSN100" s="756"/>
      <c r="SSO100" s="756"/>
      <c r="SSP100" s="756"/>
      <c r="SSQ100" s="756"/>
      <c r="SSR100" s="756"/>
      <c r="SSS100" s="756"/>
      <c r="SST100" s="756"/>
      <c r="SSU100" s="756"/>
      <c r="SSV100" s="756"/>
      <c r="SSW100" s="756"/>
      <c r="SSX100" s="756"/>
      <c r="SSY100" s="756"/>
      <c r="SSZ100" s="756"/>
      <c r="STA100" s="756"/>
      <c r="STB100" s="756"/>
      <c r="STC100" s="756"/>
      <c r="STD100" s="756"/>
      <c r="STE100" s="756"/>
      <c r="STF100" s="756"/>
      <c r="STG100" s="756"/>
      <c r="STH100" s="756"/>
      <c r="STI100" s="756"/>
      <c r="STJ100" s="756"/>
      <c r="STK100" s="756"/>
      <c r="STL100" s="756"/>
      <c r="STM100" s="756"/>
      <c r="STN100" s="756"/>
      <c r="STO100" s="756"/>
      <c r="STP100" s="756"/>
      <c r="STQ100" s="756"/>
      <c r="STR100" s="756"/>
      <c r="STS100" s="756"/>
      <c r="STT100" s="756"/>
      <c r="STU100" s="756"/>
      <c r="STV100" s="756"/>
      <c r="STW100" s="756"/>
      <c r="STX100" s="756"/>
      <c r="STY100" s="756"/>
      <c r="STZ100" s="756"/>
      <c r="SUA100" s="756"/>
      <c r="SUB100" s="756"/>
      <c r="SUC100" s="756"/>
      <c r="SUD100" s="756"/>
      <c r="SUE100" s="756"/>
      <c r="SUF100" s="756"/>
      <c r="SUG100" s="756"/>
      <c r="SUH100" s="756"/>
      <c r="SUI100" s="756"/>
      <c r="SUJ100" s="756"/>
      <c r="SUK100" s="756"/>
      <c r="SUL100" s="756"/>
      <c r="SUM100" s="756"/>
      <c r="SUN100" s="756"/>
      <c r="SUO100" s="756"/>
      <c r="SUP100" s="756"/>
      <c r="SUQ100" s="756"/>
      <c r="SUR100" s="756"/>
      <c r="SUS100" s="756"/>
      <c r="SUT100" s="756"/>
      <c r="SUU100" s="756"/>
      <c r="SUV100" s="756"/>
      <c r="SUW100" s="756"/>
      <c r="SUX100" s="756"/>
      <c r="SUY100" s="756"/>
      <c r="SUZ100" s="756"/>
      <c r="SVA100" s="756"/>
      <c r="SVB100" s="756"/>
      <c r="SVC100" s="756"/>
      <c r="SVD100" s="756"/>
      <c r="SVE100" s="756"/>
      <c r="SVF100" s="756"/>
      <c r="SVG100" s="756"/>
      <c r="SVH100" s="756"/>
      <c r="SVI100" s="756"/>
      <c r="SVJ100" s="756"/>
      <c r="SVK100" s="756"/>
      <c r="SVL100" s="756"/>
      <c r="SVM100" s="756"/>
      <c r="SVN100" s="756"/>
      <c r="SVO100" s="756"/>
      <c r="SVP100" s="756"/>
      <c r="SVQ100" s="756"/>
      <c r="SVR100" s="756"/>
      <c r="SVS100" s="756"/>
      <c r="SVT100" s="756"/>
      <c r="SVU100" s="756"/>
      <c r="SVV100" s="756"/>
      <c r="SVW100" s="756"/>
      <c r="SVX100" s="756"/>
      <c r="SVY100" s="756"/>
      <c r="SVZ100" s="756"/>
      <c r="SWA100" s="756"/>
      <c r="SWB100" s="756"/>
      <c r="SWC100" s="756"/>
      <c r="SWD100" s="756"/>
      <c r="SWE100" s="756"/>
      <c r="SWF100" s="756"/>
      <c r="SWG100" s="756"/>
      <c r="SWH100" s="756"/>
      <c r="SWI100" s="756"/>
      <c r="SWJ100" s="756"/>
      <c r="SWK100" s="756"/>
      <c r="SWL100" s="756"/>
      <c r="SWM100" s="756"/>
      <c r="SWN100" s="756"/>
      <c r="SWO100" s="756"/>
      <c r="SWP100" s="756"/>
      <c r="SWQ100" s="756"/>
      <c r="SWR100" s="756"/>
      <c r="SWS100" s="756"/>
      <c r="SWT100" s="756"/>
      <c r="SWU100" s="756"/>
      <c r="SWV100" s="756"/>
      <c r="SWW100" s="756"/>
      <c r="SWX100" s="756"/>
      <c r="SWY100" s="756"/>
      <c r="SWZ100" s="756"/>
      <c r="SXA100" s="756"/>
      <c r="SXB100" s="756"/>
      <c r="SXC100" s="756"/>
      <c r="SXD100" s="756"/>
      <c r="SXE100" s="756"/>
      <c r="SXF100" s="756"/>
      <c r="SXG100" s="756"/>
      <c r="SXH100" s="756"/>
      <c r="SXI100" s="756"/>
      <c r="SXJ100" s="756"/>
      <c r="SXK100" s="756"/>
      <c r="SXL100" s="756"/>
      <c r="SXM100" s="756"/>
      <c r="SXN100" s="756"/>
      <c r="SXO100" s="756"/>
      <c r="SXP100" s="756"/>
      <c r="SXQ100" s="756"/>
      <c r="SXR100" s="756"/>
      <c r="SXS100" s="756"/>
      <c r="SXT100" s="756"/>
      <c r="SXU100" s="756"/>
      <c r="SXV100" s="756"/>
      <c r="SXW100" s="756"/>
      <c r="SXX100" s="756"/>
      <c r="SXY100" s="756"/>
      <c r="SXZ100" s="756"/>
      <c r="SYA100" s="756"/>
      <c r="SYB100" s="756"/>
      <c r="SYC100" s="756"/>
      <c r="SYD100" s="756"/>
      <c r="SYE100" s="756"/>
      <c r="SYF100" s="756"/>
      <c r="SYG100" s="756"/>
      <c r="SYH100" s="756"/>
      <c r="SYI100" s="756"/>
      <c r="SYJ100" s="756"/>
      <c r="SYK100" s="756"/>
      <c r="SYL100" s="756"/>
      <c r="SYM100" s="756"/>
      <c r="SYN100" s="756"/>
      <c r="SYO100" s="756"/>
      <c r="SYP100" s="756"/>
      <c r="SYQ100" s="756"/>
      <c r="SYR100" s="756"/>
      <c r="SYS100" s="756"/>
      <c r="SYT100" s="756"/>
      <c r="SYU100" s="756"/>
      <c r="SYV100" s="756"/>
      <c r="SYW100" s="756"/>
      <c r="SYX100" s="756"/>
      <c r="SYY100" s="756"/>
      <c r="SYZ100" s="756"/>
      <c r="SZA100" s="756"/>
      <c r="SZB100" s="756"/>
      <c r="SZC100" s="756"/>
      <c r="SZD100" s="756"/>
      <c r="SZE100" s="756"/>
      <c r="SZF100" s="756"/>
      <c r="SZG100" s="756"/>
      <c r="SZH100" s="756"/>
      <c r="SZI100" s="756"/>
      <c r="SZJ100" s="756"/>
      <c r="SZK100" s="756"/>
      <c r="SZL100" s="756"/>
      <c r="SZM100" s="756"/>
      <c r="SZN100" s="756"/>
      <c r="SZO100" s="756"/>
      <c r="SZP100" s="756"/>
      <c r="SZQ100" s="756"/>
      <c r="SZR100" s="756"/>
      <c r="SZS100" s="756"/>
      <c r="SZT100" s="756"/>
      <c r="SZU100" s="756"/>
      <c r="SZV100" s="756"/>
      <c r="SZW100" s="756"/>
      <c r="SZX100" s="756"/>
      <c r="SZY100" s="756"/>
      <c r="SZZ100" s="756"/>
      <c r="TAA100" s="756"/>
      <c r="TAB100" s="756"/>
      <c r="TAC100" s="756"/>
      <c r="TAD100" s="756"/>
      <c r="TAE100" s="756"/>
      <c r="TAF100" s="756"/>
      <c r="TAG100" s="756"/>
      <c r="TAH100" s="756"/>
      <c r="TAI100" s="756"/>
      <c r="TAJ100" s="756"/>
      <c r="TAK100" s="756"/>
      <c r="TAL100" s="756"/>
      <c r="TAM100" s="756"/>
      <c r="TAN100" s="756"/>
      <c r="TAO100" s="756"/>
      <c r="TAP100" s="756"/>
      <c r="TAQ100" s="756"/>
      <c r="TAR100" s="756"/>
      <c r="TAS100" s="756"/>
      <c r="TAT100" s="756"/>
      <c r="TAU100" s="756"/>
      <c r="TAV100" s="756"/>
      <c r="TAW100" s="756"/>
      <c r="TAX100" s="756"/>
      <c r="TAY100" s="756"/>
      <c r="TAZ100" s="756"/>
      <c r="TBA100" s="756"/>
      <c r="TBB100" s="756"/>
      <c r="TBC100" s="756"/>
      <c r="TBD100" s="756"/>
      <c r="TBE100" s="756"/>
      <c r="TBF100" s="756"/>
      <c r="TBG100" s="756"/>
      <c r="TBH100" s="756"/>
      <c r="TBI100" s="756"/>
      <c r="TBJ100" s="756"/>
      <c r="TBK100" s="756"/>
      <c r="TBL100" s="756"/>
      <c r="TBM100" s="756"/>
      <c r="TBN100" s="756"/>
      <c r="TBO100" s="756"/>
      <c r="TBP100" s="756"/>
      <c r="TBQ100" s="756"/>
      <c r="TBR100" s="756"/>
      <c r="TBS100" s="756"/>
      <c r="TBT100" s="756"/>
      <c r="TBU100" s="756"/>
      <c r="TBV100" s="756"/>
      <c r="TBW100" s="756"/>
      <c r="TBX100" s="756"/>
      <c r="TBY100" s="756"/>
      <c r="TBZ100" s="756"/>
      <c r="TCA100" s="756"/>
      <c r="TCB100" s="756"/>
      <c r="TCC100" s="756"/>
      <c r="TCD100" s="756"/>
      <c r="TCE100" s="756"/>
      <c r="TCF100" s="756"/>
      <c r="TCG100" s="756"/>
      <c r="TCH100" s="756"/>
      <c r="TCI100" s="756"/>
      <c r="TCJ100" s="756"/>
      <c r="TCK100" s="756"/>
      <c r="TCL100" s="756"/>
      <c r="TCM100" s="756"/>
      <c r="TCN100" s="756"/>
      <c r="TCO100" s="756"/>
      <c r="TCP100" s="756"/>
      <c r="TCQ100" s="756"/>
      <c r="TCR100" s="756"/>
      <c r="TCS100" s="756"/>
      <c r="TCT100" s="756"/>
      <c r="TCU100" s="756"/>
      <c r="TCV100" s="756"/>
      <c r="TCW100" s="756"/>
      <c r="TCX100" s="756"/>
      <c r="TCY100" s="756"/>
      <c r="TCZ100" s="756"/>
      <c r="TDA100" s="756"/>
      <c r="TDB100" s="756"/>
      <c r="TDC100" s="756"/>
      <c r="TDD100" s="756"/>
      <c r="TDE100" s="756"/>
      <c r="TDF100" s="756"/>
      <c r="TDG100" s="756"/>
      <c r="TDH100" s="756"/>
      <c r="TDI100" s="756"/>
      <c r="TDJ100" s="756"/>
      <c r="TDK100" s="756"/>
      <c r="TDL100" s="756"/>
      <c r="TDM100" s="756"/>
      <c r="TDN100" s="756"/>
      <c r="TDO100" s="756"/>
      <c r="TDP100" s="756"/>
      <c r="TDQ100" s="756"/>
      <c r="TDR100" s="756"/>
      <c r="TDS100" s="756"/>
      <c r="TDT100" s="756"/>
      <c r="TDU100" s="756"/>
      <c r="TDV100" s="756"/>
      <c r="TDW100" s="756"/>
      <c r="TDX100" s="756"/>
      <c r="TDY100" s="756"/>
      <c r="TDZ100" s="756"/>
      <c r="TEA100" s="756"/>
      <c r="TEB100" s="756"/>
      <c r="TEC100" s="756"/>
      <c r="TED100" s="756"/>
      <c r="TEE100" s="756"/>
      <c r="TEF100" s="756"/>
      <c r="TEG100" s="756"/>
      <c r="TEH100" s="756"/>
      <c r="TEI100" s="756"/>
      <c r="TEJ100" s="756"/>
      <c r="TEK100" s="756"/>
      <c r="TEL100" s="756"/>
      <c r="TEM100" s="756"/>
      <c r="TEN100" s="756"/>
      <c r="TEO100" s="756"/>
      <c r="TEP100" s="756"/>
      <c r="TEQ100" s="756"/>
      <c r="TER100" s="756"/>
      <c r="TES100" s="756"/>
      <c r="TET100" s="756"/>
      <c r="TEU100" s="756"/>
      <c r="TEV100" s="756"/>
      <c r="TEW100" s="756"/>
      <c r="TEX100" s="756"/>
      <c r="TEY100" s="756"/>
      <c r="TEZ100" s="756"/>
      <c r="TFA100" s="756"/>
      <c r="TFB100" s="756"/>
      <c r="TFC100" s="756"/>
      <c r="TFD100" s="756"/>
      <c r="TFE100" s="756"/>
      <c r="TFF100" s="756"/>
      <c r="TFG100" s="756"/>
      <c r="TFH100" s="756"/>
      <c r="TFI100" s="756"/>
      <c r="TFJ100" s="756"/>
      <c r="TFK100" s="756"/>
      <c r="TFL100" s="756"/>
      <c r="TFM100" s="756"/>
      <c r="TFN100" s="756"/>
      <c r="TFO100" s="756"/>
      <c r="TFP100" s="756"/>
      <c r="TFQ100" s="756"/>
      <c r="TFR100" s="756"/>
      <c r="TFS100" s="756"/>
      <c r="TFT100" s="756"/>
      <c r="TFU100" s="756"/>
      <c r="TFV100" s="756"/>
      <c r="TFW100" s="756"/>
      <c r="TFX100" s="756"/>
      <c r="TFY100" s="756"/>
      <c r="TFZ100" s="756"/>
      <c r="TGA100" s="756"/>
      <c r="TGB100" s="756"/>
      <c r="TGC100" s="756"/>
      <c r="TGD100" s="756"/>
      <c r="TGE100" s="756"/>
      <c r="TGF100" s="756"/>
      <c r="TGG100" s="756"/>
      <c r="TGH100" s="756"/>
      <c r="TGI100" s="756"/>
      <c r="TGJ100" s="756"/>
      <c r="TGK100" s="756"/>
      <c r="TGL100" s="756"/>
      <c r="TGM100" s="756"/>
      <c r="TGN100" s="756"/>
      <c r="TGO100" s="756"/>
      <c r="TGP100" s="756"/>
      <c r="TGQ100" s="756"/>
      <c r="TGR100" s="756"/>
      <c r="TGS100" s="756"/>
      <c r="TGT100" s="756"/>
      <c r="TGU100" s="756"/>
      <c r="TGV100" s="756"/>
      <c r="TGW100" s="756"/>
      <c r="TGX100" s="756"/>
      <c r="TGY100" s="756"/>
      <c r="TGZ100" s="756"/>
      <c r="THA100" s="756"/>
      <c r="THB100" s="756"/>
      <c r="THC100" s="756"/>
      <c r="THD100" s="756"/>
      <c r="THE100" s="756"/>
      <c r="THF100" s="756"/>
      <c r="THG100" s="756"/>
      <c r="THH100" s="756"/>
      <c r="THI100" s="756"/>
      <c r="THJ100" s="756"/>
      <c r="THK100" s="756"/>
      <c r="THL100" s="756"/>
      <c r="THM100" s="756"/>
      <c r="THN100" s="756"/>
      <c r="THO100" s="756"/>
      <c r="THP100" s="756"/>
      <c r="THQ100" s="756"/>
      <c r="THR100" s="756"/>
      <c r="THS100" s="756"/>
      <c r="THT100" s="756"/>
      <c r="THU100" s="756"/>
      <c r="THV100" s="756"/>
      <c r="THW100" s="756"/>
      <c r="THX100" s="756"/>
      <c r="THY100" s="756"/>
      <c r="THZ100" s="756"/>
      <c r="TIA100" s="756"/>
      <c r="TIB100" s="756"/>
      <c r="TIC100" s="756"/>
      <c r="TID100" s="756"/>
      <c r="TIE100" s="756"/>
      <c r="TIF100" s="756"/>
      <c r="TIG100" s="756"/>
      <c r="TIH100" s="756"/>
      <c r="TII100" s="756"/>
      <c r="TIJ100" s="756"/>
      <c r="TIK100" s="756"/>
      <c r="TIL100" s="756"/>
      <c r="TIM100" s="756"/>
      <c r="TIN100" s="756"/>
      <c r="TIO100" s="756"/>
      <c r="TIP100" s="756"/>
      <c r="TIQ100" s="756"/>
      <c r="TIR100" s="756"/>
      <c r="TIS100" s="756"/>
      <c r="TIT100" s="756"/>
      <c r="TIU100" s="756"/>
      <c r="TIV100" s="756"/>
      <c r="TIW100" s="756"/>
      <c r="TIX100" s="756"/>
      <c r="TIY100" s="756"/>
      <c r="TIZ100" s="756"/>
      <c r="TJA100" s="756"/>
      <c r="TJB100" s="756"/>
      <c r="TJC100" s="756"/>
      <c r="TJD100" s="756"/>
      <c r="TJE100" s="756"/>
      <c r="TJF100" s="756"/>
      <c r="TJG100" s="756"/>
      <c r="TJH100" s="756"/>
      <c r="TJI100" s="756"/>
      <c r="TJJ100" s="756"/>
      <c r="TJK100" s="756"/>
      <c r="TJL100" s="756"/>
      <c r="TJM100" s="756"/>
      <c r="TJN100" s="756"/>
      <c r="TJO100" s="756"/>
      <c r="TJP100" s="756"/>
      <c r="TJQ100" s="756"/>
      <c r="TJR100" s="756"/>
      <c r="TJS100" s="756"/>
      <c r="TJT100" s="756"/>
      <c r="TJU100" s="756"/>
      <c r="TJV100" s="756"/>
      <c r="TJW100" s="756"/>
      <c r="TJX100" s="756"/>
      <c r="TJY100" s="756"/>
      <c r="TJZ100" s="756"/>
      <c r="TKA100" s="756"/>
      <c r="TKB100" s="756"/>
      <c r="TKC100" s="756"/>
      <c r="TKD100" s="756"/>
      <c r="TKE100" s="756"/>
      <c r="TKF100" s="756"/>
      <c r="TKG100" s="756"/>
      <c r="TKH100" s="756"/>
      <c r="TKI100" s="756"/>
      <c r="TKJ100" s="756"/>
      <c r="TKK100" s="756"/>
      <c r="TKL100" s="756"/>
      <c r="TKM100" s="756"/>
      <c r="TKN100" s="756"/>
      <c r="TKO100" s="756"/>
      <c r="TKP100" s="756"/>
      <c r="TKQ100" s="756"/>
      <c r="TKR100" s="756"/>
      <c r="TKS100" s="756"/>
      <c r="TKT100" s="756"/>
      <c r="TKU100" s="756"/>
      <c r="TKV100" s="756"/>
      <c r="TKW100" s="756"/>
      <c r="TKX100" s="756"/>
      <c r="TKY100" s="756"/>
      <c r="TKZ100" s="756"/>
      <c r="TLA100" s="756"/>
      <c r="TLB100" s="756"/>
      <c r="TLC100" s="756"/>
      <c r="TLD100" s="756"/>
      <c r="TLE100" s="756"/>
      <c r="TLF100" s="756"/>
      <c r="TLG100" s="756"/>
      <c r="TLH100" s="756"/>
      <c r="TLI100" s="756"/>
      <c r="TLJ100" s="756"/>
      <c r="TLK100" s="756"/>
      <c r="TLL100" s="756"/>
      <c r="TLM100" s="756"/>
      <c r="TLN100" s="756"/>
      <c r="TLO100" s="756"/>
      <c r="TLP100" s="756"/>
      <c r="TLQ100" s="756"/>
      <c r="TLR100" s="756"/>
      <c r="TLS100" s="756"/>
      <c r="TLT100" s="756"/>
      <c r="TLU100" s="756"/>
      <c r="TLV100" s="756"/>
      <c r="TLW100" s="756"/>
      <c r="TLX100" s="756"/>
      <c r="TLY100" s="756"/>
      <c r="TLZ100" s="756"/>
      <c r="TMA100" s="756"/>
      <c r="TMB100" s="756"/>
      <c r="TMC100" s="756"/>
      <c r="TMD100" s="756"/>
      <c r="TME100" s="756"/>
      <c r="TMF100" s="756"/>
      <c r="TMG100" s="756"/>
      <c r="TMH100" s="756"/>
      <c r="TMI100" s="756"/>
      <c r="TMJ100" s="756"/>
      <c r="TMK100" s="756"/>
      <c r="TML100" s="756"/>
      <c r="TMM100" s="756"/>
      <c r="TMN100" s="756"/>
      <c r="TMO100" s="756"/>
      <c r="TMP100" s="756"/>
      <c r="TMQ100" s="756"/>
      <c r="TMR100" s="756"/>
      <c r="TMS100" s="756"/>
      <c r="TMT100" s="756"/>
      <c r="TMU100" s="756"/>
      <c r="TMV100" s="756"/>
      <c r="TMW100" s="756"/>
      <c r="TMX100" s="756"/>
      <c r="TMY100" s="756"/>
      <c r="TMZ100" s="756"/>
      <c r="TNA100" s="756"/>
      <c r="TNB100" s="756"/>
      <c r="TNC100" s="756"/>
      <c r="TND100" s="756"/>
      <c r="TNE100" s="756"/>
      <c r="TNF100" s="756"/>
      <c r="TNG100" s="756"/>
      <c r="TNH100" s="756"/>
      <c r="TNI100" s="756"/>
      <c r="TNJ100" s="756"/>
      <c r="TNK100" s="756"/>
      <c r="TNL100" s="756"/>
      <c r="TNM100" s="756"/>
      <c r="TNN100" s="756"/>
      <c r="TNO100" s="756"/>
      <c r="TNP100" s="756"/>
      <c r="TNQ100" s="756"/>
      <c r="TNR100" s="756"/>
      <c r="TNS100" s="756"/>
      <c r="TNT100" s="756"/>
      <c r="TNU100" s="756"/>
      <c r="TNV100" s="756"/>
      <c r="TNW100" s="756"/>
      <c r="TNX100" s="756"/>
      <c r="TNY100" s="756"/>
      <c r="TNZ100" s="756"/>
      <c r="TOA100" s="756"/>
      <c r="TOB100" s="756"/>
      <c r="TOC100" s="756"/>
      <c r="TOD100" s="756"/>
      <c r="TOE100" s="756"/>
      <c r="TOF100" s="756"/>
      <c r="TOG100" s="756"/>
      <c r="TOH100" s="756"/>
      <c r="TOI100" s="756"/>
      <c r="TOJ100" s="756"/>
      <c r="TOK100" s="756"/>
      <c r="TOL100" s="756"/>
      <c r="TOM100" s="756"/>
      <c r="TON100" s="756"/>
      <c r="TOO100" s="756"/>
      <c r="TOP100" s="756"/>
      <c r="TOQ100" s="756"/>
      <c r="TOR100" s="756"/>
      <c r="TOS100" s="756"/>
      <c r="TOT100" s="756"/>
      <c r="TOU100" s="756"/>
      <c r="TOV100" s="756"/>
      <c r="TOW100" s="756"/>
      <c r="TOX100" s="756"/>
      <c r="TOY100" s="756"/>
      <c r="TOZ100" s="756"/>
      <c r="TPA100" s="756"/>
      <c r="TPB100" s="756"/>
      <c r="TPC100" s="756"/>
      <c r="TPD100" s="756"/>
      <c r="TPE100" s="756"/>
      <c r="TPF100" s="756"/>
      <c r="TPG100" s="756"/>
      <c r="TPH100" s="756"/>
      <c r="TPI100" s="756"/>
      <c r="TPJ100" s="756"/>
      <c r="TPK100" s="756"/>
      <c r="TPL100" s="756"/>
      <c r="TPM100" s="756"/>
      <c r="TPN100" s="756"/>
      <c r="TPO100" s="756"/>
      <c r="TPP100" s="756"/>
      <c r="TPQ100" s="756"/>
      <c r="TPR100" s="756"/>
      <c r="TPS100" s="756"/>
      <c r="TPT100" s="756"/>
      <c r="TPU100" s="756"/>
      <c r="TPV100" s="756"/>
      <c r="TPW100" s="756"/>
      <c r="TPX100" s="756"/>
      <c r="TPY100" s="756"/>
      <c r="TPZ100" s="756"/>
      <c r="TQA100" s="756"/>
      <c r="TQB100" s="756"/>
      <c r="TQC100" s="756"/>
      <c r="TQD100" s="756"/>
      <c r="TQE100" s="756"/>
      <c r="TQF100" s="756"/>
      <c r="TQG100" s="756"/>
      <c r="TQH100" s="756"/>
      <c r="TQI100" s="756"/>
      <c r="TQJ100" s="756"/>
      <c r="TQK100" s="756"/>
      <c r="TQL100" s="756"/>
      <c r="TQM100" s="756"/>
      <c r="TQN100" s="756"/>
      <c r="TQO100" s="756"/>
      <c r="TQP100" s="756"/>
      <c r="TQQ100" s="756"/>
      <c r="TQR100" s="756"/>
      <c r="TQS100" s="756"/>
      <c r="TQT100" s="756"/>
      <c r="TQU100" s="756"/>
      <c r="TQV100" s="756"/>
      <c r="TQW100" s="756"/>
      <c r="TQX100" s="756"/>
      <c r="TQY100" s="756"/>
      <c r="TQZ100" s="756"/>
      <c r="TRA100" s="756"/>
      <c r="TRB100" s="756"/>
      <c r="TRC100" s="756"/>
      <c r="TRD100" s="756"/>
      <c r="TRE100" s="756"/>
      <c r="TRF100" s="756"/>
      <c r="TRG100" s="756"/>
      <c r="TRH100" s="756"/>
      <c r="TRI100" s="756"/>
      <c r="TRJ100" s="756"/>
      <c r="TRK100" s="756"/>
      <c r="TRL100" s="756"/>
      <c r="TRM100" s="756"/>
      <c r="TRN100" s="756"/>
      <c r="TRO100" s="756"/>
      <c r="TRP100" s="756"/>
      <c r="TRQ100" s="756"/>
      <c r="TRR100" s="756"/>
      <c r="TRS100" s="756"/>
      <c r="TRT100" s="756"/>
      <c r="TRU100" s="756"/>
      <c r="TRV100" s="756"/>
      <c r="TRW100" s="756"/>
      <c r="TRX100" s="756"/>
      <c r="TRY100" s="756"/>
      <c r="TRZ100" s="756"/>
      <c r="TSA100" s="756"/>
      <c r="TSB100" s="756"/>
      <c r="TSC100" s="756"/>
      <c r="TSD100" s="756"/>
      <c r="TSE100" s="756"/>
      <c r="TSF100" s="756"/>
      <c r="TSG100" s="756"/>
      <c r="TSH100" s="756"/>
      <c r="TSI100" s="756"/>
      <c r="TSJ100" s="756"/>
      <c r="TSK100" s="756"/>
      <c r="TSL100" s="756"/>
      <c r="TSM100" s="756"/>
      <c r="TSN100" s="756"/>
      <c r="TSO100" s="756"/>
      <c r="TSP100" s="756"/>
      <c r="TSQ100" s="756"/>
      <c r="TSR100" s="756"/>
      <c r="TSS100" s="756"/>
      <c r="TST100" s="756"/>
      <c r="TSU100" s="756"/>
      <c r="TSV100" s="756"/>
      <c r="TSW100" s="756"/>
      <c r="TSX100" s="756"/>
      <c r="TSY100" s="756"/>
      <c r="TSZ100" s="756"/>
      <c r="TTA100" s="756"/>
      <c r="TTB100" s="756"/>
      <c r="TTC100" s="756"/>
      <c r="TTD100" s="756"/>
      <c r="TTE100" s="756"/>
      <c r="TTF100" s="756"/>
      <c r="TTG100" s="756"/>
      <c r="TTH100" s="756"/>
      <c r="TTI100" s="756"/>
      <c r="TTJ100" s="756"/>
      <c r="TTK100" s="756"/>
      <c r="TTL100" s="756"/>
      <c r="TTM100" s="756"/>
      <c r="TTN100" s="756"/>
      <c r="TTO100" s="756"/>
      <c r="TTP100" s="756"/>
      <c r="TTQ100" s="756"/>
      <c r="TTR100" s="756"/>
      <c r="TTS100" s="756"/>
      <c r="TTT100" s="756"/>
      <c r="TTU100" s="756"/>
      <c r="TTV100" s="756"/>
      <c r="TTW100" s="756"/>
      <c r="TTX100" s="756"/>
      <c r="TTY100" s="756"/>
      <c r="TTZ100" s="756"/>
      <c r="TUA100" s="756"/>
      <c r="TUB100" s="756"/>
      <c r="TUC100" s="756"/>
      <c r="TUD100" s="756"/>
      <c r="TUE100" s="756"/>
      <c r="TUF100" s="756"/>
      <c r="TUG100" s="756"/>
      <c r="TUH100" s="756"/>
      <c r="TUI100" s="756"/>
      <c r="TUJ100" s="756"/>
      <c r="TUK100" s="756"/>
      <c r="TUL100" s="756"/>
      <c r="TUM100" s="756"/>
      <c r="TUN100" s="756"/>
      <c r="TUO100" s="756"/>
      <c r="TUP100" s="756"/>
      <c r="TUQ100" s="756"/>
      <c r="TUR100" s="756"/>
      <c r="TUS100" s="756"/>
      <c r="TUT100" s="756"/>
      <c r="TUU100" s="756"/>
      <c r="TUV100" s="756"/>
      <c r="TUW100" s="756"/>
      <c r="TUX100" s="756"/>
      <c r="TUY100" s="756"/>
      <c r="TUZ100" s="756"/>
      <c r="TVA100" s="756"/>
      <c r="TVB100" s="756"/>
      <c r="TVC100" s="756"/>
      <c r="TVD100" s="756"/>
      <c r="TVE100" s="756"/>
      <c r="TVF100" s="756"/>
      <c r="TVG100" s="756"/>
      <c r="TVH100" s="756"/>
      <c r="TVI100" s="756"/>
      <c r="TVJ100" s="756"/>
      <c r="TVK100" s="756"/>
      <c r="TVL100" s="756"/>
      <c r="TVM100" s="756"/>
      <c r="TVN100" s="756"/>
      <c r="TVO100" s="756"/>
      <c r="TVP100" s="756"/>
      <c r="TVQ100" s="756"/>
      <c r="TVR100" s="756"/>
      <c r="TVS100" s="756"/>
      <c r="TVT100" s="756"/>
      <c r="TVU100" s="756"/>
      <c r="TVV100" s="756"/>
      <c r="TVW100" s="756"/>
      <c r="TVX100" s="756"/>
      <c r="TVY100" s="756"/>
      <c r="TVZ100" s="756"/>
      <c r="TWA100" s="756"/>
      <c r="TWB100" s="756"/>
      <c r="TWC100" s="756"/>
      <c r="TWD100" s="756"/>
      <c r="TWE100" s="756"/>
      <c r="TWF100" s="756"/>
      <c r="TWG100" s="756"/>
      <c r="TWH100" s="756"/>
      <c r="TWI100" s="756"/>
      <c r="TWJ100" s="756"/>
      <c r="TWK100" s="756"/>
      <c r="TWL100" s="756"/>
      <c r="TWM100" s="756"/>
      <c r="TWN100" s="756"/>
      <c r="TWO100" s="756"/>
      <c r="TWP100" s="756"/>
      <c r="TWQ100" s="756"/>
      <c r="TWR100" s="756"/>
      <c r="TWS100" s="756"/>
      <c r="TWT100" s="756"/>
      <c r="TWU100" s="756"/>
      <c r="TWV100" s="756"/>
      <c r="TWW100" s="756"/>
      <c r="TWX100" s="756"/>
      <c r="TWY100" s="756"/>
      <c r="TWZ100" s="756"/>
      <c r="TXA100" s="756"/>
      <c r="TXB100" s="756"/>
      <c r="TXC100" s="756"/>
      <c r="TXD100" s="756"/>
      <c r="TXE100" s="756"/>
      <c r="TXF100" s="756"/>
      <c r="TXG100" s="756"/>
      <c r="TXH100" s="756"/>
      <c r="TXI100" s="756"/>
      <c r="TXJ100" s="756"/>
      <c r="TXK100" s="756"/>
      <c r="TXL100" s="756"/>
      <c r="TXM100" s="756"/>
      <c r="TXN100" s="756"/>
      <c r="TXO100" s="756"/>
      <c r="TXP100" s="756"/>
      <c r="TXQ100" s="756"/>
      <c r="TXR100" s="756"/>
      <c r="TXS100" s="756"/>
      <c r="TXT100" s="756"/>
      <c r="TXU100" s="756"/>
      <c r="TXV100" s="756"/>
      <c r="TXW100" s="756"/>
      <c r="TXX100" s="756"/>
      <c r="TXY100" s="756"/>
      <c r="TXZ100" s="756"/>
      <c r="TYA100" s="756"/>
      <c r="TYB100" s="756"/>
      <c r="TYC100" s="756"/>
      <c r="TYD100" s="756"/>
      <c r="TYE100" s="756"/>
      <c r="TYF100" s="756"/>
      <c r="TYG100" s="756"/>
      <c r="TYH100" s="756"/>
      <c r="TYI100" s="756"/>
      <c r="TYJ100" s="756"/>
      <c r="TYK100" s="756"/>
      <c r="TYL100" s="756"/>
      <c r="TYM100" s="756"/>
      <c r="TYN100" s="756"/>
      <c r="TYO100" s="756"/>
      <c r="TYP100" s="756"/>
      <c r="TYQ100" s="756"/>
      <c r="TYR100" s="756"/>
      <c r="TYS100" s="756"/>
      <c r="TYT100" s="756"/>
      <c r="TYU100" s="756"/>
      <c r="TYV100" s="756"/>
      <c r="TYW100" s="756"/>
      <c r="TYX100" s="756"/>
      <c r="TYY100" s="756"/>
      <c r="TYZ100" s="756"/>
      <c r="TZA100" s="756"/>
      <c r="TZB100" s="756"/>
      <c r="TZC100" s="756"/>
      <c r="TZD100" s="756"/>
      <c r="TZE100" s="756"/>
      <c r="TZF100" s="756"/>
      <c r="TZG100" s="756"/>
      <c r="TZH100" s="756"/>
      <c r="TZI100" s="756"/>
      <c r="TZJ100" s="756"/>
      <c r="TZK100" s="756"/>
      <c r="TZL100" s="756"/>
      <c r="TZM100" s="756"/>
      <c r="TZN100" s="756"/>
      <c r="TZO100" s="756"/>
      <c r="TZP100" s="756"/>
      <c r="TZQ100" s="756"/>
      <c r="TZR100" s="756"/>
      <c r="TZS100" s="756"/>
      <c r="TZT100" s="756"/>
      <c r="TZU100" s="756"/>
      <c r="TZV100" s="756"/>
      <c r="TZW100" s="756"/>
      <c r="TZX100" s="756"/>
      <c r="TZY100" s="756"/>
      <c r="TZZ100" s="756"/>
      <c r="UAA100" s="756"/>
      <c r="UAB100" s="756"/>
      <c r="UAC100" s="756"/>
      <c r="UAD100" s="756"/>
      <c r="UAE100" s="756"/>
      <c r="UAF100" s="756"/>
      <c r="UAG100" s="756"/>
      <c r="UAH100" s="756"/>
      <c r="UAI100" s="756"/>
      <c r="UAJ100" s="756"/>
      <c r="UAK100" s="756"/>
      <c r="UAL100" s="756"/>
      <c r="UAM100" s="756"/>
      <c r="UAN100" s="756"/>
      <c r="UAO100" s="756"/>
      <c r="UAP100" s="756"/>
      <c r="UAQ100" s="756"/>
      <c r="UAR100" s="756"/>
      <c r="UAS100" s="756"/>
      <c r="UAT100" s="756"/>
      <c r="UAU100" s="756"/>
      <c r="UAV100" s="756"/>
      <c r="UAW100" s="756"/>
      <c r="UAX100" s="756"/>
      <c r="UAY100" s="756"/>
      <c r="UAZ100" s="756"/>
      <c r="UBA100" s="756"/>
      <c r="UBB100" s="756"/>
      <c r="UBC100" s="756"/>
      <c r="UBD100" s="756"/>
      <c r="UBE100" s="756"/>
      <c r="UBF100" s="756"/>
      <c r="UBG100" s="756"/>
      <c r="UBH100" s="756"/>
      <c r="UBI100" s="756"/>
      <c r="UBJ100" s="756"/>
      <c r="UBK100" s="756"/>
      <c r="UBL100" s="756"/>
      <c r="UBM100" s="756"/>
      <c r="UBN100" s="756"/>
      <c r="UBO100" s="756"/>
      <c r="UBP100" s="756"/>
      <c r="UBQ100" s="756"/>
      <c r="UBR100" s="756"/>
      <c r="UBS100" s="756"/>
      <c r="UBT100" s="756"/>
      <c r="UBU100" s="756"/>
      <c r="UBV100" s="756"/>
      <c r="UBW100" s="756"/>
      <c r="UBX100" s="756"/>
      <c r="UBY100" s="756"/>
      <c r="UBZ100" s="756"/>
      <c r="UCA100" s="756"/>
      <c r="UCB100" s="756"/>
      <c r="UCC100" s="756"/>
      <c r="UCD100" s="756"/>
      <c r="UCE100" s="756"/>
      <c r="UCF100" s="756"/>
      <c r="UCG100" s="756"/>
      <c r="UCH100" s="756"/>
      <c r="UCI100" s="756"/>
      <c r="UCJ100" s="756"/>
      <c r="UCK100" s="756"/>
      <c r="UCL100" s="756"/>
      <c r="UCM100" s="756"/>
      <c r="UCN100" s="756"/>
      <c r="UCO100" s="756"/>
      <c r="UCP100" s="756"/>
      <c r="UCQ100" s="756"/>
      <c r="UCR100" s="756"/>
      <c r="UCS100" s="756"/>
      <c r="UCT100" s="756"/>
      <c r="UCU100" s="756"/>
      <c r="UCV100" s="756"/>
      <c r="UCW100" s="756"/>
      <c r="UCX100" s="756"/>
      <c r="UCY100" s="756"/>
      <c r="UCZ100" s="756"/>
      <c r="UDA100" s="756"/>
      <c r="UDB100" s="756"/>
      <c r="UDC100" s="756"/>
      <c r="UDD100" s="756"/>
      <c r="UDE100" s="756"/>
      <c r="UDF100" s="756"/>
      <c r="UDG100" s="756"/>
      <c r="UDH100" s="756"/>
      <c r="UDI100" s="756"/>
      <c r="UDJ100" s="756"/>
      <c r="UDK100" s="756"/>
      <c r="UDL100" s="756"/>
      <c r="UDM100" s="756"/>
      <c r="UDN100" s="756"/>
      <c r="UDO100" s="756"/>
      <c r="UDP100" s="756"/>
      <c r="UDQ100" s="756"/>
      <c r="UDR100" s="756"/>
      <c r="UDS100" s="756"/>
      <c r="UDT100" s="756"/>
      <c r="UDU100" s="756"/>
      <c r="UDV100" s="756"/>
      <c r="UDW100" s="756"/>
      <c r="UDX100" s="756"/>
      <c r="UDY100" s="756"/>
      <c r="UDZ100" s="756"/>
      <c r="UEA100" s="756"/>
      <c r="UEB100" s="756"/>
      <c r="UEC100" s="756"/>
      <c r="UED100" s="756"/>
      <c r="UEE100" s="756"/>
      <c r="UEF100" s="756"/>
      <c r="UEG100" s="756"/>
      <c r="UEH100" s="756"/>
      <c r="UEI100" s="756"/>
      <c r="UEJ100" s="756"/>
      <c r="UEK100" s="756"/>
      <c r="UEL100" s="756"/>
      <c r="UEM100" s="756"/>
      <c r="UEN100" s="756"/>
      <c r="UEO100" s="756"/>
      <c r="UEP100" s="756"/>
      <c r="UEQ100" s="756"/>
      <c r="UER100" s="756"/>
      <c r="UES100" s="756"/>
      <c r="UET100" s="756"/>
      <c r="UEU100" s="756"/>
      <c r="UEV100" s="756"/>
      <c r="UEW100" s="756"/>
      <c r="UEX100" s="756"/>
      <c r="UEY100" s="756"/>
      <c r="UEZ100" s="756"/>
      <c r="UFA100" s="756"/>
      <c r="UFB100" s="756"/>
      <c r="UFC100" s="756"/>
      <c r="UFD100" s="756"/>
      <c r="UFE100" s="756"/>
      <c r="UFF100" s="756"/>
      <c r="UFG100" s="756"/>
      <c r="UFH100" s="756"/>
      <c r="UFI100" s="756"/>
      <c r="UFJ100" s="756"/>
      <c r="UFK100" s="756"/>
      <c r="UFL100" s="756"/>
      <c r="UFM100" s="756"/>
      <c r="UFN100" s="756"/>
      <c r="UFO100" s="756"/>
      <c r="UFP100" s="756"/>
      <c r="UFQ100" s="756"/>
      <c r="UFR100" s="756"/>
      <c r="UFS100" s="756"/>
      <c r="UFT100" s="756"/>
      <c r="UFU100" s="756"/>
      <c r="UFV100" s="756"/>
      <c r="UFW100" s="756"/>
      <c r="UFX100" s="756"/>
      <c r="UFY100" s="756"/>
      <c r="UFZ100" s="756"/>
      <c r="UGA100" s="756"/>
      <c r="UGB100" s="756"/>
      <c r="UGC100" s="756"/>
      <c r="UGD100" s="756"/>
      <c r="UGE100" s="756"/>
      <c r="UGF100" s="756"/>
      <c r="UGG100" s="756"/>
      <c r="UGH100" s="756"/>
      <c r="UGI100" s="756"/>
      <c r="UGJ100" s="756"/>
      <c r="UGK100" s="756"/>
      <c r="UGL100" s="756"/>
      <c r="UGM100" s="756"/>
      <c r="UGN100" s="756"/>
      <c r="UGO100" s="756"/>
      <c r="UGP100" s="756"/>
      <c r="UGQ100" s="756"/>
      <c r="UGR100" s="756"/>
      <c r="UGS100" s="756"/>
      <c r="UGT100" s="756"/>
      <c r="UGU100" s="756"/>
      <c r="UGV100" s="756"/>
      <c r="UGW100" s="756"/>
      <c r="UGX100" s="756"/>
      <c r="UGY100" s="756"/>
      <c r="UGZ100" s="756"/>
      <c r="UHA100" s="756"/>
      <c r="UHB100" s="756"/>
      <c r="UHC100" s="756"/>
      <c r="UHD100" s="756"/>
      <c r="UHE100" s="756"/>
      <c r="UHF100" s="756"/>
      <c r="UHG100" s="756"/>
      <c r="UHH100" s="756"/>
      <c r="UHI100" s="756"/>
      <c r="UHJ100" s="756"/>
      <c r="UHK100" s="756"/>
      <c r="UHL100" s="756"/>
      <c r="UHM100" s="756"/>
      <c r="UHN100" s="756"/>
      <c r="UHO100" s="756"/>
      <c r="UHP100" s="756"/>
      <c r="UHQ100" s="756"/>
      <c r="UHR100" s="756"/>
      <c r="UHS100" s="756"/>
      <c r="UHT100" s="756"/>
      <c r="UHU100" s="756"/>
      <c r="UHV100" s="756"/>
      <c r="UHW100" s="756"/>
      <c r="UHX100" s="756"/>
      <c r="UHY100" s="756"/>
      <c r="UHZ100" s="756"/>
      <c r="UIA100" s="756"/>
      <c r="UIB100" s="756"/>
      <c r="UIC100" s="756"/>
      <c r="UID100" s="756"/>
      <c r="UIE100" s="756"/>
      <c r="UIF100" s="756"/>
      <c r="UIG100" s="756"/>
      <c r="UIH100" s="756"/>
      <c r="UII100" s="756"/>
      <c r="UIJ100" s="756"/>
      <c r="UIK100" s="756"/>
      <c r="UIL100" s="756"/>
      <c r="UIM100" s="756"/>
      <c r="UIN100" s="756"/>
      <c r="UIO100" s="756"/>
      <c r="UIP100" s="756"/>
      <c r="UIQ100" s="756"/>
      <c r="UIR100" s="756"/>
      <c r="UIS100" s="756"/>
      <c r="UIT100" s="756"/>
      <c r="UIU100" s="756"/>
      <c r="UIV100" s="756"/>
      <c r="UIW100" s="756"/>
      <c r="UIX100" s="756"/>
      <c r="UIY100" s="756"/>
      <c r="UIZ100" s="756"/>
      <c r="UJA100" s="756"/>
      <c r="UJB100" s="756"/>
      <c r="UJC100" s="756"/>
      <c r="UJD100" s="756"/>
      <c r="UJE100" s="756"/>
      <c r="UJF100" s="756"/>
      <c r="UJG100" s="756"/>
      <c r="UJH100" s="756"/>
      <c r="UJI100" s="756"/>
      <c r="UJJ100" s="756"/>
      <c r="UJK100" s="756"/>
      <c r="UJL100" s="756"/>
      <c r="UJM100" s="756"/>
      <c r="UJN100" s="756"/>
      <c r="UJO100" s="756"/>
      <c r="UJP100" s="756"/>
      <c r="UJQ100" s="756"/>
      <c r="UJR100" s="756"/>
      <c r="UJS100" s="756"/>
      <c r="UJT100" s="756"/>
      <c r="UJU100" s="756"/>
      <c r="UJV100" s="756"/>
      <c r="UJW100" s="756"/>
      <c r="UJX100" s="756"/>
      <c r="UJY100" s="756"/>
      <c r="UJZ100" s="756"/>
      <c r="UKA100" s="756"/>
      <c r="UKB100" s="756"/>
      <c r="UKC100" s="756"/>
      <c r="UKD100" s="756"/>
      <c r="UKE100" s="756"/>
      <c r="UKF100" s="756"/>
      <c r="UKG100" s="756"/>
      <c r="UKH100" s="756"/>
      <c r="UKI100" s="756"/>
      <c r="UKJ100" s="756"/>
      <c r="UKK100" s="756"/>
      <c r="UKL100" s="756"/>
      <c r="UKM100" s="756"/>
      <c r="UKN100" s="756"/>
      <c r="UKO100" s="756"/>
      <c r="UKP100" s="756"/>
      <c r="UKQ100" s="756"/>
      <c r="UKR100" s="756"/>
      <c r="UKS100" s="756"/>
      <c r="UKT100" s="756"/>
      <c r="UKU100" s="756"/>
      <c r="UKV100" s="756"/>
      <c r="UKW100" s="756"/>
      <c r="UKX100" s="756"/>
      <c r="UKY100" s="756"/>
      <c r="UKZ100" s="756"/>
      <c r="ULA100" s="756"/>
      <c r="ULB100" s="756"/>
      <c r="ULC100" s="756"/>
      <c r="ULD100" s="756"/>
      <c r="ULE100" s="756"/>
      <c r="ULF100" s="756"/>
      <c r="ULG100" s="756"/>
      <c r="ULH100" s="756"/>
      <c r="ULI100" s="756"/>
      <c r="ULJ100" s="756"/>
      <c r="ULK100" s="756"/>
      <c r="ULL100" s="756"/>
      <c r="ULM100" s="756"/>
      <c r="ULN100" s="756"/>
      <c r="ULO100" s="756"/>
      <c r="ULP100" s="756"/>
      <c r="ULQ100" s="756"/>
      <c r="ULR100" s="756"/>
      <c r="ULS100" s="756"/>
      <c r="ULT100" s="756"/>
      <c r="ULU100" s="756"/>
      <c r="ULV100" s="756"/>
      <c r="ULW100" s="756"/>
      <c r="ULX100" s="756"/>
      <c r="ULY100" s="756"/>
      <c r="ULZ100" s="756"/>
      <c r="UMA100" s="756"/>
      <c r="UMB100" s="756"/>
      <c r="UMC100" s="756"/>
      <c r="UMD100" s="756"/>
      <c r="UME100" s="756"/>
      <c r="UMF100" s="756"/>
      <c r="UMG100" s="756"/>
      <c r="UMH100" s="756"/>
      <c r="UMI100" s="756"/>
      <c r="UMJ100" s="756"/>
      <c r="UMK100" s="756"/>
      <c r="UML100" s="756"/>
      <c r="UMM100" s="756"/>
      <c r="UMN100" s="756"/>
      <c r="UMO100" s="756"/>
      <c r="UMP100" s="756"/>
      <c r="UMQ100" s="756"/>
      <c r="UMR100" s="756"/>
      <c r="UMS100" s="756"/>
      <c r="UMT100" s="756"/>
      <c r="UMU100" s="756"/>
      <c r="UMV100" s="756"/>
      <c r="UMW100" s="756"/>
      <c r="UMX100" s="756"/>
      <c r="UMY100" s="756"/>
      <c r="UMZ100" s="756"/>
      <c r="UNA100" s="756"/>
      <c r="UNB100" s="756"/>
      <c r="UNC100" s="756"/>
      <c r="UND100" s="756"/>
      <c r="UNE100" s="756"/>
      <c r="UNF100" s="756"/>
      <c r="UNG100" s="756"/>
      <c r="UNH100" s="756"/>
      <c r="UNI100" s="756"/>
      <c r="UNJ100" s="756"/>
      <c r="UNK100" s="756"/>
      <c r="UNL100" s="756"/>
      <c r="UNM100" s="756"/>
      <c r="UNN100" s="756"/>
      <c r="UNO100" s="756"/>
      <c r="UNP100" s="756"/>
      <c r="UNQ100" s="756"/>
      <c r="UNR100" s="756"/>
      <c r="UNS100" s="756"/>
      <c r="UNT100" s="756"/>
      <c r="UNU100" s="756"/>
      <c r="UNV100" s="756"/>
      <c r="UNW100" s="756"/>
      <c r="UNX100" s="756"/>
      <c r="UNY100" s="756"/>
      <c r="UNZ100" s="756"/>
      <c r="UOA100" s="756"/>
      <c r="UOB100" s="756"/>
      <c r="UOC100" s="756"/>
      <c r="UOD100" s="756"/>
      <c r="UOE100" s="756"/>
      <c r="UOF100" s="756"/>
      <c r="UOG100" s="756"/>
      <c r="UOH100" s="756"/>
      <c r="UOI100" s="756"/>
      <c r="UOJ100" s="756"/>
      <c r="UOK100" s="756"/>
      <c r="UOL100" s="756"/>
      <c r="UOM100" s="756"/>
      <c r="UON100" s="756"/>
      <c r="UOO100" s="756"/>
      <c r="UOP100" s="756"/>
      <c r="UOQ100" s="756"/>
      <c r="UOR100" s="756"/>
      <c r="UOS100" s="756"/>
      <c r="UOT100" s="756"/>
      <c r="UOU100" s="756"/>
      <c r="UOV100" s="756"/>
      <c r="UOW100" s="756"/>
      <c r="UOX100" s="756"/>
      <c r="UOY100" s="756"/>
      <c r="UOZ100" s="756"/>
      <c r="UPA100" s="756"/>
      <c r="UPB100" s="756"/>
      <c r="UPC100" s="756"/>
      <c r="UPD100" s="756"/>
      <c r="UPE100" s="756"/>
      <c r="UPF100" s="756"/>
      <c r="UPG100" s="756"/>
      <c r="UPH100" s="756"/>
      <c r="UPI100" s="756"/>
      <c r="UPJ100" s="756"/>
      <c r="UPK100" s="756"/>
      <c r="UPL100" s="756"/>
      <c r="UPM100" s="756"/>
      <c r="UPN100" s="756"/>
      <c r="UPO100" s="756"/>
      <c r="UPP100" s="756"/>
      <c r="UPQ100" s="756"/>
      <c r="UPR100" s="756"/>
      <c r="UPS100" s="756"/>
      <c r="UPT100" s="756"/>
      <c r="UPU100" s="756"/>
      <c r="UPV100" s="756"/>
      <c r="UPW100" s="756"/>
      <c r="UPX100" s="756"/>
      <c r="UPY100" s="756"/>
      <c r="UPZ100" s="756"/>
      <c r="UQA100" s="756"/>
      <c r="UQB100" s="756"/>
      <c r="UQC100" s="756"/>
      <c r="UQD100" s="756"/>
      <c r="UQE100" s="756"/>
      <c r="UQF100" s="756"/>
      <c r="UQG100" s="756"/>
      <c r="UQH100" s="756"/>
      <c r="UQI100" s="756"/>
      <c r="UQJ100" s="756"/>
      <c r="UQK100" s="756"/>
      <c r="UQL100" s="756"/>
      <c r="UQM100" s="756"/>
      <c r="UQN100" s="756"/>
      <c r="UQO100" s="756"/>
      <c r="UQP100" s="756"/>
      <c r="UQQ100" s="756"/>
      <c r="UQR100" s="756"/>
      <c r="UQS100" s="756"/>
      <c r="UQT100" s="756"/>
      <c r="UQU100" s="756"/>
      <c r="UQV100" s="756"/>
      <c r="UQW100" s="756"/>
      <c r="UQX100" s="756"/>
      <c r="UQY100" s="756"/>
      <c r="UQZ100" s="756"/>
      <c r="URA100" s="756"/>
      <c r="URB100" s="756"/>
      <c r="URC100" s="756"/>
      <c r="URD100" s="756"/>
      <c r="URE100" s="756"/>
      <c r="URF100" s="756"/>
      <c r="URG100" s="756"/>
      <c r="URH100" s="756"/>
      <c r="URI100" s="756"/>
      <c r="URJ100" s="756"/>
      <c r="URK100" s="756"/>
      <c r="URL100" s="756"/>
      <c r="URM100" s="756"/>
      <c r="URN100" s="756"/>
      <c r="URO100" s="756"/>
      <c r="URP100" s="756"/>
      <c r="URQ100" s="756"/>
      <c r="URR100" s="756"/>
      <c r="URS100" s="756"/>
      <c r="URT100" s="756"/>
      <c r="URU100" s="756"/>
      <c r="URV100" s="756"/>
      <c r="URW100" s="756"/>
      <c r="URX100" s="756"/>
      <c r="URY100" s="756"/>
      <c r="URZ100" s="756"/>
      <c r="USA100" s="756"/>
      <c r="USB100" s="756"/>
      <c r="USC100" s="756"/>
      <c r="USD100" s="756"/>
      <c r="USE100" s="756"/>
      <c r="USF100" s="756"/>
      <c r="USG100" s="756"/>
      <c r="USH100" s="756"/>
      <c r="USI100" s="756"/>
      <c r="USJ100" s="756"/>
      <c r="USK100" s="756"/>
      <c r="USL100" s="756"/>
      <c r="USM100" s="756"/>
      <c r="USN100" s="756"/>
      <c r="USO100" s="756"/>
      <c r="USP100" s="756"/>
      <c r="USQ100" s="756"/>
      <c r="USR100" s="756"/>
      <c r="USS100" s="756"/>
      <c r="UST100" s="756"/>
      <c r="USU100" s="756"/>
      <c r="USV100" s="756"/>
      <c r="USW100" s="756"/>
      <c r="USX100" s="756"/>
      <c r="USY100" s="756"/>
      <c r="USZ100" s="756"/>
      <c r="UTA100" s="756"/>
      <c r="UTB100" s="756"/>
      <c r="UTC100" s="756"/>
      <c r="UTD100" s="756"/>
      <c r="UTE100" s="756"/>
      <c r="UTF100" s="756"/>
      <c r="UTG100" s="756"/>
      <c r="UTH100" s="756"/>
      <c r="UTI100" s="756"/>
      <c r="UTJ100" s="756"/>
      <c r="UTK100" s="756"/>
      <c r="UTL100" s="756"/>
      <c r="UTM100" s="756"/>
      <c r="UTN100" s="756"/>
      <c r="UTO100" s="756"/>
      <c r="UTP100" s="756"/>
      <c r="UTQ100" s="756"/>
      <c r="UTR100" s="756"/>
      <c r="UTS100" s="756"/>
      <c r="UTT100" s="756"/>
      <c r="UTU100" s="756"/>
      <c r="UTV100" s="756"/>
      <c r="UTW100" s="756"/>
      <c r="UTX100" s="756"/>
      <c r="UTY100" s="756"/>
      <c r="UTZ100" s="756"/>
      <c r="UUA100" s="756"/>
      <c r="UUB100" s="756"/>
      <c r="UUC100" s="756"/>
      <c r="UUD100" s="756"/>
      <c r="UUE100" s="756"/>
      <c r="UUF100" s="756"/>
      <c r="UUG100" s="756"/>
      <c r="UUH100" s="756"/>
      <c r="UUI100" s="756"/>
      <c r="UUJ100" s="756"/>
      <c r="UUK100" s="756"/>
      <c r="UUL100" s="756"/>
      <c r="UUM100" s="756"/>
      <c r="UUN100" s="756"/>
      <c r="UUO100" s="756"/>
      <c r="UUP100" s="756"/>
      <c r="UUQ100" s="756"/>
      <c r="UUR100" s="756"/>
      <c r="UUS100" s="756"/>
      <c r="UUT100" s="756"/>
      <c r="UUU100" s="756"/>
      <c r="UUV100" s="756"/>
      <c r="UUW100" s="756"/>
      <c r="UUX100" s="756"/>
      <c r="UUY100" s="756"/>
      <c r="UUZ100" s="756"/>
      <c r="UVA100" s="756"/>
      <c r="UVB100" s="756"/>
      <c r="UVC100" s="756"/>
      <c r="UVD100" s="756"/>
      <c r="UVE100" s="756"/>
      <c r="UVF100" s="756"/>
      <c r="UVG100" s="756"/>
      <c r="UVH100" s="756"/>
      <c r="UVI100" s="756"/>
      <c r="UVJ100" s="756"/>
      <c r="UVK100" s="756"/>
      <c r="UVL100" s="756"/>
      <c r="UVM100" s="756"/>
      <c r="UVN100" s="756"/>
      <c r="UVO100" s="756"/>
      <c r="UVP100" s="756"/>
      <c r="UVQ100" s="756"/>
      <c r="UVR100" s="756"/>
      <c r="UVS100" s="756"/>
      <c r="UVT100" s="756"/>
      <c r="UVU100" s="756"/>
      <c r="UVV100" s="756"/>
      <c r="UVW100" s="756"/>
      <c r="UVX100" s="756"/>
      <c r="UVY100" s="756"/>
      <c r="UVZ100" s="756"/>
      <c r="UWA100" s="756"/>
      <c r="UWB100" s="756"/>
      <c r="UWC100" s="756"/>
      <c r="UWD100" s="756"/>
      <c r="UWE100" s="756"/>
      <c r="UWF100" s="756"/>
      <c r="UWG100" s="756"/>
      <c r="UWH100" s="756"/>
      <c r="UWI100" s="756"/>
      <c r="UWJ100" s="756"/>
      <c r="UWK100" s="756"/>
      <c r="UWL100" s="756"/>
      <c r="UWM100" s="756"/>
      <c r="UWN100" s="756"/>
      <c r="UWO100" s="756"/>
      <c r="UWP100" s="756"/>
      <c r="UWQ100" s="756"/>
      <c r="UWR100" s="756"/>
      <c r="UWS100" s="756"/>
      <c r="UWT100" s="756"/>
      <c r="UWU100" s="756"/>
      <c r="UWV100" s="756"/>
      <c r="UWW100" s="756"/>
      <c r="UWX100" s="756"/>
      <c r="UWY100" s="756"/>
      <c r="UWZ100" s="756"/>
      <c r="UXA100" s="756"/>
      <c r="UXB100" s="756"/>
      <c r="UXC100" s="756"/>
      <c r="UXD100" s="756"/>
      <c r="UXE100" s="756"/>
      <c r="UXF100" s="756"/>
      <c r="UXG100" s="756"/>
      <c r="UXH100" s="756"/>
      <c r="UXI100" s="756"/>
      <c r="UXJ100" s="756"/>
      <c r="UXK100" s="756"/>
      <c r="UXL100" s="756"/>
      <c r="UXM100" s="756"/>
      <c r="UXN100" s="756"/>
      <c r="UXO100" s="756"/>
      <c r="UXP100" s="756"/>
      <c r="UXQ100" s="756"/>
      <c r="UXR100" s="756"/>
      <c r="UXS100" s="756"/>
      <c r="UXT100" s="756"/>
      <c r="UXU100" s="756"/>
      <c r="UXV100" s="756"/>
      <c r="UXW100" s="756"/>
      <c r="UXX100" s="756"/>
      <c r="UXY100" s="756"/>
      <c r="UXZ100" s="756"/>
      <c r="UYA100" s="756"/>
      <c r="UYB100" s="756"/>
      <c r="UYC100" s="756"/>
      <c r="UYD100" s="756"/>
      <c r="UYE100" s="756"/>
      <c r="UYF100" s="756"/>
      <c r="UYG100" s="756"/>
      <c r="UYH100" s="756"/>
      <c r="UYI100" s="756"/>
      <c r="UYJ100" s="756"/>
      <c r="UYK100" s="756"/>
      <c r="UYL100" s="756"/>
      <c r="UYM100" s="756"/>
      <c r="UYN100" s="756"/>
      <c r="UYO100" s="756"/>
      <c r="UYP100" s="756"/>
      <c r="UYQ100" s="756"/>
      <c r="UYR100" s="756"/>
      <c r="UYS100" s="756"/>
      <c r="UYT100" s="756"/>
      <c r="UYU100" s="756"/>
      <c r="UYV100" s="756"/>
      <c r="UYW100" s="756"/>
      <c r="UYX100" s="756"/>
      <c r="UYY100" s="756"/>
      <c r="UYZ100" s="756"/>
      <c r="UZA100" s="756"/>
      <c r="UZB100" s="756"/>
      <c r="UZC100" s="756"/>
      <c r="UZD100" s="756"/>
      <c r="UZE100" s="756"/>
      <c r="UZF100" s="756"/>
      <c r="UZG100" s="756"/>
      <c r="UZH100" s="756"/>
      <c r="UZI100" s="756"/>
      <c r="UZJ100" s="756"/>
      <c r="UZK100" s="756"/>
      <c r="UZL100" s="756"/>
      <c r="UZM100" s="756"/>
      <c r="UZN100" s="756"/>
      <c r="UZO100" s="756"/>
      <c r="UZP100" s="756"/>
      <c r="UZQ100" s="756"/>
      <c r="UZR100" s="756"/>
      <c r="UZS100" s="756"/>
      <c r="UZT100" s="756"/>
      <c r="UZU100" s="756"/>
      <c r="UZV100" s="756"/>
      <c r="UZW100" s="756"/>
      <c r="UZX100" s="756"/>
      <c r="UZY100" s="756"/>
      <c r="UZZ100" s="756"/>
      <c r="VAA100" s="756"/>
      <c r="VAB100" s="756"/>
      <c r="VAC100" s="756"/>
      <c r="VAD100" s="756"/>
      <c r="VAE100" s="756"/>
      <c r="VAF100" s="756"/>
      <c r="VAG100" s="756"/>
      <c r="VAH100" s="756"/>
      <c r="VAI100" s="756"/>
      <c r="VAJ100" s="756"/>
      <c r="VAK100" s="756"/>
      <c r="VAL100" s="756"/>
      <c r="VAM100" s="756"/>
      <c r="VAN100" s="756"/>
      <c r="VAO100" s="756"/>
      <c r="VAP100" s="756"/>
      <c r="VAQ100" s="756"/>
      <c r="VAR100" s="756"/>
      <c r="VAS100" s="756"/>
      <c r="VAT100" s="756"/>
      <c r="VAU100" s="756"/>
      <c r="VAV100" s="756"/>
      <c r="VAW100" s="756"/>
      <c r="VAX100" s="756"/>
      <c r="VAY100" s="756"/>
      <c r="VAZ100" s="756"/>
      <c r="VBA100" s="756"/>
      <c r="VBB100" s="756"/>
      <c r="VBC100" s="756"/>
      <c r="VBD100" s="756"/>
      <c r="VBE100" s="756"/>
      <c r="VBF100" s="756"/>
      <c r="VBG100" s="756"/>
      <c r="VBH100" s="756"/>
      <c r="VBI100" s="756"/>
      <c r="VBJ100" s="756"/>
      <c r="VBK100" s="756"/>
      <c r="VBL100" s="756"/>
      <c r="VBM100" s="756"/>
      <c r="VBN100" s="756"/>
      <c r="VBO100" s="756"/>
      <c r="VBP100" s="756"/>
      <c r="VBQ100" s="756"/>
      <c r="VBR100" s="756"/>
      <c r="VBS100" s="756"/>
      <c r="VBT100" s="756"/>
      <c r="VBU100" s="756"/>
      <c r="VBV100" s="756"/>
      <c r="VBW100" s="756"/>
      <c r="VBX100" s="756"/>
      <c r="VBY100" s="756"/>
      <c r="VBZ100" s="756"/>
      <c r="VCA100" s="756"/>
      <c r="VCB100" s="756"/>
      <c r="VCC100" s="756"/>
      <c r="VCD100" s="756"/>
      <c r="VCE100" s="756"/>
      <c r="VCF100" s="756"/>
      <c r="VCG100" s="756"/>
      <c r="VCH100" s="756"/>
      <c r="VCI100" s="756"/>
      <c r="VCJ100" s="756"/>
      <c r="VCK100" s="756"/>
      <c r="VCL100" s="756"/>
      <c r="VCM100" s="756"/>
      <c r="VCN100" s="756"/>
      <c r="VCO100" s="756"/>
      <c r="VCP100" s="756"/>
      <c r="VCQ100" s="756"/>
      <c r="VCR100" s="756"/>
      <c r="VCS100" s="756"/>
      <c r="VCT100" s="756"/>
      <c r="VCU100" s="756"/>
      <c r="VCV100" s="756"/>
      <c r="VCW100" s="756"/>
      <c r="VCX100" s="756"/>
      <c r="VCY100" s="756"/>
      <c r="VCZ100" s="756"/>
      <c r="VDA100" s="756"/>
      <c r="VDB100" s="756"/>
      <c r="VDC100" s="756"/>
      <c r="VDD100" s="756"/>
      <c r="VDE100" s="756"/>
      <c r="VDF100" s="756"/>
      <c r="VDG100" s="756"/>
      <c r="VDH100" s="756"/>
      <c r="VDI100" s="756"/>
      <c r="VDJ100" s="756"/>
      <c r="VDK100" s="756"/>
      <c r="VDL100" s="756"/>
      <c r="VDM100" s="756"/>
      <c r="VDN100" s="756"/>
      <c r="VDO100" s="756"/>
      <c r="VDP100" s="756"/>
      <c r="VDQ100" s="756"/>
      <c r="VDR100" s="756"/>
      <c r="VDS100" s="756"/>
      <c r="VDT100" s="756"/>
      <c r="VDU100" s="756"/>
      <c r="VDV100" s="756"/>
      <c r="VDW100" s="756"/>
      <c r="VDX100" s="756"/>
      <c r="VDY100" s="756"/>
      <c r="VDZ100" s="756"/>
      <c r="VEA100" s="756"/>
      <c r="VEB100" s="756"/>
      <c r="VEC100" s="756"/>
      <c r="VED100" s="756"/>
      <c r="VEE100" s="756"/>
      <c r="VEF100" s="756"/>
      <c r="VEG100" s="756"/>
      <c r="VEH100" s="756"/>
      <c r="VEI100" s="756"/>
      <c r="VEJ100" s="756"/>
      <c r="VEK100" s="756"/>
      <c r="VEL100" s="756"/>
      <c r="VEM100" s="756"/>
      <c r="VEN100" s="756"/>
      <c r="VEO100" s="756"/>
      <c r="VEP100" s="756"/>
      <c r="VEQ100" s="756"/>
      <c r="VER100" s="756"/>
      <c r="VES100" s="756"/>
      <c r="VET100" s="756"/>
      <c r="VEU100" s="756"/>
      <c r="VEV100" s="756"/>
      <c r="VEW100" s="756"/>
      <c r="VEX100" s="756"/>
      <c r="VEY100" s="756"/>
      <c r="VEZ100" s="756"/>
      <c r="VFA100" s="756"/>
      <c r="VFB100" s="756"/>
      <c r="VFC100" s="756"/>
      <c r="VFD100" s="756"/>
      <c r="VFE100" s="756"/>
      <c r="VFF100" s="756"/>
      <c r="VFG100" s="756"/>
      <c r="VFH100" s="756"/>
      <c r="VFI100" s="756"/>
      <c r="VFJ100" s="756"/>
      <c r="VFK100" s="756"/>
      <c r="VFL100" s="756"/>
      <c r="VFM100" s="756"/>
      <c r="VFN100" s="756"/>
      <c r="VFO100" s="756"/>
      <c r="VFP100" s="756"/>
      <c r="VFQ100" s="756"/>
      <c r="VFR100" s="756"/>
      <c r="VFS100" s="756"/>
      <c r="VFT100" s="756"/>
      <c r="VFU100" s="756"/>
      <c r="VFV100" s="756"/>
      <c r="VFW100" s="756"/>
      <c r="VFX100" s="756"/>
      <c r="VFY100" s="756"/>
      <c r="VFZ100" s="756"/>
      <c r="VGA100" s="756"/>
      <c r="VGB100" s="756"/>
      <c r="VGC100" s="756"/>
      <c r="VGD100" s="756"/>
      <c r="VGE100" s="756"/>
      <c r="VGF100" s="756"/>
      <c r="VGG100" s="756"/>
      <c r="VGH100" s="756"/>
      <c r="VGI100" s="756"/>
      <c r="VGJ100" s="756"/>
      <c r="VGK100" s="756"/>
      <c r="VGL100" s="756"/>
      <c r="VGM100" s="756"/>
      <c r="VGN100" s="756"/>
      <c r="VGO100" s="756"/>
      <c r="VGP100" s="756"/>
      <c r="VGQ100" s="756"/>
      <c r="VGR100" s="756"/>
      <c r="VGS100" s="756"/>
      <c r="VGT100" s="756"/>
      <c r="VGU100" s="756"/>
      <c r="VGV100" s="756"/>
      <c r="VGW100" s="756"/>
      <c r="VGX100" s="756"/>
      <c r="VGY100" s="756"/>
      <c r="VGZ100" s="756"/>
      <c r="VHA100" s="756"/>
      <c r="VHB100" s="756"/>
      <c r="VHC100" s="756"/>
      <c r="VHD100" s="756"/>
      <c r="VHE100" s="756"/>
      <c r="VHF100" s="756"/>
      <c r="VHG100" s="756"/>
      <c r="VHH100" s="756"/>
      <c r="VHI100" s="756"/>
      <c r="VHJ100" s="756"/>
      <c r="VHK100" s="756"/>
      <c r="VHL100" s="756"/>
      <c r="VHM100" s="756"/>
      <c r="VHN100" s="756"/>
      <c r="VHO100" s="756"/>
      <c r="VHP100" s="756"/>
      <c r="VHQ100" s="756"/>
      <c r="VHR100" s="756"/>
      <c r="VHS100" s="756"/>
      <c r="VHT100" s="756"/>
      <c r="VHU100" s="756"/>
      <c r="VHV100" s="756"/>
      <c r="VHW100" s="756"/>
      <c r="VHX100" s="756"/>
      <c r="VHY100" s="756"/>
      <c r="VHZ100" s="756"/>
      <c r="VIA100" s="756"/>
      <c r="VIB100" s="756"/>
      <c r="VIC100" s="756"/>
      <c r="VID100" s="756"/>
      <c r="VIE100" s="756"/>
      <c r="VIF100" s="756"/>
      <c r="VIG100" s="756"/>
      <c r="VIH100" s="756"/>
      <c r="VII100" s="756"/>
      <c r="VIJ100" s="756"/>
      <c r="VIK100" s="756"/>
      <c r="VIL100" s="756"/>
      <c r="VIM100" s="756"/>
      <c r="VIN100" s="756"/>
      <c r="VIO100" s="756"/>
      <c r="VIP100" s="756"/>
      <c r="VIQ100" s="756"/>
      <c r="VIR100" s="756"/>
      <c r="VIS100" s="756"/>
      <c r="VIT100" s="756"/>
      <c r="VIU100" s="756"/>
      <c r="VIV100" s="756"/>
      <c r="VIW100" s="756"/>
      <c r="VIX100" s="756"/>
      <c r="VIY100" s="756"/>
      <c r="VIZ100" s="756"/>
      <c r="VJA100" s="756"/>
      <c r="VJB100" s="756"/>
      <c r="VJC100" s="756"/>
      <c r="VJD100" s="756"/>
      <c r="VJE100" s="756"/>
      <c r="VJF100" s="756"/>
      <c r="VJG100" s="756"/>
      <c r="VJH100" s="756"/>
      <c r="VJI100" s="756"/>
      <c r="VJJ100" s="756"/>
      <c r="VJK100" s="756"/>
      <c r="VJL100" s="756"/>
      <c r="VJM100" s="756"/>
      <c r="VJN100" s="756"/>
      <c r="VJO100" s="756"/>
      <c r="VJP100" s="756"/>
      <c r="VJQ100" s="756"/>
      <c r="VJR100" s="756"/>
      <c r="VJS100" s="756"/>
      <c r="VJT100" s="756"/>
      <c r="VJU100" s="756"/>
      <c r="VJV100" s="756"/>
      <c r="VJW100" s="756"/>
      <c r="VJX100" s="756"/>
      <c r="VJY100" s="756"/>
      <c r="VJZ100" s="756"/>
      <c r="VKA100" s="756"/>
      <c r="VKB100" s="756"/>
      <c r="VKC100" s="756"/>
      <c r="VKD100" s="756"/>
      <c r="VKE100" s="756"/>
      <c r="VKF100" s="756"/>
      <c r="VKG100" s="756"/>
      <c r="VKH100" s="756"/>
      <c r="VKI100" s="756"/>
      <c r="VKJ100" s="756"/>
      <c r="VKK100" s="756"/>
      <c r="VKL100" s="756"/>
      <c r="VKM100" s="756"/>
      <c r="VKN100" s="756"/>
      <c r="VKO100" s="756"/>
      <c r="VKP100" s="756"/>
      <c r="VKQ100" s="756"/>
      <c r="VKR100" s="756"/>
      <c r="VKS100" s="756"/>
      <c r="VKT100" s="756"/>
      <c r="VKU100" s="756"/>
      <c r="VKV100" s="756"/>
      <c r="VKW100" s="756"/>
      <c r="VKX100" s="756"/>
      <c r="VKY100" s="756"/>
      <c r="VKZ100" s="756"/>
      <c r="VLA100" s="756"/>
      <c r="VLB100" s="756"/>
      <c r="VLC100" s="756"/>
      <c r="VLD100" s="756"/>
      <c r="VLE100" s="756"/>
      <c r="VLF100" s="756"/>
      <c r="VLG100" s="756"/>
      <c r="VLH100" s="756"/>
      <c r="VLI100" s="756"/>
      <c r="VLJ100" s="756"/>
      <c r="VLK100" s="756"/>
      <c r="VLL100" s="756"/>
      <c r="VLM100" s="756"/>
      <c r="VLN100" s="756"/>
      <c r="VLO100" s="756"/>
      <c r="VLP100" s="756"/>
      <c r="VLQ100" s="756"/>
      <c r="VLR100" s="756"/>
      <c r="VLS100" s="756"/>
      <c r="VLT100" s="756"/>
      <c r="VLU100" s="756"/>
      <c r="VLV100" s="756"/>
      <c r="VLW100" s="756"/>
      <c r="VLX100" s="756"/>
      <c r="VLY100" s="756"/>
      <c r="VLZ100" s="756"/>
      <c r="VMA100" s="756"/>
      <c r="VMB100" s="756"/>
      <c r="VMC100" s="756"/>
      <c r="VMD100" s="756"/>
      <c r="VME100" s="756"/>
      <c r="VMF100" s="756"/>
      <c r="VMG100" s="756"/>
      <c r="VMH100" s="756"/>
      <c r="VMI100" s="756"/>
      <c r="VMJ100" s="756"/>
      <c r="VMK100" s="756"/>
      <c r="VML100" s="756"/>
      <c r="VMM100" s="756"/>
      <c r="VMN100" s="756"/>
      <c r="VMO100" s="756"/>
      <c r="VMP100" s="756"/>
      <c r="VMQ100" s="756"/>
      <c r="VMR100" s="756"/>
      <c r="VMS100" s="756"/>
      <c r="VMT100" s="756"/>
      <c r="VMU100" s="756"/>
      <c r="VMV100" s="756"/>
      <c r="VMW100" s="756"/>
      <c r="VMX100" s="756"/>
      <c r="VMY100" s="756"/>
      <c r="VMZ100" s="756"/>
      <c r="VNA100" s="756"/>
      <c r="VNB100" s="756"/>
      <c r="VNC100" s="756"/>
      <c r="VND100" s="756"/>
      <c r="VNE100" s="756"/>
      <c r="VNF100" s="756"/>
      <c r="VNG100" s="756"/>
      <c r="VNH100" s="756"/>
      <c r="VNI100" s="756"/>
      <c r="VNJ100" s="756"/>
      <c r="VNK100" s="756"/>
      <c r="VNL100" s="756"/>
      <c r="VNM100" s="756"/>
      <c r="VNN100" s="756"/>
      <c r="VNO100" s="756"/>
      <c r="VNP100" s="756"/>
      <c r="VNQ100" s="756"/>
      <c r="VNR100" s="756"/>
      <c r="VNS100" s="756"/>
      <c r="VNT100" s="756"/>
      <c r="VNU100" s="756"/>
      <c r="VNV100" s="756"/>
      <c r="VNW100" s="756"/>
      <c r="VNX100" s="756"/>
      <c r="VNY100" s="756"/>
      <c r="VNZ100" s="756"/>
      <c r="VOA100" s="756"/>
      <c r="VOB100" s="756"/>
      <c r="VOC100" s="756"/>
      <c r="VOD100" s="756"/>
      <c r="VOE100" s="756"/>
      <c r="VOF100" s="756"/>
      <c r="VOG100" s="756"/>
      <c r="VOH100" s="756"/>
      <c r="VOI100" s="756"/>
      <c r="VOJ100" s="756"/>
      <c r="VOK100" s="756"/>
      <c r="VOL100" s="756"/>
      <c r="VOM100" s="756"/>
      <c r="VON100" s="756"/>
      <c r="VOO100" s="756"/>
      <c r="VOP100" s="756"/>
      <c r="VOQ100" s="756"/>
      <c r="VOR100" s="756"/>
      <c r="VOS100" s="756"/>
      <c r="VOT100" s="756"/>
      <c r="VOU100" s="756"/>
      <c r="VOV100" s="756"/>
      <c r="VOW100" s="756"/>
      <c r="VOX100" s="756"/>
      <c r="VOY100" s="756"/>
      <c r="VOZ100" s="756"/>
      <c r="VPA100" s="756"/>
      <c r="VPB100" s="756"/>
      <c r="VPC100" s="756"/>
      <c r="VPD100" s="756"/>
      <c r="VPE100" s="756"/>
      <c r="VPF100" s="756"/>
      <c r="VPG100" s="756"/>
      <c r="VPH100" s="756"/>
      <c r="VPI100" s="756"/>
      <c r="VPJ100" s="756"/>
      <c r="VPK100" s="756"/>
      <c r="VPL100" s="756"/>
      <c r="VPM100" s="756"/>
      <c r="VPN100" s="756"/>
      <c r="VPO100" s="756"/>
      <c r="VPP100" s="756"/>
      <c r="VPQ100" s="756"/>
      <c r="VPR100" s="756"/>
      <c r="VPS100" s="756"/>
      <c r="VPT100" s="756"/>
      <c r="VPU100" s="756"/>
      <c r="VPV100" s="756"/>
      <c r="VPW100" s="756"/>
      <c r="VPX100" s="756"/>
      <c r="VPY100" s="756"/>
      <c r="VPZ100" s="756"/>
      <c r="VQA100" s="756"/>
      <c r="VQB100" s="756"/>
      <c r="VQC100" s="756"/>
      <c r="VQD100" s="756"/>
      <c r="VQE100" s="756"/>
      <c r="VQF100" s="756"/>
      <c r="VQG100" s="756"/>
      <c r="VQH100" s="756"/>
      <c r="VQI100" s="756"/>
      <c r="VQJ100" s="756"/>
      <c r="VQK100" s="756"/>
      <c r="VQL100" s="756"/>
      <c r="VQM100" s="756"/>
      <c r="VQN100" s="756"/>
      <c r="VQO100" s="756"/>
      <c r="VQP100" s="756"/>
      <c r="VQQ100" s="756"/>
      <c r="VQR100" s="756"/>
      <c r="VQS100" s="756"/>
      <c r="VQT100" s="756"/>
      <c r="VQU100" s="756"/>
      <c r="VQV100" s="756"/>
      <c r="VQW100" s="756"/>
      <c r="VQX100" s="756"/>
      <c r="VQY100" s="756"/>
      <c r="VQZ100" s="756"/>
      <c r="VRA100" s="756"/>
      <c r="VRB100" s="756"/>
      <c r="VRC100" s="756"/>
      <c r="VRD100" s="756"/>
      <c r="VRE100" s="756"/>
      <c r="VRF100" s="756"/>
      <c r="VRG100" s="756"/>
      <c r="VRH100" s="756"/>
      <c r="VRI100" s="756"/>
      <c r="VRJ100" s="756"/>
      <c r="VRK100" s="756"/>
      <c r="VRL100" s="756"/>
      <c r="VRM100" s="756"/>
      <c r="VRN100" s="756"/>
      <c r="VRO100" s="756"/>
      <c r="VRP100" s="756"/>
      <c r="VRQ100" s="756"/>
      <c r="VRR100" s="756"/>
      <c r="VRS100" s="756"/>
      <c r="VRT100" s="756"/>
      <c r="VRU100" s="756"/>
      <c r="VRV100" s="756"/>
      <c r="VRW100" s="756"/>
      <c r="VRX100" s="756"/>
      <c r="VRY100" s="756"/>
      <c r="VRZ100" s="756"/>
      <c r="VSA100" s="756"/>
      <c r="VSB100" s="756"/>
      <c r="VSC100" s="756"/>
      <c r="VSD100" s="756"/>
      <c r="VSE100" s="756"/>
      <c r="VSF100" s="756"/>
      <c r="VSG100" s="756"/>
      <c r="VSH100" s="756"/>
      <c r="VSI100" s="756"/>
      <c r="VSJ100" s="756"/>
      <c r="VSK100" s="756"/>
      <c r="VSL100" s="756"/>
      <c r="VSM100" s="756"/>
      <c r="VSN100" s="756"/>
      <c r="VSO100" s="756"/>
      <c r="VSP100" s="756"/>
      <c r="VSQ100" s="756"/>
      <c r="VSR100" s="756"/>
      <c r="VSS100" s="756"/>
      <c r="VST100" s="756"/>
      <c r="VSU100" s="756"/>
      <c r="VSV100" s="756"/>
      <c r="VSW100" s="756"/>
      <c r="VSX100" s="756"/>
      <c r="VSY100" s="756"/>
      <c r="VSZ100" s="756"/>
      <c r="VTA100" s="756"/>
      <c r="VTB100" s="756"/>
      <c r="VTC100" s="756"/>
      <c r="VTD100" s="756"/>
      <c r="VTE100" s="756"/>
      <c r="VTF100" s="756"/>
      <c r="VTG100" s="756"/>
      <c r="VTH100" s="756"/>
      <c r="VTI100" s="756"/>
      <c r="VTJ100" s="756"/>
      <c r="VTK100" s="756"/>
      <c r="VTL100" s="756"/>
      <c r="VTM100" s="756"/>
      <c r="VTN100" s="756"/>
      <c r="VTO100" s="756"/>
      <c r="VTP100" s="756"/>
      <c r="VTQ100" s="756"/>
      <c r="VTR100" s="756"/>
      <c r="VTS100" s="756"/>
      <c r="VTT100" s="756"/>
      <c r="VTU100" s="756"/>
      <c r="VTV100" s="756"/>
      <c r="VTW100" s="756"/>
      <c r="VTX100" s="756"/>
      <c r="VTY100" s="756"/>
      <c r="VTZ100" s="756"/>
      <c r="VUA100" s="756"/>
      <c r="VUB100" s="756"/>
      <c r="VUC100" s="756"/>
      <c r="VUD100" s="756"/>
      <c r="VUE100" s="756"/>
      <c r="VUF100" s="756"/>
      <c r="VUG100" s="756"/>
      <c r="VUH100" s="756"/>
      <c r="VUI100" s="756"/>
      <c r="VUJ100" s="756"/>
      <c r="VUK100" s="756"/>
      <c r="VUL100" s="756"/>
      <c r="VUM100" s="756"/>
      <c r="VUN100" s="756"/>
      <c r="VUO100" s="756"/>
      <c r="VUP100" s="756"/>
      <c r="VUQ100" s="756"/>
      <c r="VUR100" s="756"/>
      <c r="VUS100" s="756"/>
      <c r="VUT100" s="756"/>
      <c r="VUU100" s="756"/>
      <c r="VUV100" s="756"/>
      <c r="VUW100" s="756"/>
      <c r="VUX100" s="756"/>
      <c r="VUY100" s="756"/>
      <c r="VUZ100" s="756"/>
      <c r="VVA100" s="756"/>
      <c r="VVB100" s="756"/>
      <c r="VVC100" s="756"/>
      <c r="VVD100" s="756"/>
      <c r="VVE100" s="756"/>
      <c r="VVF100" s="756"/>
      <c r="VVG100" s="756"/>
      <c r="VVH100" s="756"/>
      <c r="VVI100" s="756"/>
      <c r="VVJ100" s="756"/>
      <c r="VVK100" s="756"/>
      <c r="VVL100" s="756"/>
      <c r="VVM100" s="756"/>
      <c r="VVN100" s="756"/>
      <c r="VVO100" s="756"/>
      <c r="VVP100" s="756"/>
      <c r="VVQ100" s="756"/>
      <c r="VVR100" s="756"/>
      <c r="VVS100" s="756"/>
      <c r="VVT100" s="756"/>
      <c r="VVU100" s="756"/>
      <c r="VVV100" s="756"/>
      <c r="VVW100" s="756"/>
      <c r="VVX100" s="756"/>
      <c r="VVY100" s="756"/>
      <c r="VVZ100" s="756"/>
      <c r="VWA100" s="756"/>
      <c r="VWB100" s="756"/>
      <c r="VWC100" s="756"/>
      <c r="VWD100" s="756"/>
      <c r="VWE100" s="756"/>
      <c r="VWF100" s="756"/>
      <c r="VWG100" s="756"/>
      <c r="VWH100" s="756"/>
      <c r="VWI100" s="756"/>
      <c r="VWJ100" s="756"/>
      <c r="VWK100" s="756"/>
      <c r="VWL100" s="756"/>
      <c r="VWM100" s="756"/>
      <c r="VWN100" s="756"/>
      <c r="VWO100" s="756"/>
      <c r="VWP100" s="756"/>
      <c r="VWQ100" s="756"/>
      <c r="VWR100" s="756"/>
      <c r="VWS100" s="756"/>
      <c r="VWT100" s="756"/>
      <c r="VWU100" s="756"/>
      <c r="VWV100" s="756"/>
      <c r="VWW100" s="756"/>
      <c r="VWX100" s="756"/>
      <c r="VWY100" s="756"/>
      <c r="VWZ100" s="756"/>
      <c r="VXA100" s="756"/>
      <c r="VXB100" s="756"/>
      <c r="VXC100" s="756"/>
      <c r="VXD100" s="756"/>
      <c r="VXE100" s="756"/>
      <c r="VXF100" s="756"/>
      <c r="VXG100" s="756"/>
      <c r="VXH100" s="756"/>
      <c r="VXI100" s="756"/>
      <c r="VXJ100" s="756"/>
      <c r="VXK100" s="756"/>
      <c r="VXL100" s="756"/>
      <c r="VXM100" s="756"/>
      <c r="VXN100" s="756"/>
      <c r="VXO100" s="756"/>
      <c r="VXP100" s="756"/>
      <c r="VXQ100" s="756"/>
      <c r="VXR100" s="756"/>
      <c r="VXS100" s="756"/>
      <c r="VXT100" s="756"/>
      <c r="VXU100" s="756"/>
      <c r="VXV100" s="756"/>
      <c r="VXW100" s="756"/>
      <c r="VXX100" s="756"/>
      <c r="VXY100" s="756"/>
      <c r="VXZ100" s="756"/>
      <c r="VYA100" s="756"/>
      <c r="VYB100" s="756"/>
      <c r="VYC100" s="756"/>
      <c r="VYD100" s="756"/>
      <c r="VYE100" s="756"/>
      <c r="VYF100" s="756"/>
      <c r="VYG100" s="756"/>
      <c r="VYH100" s="756"/>
      <c r="VYI100" s="756"/>
      <c r="VYJ100" s="756"/>
      <c r="VYK100" s="756"/>
      <c r="VYL100" s="756"/>
      <c r="VYM100" s="756"/>
      <c r="VYN100" s="756"/>
      <c r="VYO100" s="756"/>
      <c r="VYP100" s="756"/>
      <c r="VYQ100" s="756"/>
      <c r="VYR100" s="756"/>
      <c r="VYS100" s="756"/>
      <c r="VYT100" s="756"/>
      <c r="VYU100" s="756"/>
      <c r="VYV100" s="756"/>
      <c r="VYW100" s="756"/>
      <c r="VYX100" s="756"/>
      <c r="VYY100" s="756"/>
      <c r="VYZ100" s="756"/>
      <c r="VZA100" s="756"/>
      <c r="VZB100" s="756"/>
      <c r="VZC100" s="756"/>
      <c r="VZD100" s="756"/>
      <c r="VZE100" s="756"/>
      <c r="VZF100" s="756"/>
      <c r="VZG100" s="756"/>
      <c r="VZH100" s="756"/>
      <c r="VZI100" s="756"/>
      <c r="VZJ100" s="756"/>
      <c r="VZK100" s="756"/>
      <c r="VZL100" s="756"/>
      <c r="VZM100" s="756"/>
      <c r="VZN100" s="756"/>
      <c r="VZO100" s="756"/>
      <c r="VZP100" s="756"/>
      <c r="VZQ100" s="756"/>
      <c r="VZR100" s="756"/>
      <c r="VZS100" s="756"/>
      <c r="VZT100" s="756"/>
      <c r="VZU100" s="756"/>
      <c r="VZV100" s="756"/>
      <c r="VZW100" s="756"/>
      <c r="VZX100" s="756"/>
      <c r="VZY100" s="756"/>
      <c r="VZZ100" s="756"/>
      <c r="WAA100" s="756"/>
      <c r="WAB100" s="756"/>
      <c r="WAC100" s="756"/>
      <c r="WAD100" s="756"/>
      <c r="WAE100" s="756"/>
      <c r="WAF100" s="756"/>
      <c r="WAG100" s="756"/>
      <c r="WAH100" s="756"/>
      <c r="WAI100" s="756"/>
      <c r="WAJ100" s="756"/>
      <c r="WAK100" s="756"/>
      <c r="WAL100" s="756"/>
      <c r="WAM100" s="756"/>
      <c r="WAN100" s="756"/>
      <c r="WAO100" s="756"/>
      <c r="WAP100" s="756"/>
      <c r="WAQ100" s="756"/>
      <c r="WAR100" s="756"/>
      <c r="WAS100" s="756"/>
      <c r="WAT100" s="756"/>
      <c r="WAU100" s="756"/>
      <c r="WAV100" s="756"/>
      <c r="WAW100" s="756"/>
      <c r="WAX100" s="756"/>
      <c r="WAY100" s="756"/>
      <c r="WAZ100" s="756"/>
      <c r="WBA100" s="756"/>
      <c r="WBB100" s="756"/>
      <c r="WBC100" s="756"/>
      <c r="WBD100" s="756"/>
      <c r="WBE100" s="756"/>
      <c r="WBF100" s="756"/>
      <c r="WBG100" s="756"/>
      <c r="WBH100" s="756"/>
      <c r="WBI100" s="756"/>
      <c r="WBJ100" s="756"/>
      <c r="WBK100" s="756"/>
      <c r="WBL100" s="756"/>
      <c r="WBM100" s="756"/>
      <c r="WBN100" s="756"/>
      <c r="WBO100" s="756"/>
      <c r="WBP100" s="756"/>
      <c r="WBQ100" s="756"/>
      <c r="WBR100" s="756"/>
      <c r="WBS100" s="756"/>
      <c r="WBT100" s="756"/>
      <c r="WBU100" s="756"/>
      <c r="WBV100" s="756"/>
      <c r="WBW100" s="756"/>
      <c r="WBX100" s="756"/>
      <c r="WBY100" s="756"/>
      <c r="WBZ100" s="756"/>
      <c r="WCA100" s="756"/>
      <c r="WCB100" s="756"/>
      <c r="WCC100" s="756"/>
      <c r="WCD100" s="756"/>
      <c r="WCE100" s="756"/>
      <c r="WCF100" s="756"/>
      <c r="WCG100" s="756"/>
      <c r="WCH100" s="756"/>
      <c r="WCI100" s="756"/>
      <c r="WCJ100" s="756"/>
      <c r="WCK100" s="756"/>
      <c r="WCL100" s="756"/>
      <c r="WCM100" s="756"/>
      <c r="WCN100" s="756"/>
      <c r="WCO100" s="756"/>
      <c r="WCP100" s="756"/>
      <c r="WCQ100" s="756"/>
      <c r="WCR100" s="756"/>
      <c r="WCS100" s="756"/>
      <c r="WCT100" s="756"/>
      <c r="WCU100" s="756"/>
      <c r="WCV100" s="756"/>
      <c r="WCW100" s="756"/>
      <c r="WCX100" s="756"/>
      <c r="WCY100" s="756"/>
      <c r="WCZ100" s="756"/>
      <c r="WDA100" s="756"/>
      <c r="WDB100" s="756"/>
      <c r="WDC100" s="756"/>
      <c r="WDD100" s="756"/>
      <c r="WDE100" s="756"/>
      <c r="WDF100" s="756"/>
      <c r="WDG100" s="756"/>
      <c r="WDH100" s="756"/>
      <c r="WDI100" s="756"/>
      <c r="WDJ100" s="756"/>
      <c r="WDK100" s="756"/>
      <c r="WDL100" s="756"/>
      <c r="WDM100" s="756"/>
      <c r="WDN100" s="756"/>
      <c r="WDO100" s="756"/>
      <c r="WDP100" s="756"/>
      <c r="WDQ100" s="756"/>
      <c r="WDR100" s="756"/>
      <c r="WDS100" s="756"/>
      <c r="WDT100" s="756"/>
      <c r="WDU100" s="756"/>
      <c r="WDV100" s="756"/>
      <c r="WDW100" s="756"/>
      <c r="WDX100" s="756"/>
      <c r="WDY100" s="756"/>
      <c r="WDZ100" s="756"/>
      <c r="WEA100" s="756"/>
      <c r="WEB100" s="756"/>
      <c r="WEC100" s="756"/>
      <c r="WED100" s="756"/>
      <c r="WEE100" s="756"/>
      <c r="WEF100" s="756"/>
      <c r="WEG100" s="756"/>
      <c r="WEH100" s="756"/>
      <c r="WEI100" s="756"/>
      <c r="WEJ100" s="756"/>
      <c r="WEK100" s="756"/>
      <c r="WEL100" s="756"/>
      <c r="WEM100" s="756"/>
      <c r="WEN100" s="756"/>
      <c r="WEO100" s="756"/>
      <c r="WEP100" s="756"/>
      <c r="WEQ100" s="756"/>
      <c r="WER100" s="756"/>
      <c r="WES100" s="756"/>
      <c r="WET100" s="756"/>
      <c r="WEU100" s="756"/>
      <c r="WEV100" s="756"/>
      <c r="WEW100" s="756"/>
      <c r="WEX100" s="756"/>
      <c r="WEY100" s="756"/>
      <c r="WEZ100" s="756"/>
      <c r="WFA100" s="756"/>
      <c r="WFB100" s="756"/>
      <c r="WFC100" s="756"/>
      <c r="WFD100" s="756"/>
      <c r="WFE100" s="756"/>
      <c r="WFF100" s="756"/>
      <c r="WFG100" s="756"/>
      <c r="WFH100" s="756"/>
      <c r="WFI100" s="756"/>
      <c r="WFJ100" s="756"/>
      <c r="WFK100" s="756"/>
      <c r="WFL100" s="756"/>
      <c r="WFM100" s="756"/>
      <c r="WFN100" s="756"/>
      <c r="WFO100" s="756"/>
      <c r="WFP100" s="756"/>
      <c r="WFQ100" s="756"/>
      <c r="WFR100" s="756"/>
      <c r="WFS100" s="756"/>
      <c r="WFT100" s="756"/>
      <c r="WFU100" s="756"/>
      <c r="WFV100" s="756"/>
      <c r="WFW100" s="756"/>
      <c r="WFX100" s="756"/>
      <c r="WFY100" s="756"/>
      <c r="WFZ100" s="756"/>
      <c r="WGA100" s="756"/>
      <c r="WGB100" s="756"/>
      <c r="WGC100" s="756"/>
      <c r="WGD100" s="756"/>
      <c r="WGE100" s="756"/>
      <c r="WGF100" s="756"/>
      <c r="WGG100" s="756"/>
      <c r="WGH100" s="756"/>
      <c r="WGI100" s="756"/>
      <c r="WGJ100" s="756"/>
      <c r="WGK100" s="756"/>
      <c r="WGL100" s="756"/>
      <c r="WGM100" s="756"/>
      <c r="WGN100" s="756"/>
      <c r="WGO100" s="756"/>
      <c r="WGP100" s="756"/>
      <c r="WGQ100" s="756"/>
      <c r="WGR100" s="756"/>
      <c r="WGS100" s="756"/>
      <c r="WGT100" s="756"/>
      <c r="WGU100" s="756"/>
      <c r="WGV100" s="756"/>
      <c r="WGW100" s="756"/>
      <c r="WGX100" s="756"/>
      <c r="WGY100" s="756"/>
      <c r="WGZ100" s="756"/>
      <c r="WHA100" s="756"/>
      <c r="WHB100" s="756"/>
      <c r="WHC100" s="756"/>
      <c r="WHD100" s="756"/>
      <c r="WHE100" s="756"/>
      <c r="WHF100" s="756"/>
      <c r="WHG100" s="756"/>
      <c r="WHH100" s="756"/>
      <c r="WHI100" s="756"/>
      <c r="WHJ100" s="756"/>
      <c r="WHK100" s="756"/>
      <c r="WHL100" s="756"/>
      <c r="WHM100" s="756"/>
      <c r="WHN100" s="756"/>
      <c r="WHO100" s="756"/>
      <c r="WHP100" s="756"/>
      <c r="WHQ100" s="756"/>
      <c r="WHR100" s="756"/>
      <c r="WHS100" s="756"/>
      <c r="WHT100" s="756"/>
      <c r="WHU100" s="756"/>
      <c r="WHV100" s="756"/>
      <c r="WHW100" s="756"/>
      <c r="WHX100" s="756"/>
      <c r="WHY100" s="756"/>
      <c r="WHZ100" s="756"/>
      <c r="WIA100" s="756"/>
      <c r="WIB100" s="756"/>
      <c r="WIC100" s="756"/>
      <c r="WID100" s="756"/>
      <c r="WIE100" s="756"/>
      <c r="WIF100" s="756"/>
      <c r="WIG100" s="756"/>
      <c r="WIH100" s="756"/>
      <c r="WII100" s="756"/>
      <c r="WIJ100" s="756"/>
      <c r="WIK100" s="756"/>
      <c r="WIL100" s="756"/>
      <c r="WIM100" s="756"/>
      <c r="WIN100" s="756"/>
      <c r="WIO100" s="756"/>
      <c r="WIP100" s="756"/>
      <c r="WIQ100" s="756"/>
      <c r="WIR100" s="756"/>
      <c r="WIS100" s="756"/>
      <c r="WIT100" s="756"/>
      <c r="WIU100" s="756"/>
      <c r="WIV100" s="756"/>
      <c r="WIW100" s="756"/>
      <c r="WIX100" s="756"/>
      <c r="WIY100" s="756"/>
      <c r="WIZ100" s="756"/>
      <c r="WJA100" s="756"/>
      <c r="WJB100" s="756"/>
      <c r="WJC100" s="756"/>
      <c r="WJD100" s="756"/>
      <c r="WJE100" s="756"/>
      <c r="WJF100" s="756"/>
      <c r="WJG100" s="756"/>
      <c r="WJH100" s="756"/>
      <c r="WJI100" s="756"/>
      <c r="WJJ100" s="756"/>
      <c r="WJK100" s="756"/>
      <c r="WJL100" s="756"/>
      <c r="WJM100" s="756"/>
      <c r="WJN100" s="756"/>
      <c r="WJO100" s="756"/>
      <c r="WJP100" s="756"/>
      <c r="WJQ100" s="756"/>
      <c r="WJR100" s="756"/>
      <c r="WJS100" s="756"/>
      <c r="WJT100" s="756"/>
      <c r="WJU100" s="756"/>
      <c r="WJV100" s="756"/>
      <c r="WJW100" s="756"/>
      <c r="WJX100" s="756"/>
      <c r="WJY100" s="756"/>
      <c r="WJZ100" s="756"/>
      <c r="WKA100" s="756"/>
      <c r="WKB100" s="756"/>
      <c r="WKC100" s="756"/>
      <c r="WKD100" s="756"/>
      <c r="WKE100" s="756"/>
      <c r="WKF100" s="756"/>
      <c r="WKG100" s="756"/>
      <c r="WKH100" s="756"/>
      <c r="WKI100" s="756"/>
      <c r="WKJ100" s="756"/>
      <c r="WKK100" s="756"/>
      <c r="WKL100" s="756"/>
      <c r="WKM100" s="756"/>
      <c r="WKN100" s="756"/>
      <c r="WKO100" s="756"/>
      <c r="WKP100" s="756"/>
      <c r="WKQ100" s="756"/>
      <c r="WKR100" s="756"/>
      <c r="WKS100" s="756"/>
      <c r="WKT100" s="756"/>
      <c r="WKU100" s="756"/>
      <c r="WKV100" s="756"/>
      <c r="WKW100" s="756"/>
      <c r="WKX100" s="756"/>
      <c r="WKY100" s="756"/>
      <c r="WKZ100" s="756"/>
      <c r="WLA100" s="756"/>
      <c r="WLB100" s="756"/>
      <c r="WLC100" s="756"/>
      <c r="WLD100" s="756"/>
      <c r="WLE100" s="756"/>
      <c r="WLF100" s="756"/>
      <c r="WLG100" s="756"/>
      <c r="WLH100" s="756"/>
      <c r="WLI100" s="756"/>
      <c r="WLJ100" s="756"/>
      <c r="WLK100" s="756"/>
      <c r="WLL100" s="756"/>
      <c r="WLM100" s="756"/>
      <c r="WLN100" s="756"/>
      <c r="WLO100" s="756"/>
      <c r="WLP100" s="756"/>
      <c r="WLQ100" s="756"/>
      <c r="WLR100" s="756"/>
      <c r="WLS100" s="756"/>
      <c r="WLT100" s="756"/>
      <c r="WLU100" s="756"/>
      <c r="WLV100" s="756"/>
      <c r="WLW100" s="756"/>
      <c r="WLX100" s="756"/>
      <c r="WLY100" s="756"/>
      <c r="WLZ100" s="756"/>
      <c r="WMA100" s="756"/>
      <c r="WMB100" s="756"/>
      <c r="WMC100" s="756"/>
      <c r="WMD100" s="756"/>
      <c r="WME100" s="756"/>
      <c r="WMF100" s="756"/>
      <c r="WMG100" s="756"/>
      <c r="WMH100" s="756"/>
      <c r="WMI100" s="756"/>
      <c r="WMJ100" s="756"/>
      <c r="WMK100" s="756"/>
      <c r="WML100" s="756"/>
      <c r="WMM100" s="756"/>
      <c r="WMN100" s="756"/>
      <c r="WMO100" s="756"/>
      <c r="WMP100" s="756"/>
      <c r="WMQ100" s="756"/>
      <c r="WMR100" s="756"/>
      <c r="WMS100" s="756"/>
      <c r="WMT100" s="756"/>
      <c r="WMU100" s="756"/>
      <c r="WMV100" s="756"/>
      <c r="WMW100" s="756"/>
      <c r="WMX100" s="756"/>
      <c r="WMY100" s="756"/>
      <c r="WMZ100" s="756"/>
      <c r="WNA100" s="756"/>
      <c r="WNB100" s="756"/>
      <c r="WNC100" s="756"/>
      <c r="WND100" s="756"/>
      <c r="WNE100" s="756"/>
      <c r="WNF100" s="756"/>
      <c r="WNG100" s="756"/>
      <c r="WNH100" s="756"/>
      <c r="WNI100" s="756"/>
      <c r="WNJ100" s="756"/>
      <c r="WNK100" s="756"/>
      <c r="WNL100" s="756"/>
      <c r="WNM100" s="756"/>
      <c r="WNN100" s="756"/>
      <c r="WNO100" s="756"/>
      <c r="WNP100" s="756"/>
      <c r="WNQ100" s="756"/>
      <c r="WNR100" s="756"/>
      <c r="WNS100" s="756"/>
      <c r="WNT100" s="756"/>
      <c r="WNU100" s="756"/>
      <c r="WNV100" s="756"/>
      <c r="WNW100" s="756"/>
      <c r="WNX100" s="756"/>
      <c r="WNY100" s="756"/>
      <c r="WNZ100" s="756"/>
      <c r="WOA100" s="756"/>
      <c r="WOB100" s="756"/>
      <c r="WOC100" s="756"/>
      <c r="WOD100" s="756"/>
      <c r="WOE100" s="756"/>
      <c r="WOF100" s="756"/>
      <c r="WOG100" s="756"/>
      <c r="WOH100" s="756"/>
      <c r="WOI100" s="756"/>
      <c r="WOJ100" s="756"/>
      <c r="WOK100" s="756"/>
      <c r="WOL100" s="756"/>
      <c r="WOM100" s="756"/>
      <c r="WON100" s="756"/>
      <c r="WOO100" s="756"/>
      <c r="WOP100" s="756"/>
      <c r="WOQ100" s="756"/>
      <c r="WOR100" s="756"/>
      <c r="WOS100" s="756"/>
      <c r="WOT100" s="756"/>
      <c r="WOU100" s="756"/>
      <c r="WOV100" s="756"/>
      <c r="WOW100" s="756"/>
      <c r="WOX100" s="756"/>
      <c r="WOY100" s="756"/>
      <c r="WOZ100" s="756"/>
      <c r="WPA100" s="756"/>
      <c r="WPB100" s="756"/>
      <c r="WPC100" s="756"/>
      <c r="WPD100" s="756"/>
      <c r="WPE100" s="756"/>
      <c r="WPF100" s="756"/>
      <c r="WPG100" s="756"/>
      <c r="WPH100" s="756"/>
      <c r="WPI100" s="756"/>
      <c r="WPJ100" s="756"/>
      <c r="WPK100" s="756"/>
      <c r="WPL100" s="756"/>
      <c r="WPM100" s="756"/>
      <c r="WPN100" s="756"/>
      <c r="WPO100" s="756"/>
      <c r="WPP100" s="756"/>
      <c r="WPQ100" s="756"/>
      <c r="WPR100" s="756"/>
      <c r="WPS100" s="756"/>
      <c r="WPT100" s="756"/>
      <c r="WPU100" s="756"/>
      <c r="WPV100" s="756"/>
      <c r="WPW100" s="756"/>
      <c r="WPX100" s="756"/>
      <c r="WPY100" s="756"/>
      <c r="WPZ100" s="756"/>
      <c r="WQA100" s="756"/>
      <c r="WQB100" s="756"/>
      <c r="WQC100" s="756"/>
      <c r="WQD100" s="756"/>
      <c r="WQE100" s="756"/>
      <c r="WQF100" s="756"/>
      <c r="WQG100" s="756"/>
      <c r="WQH100" s="756"/>
      <c r="WQI100" s="756"/>
      <c r="WQJ100" s="756"/>
      <c r="WQK100" s="756"/>
      <c r="WQL100" s="756"/>
      <c r="WQM100" s="756"/>
      <c r="WQN100" s="756"/>
      <c r="WQO100" s="756"/>
      <c r="WQP100" s="756"/>
      <c r="WQQ100" s="756"/>
      <c r="WQR100" s="756"/>
      <c r="WQS100" s="756"/>
      <c r="WQT100" s="756"/>
      <c r="WQU100" s="756"/>
      <c r="WQV100" s="756"/>
      <c r="WQW100" s="756"/>
      <c r="WQX100" s="756"/>
      <c r="WQY100" s="756"/>
      <c r="WQZ100" s="756"/>
      <c r="WRA100" s="756"/>
      <c r="WRB100" s="756"/>
      <c r="WRC100" s="756"/>
      <c r="WRD100" s="756"/>
      <c r="WRE100" s="756"/>
      <c r="WRF100" s="756"/>
      <c r="WRG100" s="756"/>
      <c r="WRH100" s="756"/>
      <c r="WRI100" s="756"/>
      <c r="WRJ100" s="756"/>
      <c r="WRK100" s="756"/>
      <c r="WRL100" s="756"/>
      <c r="WRM100" s="756"/>
      <c r="WRN100" s="756"/>
      <c r="WRO100" s="756"/>
      <c r="WRP100" s="756"/>
      <c r="WRQ100" s="756"/>
      <c r="WRR100" s="756"/>
      <c r="WRS100" s="756"/>
      <c r="WRT100" s="756"/>
      <c r="WRU100" s="756"/>
      <c r="WRV100" s="756"/>
      <c r="WRW100" s="756"/>
      <c r="WRX100" s="756"/>
      <c r="WRY100" s="756"/>
      <c r="WRZ100" s="756"/>
      <c r="WSA100" s="756"/>
      <c r="WSB100" s="756"/>
      <c r="WSC100" s="756"/>
      <c r="WSD100" s="756"/>
      <c r="WSE100" s="756"/>
      <c r="WSF100" s="756"/>
      <c r="WSG100" s="756"/>
      <c r="WSH100" s="756"/>
      <c r="WSI100" s="756"/>
      <c r="WSJ100" s="756"/>
      <c r="WSK100" s="756"/>
      <c r="WSL100" s="756"/>
      <c r="WSM100" s="756"/>
      <c r="WSN100" s="756"/>
      <c r="WSO100" s="756"/>
      <c r="WSP100" s="756"/>
      <c r="WSQ100" s="756"/>
      <c r="WSR100" s="756"/>
      <c r="WSS100" s="756"/>
      <c r="WST100" s="756"/>
      <c r="WSU100" s="756"/>
      <c r="WSV100" s="756"/>
      <c r="WSW100" s="756"/>
      <c r="WSX100" s="756"/>
      <c r="WSY100" s="756"/>
      <c r="WSZ100" s="756"/>
      <c r="WTA100" s="756"/>
      <c r="WTB100" s="756"/>
      <c r="WTC100" s="756"/>
      <c r="WTD100" s="756"/>
      <c r="WTE100" s="756"/>
      <c r="WTF100" s="756"/>
      <c r="WTG100" s="756"/>
      <c r="WTH100" s="756"/>
      <c r="WTI100" s="756"/>
      <c r="WTJ100" s="756"/>
      <c r="WTK100" s="756"/>
      <c r="WTL100" s="756"/>
      <c r="WTM100" s="756"/>
      <c r="WTN100" s="756"/>
      <c r="WTO100" s="756"/>
      <c r="WTP100" s="756"/>
      <c r="WTQ100" s="756"/>
      <c r="WTR100" s="756"/>
      <c r="WTS100" s="756"/>
      <c r="WTT100" s="756"/>
      <c r="WTU100" s="756"/>
      <c r="WTV100" s="756"/>
      <c r="WTW100" s="756"/>
      <c r="WTX100" s="756"/>
      <c r="WTY100" s="756"/>
      <c r="WTZ100" s="756"/>
      <c r="WUA100" s="756"/>
      <c r="WUB100" s="756"/>
      <c r="WUC100" s="756"/>
      <c r="WUD100" s="756"/>
      <c r="WUE100" s="756"/>
      <c r="WUF100" s="756"/>
      <c r="WUG100" s="756"/>
      <c r="WUH100" s="756"/>
      <c r="WUI100" s="756"/>
      <c r="WUJ100" s="756"/>
      <c r="WUK100" s="756"/>
      <c r="WUL100" s="756"/>
      <c r="WUM100" s="756"/>
      <c r="WUN100" s="756"/>
      <c r="WUO100" s="756"/>
      <c r="WUP100" s="756"/>
      <c r="WUQ100" s="756"/>
      <c r="WUR100" s="756"/>
      <c r="WUS100" s="756"/>
      <c r="WUT100" s="756"/>
      <c r="WUU100" s="756"/>
      <c r="WUV100" s="756"/>
      <c r="WUW100" s="756"/>
      <c r="WUX100" s="756"/>
      <c r="WUY100" s="756"/>
      <c r="WUZ100" s="756"/>
      <c r="WVA100" s="756"/>
      <c r="WVB100" s="756"/>
      <c r="WVC100" s="756"/>
      <c r="WVD100" s="756"/>
      <c r="WVE100" s="756"/>
      <c r="WVF100" s="756"/>
      <c r="WVG100" s="756"/>
      <c r="WVH100" s="756"/>
      <c r="WVI100" s="756"/>
      <c r="WVJ100" s="756"/>
      <c r="WVK100" s="756"/>
      <c r="WVL100" s="756"/>
      <c r="WVM100" s="756"/>
      <c r="WVN100" s="756"/>
      <c r="WVO100" s="756"/>
      <c r="WVP100" s="756"/>
      <c r="WVQ100" s="756"/>
      <c r="WVR100" s="756"/>
      <c r="WVS100" s="756"/>
      <c r="WVT100" s="756"/>
      <c r="WVU100" s="756"/>
      <c r="WVV100" s="756"/>
      <c r="WVW100" s="756"/>
      <c r="WVX100" s="756"/>
      <c r="WVY100" s="756"/>
      <c r="WVZ100" s="756"/>
      <c r="WWA100" s="756"/>
      <c r="WWB100" s="756"/>
      <c r="WWC100" s="756"/>
      <c r="WWD100" s="756"/>
      <c r="WWE100" s="756"/>
      <c r="WWF100" s="756"/>
      <c r="WWG100" s="756"/>
      <c r="WWH100" s="756"/>
      <c r="WWI100" s="756"/>
      <c r="WWJ100" s="756"/>
      <c r="WWK100" s="756"/>
      <c r="WWL100" s="756"/>
      <c r="WWM100" s="756"/>
      <c r="WWN100" s="756"/>
      <c r="WWO100" s="756"/>
      <c r="WWP100" s="756"/>
      <c r="WWQ100" s="756"/>
      <c r="WWR100" s="756"/>
      <c r="WWS100" s="756"/>
      <c r="WWT100" s="756"/>
      <c r="WWU100" s="756"/>
      <c r="WWV100" s="756"/>
      <c r="WWW100" s="756"/>
      <c r="WWX100" s="756"/>
      <c r="WWY100" s="756"/>
      <c r="WWZ100" s="756"/>
      <c r="WXA100" s="756"/>
      <c r="WXB100" s="756"/>
      <c r="WXC100" s="756"/>
      <c r="WXD100" s="756"/>
      <c r="WXE100" s="756"/>
      <c r="WXF100" s="756"/>
      <c r="WXG100" s="756"/>
      <c r="WXH100" s="756"/>
      <c r="WXI100" s="756"/>
      <c r="WXJ100" s="756"/>
      <c r="WXK100" s="756"/>
      <c r="WXL100" s="756"/>
      <c r="WXM100" s="756"/>
      <c r="WXN100" s="756"/>
      <c r="WXO100" s="756"/>
      <c r="WXP100" s="756"/>
      <c r="WXQ100" s="756"/>
      <c r="WXR100" s="756"/>
      <c r="WXS100" s="756"/>
      <c r="WXT100" s="756"/>
      <c r="WXU100" s="756"/>
      <c r="WXV100" s="756"/>
      <c r="WXW100" s="756"/>
      <c r="WXX100" s="756"/>
      <c r="WXY100" s="756"/>
      <c r="WXZ100" s="756"/>
      <c r="WYA100" s="756"/>
      <c r="WYB100" s="756"/>
      <c r="WYC100" s="756"/>
      <c r="WYD100" s="756"/>
      <c r="WYE100" s="756"/>
      <c r="WYF100" s="756"/>
      <c r="WYG100" s="756"/>
      <c r="WYH100" s="756"/>
      <c r="WYI100" s="756"/>
      <c r="WYJ100" s="756"/>
      <c r="WYK100" s="756"/>
      <c r="WYL100" s="756"/>
      <c r="WYM100" s="756"/>
      <c r="WYN100" s="756"/>
      <c r="WYO100" s="756"/>
      <c r="WYP100" s="756"/>
      <c r="WYQ100" s="756"/>
      <c r="WYR100" s="756"/>
      <c r="WYS100" s="756"/>
      <c r="WYT100" s="756"/>
      <c r="WYU100" s="756"/>
      <c r="WYV100" s="756"/>
      <c r="WYW100" s="756"/>
      <c r="WYX100" s="756"/>
      <c r="WYY100" s="756"/>
      <c r="WYZ100" s="756"/>
      <c r="WZA100" s="756"/>
      <c r="WZB100" s="756"/>
      <c r="WZC100" s="756"/>
      <c r="WZD100" s="756"/>
      <c r="WZE100" s="756"/>
      <c r="WZF100" s="756"/>
      <c r="WZG100" s="756"/>
      <c r="WZH100" s="756"/>
      <c r="WZI100" s="756"/>
      <c r="WZJ100" s="756"/>
      <c r="WZK100" s="756"/>
      <c r="WZL100" s="756"/>
      <c r="WZM100" s="756"/>
      <c r="WZN100" s="756"/>
      <c r="WZO100" s="756"/>
      <c r="WZP100" s="756"/>
      <c r="WZQ100" s="756"/>
      <c r="WZR100" s="756"/>
      <c r="WZS100" s="756"/>
      <c r="WZT100" s="756"/>
      <c r="WZU100" s="756"/>
      <c r="WZV100" s="756"/>
      <c r="WZW100" s="756"/>
      <c r="WZX100" s="756"/>
      <c r="WZY100" s="756"/>
      <c r="WZZ100" s="756"/>
      <c r="XAA100" s="756"/>
      <c r="XAB100" s="756"/>
      <c r="XAC100" s="756"/>
      <c r="XAD100" s="756"/>
      <c r="XAE100" s="756"/>
      <c r="XAF100" s="756"/>
      <c r="XAG100" s="756"/>
      <c r="XAH100" s="756"/>
      <c r="XAI100" s="756"/>
      <c r="XAJ100" s="756"/>
      <c r="XAK100" s="756"/>
      <c r="XAL100" s="756"/>
      <c r="XAM100" s="756"/>
      <c r="XAN100" s="756"/>
      <c r="XAO100" s="756"/>
      <c r="XAP100" s="756"/>
      <c r="XAQ100" s="756"/>
      <c r="XAR100" s="756"/>
      <c r="XAS100" s="756"/>
      <c r="XAT100" s="756"/>
      <c r="XAU100" s="756"/>
      <c r="XAV100" s="756"/>
      <c r="XAW100" s="756"/>
      <c r="XAX100" s="756"/>
      <c r="XAY100" s="756"/>
      <c r="XAZ100" s="756"/>
      <c r="XBA100" s="756"/>
      <c r="XBB100" s="756"/>
      <c r="XBC100" s="756"/>
      <c r="XBD100" s="756"/>
      <c r="XBE100" s="756"/>
      <c r="XBF100" s="756"/>
      <c r="XBG100" s="756"/>
      <c r="XBH100" s="756"/>
      <c r="XBI100" s="756"/>
      <c r="XBJ100" s="756"/>
      <c r="XBK100" s="756"/>
      <c r="XBL100" s="756"/>
      <c r="XBM100" s="756"/>
      <c r="XBN100" s="756"/>
      <c r="XBO100" s="756"/>
      <c r="XBP100" s="756"/>
      <c r="XBQ100" s="756"/>
      <c r="XBR100" s="756"/>
      <c r="XBS100" s="756"/>
      <c r="XBT100" s="756"/>
      <c r="XBU100" s="756"/>
      <c r="XBV100" s="756"/>
      <c r="XBW100" s="756"/>
      <c r="XBX100" s="756"/>
      <c r="XBY100" s="756"/>
      <c r="XBZ100" s="756"/>
      <c r="XCA100" s="756"/>
      <c r="XCB100" s="756"/>
      <c r="XCC100" s="756"/>
      <c r="XCD100" s="756"/>
      <c r="XCE100" s="756"/>
      <c r="XCF100" s="756"/>
      <c r="XCG100" s="756"/>
      <c r="XCH100" s="756"/>
      <c r="XCI100" s="756"/>
      <c r="XCJ100" s="756"/>
      <c r="XCK100" s="756"/>
      <c r="XCL100" s="756"/>
      <c r="XCM100" s="756"/>
      <c r="XCN100" s="756"/>
      <c r="XCO100" s="756"/>
      <c r="XCP100" s="756"/>
      <c r="XCQ100" s="756"/>
      <c r="XCR100" s="756"/>
      <c r="XCS100" s="756"/>
      <c r="XCT100" s="756"/>
      <c r="XCU100" s="756"/>
      <c r="XCV100" s="756"/>
      <c r="XCW100" s="756"/>
      <c r="XCX100" s="756"/>
      <c r="XCY100" s="756"/>
      <c r="XCZ100" s="756"/>
      <c r="XDA100" s="756"/>
      <c r="XDB100" s="756"/>
      <c r="XDC100" s="756"/>
      <c r="XDD100" s="756"/>
      <c r="XDE100" s="756"/>
      <c r="XDF100" s="756"/>
      <c r="XDG100" s="756"/>
      <c r="XDH100" s="756"/>
      <c r="XDI100" s="756"/>
      <c r="XDJ100" s="756"/>
      <c r="XDK100" s="756"/>
      <c r="XDL100" s="756"/>
      <c r="XDM100" s="756"/>
      <c r="XDN100" s="756"/>
      <c r="XDO100" s="756"/>
      <c r="XDP100" s="756"/>
      <c r="XDQ100" s="756"/>
      <c r="XDR100" s="756"/>
      <c r="XDS100" s="756"/>
      <c r="XDT100" s="756"/>
      <c r="XDU100" s="756"/>
      <c r="XDV100" s="756"/>
      <c r="XDW100" s="756"/>
      <c r="XDX100" s="756"/>
      <c r="XDY100" s="756"/>
      <c r="XDZ100" s="756"/>
      <c r="XEA100" s="756"/>
      <c r="XEB100" s="756"/>
      <c r="XEC100" s="756"/>
      <c r="XED100" s="756"/>
      <c r="XEE100" s="756"/>
      <c r="XEF100" s="756"/>
      <c r="XEG100" s="756"/>
      <c r="XEH100" s="756"/>
      <c r="XEI100" s="756"/>
      <c r="XEJ100" s="756"/>
      <c r="XEK100" s="756"/>
      <c r="XEL100" s="756"/>
      <c r="XEM100" s="756"/>
      <c r="XEN100" s="756"/>
      <c r="XEO100" s="756"/>
      <c r="XEP100" s="756"/>
      <c r="XEQ100" s="756"/>
      <c r="XER100" s="756"/>
    </row>
    <row r="101" spans="1:16375" ht="17">
      <c r="B101"/>
      <c r="D101"/>
    </row>
    <row r="102" spans="1:16375" ht="17">
      <c r="B102" t="s">
        <v>1595</v>
      </c>
      <c r="D102"/>
    </row>
    <row r="103" spans="1:16375">
      <c r="A103" s="541" t="s">
        <v>881</v>
      </c>
      <c r="B103" s="932" t="s">
        <v>183</v>
      </c>
      <c r="C103" s="392" t="s">
        <v>1227</v>
      </c>
      <c r="D103" s="347" t="s">
        <v>1521</v>
      </c>
      <c r="E103" s="271"/>
      <c r="F103" s="271" t="s">
        <v>653</v>
      </c>
      <c r="G103" s="271" t="s">
        <v>172</v>
      </c>
      <c r="H103" s="392" t="s">
        <v>215</v>
      </c>
      <c r="I103" s="392" t="s">
        <v>221</v>
      </c>
      <c r="J103" s="862" t="s">
        <v>6</v>
      </c>
      <c r="K103" s="839" t="s">
        <v>82</v>
      </c>
      <c r="L103" s="839" t="s">
        <v>14</v>
      </c>
      <c r="M103" s="933" t="s">
        <v>25</v>
      </c>
      <c r="N103" s="392" t="s">
        <v>3</v>
      </c>
      <c r="O103" s="933">
        <v>1926594.2465753425</v>
      </c>
      <c r="P103" s="934">
        <v>14064138</v>
      </c>
      <c r="Q103" s="934">
        <v>14064138</v>
      </c>
      <c r="R103" s="935">
        <v>14064138</v>
      </c>
      <c r="S103" s="936"/>
      <c r="T103" s="937">
        <f>R103/1000000</f>
        <v>14.064138</v>
      </c>
      <c r="U103" s="937"/>
      <c r="V103" s="937"/>
      <c r="W103" s="938"/>
      <c r="X103" s="939"/>
      <c r="Y103" s="940" t="s">
        <v>747</v>
      </c>
      <c r="Z103" s="938">
        <v>8</v>
      </c>
    </row>
    <row r="104" spans="1:16375">
      <c r="A104" s="345" t="s">
        <v>885</v>
      </c>
      <c r="B104" s="804" t="s">
        <v>1340</v>
      </c>
      <c r="C104" s="813" t="s">
        <v>692</v>
      </c>
      <c r="D104" s="347" t="s">
        <v>1308</v>
      </c>
      <c r="E104" s="273"/>
      <c r="F104" s="273"/>
      <c r="G104" s="273"/>
      <c r="H104" s="813" t="s">
        <v>49</v>
      </c>
      <c r="I104" s="867" t="s">
        <v>125</v>
      </c>
      <c r="J104" s="825" t="s">
        <v>6</v>
      </c>
      <c r="K104" s="807" t="s">
        <v>126</v>
      </c>
      <c r="L104" s="807" t="s">
        <v>126</v>
      </c>
      <c r="M104" s="945" t="s">
        <v>693</v>
      </c>
      <c r="N104" s="373" t="s">
        <v>1</v>
      </c>
      <c r="O104" s="806">
        <v>760000</v>
      </c>
      <c r="P104" s="826">
        <v>760000</v>
      </c>
      <c r="Q104" s="826"/>
      <c r="R104" s="807">
        <v>760000</v>
      </c>
      <c r="S104" s="826"/>
      <c r="T104" s="807">
        <v>0.76</v>
      </c>
      <c r="U104" s="807"/>
      <c r="V104" s="807"/>
      <c r="W104" s="858"/>
      <c r="X104" s="808"/>
      <c r="Y104" s="808">
        <v>45657</v>
      </c>
      <c r="Z104" s="858">
        <v>12</v>
      </c>
    </row>
    <row r="105" spans="1:16375">
      <c r="A105" s="345" t="s">
        <v>886</v>
      </c>
      <c r="B105" s="804" t="s">
        <v>1340</v>
      </c>
      <c r="C105" s="813" t="s">
        <v>695</v>
      </c>
      <c r="D105" s="347" t="s">
        <v>1308</v>
      </c>
      <c r="E105" s="273"/>
      <c r="F105" s="273"/>
      <c r="G105" s="273"/>
      <c r="H105" s="813" t="s">
        <v>49</v>
      </c>
      <c r="I105" s="867" t="s">
        <v>125</v>
      </c>
      <c r="J105" s="825" t="s">
        <v>6</v>
      </c>
      <c r="K105" s="807" t="s">
        <v>126</v>
      </c>
      <c r="L105" s="807" t="s">
        <v>126</v>
      </c>
      <c r="M105" s="945" t="s">
        <v>693</v>
      </c>
      <c r="N105" s="373" t="s">
        <v>1</v>
      </c>
      <c r="O105" s="806">
        <v>1050000</v>
      </c>
      <c r="P105" s="826">
        <v>1050000</v>
      </c>
      <c r="Q105" s="826"/>
      <c r="R105" s="807">
        <v>1050000</v>
      </c>
      <c r="S105" s="826"/>
      <c r="T105" s="807">
        <v>1.05</v>
      </c>
      <c r="U105" s="807"/>
      <c r="V105" s="807"/>
      <c r="W105" s="858"/>
      <c r="X105" s="808"/>
      <c r="Y105" s="808">
        <v>45657</v>
      </c>
      <c r="Z105" s="858">
        <v>12</v>
      </c>
    </row>
    <row r="106" spans="1:16375">
      <c r="A106" s="345" t="s">
        <v>887</v>
      </c>
      <c r="B106" s="804" t="s">
        <v>1340</v>
      </c>
      <c r="C106" s="813" t="s">
        <v>697</v>
      </c>
      <c r="D106" s="347" t="s">
        <v>1308</v>
      </c>
      <c r="E106" s="273"/>
      <c r="F106" s="273"/>
      <c r="G106" s="273"/>
      <c r="H106" s="813" t="s">
        <v>49</v>
      </c>
      <c r="I106" s="867" t="s">
        <v>125</v>
      </c>
      <c r="J106" s="825" t="s">
        <v>6</v>
      </c>
      <c r="K106" s="807" t="s">
        <v>126</v>
      </c>
      <c r="L106" s="807" t="s">
        <v>126</v>
      </c>
      <c r="M106" s="945" t="s">
        <v>698</v>
      </c>
      <c r="N106" s="373" t="s">
        <v>1</v>
      </c>
      <c r="O106" s="806">
        <v>700000</v>
      </c>
      <c r="P106" s="826">
        <v>700000</v>
      </c>
      <c r="Q106" s="826"/>
      <c r="R106" s="807">
        <v>700000</v>
      </c>
      <c r="S106" s="826"/>
      <c r="T106" s="807">
        <v>0.7</v>
      </c>
      <c r="U106" s="807"/>
      <c r="V106" s="807"/>
      <c r="W106" s="858"/>
      <c r="X106" s="808"/>
      <c r="Y106" s="808">
        <v>45657</v>
      </c>
      <c r="Z106" s="858">
        <v>12</v>
      </c>
    </row>
    <row r="107" spans="1:16375">
      <c r="A107" s="345" t="s">
        <v>888</v>
      </c>
      <c r="B107" s="804" t="s">
        <v>1340</v>
      </c>
      <c r="C107" s="813" t="s">
        <v>700</v>
      </c>
      <c r="D107" s="347" t="s">
        <v>1308</v>
      </c>
      <c r="E107" s="273"/>
      <c r="F107" s="273"/>
      <c r="G107" s="273"/>
      <c r="H107" s="813" t="s">
        <v>49</v>
      </c>
      <c r="I107" s="867" t="s">
        <v>125</v>
      </c>
      <c r="J107" s="825" t="s">
        <v>6</v>
      </c>
      <c r="K107" s="807" t="s">
        <v>126</v>
      </c>
      <c r="L107" s="807" t="s">
        <v>126</v>
      </c>
      <c r="M107" s="945" t="s">
        <v>129</v>
      </c>
      <c r="N107" s="373" t="s">
        <v>1</v>
      </c>
      <c r="O107" s="806">
        <v>900000</v>
      </c>
      <c r="P107" s="826">
        <v>900000</v>
      </c>
      <c r="Q107" s="826"/>
      <c r="R107" s="807">
        <v>900000</v>
      </c>
      <c r="S107" s="826"/>
      <c r="T107" s="807">
        <v>0.9</v>
      </c>
      <c r="U107" s="807"/>
      <c r="V107" s="807"/>
      <c r="W107" s="858"/>
      <c r="X107" s="808"/>
      <c r="Y107" s="808">
        <v>45657</v>
      </c>
      <c r="Z107" s="858">
        <v>12</v>
      </c>
    </row>
    <row r="108" spans="1:16375">
      <c r="A108" s="345" t="s">
        <v>891</v>
      </c>
      <c r="B108" s="804" t="s">
        <v>1340</v>
      </c>
      <c r="C108" s="813" t="s">
        <v>706</v>
      </c>
      <c r="D108" s="347" t="s">
        <v>1308</v>
      </c>
      <c r="E108" s="273"/>
      <c r="F108" s="949"/>
      <c r="G108" s="273"/>
      <c r="H108" s="813" t="s">
        <v>49</v>
      </c>
      <c r="I108" s="373" t="s">
        <v>86</v>
      </c>
      <c r="J108" s="816" t="s">
        <v>6</v>
      </c>
      <c r="K108" s="369" t="s">
        <v>53</v>
      </c>
      <c r="L108" s="807" t="s">
        <v>53</v>
      </c>
      <c r="M108" s="945" t="s">
        <v>1196</v>
      </c>
      <c r="N108" s="373" t="s">
        <v>1</v>
      </c>
      <c r="O108" s="806">
        <v>300000</v>
      </c>
      <c r="P108" s="826">
        <v>300000</v>
      </c>
      <c r="Q108" s="826"/>
      <c r="R108" s="807">
        <v>300000</v>
      </c>
      <c r="S108" s="826"/>
      <c r="T108" s="807">
        <v>0.3</v>
      </c>
      <c r="U108" s="807"/>
      <c r="V108" s="807"/>
      <c r="W108" s="858"/>
      <c r="X108" s="808"/>
      <c r="Y108" s="808">
        <v>45503</v>
      </c>
      <c r="Z108" s="858">
        <v>7</v>
      </c>
    </row>
    <row r="109" spans="1:16375" s="885" customFormat="1" ht="54">
      <c r="A109" s="876" t="s">
        <v>860</v>
      </c>
      <c r="B109" s="849" t="s">
        <v>183</v>
      </c>
      <c r="C109" s="851" t="s">
        <v>1453</v>
      </c>
      <c r="D109" s="357" t="s">
        <v>1288</v>
      </c>
      <c r="E109" s="273"/>
      <c r="F109" s="273"/>
      <c r="G109" s="273"/>
      <c r="H109" s="361" t="s">
        <v>1454</v>
      </c>
      <c r="I109" s="361" t="s">
        <v>743</v>
      </c>
      <c r="J109" s="850" t="s">
        <v>6</v>
      </c>
      <c r="K109" s="851" t="s">
        <v>53</v>
      </c>
      <c r="L109" s="851" t="s">
        <v>28</v>
      </c>
      <c r="M109" s="361" t="s">
        <v>781</v>
      </c>
      <c r="N109" s="361" t="s">
        <v>3</v>
      </c>
      <c r="O109" s="877">
        <v>4000000</v>
      </c>
      <c r="P109" s="878" t="e">
        <f>O109*$P$2</f>
        <v>#VALUE!</v>
      </c>
      <c r="Q109" s="879">
        <v>28400000</v>
      </c>
      <c r="R109" s="853" t="e">
        <f t="shared" ref="R109" si="6">P109-Q109</f>
        <v>#VALUE!</v>
      </c>
      <c r="S109" s="880"/>
      <c r="T109" s="881"/>
      <c r="U109" s="881"/>
      <c r="V109" s="881"/>
      <c r="W109" s="882"/>
      <c r="X109" s="855"/>
      <c r="Y109" s="883">
        <v>45505</v>
      </c>
      <c r="Z109" s="882">
        <v>9</v>
      </c>
      <c r="AA109" s="882"/>
      <c r="AB109" s="884"/>
      <c r="AC109" s="884"/>
      <c r="AD109" s="884"/>
      <c r="AE109" s="884"/>
      <c r="AF109" s="884"/>
      <c r="AG109" s="884"/>
      <c r="AH109" s="851" t="s">
        <v>1455</v>
      </c>
      <c r="AI109" s="361"/>
      <c r="AJ109" s="361" t="s">
        <v>957</v>
      </c>
      <c r="AK109" s="357">
        <v>9</v>
      </c>
    </row>
    <row r="110" spans="1:16375" ht="17">
      <c r="B110"/>
      <c r="D110"/>
    </row>
    <row r="111" spans="1:16375" ht="17">
      <c r="B111"/>
      <c r="D111"/>
    </row>
    <row r="112" spans="1:16375" ht="17">
      <c r="B112"/>
      <c r="D112"/>
    </row>
    <row r="113" spans="2:4" ht="17">
      <c r="B113"/>
      <c r="D113"/>
    </row>
    <row r="114" spans="2:4" ht="17">
      <c r="B114"/>
      <c r="D114"/>
    </row>
    <row r="115" spans="2:4" ht="17">
      <c r="B115"/>
      <c r="D115"/>
    </row>
    <row r="116" spans="2:4" ht="17">
      <c r="B116"/>
      <c r="D116"/>
    </row>
    <row r="117" spans="2:4" ht="17">
      <c r="B117"/>
      <c r="D117"/>
    </row>
    <row r="118" spans="2:4" ht="17">
      <c r="B118"/>
      <c r="D118"/>
    </row>
    <row r="119" spans="2:4" ht="17">
      <c r="B119"/>
      <c r="D119"/>
    </row>
    <row r="120" spans="2:4" ht="17">
      <c r="B120"/>
      <c r="D120"/>
    </row>
    <row r="121" spans="2:4" ht="17">
      <c r="B121"/>
      <c r="D121"/>
    </row>
    <row r="122" spans="2:4" ht="17">
      <c r="B122"/>
      <c r="D122"/>
    </row>
    <row r="123" spans="2:4" ht="17">
      <c r="B123"/>
      <c r="D123"/>
    </row>
    <row r="124" spans="2:4" ht="17">
      <c r="B124"/>
      <c r="D124"/>
    </row>
    <row r="125" spans="2:4" ht="17">
      <c r="B125"/>
      <c r="D125"/>
    </row>
    <row r="126" spans="2:4" ht="17">
      <c r="B126"/>
      <c r="D126"/>
    </row>
    <row r="127" spans="2:4" ht="17">
      <c r="B127"/>
      <c r="D127"/>
    </row>
    <row r="128" spans="2:4" ht="17">
      <c r="B128"/>
      <c r="D128"/>
    </row>
    <row r="129" spans="2:4" ht="17">
      <c r="B129"/>
      <c r="D129"/>
    </row>
    <row r="130" spans="2:4" ht="17">
      <c r="B130"/>
      <c r="D130"/>
    </row>
    <row r="131" spans="2:4" ht="17">
      <c r="B131"/>
      <c r="D131"/>
    </row>
    <row r="132" spans="2:4" ht="17">
      <c r="B132"/>
      <c r="D132"/>
    </row>
    <row r="133" spans="2:4" ht="17">
      <c r="B133"/>
      <c r="D133"/>
    </row>
    <row r="134" spans="2:4" ht="17">
      <c r="B134"/>
      <c r="D134"/>
    </row>
    <row r="135" spans="2:4" ht="17">
      <c r="B135"/>
      <c r="D135"/>
    </row>
    <row r="136" spans="2:4" ht="17">
      <c r="B136"/>
      <c r="D136"/>
    </row>
    <row r="137" spans="2:4" ht="17">
      <c r="B137"/>
      <c r="D137"/>
    </row>
    <row r="138" spans="2:4" ht="17">
      <c r="B138"/>
      <c r="D138"/>
    </row>
    <row r="139" spans="2:4" ht="17">
      <c r="B139"/>
      <c r="D139"/>
    </row>
    <row r="140" spans="2:4" ht="17">
      <c r="B140"/>
      <c r="D140"/>
    </row>
    <row r="141" spans="2:4" ht="17">
      <c r="B141"/>
      <c r="D141"/>
    </row>
    <row r="142" spans="2:4" ht="17">
      <c r="B142"/>
      <c r="D142"/>
    </row>
    <row r="143" spans="2:4" ht="17">
      <c r="B143"/>
      <c r="D143"/>
    </row>
    <row r="144" spans="2:4" ht="17">
      <c r="B144"/>
      <c r="D144"/>
    </row>
    <row r="145" spans="2:4" ht="17">
      <c r="B145"/>
      <c r="D145"/>
    </row>
    <row r="146" spans="2:4" ht="17">
      <c r="B146"/>
      <c r="D146"/>
    </row>
    <row r="147" spans="2:4" ht="17">
      <c r="B147"/>
      <c r="D147"/>
    </row>
    <row r="148" spans="2:4" ht="17">
      <c r="B148"/>
      <c r="D148"/>
    </row>
    <row r="149" spans="2:4" ht="17">
      <c r="B149"/>
      <c r="D149"/>
    </row>
    <row r="150" spans="2:4" ht="17">
      <c r="B150"/>
      <c r="D150"/>
    </row>
    <row r="151" spans="2:4" ht="17">
      <c r="B151"/>
      <c r="D151"/>
    </row>
    <row r="152" spans="2:4" ht="17">
      <c r="B152"/>
      <c r="D152"/>
    </row>
    <row r="153" spans="2:4" ht="17">
      <c r="B153"/>
      <c r="D153"/>
    </row>
    <row r="154" spans="2:4" ht="17">
      <c r="B154"/>
      <c r="D154"/>
    </row>
    <row r="155" spans="2:4" ht="17">
      <c r="B155"/>
      <c r="D155"/>
    </row>
    <row r="156" spans="2:4" ht="17">
      <c r="B156"/>
      <c r="D156"/>
    </row>
    <row r="157" spans="2:4" ht="17">
      <c r="B157"/>
      <c r="D157"/>
    </row>
    <row r="158" spans="2:4" ht="17">
      <c r="B158"/>
      <c r="D158"/>
    </row>
    <row r="159" spans="2:4" ht="17">
      <c r="B159"/>
      <c r="D159"/>
    </row>
    <row r="160" spans="2:4" ht="17">
      <c r="D160"/>
    </row>
    <row r="161" spans="4:4" ht="17">
      <c r="D161"/>
    </row>
    <row r="162" spans="4:4" ht="17">
      <c r="D162"/>
    </row>
    <row r="163" spans="4:4" ht="17">
      <c r="D163"/>
    </row>
    <row r="164" spans="4:4" ht="17">
      <c r="D164"/>
    </row>
    <row r="165" spans="4:4" ht="17">
      <c r="D165"/>
    </row>
    <row r="166" spans="4:4" ht="17">
      <c r="D166"/>
    </row>
    <row r="167" spans="4:4" ht="17">
      <c r="D167"/>
    </row>
    <row r="168" spans="4:4" ht="17">
      <c r="D168"/>
    </row>
    <row r="169" spans="4:4" ht="17">
      <c r="D169"/>
    </row>
    <row r="170" spans="4:4" ht="17">
      <c r="D170"/>
    </row>
    <row r="171" spans="4:4" ht="17">
      <c r="D171"/>
    </row>
    <row r="172" spans="4:4" ht="17">
      <c r="D172"/>
    </row>
    <row r="173" spans="4:4" ht="17">
      <c r="D173"/>
    </row>
    <row r="174" spans="4:4" ht="17">
      <c r="D174"/>
    </row>
    <row r="175" spans="4:4" ht="17">
      <c r="D175"/>
    </row>
    <row r="176" spans="4:4" ht="17">
      <c r="D176"/>
    </row>
    <row r="177" spans="4:4" ht="17">
      <c r="D177"/>
    </row>
    <row r="178" spans="4:4" ht="17">
      <c r="D178"/>
    </row>
    <row r="179" spans="4:4" ht="17">
      <c r="D179"/>
    </row>
    <row r="180" spans="4:4" ht="17">
      <c r="D180"/>
    </row>
    <row r="181" spans="4:4" ht="17">
      <c r="D181"/>
    </row>
  </sheetData>
  <phoneticPr fontId="1" type="noConversion"/>
  <conditionalFormatting sqref="B1">
    <cfRule type="duplicateValues" dxfId="23" priority="24"/>
  </conditionalFormatting>
  <conditionalFormatting sqref="B4">
    <cfRule type="duplicateValues" dxfId="22" priority="33"/>
  </conditionalFormatting>
  <conditionalFormatting sqref="C44">
    <cfRule type="duplicateValues" dxfId="21" priority="2"/>
  </conditionalFormatting>
  <conditionalFormatting sqref="F3">
    <cfRule type="containsText" dxfId="20" priority="3" operator="containsText" text="closed">
      <formula>NOT(ISERROR(SEARCH("closed",F3)))</formula>
    </cfRule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  <cfRule type="iconSet" priority="5">
      <iconSet iconSet="3Symbols">
        <cfvo type="percent" val="0"/>
        <cfvo type="percent" val="33"/>
        <cfvo type="percent" val="67"/>
      </iconSet>
    </cfRule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{FDDDFF2F-5348-4943-A647-55D1CFAAD4F7}</x14:id>
        </ext>
      </extLst>
    </cfRule>
    <cfRule type="cellIs" dxfId="19" priority="7" operator="equal">
      <formula>"on going"</formula>
    </cfRule>
    <cfRule type="expression" dxfId="18" priority="8" stopIfTrue="1">
      <formula>"on going"</formula>
    </cfRule>
    <cfRule type="expression" dxfId="17" priority="9" stopIfTrue="1">
      <formula>"closed"</formula>
    </cfRule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  <cfRule type="iconSet" priority="11">
      <iconSet>
        <cfvo type="percent" val="0"/>
        <cfvo type="num" val="8"/>
        <cfvo type="num" val="15"/>
      </iconSet>
    </cfRule>
  </conditionalFormatting>
  <conditionalFormatting sqref="A1:A1048576">
    <cfRule type="duplicateValues" dxfId="16" priority="34"/>
  </conditionalFormatting>
  <dataValidations count="5">
    <dataValidation showDropDown="1" showInputMessage="1" showErrorMessage="1" sqref="F1:G1 M4 P3 M3:N3 G34:H34 G39:H39 G44:H44 N45:N46 N29 N63 N58 I69:J69 Q81:Q83 W87:W88 Y87:AG88 J85:K85 AF89:AF90 X91:Z92 P98 Y108:Z108 W108"/>
    <dataValidation type="list" showInputMessage="1" showErrorMessage="1" sqref="M4 P3 M3:N3 N45:N46 N29 N63 N58 Q81:Q83 W87:W88 Y87:AG88 AF89:AF90 X91:Z92 P98 Y108:Z108 W108">
      <formula1>"費用轉稼,開票, 存貨轉固資"</formula1>
    </dataValidation>
    <dataValidation type="list" allowBlank="1" showInputMessage="1" showErrorMessage="1" sqref="A3:A4">
      <formula1>"自動組裝,自動測試,可靠度設備, 半導體設備,物流倉儲,IAI"</formula1>
    </dataValidation>
    <dataValidation type="list" showInputMessage="1" showErrorMessage="1" sqref="G35 G40 G2 F3:F4 G19:G20 G63:G65 I70:I77 G28:G29 G45:G60 G81:G83 J86:J92 J96:J97 J103:J109">
      <formula1>"集團關聯外交,G次內交,外部客戶"</formula1>
    </dataValidation>
    <dataValidation type="list" allowBlank="1" showInputMessage="1" showErrorMessage="1" sqref="D35 D40 D2 C3:C4 D19:D20 D63:D65 D70:D77 E77 D28:D29 D45:D60 D81:D83">
      <formula1>"請選擇專案狀況,A 確認,B 需要爭取"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DDDFF2F-5348-4943-A647-55D1CFAAD4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94"/>
  <sheetViews>
    <sheetView showGridLines="0" topLeftCell="A73" zoomScale="55" zoomScaleNormal="55" workbookViewId="0">
      <selection activeCell="D99" sqref="D99"/>
    </sheetView>
  </sheetViews>
  <sheetFormatPr defaultRowHeight="17"/>
  <cols>
    <col min="1" max="1" width="6" bestFit="1" customWidth="1"/>
    <col min="2" max="2" width="16.1796875" customWidth="1"/>
    <col min="3" max="3" width="38.6328125" style="44" bestFit="1" customWidth="1"/>
    <col min="4" max="4" width="16.08984375" bestFit="1" customWidth="1"/>
    <col min="5" max="5" width="16.81640625" bestFit="1" customWidth="1"/>
    <col min="6" max="6" width="13.08984375" bestFit="1" customWidth="1"/>
    <col min="7" max="7" width="16.81640625" bestFit="1" customWidth="1"/>
    <col min="8" max="8" width="10.453125" bestFit="1" customWidth="1"/>
    <col min="9" max="9" width="15.54296875" bestFit="1" customWidth="1"/>
    <col min="10" max="10" width="16.08984375" bestFit="1" customWidth="1"/>
    <col min="11" max="11" width="6.453125" bestFit="1" customWidth="1"/>
    <col min="12" max="12" width="14.453125" bestFit="1" customWidth="1"/>
    <col min="13" max="13" width="16.6328125" bestFit="1" customWidth="1"/>
    <col min="14" max="14" width="13.90625" bestFit="1" customWidth="1"/>
    <col min="15" max="15" width="9.08984375" bestFit="1" customWidth="1"/>
    <col min="16" max="16" width="14.08984375" customWidth="1"/>
    <col min="17" max="17" width="13.6328125" customWidth="1"/>
    <col min="18" max="18" width="12" customWidth="1"/>
  </cols>
  <sheetData>
    <row r="1" spans="1:18" s="17" customFormat="1" ht="51">
      <c r="A1" s="148" t="s">
        <v>99</v>
      </c>
      <c r="B1" s="26" t="s">
        <v>66</v>
      </c>
      <c r="C1" s="27" t="s">
        <v>67</v>
      </c>
      <c r="D1" s="27" t="s">
        <v>68</v>
      </c>
      <c r="E1" s="27" t="s">
        <v>0</v>
      </c>
      <c r="F1" s="27" t="s">
        <v>69</v>
      </c>
      <c r="G1" s="27" t="s">
        <v>70</v>
      </c>
      <c r="H1" s="28" t="s">
        <v>81</v>
      </c>
      <c r="I1" s="27" t="s">
        <v>71</v>
      </c>
      <c r="J1" s="27" t="s">
        <v>72</v>
      </c>
      <c r="K1" s="29" t="s">
        <v>73</v>
      </c>
      <c r="L1" s="30" t="s">
        <v>74</v>
      </c>
      <c r="M1" s="30" t="s">
        <v>1</v>
      </c>
      <c r="N1" s="31" t="s">
        <v>2</v>
      </c>
      <c r="O1" s="31" t="s">
        <v>65</v>
      </c>
      <c r="P1" s="32" t="s">
        <v>75</v>
      </c>
      <c r="Q1" s="33" t="s">
        <v>79</v>
      </c>
      <c r="R1" s="27" t="s">
        <v>76</v>
      </c>
    </row>
    <row r="2" spans="1:18" s="17" customFormat="1">
      <c r="A2" s="149">
        <v>1</v>
      </c>
      <c r="B2" s="1" t="s">
        <v>41</v>
      </c>
      <c r="C2" s="53" t="s">
        <v>282</v>
      </c>
      <c r="D2" s="1" t="s">
        <v>44</v>
      </c>
      <c r="E2" s="1" t="s">
        <v>121</v>
      </c>
      <c r="F2" s="66" t="s">
        <v>161</v>
      </c>
      <c r="G2" s="35" t="s">
        <v>46</v>
      </c>
      <c r="H2" s="43" t="s">
        <v>162</v>
      </c>
      <c r="I2" s="37" t="s">
        <v>162</v>
      </c>
      <c r="J2" s="1" t="s">
        <v>122</v>
      </c>
      <c r="K2" s="1" t="s">
        <v>1</v>
      </c>
      <c r="L2" s="13">
        <v>14000000</v>
      </c>
      <c r="M2" s="6">
        <f t="shared" ref="M2:M3" si="0">L2</f>
        <v>14000000</v>
      </c>
      <c r="N2" s="21">
        <f t="shared" ref="N2:O10" si="1">M2/1000</f>
        <v>14000</v>
      </c>
      <c r="O2" s="21">
        <f t="shared" si="1"/>
        <v>14</v>
      </c>
      <c r="P2" s="69">
        <v>45657</v>
      </c>
      <c r="Q2" s="39" t="s">
        <v>283</v>
      </c>
      <c r="R2" s="115"/>
    </row>
    <row r="3" spans="1:18" s="17" customFormat="1">
      <c r="A3" s="149">
        <v>2</v>
      </c>
      <c r="B3" s="1" t="s">
        <v>41</v>
      </c>
      <c r="C3" s="53" t="s">
        <v>284</v>
      </c>
      <c r="D3" s="1" t="s">
        <v>101</v>
      </c>
      <c r="E3" s="1" t="s">
        <v>121</v>
      </c>
      <c r="F3" s="66" t="s">
        <v>161</v>
      </c>
      <c r="G3" s="35" t="s">
        <v>46</v>
      </c>
      <c r="H3" s="43" t="s">
        <v>162</v>
      </c>
      <c r="I3" s="37" t="s">
        <v>162</v>
      </c>
      <c r="J3" s="1" t="s">
        <v>122</v>
      </c>
      <c r="K3" s="1" t="s">
        <v>1</v>
      </c>
      <c r="L3" s="13">
        <f>500000*10*7</f>
        <v>35000000</v>
      </c>
      <c r="M3" s="6">
        <f t="shared" si="0"/>
        <v>35000000</v>
      </c>
      <c r="N3" s="21">
        <f t="shared" si="1"/>
        <v>35000</v>
      </c>
      <c r="O3" s="21">
        <f t="shared" si="1"/>
        <v>35</v>
      </c>
      <c r="P3" s="69">
        <v>45657</v>
      </c>
      <c r="Q3" s="39" t="s">
        <v>285</v>
      </c>
      <c r="R3" s="115"/>
    </row>
    <row r="4" spans="1:18" s="17" customFormat="1">
      <c r="A4" s="149">
        <v>3</v>
      </c>
      <c r="B4" s="40" t="s">
        <v>31</v>
      </c>
      <c r="C4" s="52" t="s">
        <v>288</v>
      </c>
      <c r="D4" s="1" t="s">
        <v>101</v>
      </c>
      <c r="E4" s="34" t="s">
        <v>289</v>
      </c>
      <c r="F4" s="1" t="s">
        <v>290</v>
      </c>
      <c r="G4" s="2" t="s">
        <v>52</v>
      </c>
      <c r="H4" s="3" t="s">
        <v>53</v>
      </c>
      <c r="I4" s="3" t="s">
        <v>291</v>
      </c>
      <c r="J4" s="5" t="s">
        <v>292</v>
      </c>
      <c r="K4" s="1" t="s">
        <v>3</v>
      </c>
      <c r="L4" s="16">
        <v>309550</v>
      </c>
      <c r="M4" s="16">
        <f>L4*7.3</f>
        <v>2259715</v>
      </c>
      <c r="N4" s="21">
        <f t="shared" si="1"/>
        <v>2259.7150000000001</v>
      </c>
      <c r="O4" s="38">
        <f t="shared" si="1"/>
        <v>2.2597150000000004</v>
      </c>
      <c r="P4" s="11">
        <v>45444</v>
      </c>
      <c r="Q4" s="8">
        <v>6</v>
      </c>
      <c r="R4" s="115"/>
    </row>
    <row r="5" spans="1:18" s="17" customFormat="1">
      <c r="A5" s="149">
        <v>4</v>
      </c>
      <c r="B5" s="40" t="s">
        <v>31</v>
      </c>
      <c r="C5" s="52" t="s">
        <v>293</v>
      </c>
      <c r="D5" s="1" t="s">
        <v>101</v>
      </c>
      <c r="E5" s="1" t="s">
        <v>294</v>
      </c>
      <c r="F5" s="1"/>
      <c r="G5" s="2" t="s">
        <v>6</v>
      </c>
      <c r="H5" s="3" t="s">
        <v>82</v>
      </c>
      <c r="I5" s="3" t="s">
        <v>14</v>
      </c>
      <c r="J5" s="1"/>
      <c r="K5" s="1" t="s">
        <v>1</v>
      </c>
      <c r="L5" s="16">
        <v>4712800</v>
      </c>
      <c r="M5" s="16">
        <f>L5</f>
        <v>4712800</v>
      </c>
      <c r="N5" s="21">
        <f t="shared" si="1"/>
        <v>4712.8</v>
      </c>
      <c r="O5" s="38">
        <f t="shared" si="1"/>
        <v>4.7128000000000005</v>
      </c>
      <c r="P5" s="11">
        <v>45444</v>
      </c>
      <c r="Q5" s="8">
        <v>6</v>
      </c>
      <c r="R5" s="115"/>
    </row>
    <row r="6" spans="1:18" s="17" customFormat="1">
      <c r="A6" s="149">
        <v>5</v>
      </c>
      <c r="B6" s="40" t="s">
        <v>31</v>
      </c>
      <c r="C6" s="52" t="s">
        <v>295</v>
      </c>
      <c r="D6" s="1" t="s">
        <v>101</v>
      </c>
      <c r="E6" s="1" t="s">
        <v>294</v>
      </c>
      <c r="F6" s="1"/>
      <c r="G6" s="2" t="s">
        <v>6</v>
      </c>
      <c r="H6" s="3" t="s">
        <v>82</v>
      </c>
      <c r="I6" s="3" t="s">
        <v>14</v>
      </c>
      <c r="J6" s="1"/>
      <c r="K6" s="1" t="s">
        <v>1</v>
      </c>
      <c r="L6" s="16">
        <v>5617450</v>
      </c>
      <c r="M6" s="16">
        <f t="shared" ref="M6:M8" si="2">L6</f>
        <v>5617450</v>
      </c>
      <c r="N6" s="21">
        <f t="shared" si="1"/>
        <v>5617.45</v>
      </c>
      <c r="O6" s="38">
        <f t="shared" si="1"/>
        <v>5.6174499999999998</v>
      </c>
      <c r="P6" s="11">
        <v>45444</v>
      </c>
      <c r="Q6" s="8">
        <v>6</v>
      </c>
      <c r="R6" s="115"/>
    </row>
    <row r="7" spans="1:18" s="17" customFormat="1">
      <c r="A7" s="149">
        <v>6</v>
      </c>
      <c r="B7" s="40" t="s">
        <v>31</v>
      </c>
      <c r="C7" s="52" t="s">
        <v>296</v>
      </c>
      <c r="D7" s="1" t="s">
        <v>101</v>
      </c>
      <c r="E7" s="1" t="s">
        <v>294</v>
      </c>
      <c r="F7" s="1"/>
      <c r="G7" s="2" t="s">
        <v>6</v>
      </c>
      <c r="H7" s="3" t="s">
        <v>82</v>
      </c>
      <c r="I7" s="3" t="s">
        <v>14</v>
      </c>
      <c r="J7" s="1"/>
      <c r="K7" s="1" t="s">
        <v>1</v>
      </c>
      <c r="L7" s="16">
        <v>2852300</v>
      </c>
      <c r="M7" s="16">
        <f t="shared" si="2"/>
        <v>2852300</v>
      </c>
      <c r="N7" s="21">
        <f t="shared" si="1"/>
        <v>2852.3</v>
      </c>
      <c r="O7" s="38">
        <f t="shared" si="1"/>
        <v>2.8523000000000001</v>
      </c>
      <c r="P7" s="11">
        <v>45444</v>
      </c>
      <c r="Q7" s="8">
        <v>6</v>
      </c>
      <c r="R7" s="115"/>
    </row>
    <row r="8" spans="1:18" s="17" customFormat="1">
      <c r="A8" s="149">
        <v>7</v>
      </c>
      <c r="B8" s="40" t="s">
        <v>31</v>
      </c>
      <c r="C8" s="52" t="s">
        <v>297</v>
      </c>
      <c r="D8" s="1" t="s">
        <v>101</v>
      </c>
      <c r="E8" s="1" t="s">
        <v>294</v>
      </c>
      <c r="F8" s="1"/>
      <c r="G8" s="2" t="s">
        <v>6</v>
      </c>
      <c r="H8" s="3" t="s">
        <v>82</v>
      </c>
      <c r="I8" s="3" t="s">
        <v>14</v>
      </c>
      <c r="J8" s="1"/>
      <c r="K8" s="1" t="s">
        <v>1</v>
      </c>
      <c r="L8" s="16">
        <v>5722100</v>
      </c>
      <c r="M8" s="16">
        <f t="shared" si="2"/>
        <v>5722100</v>
      </c>
      <c r="N8" s="21">
        <f t="shared" si="1"/>
        <v>5722.1</v>
      </c>
      <c r="O8" s="38">
        <f t="shared" si="1"/>
        <v>5.7221000000000002</v>
      </c>
      <c r="P8" s="11">
        <v>45444</v>
      </c>
      <c r="Q8" s="8">
        <v>6</v>
      </c>
      <c r="R8" s="115"/>
    </row>
    <row r="9" spans="1:18" s="17" customFormat="1">
      <c r="A9" s="149">
        <v>8</v>
      </c>
      <c r="B9" s="40" t="s">
        <v>31</v>
      </c>
      <c r="C9" s="113" t="s">
        <v>298</v>
      </c>
      <c r="D9" s="1" t="s">
        <v>101</v>
      </c>
      <c r="E9" s="1" t="s">
        <v>294</v>
      </c>
      <c r="F9" s="1"/>
      <c r="G9" s="2" t="s">
        <v>6</v>
      </c>
      <c r="H9" s="3" t="s">
        <v>82</v>
      </c>
      <c r="I9" s="3" t="s">
        <v>14</v>
      </c>
      <c r="J9" s="1"/>
      <c r="K9" s="1" t="s">
        <v>3</v>
      </c>
      <c r="L9" s="16">
        <v>500080</v>
      </c>
      <c r="M9" s="16">
        <f>L9*7.3</f>
        <v>3650584</v>
      </c>
      <c r="N9" s="21">
        <f t="shared" si="1"/>
        <v>3650.5839999999998</v>
      </c>
      <c r="O9" s="38">
        <f t="shared" si="1"/>
        <v>3.6505839999999998</v>
      </c>
      <c r="P9" s="11">
        <v>45444</v>
      </c>
      <c r="Q9" s="8">
        <v>6</v>
      </c>
      <c r="R9" s="115"/>
    </row>
    <row r="10" spans="1:18" s="17" customFormat="1">
      <c r="A10" s="149">
        <v>9</v>
      </c>
      <c r="B10" s="57" t="s">
        <v>144</v>
      </c>
      <c r="C10" s="113" t="s">
        <v>286</v>
      </c>
      <c r="D10" s="1" t="s">
        <v>101</v>
      </c>
      <c r="E10" s="59" t="s">
        <v>45</v>
      </c>
      <c r="F10" s="1" t="s">
        <v>78</v>
      </c>
      <c r="G10" s="2" t="s">
        <v>6</v>
      </c>
      <c r="H10" s="3" t="s">
        <v>82</v>
      </c>
      <c r="I10" s="3" t="s">
        <v>14</v>
      </c>
      <c r="J10" s="1"/>
      <c r="K10" s="1" t="s">
        <v>3</v>
      </c>
      <c r="L10" s="16">
        <v>1020550</v>
      </c>
      <c r="M10" s="16">
        <f>L10*7.3</f>
        <v>7450015</v>
      </c>
      <c r="N10" s="21">
        <f t="shared" si="1"/>
        <v>7450.0150000000003</v>
      </c>
      <c r="O10" s="38">
        <f t="shared" si="1"/>
        <v>7.4500150000000005</v>
      </c>
      <c r="P10" s="11">
        <v>45444</v>
      </c>
      <c r="Q10" s="8">
        <v>6</v>
      </c>
      <c r="R10" s="115"/>
    </row>
    <row r="11" spans="1:18" s="17" customFormat="1">
      <c r="A11" s="149">
        <v>10</v>
      </c>
      <c r="B11" s="57" t="s">
        <v>144</v>
      </c>
      <c r="C11" s="113" t="s">
        <v>286</v>
      </c>
      <c r="D11" s="1" t="s">
        <v>101</v>
      </c>
      <c r="E11" s="59" t="s">
        <v>45</v>
      </c>
      <c r="F11" s="34" t="s">
        <v>287</v>
      </c>
      <c r="G11" s="2" t="s">
        <v>6</v>
      </c>
      <c r="H11" s="3" t="s">
        <v>82</v>
      </c>
      <c r="I11" s="3" t="s">
        <v>14</v>
      </c>
      <c r="J11" s="1"/>
      <c r="K11" s="1" t="s">
        <v>3</v>
      </c>
      <c r="L11" s="16">
        <v>1020550</v>
      </c>
      <c r="M11" s="16">
        <f>L11*7.3</f>
        <v>7450015</v>
      </c>
      <c r="N11" s="21">
        <f t="shared" ref="N11" si="3">M11/1000</f>
        <v>7450.0150000000003</v>
      </c>
      <c r="O11" s="38">
        <f t="shared" ref="O11" si="4">N11/1000</f>
        <v>7.4500150000000005</v>
      </c>
      <c r="P11" s="11">
        <v>45444</v>
      </c>
      <c r="Q11" s="8">
        <v>6</v>
      </c>
      <c r="R11" s="115"/>
    </row>
    <row r="12" spans="1:18" s="17" customFormat="1">
      <c r="A12" s="149">
        <v>11</v>
      </c>
      <c r="B12" s="57" t="s">
        <v>144</v>
      </c>
      <c r="C12" s="113" t="s">
        <v>300</v>
      </c>
      <c r="D12" s="1" t="s">
        <v>101</v>
      </c>
      <c r="E12" s="59" t="s">
        <v>45</v>
      </c>
      <c r="F12" s="34" t="s">
        <v>299</v>
      </c>
      <c r="G12" s="2" t="s">
        <v>6</v>
      </c>
      <c r="H12" s="3" t="s">
        <v>53</v>
      </c>
      <c r="I12" s="3" t="s">
        <v>9</v>
      </c>
      <c r="J12" s="1"/>
      <c r="K12" s="1" t="s">
        <v>3</v>
      </c>
      <c r="L12" s="16">
        <v>1000000</v>
      </c>
      <c r="M12" s="16">
        <f>L12*7.3</f>
        <v>7300000</v>
      </c>
      <c r="N12" s="21">
        <f t="shared" ref="N12" si="5">M12/1000</f>
        <v>7300</v>
      </c>
      <c r="O12" s="38">
        <f t="shared" ref="O12" si="6">N12/1000</f>
        <v>7.3</v>
      </c>
      <c r="P12" s="11">
        <v>45444</v>
      </c>
      <c r="Q12" s="8">
        <v>6</v>
      </c>
      <c r="R12" s="115"/>
    </row>
    <row r="13" spans="1:18" s="17" customFormat="1">
      <c r="A13" s="149"/>
      <c r="B13" s="114"/>
      <c r="C13" s="115"/>
      <c r="D13" s="115"/>
      <c r="E13" s="115"/>
      <c r="F13" s="115"/>
      <c r="G13" s="116"/>
      <c r="H13" s="117"/>
      <c r="I13" s="115"/>
      <c r="J13" s="115"/>
      <c r="K13" s="118"/>
      <c r="L13" s="119"/>
      <c r="M13" s="119"/>
      <c r="N13" s="120"/>
      <c r="O13" s="120"/>
      <c r="P13" s="121"/>
      <c r="Q13" s="122"/>
      <c r="R13" s="115"/>
    </row>
    <row r="14" spans="1:18" s="17" customFormat="1">
      <c r="A14" s="149"/>
      <c r="B14" s="114"/>
      <c r="C14" s="115"/>
      <c r="D14" s="115"/>
      <c r="E14" s="115"/>
      <c r="F14" s="115"/>
      <c r="G14" s="116"/>
      <c r="H14" s="117"/>
      <c r="I14" s="115"/>
      <c r="J14" s="115"/>
      <c r="K14" s="118"/>
      <c r="L14" s="119"/>
      <c r="M14" s="119"/>
      <c r="N14" s="120"/>
      <c r="O14" s="120"/>
      <c r="P14" s="121"/>
      <c r="Q14" s="122"/>
      <c r="R14" s="115"/>
    </row>
    <row r="15" spans="1:18" s="17" customFormat="1">
      <c r="A15" s="149"/>
      <c r="B15" s="114"/>
      <c r="C15" s="115"/>
      <c r="D15" s="115"/>
      <c r="E15" s="115"/>
      <c r="F15" s="115"/>
      <c r="G15" s="116"/>
      <c r="H15" s="117"/>
      <c r="I15" s="115"/>
      <c r="J15" s="115"/>
      <c r="K15" s="118"/>
      <c r="L15" s="119"/>
      <c r="M15" s="119"/>
      <c r="N15" s="120"/>
      <c r="O15" s="120"/>
      <c r="P15" s="121"/>
      <c r="Q15" s="122"/>
      <c r="R15" s="115"/>
    </row>
    <row r="16" spans="1:18" s="17" customFormat="1">
      <c r="A16" s="150"/>
      <c r="B16" s="123"/>
      <c r="C16" s="124"/>
      <c r="D16" s="124"/>
      <c r="E16" s="124"/>
      <c r="F16" s="124"/>
      <c r="G16" s="125"/>
      <c r="H16" s="126"/>
      <c r="I16" s="124"/>
      <c r="J16" s="124"/>
      <c r="K16" s="127"/>
      <c r="L16" s="128"/>
      <c r="M16" s="128"/>
      <c r="N16" s="129"/>
      <c r="O16" s="129"/>
      <c r="P16" s="130"/>
      <c r="Q16" s="131"/>
      <c r="R16" s="124"/>
    </row>
    <row r="17" spans="1:19" s="17" customFormat="1">
      <c r="A17" s="151"/>
      <c r="B17" s="141"/>
      <c r="C17" s="142"/>
      <c r="D17" s="142"/>
      <c r="E17" s="142"/>
      <c r="F17" s="142"/>
      <c r="G17" s="142"/>
      <c r="H17" s="143"/>
      <c r="I17" s="142"/>
      <c r="J17" s="142"/>
      <c r="K17" s="144"/>
      <c r="L17" s="145"/>
      <c r="M17" s="145"/>
      <c r="N17" s="145"/>
      <c r="O17" s="145"/>
      <c r="P17" s="146"/>
      <c r="Q17" s="147"/>
      <c r="R17" s="142"/>
    </row>
    <row r="18" spans="1:19" s="17" customFormat="1">
      <c r="A18" s="151"/>
      <c r="B18" s="141"/>
      <c r="C18" s="142"/>
      <c r="D18" s="142"/>
      <c r="E18" s="142"/>
      <c r="F18" s="142"/>
      <c r="G18" s="142"/>
      <c r="H18" s="143"/>
      <c r="I18" s="142"/>
      <c r="J18" s="142"/>
      <c r="K18" s="144"/>
      <c r="L18" s="145"/>
      <c r="M18" s="145"/>
      <c r="N18" s="145"/>
      <c r="O18" s="145"/>
      <c r="P18" s="146"/>
      <c r="Q18" s="147"/>
      <c r="R18" s="142"/>
    </row>
    <row r="19" spans="1:19" s="17" customFormat="1">
      <c r="A19" s="151"/>
      <c r="B19" s="141"/>
      <c r="C19" s="142"/>
      <c r="D19" s="142"/>
      <c r="E19" s="142"/>
      <c r="F19" s="142"/>
      <c r="G19" s="142"/>
      <c r="H19" s="143"/>
      <c r="I19" s="142"/>
      <c r="J19" s="142"/>
      <c r="K19" s="144"/>
      <c r="L19" s="145"/>
      <c r="M19" s="145"/>
      <c r="N19" s="145"/>
      <c r="O19" s="145"/>
      <c r="P19" s="146"/>
      <c r="Q19" s="147"/>
      <c r="R19" s="142"/>
    </row>
    <row r="20" spans="1:19" s="17" customFormat="1">
      <c r="A20" s="152"/>
      <c r="B20" s="132"/>
      <c r="C20" s="133"/>
      <c r="D20" s="133"/>
      <c r="E20" s="133"/>
      <c r="F20" s="133"/>
      <c r="G20" s="134"/>
      <c r="H20" s="135"/>
      <c r="I20" s="133"/>
      <c r="J20" s="133"/>
      <c r="K20" s="136"/>
      <c r="L20" s="137"/>
      <c r="M20" s="137"/>
      <c r="N20" s="138"/>
      <c r="O20" s="138"/>
      <c r="P20" s="139"/>
      <c r="Q20" s="140"/>
      <c r="R20" s="133"/>
    </row>
    <row r="21" spans="1:19" s="17" customFormat="1">
      <c r="A21" s="1">
        <v>1</v>
      </c>
      <c r="B21" s="88" t="s">
        <v>183</v>
      </c>
      <c r="C21" s="67" t="s">
        <v>189</v>
      </c>
      <c r="D21" s="1" t="s">
        <v>101</v>
      </c>
      <c r="E21" s="1" t="s">
        <v>36</v>
      </c>
      <c r="F21" s="1" t="s">
        <v>8</v>
      </c>
      <c r="G21" s="2" t="s">
        <v>43</v>
      </c>
      <c r="H21" s="3" t="s">
        <v>7</v>
      </c>
      <c r="I21" s="3" t="s">
        <v>7</v>
      </c>
      <c r="J21" s="36" t="s">
        <v>192</v>
      </c>
      <c r="K21" s="1" t="s">
        <v>24</v>
      </c>
      <c r="L21" s="6">
        <v>200000</v>
      </c>
      <c r="M21" s="6">
        <f ca="1">L21*$M$21</f>
        <v>1460000</v>
      </c>
      <c r="N21" s="68">
        <f ca="1">M21/1000</f>
        <v>1460</v>
      </c>
      <c r="O21" s="68">
        <f ca="1">N21/1000</f>
        <v>1.46</v>
      </c>
      <c r="P21" s="8" t="s">
        <v>22</v>
      </c>
      <c r="Q21" s="71">
        <v>6</v>
      </c>
      <c r="R21" s="45" t="s">
        <v>190</v>
      </c>
    </row>
    <row r="22" spans="1:19" s="17" customFormat="1">
      <c r="A22" s="1">
        <v>2</v>
      </c>
      <c r="B22" s="64" t="s">
        <v>29</v>
      </c>
      <c r="C22" s="18" t="s">
        <v>270</v>
      </c>
      <c r="D22" s="58" t="s">
        <v>44</v>
      </c>
      <c r="E22" s="58" t="s">
        <v>13</v>
      </c>
      <c r="F22" s="1" t="s">
        <v>82</v>
      </c>
      <c r="G22" s="63" t="s">
        <v>35</v>
      </c>
      <c r="H22" s="62" t="s">
        <v>82</v>
      </c>
      <c r="I22" s="62" t="s">
        <v>14</v>
      </c>
      <c r="J22" s="58" t="s">
        <v>40</v>
      </c>
      <c r="K22" s="1" t="s">
        <v>1</v>
      </c>
      <c r="L22" s="1">
        <v>2863516</v>
      </c>
      <c r="M22" s="6">
        <f t="shared" ref="M22:M23" si="7">L22</f>
        <v>2863516</v>
      </c>
      <c r="N22" s="6">
        <f t="shared" ref="N22:O29" si="8">M22/1000</f>
        <v>2863.5160000000001</v>
      </c>
      <c r="O22" s="6">
        <f t="shared" si="8"/>
        <v>2.8635160000000002</v>
      </c>
      <c r="P22" s="69">
        <v>45535</v>
      </c>
      <c r="Q22" s="35">
        <v>10</v>
      </c>
      <c r="R22" s="42"/>
    </row>
    <row r="23" spans="1:19" s="17" customFormat="1">
      <c r="A23" s="1">
        <v>3</v>
      </c>
      <c r="B23" s="64" t="s">
        <v>29</v>
      </c>
      <c r="C23" s="18" t="s">
        <v>271</v>
      </c>
      <c r="D23" s="58" t="s">
        <v>44</v>
      </c>
      <c r="E23" s="58" t="s">
        <v>13</v>
      </c>
      <c r="F23" s="1" t="s">
        <v>82</v>
      </c>
      <c r="G23" s="63" t="s">
        <v>35</v>
      </c>
      <c r="H23" s="62" t="s">
        <v>82</v>
      </c>
      <c r="I23" s="62" t="s">
        <v>14</v>
      </c>
      <c r="J23" s="58" t="s">
        <v>40</v>
      </c>
      <c r="K23" s="1" t="s">
        <v>1</v>
      </c>
      <c r="L23" s="1">
        <v>5683621</v>
      </c>
      <c r="M23" s="6">
        <f t="shared" si="7"/>
        <v>5683621</v>
      </c>
      <c r="N23" s="6">
        <f t="shared" si="8"/>
        <v>5683.6210000000001</v>
      </c>
      <c r="O23" s="6">
        <f t="shared" si="8"/>
        <v>5.6836210000000005</v>
      </c>
      <c r="P23" s="69">
        <v>45504</v>
      </c>
      <c r="Q23" s="35">
        <v>7</v>
      </c>
      <c r="R23" s="42"/>
    </row>
    <row r="24" spans="1:19" s="17" customFormat="1">
      <c r="A24" s="1">
        <v>4</v>
      </c>
      <c r="B24" s="64" t="s">
        <v>29</v>
      </c>
      <c r="C24" s="18" t="s">
        <v>248</v>
      </c>
      <c r="D24" s="58" t="s">
        <v>44</v>
      </c>
      <c r="E24" s="58" t="s">
        <v>13</v>
      </c>
      <c r="F24" s="1" t="s">
        <v>53</v>
      </c>
      <c r="G24" s="35" t="s">
        <v>6</v>
      </c>
      <c r="H24" s="1" t="s">
        <v>53</v>
      </c>
      <c r="I24" s="5" t="s">
        <v>249</v>
      </c>
      <c r="J24" s="1" t="s">
        <v>250</v>
      </c>
      <c r="K24" s="1" t="s">
        <v>1</v>
      </c>
      <c r="L24" s="13">
        <f>12058*7</f>
        <v>84406</v>
      </c>
      <c r="M24" s="6">
        <f>L24</f>
        <v>84406</v>
      </c>
      <c r="N24" s="6">
        <f t="shared" si="8"/>
        <v>84.406000000000006</v>
      </c>
      <c r="O24" s="6">
        <f t="shared" si="8"/>
        <v>8.4406000000000009E-2</v>
      </c>
      <c r="P24" s="69">
        <v>45382</v>
      </c>
      <c r="Q24" s="35">
        <v>3</v>
      </c>
      <c r="R24" s="42"/>
    </row>
    <row r="25" spans="1:19" s="17" customFormat="1">
      <c r="A25" s="1">
        <v>5</v>
      </c>
      <c r="B25" s="64" t="s">
        <v>29</v>
      </c>
      <c r="C25" s="18" t="s">
        <v>272</v>
      </c>
      <c r="D25" s="58" t="s">
        <v>44</v>
      </c>
      <c r="E25" s="58" t="s">
        <v>13</v>
      </c>
      <c r="F25" s="1" t="s">
        <v>53</v>
      </c>
      <c r="G25" s="35" t="s">
        <v>6</v>
      </c>
      <c r="H25" s="1" t="s">
        <v>53</v>
      </c>
      <c r="I25" s="5" t="s">
        <v>249</v>
      </c>
      <c r="J25" s="1" t="s">
        <v>250</v>
      </c>
      <c r="K25" s="1" t="s">
        <v>1</v>
      </c>
      <c r="L25" s="13">
        <f>7060*7</f>
        <v>49420</v>
      </c>
      <c r="M25" s="6">
        <f>L25</f>
        <v>49420</v>
      </c>
      <c r="N25" s="6">
        <f t="shared" si="8"/>
        <v>49.42</v>
      </c>
      <c r="O25" s="6">
        <f t="shared" si="8"/>
        <v>4.9419999999999999E-2</v>
      </c>
      <c r="P25" s="69">
        <v>45382</v>
      </c>
      <c r="Q25" s="35">
        <v>3</v>
      </c>
      <c r="R25" s="42"/>
    </row>
    <row r="26" spans="1:19" s="17" customFormat="1">
      <c r="A26" s="1">
        <v>6</v>
      </c>
      <c r="B26" s="64" t="s">
        <v>29</v>
      </c>
      <c r="C26" s="18" t="s">
        <v>251</v>
      </c>
      <c r="D26" s="1" t="s">
        <v>101</v>
      </c>
      <c r="E26" s="58" t="s">
        <v>13</v>
      </c>
      <c r="F26" s="1" t="s">
        <v>53</v>
      </c>
      <c r="G26" s="35" t="s">
        <v>6</v>
      </c>
      <c r="H26" s="1" t="s">
        <v>53</v>
      </c>
      <c r="I26" s="1" t="s">
        <v>252</v>
      </c>
      <c r="J26" s="5" t="s">
        <v>253</v>
      </c>
      <c r="K26" s="1" t="s">
        <v>3</v>
      </c>
      <c r="L26" s="1">
        <v>105850</v>
      </c>
      <c r="M26" s="1">
        <f>L26*7.3</f>
        <v>772705</v>
      </c>
      <c r="N26" s="1">
        <f t="shared" si="8"/>
        <v>772.70500000000004</v>
      </c>
      <c r="O26" s="6">
        <f t="shared" si="8"/>
        <v>0.77270500000000009</v>
      </c>
      <c r="P26" s="104" t="s">
        <v>254</v>
      </c>
      <c r="Q26" s="39" t="s">
        <v>123</v>
      </c>
      <c r="R26" s="42"/>
    </row>
    <row r="27" spans="1:19" s="17" customFormat="1">
      <c r="A27" s="1">
        <v>7</v>
      </c>
      <c r="B27" s="64" t="s">
        <v>29</v>
      </c>
      <c r="C27" s="18" t="s">
        <v>255</v>
      </c>
      <c r="D27" s="1" t="s">
        <v>101</v>
      </c>
      <c r="E27" s="58" t="s">
        <v>13</v>
      </c>
      <c r="F27" s="1" t="s">
        <v>53</v>
      </c>
      <c r="G27" s="35" t="s">
        <v>6</v>
      </c>
      <c r="H27" s="1" t="s">
        <v>53</v>
      </c>
      <c r="I27" s="1" t="s">
        <v>252</v>
      </c>
      <c r="J27" s="5" t="s">
        <v>253</v>
      </c>
      <c r="K27" s="1" t="s">
        <v>3</v>
      </c>
      <c r="L27" s="1">
        <v>78850</v>
      </c>
      <c r="M27" s="1">
        <f>L27*7.3</f>
        <v>575605</v>
      </c>
      <c r="N27" s="1">
        <f t="shared" si="8"/>
        <v>575.60500000000002</v>
      </c>
      <c r="O27" s="6">
        <f t="shared" si="8"/>
        <v>0.57560500000000003</v>
      </c>
      <c r="P27" s="104" t="s">
        <v>254</v>
      </c>
      <c r="Q27" s="39" t="s">
        <v>123</v>
      </c>
      <c r="R27" s="42"/>
    </row>
    <row r="28" spans="1:19" s="17" customFormat="1">
      <c r="A28" s="1">
        <v>8</v>
      </c>
      <c r="B28" s="64" t="s">
        <v>29</v>
      </c>
      <c r="C28" s="18" t="s">
        <v>256</v>
      </c>
      <c r="D28" s="1" t="s">
        <v>101</v>
      </c>
      <c r="E28" s="58" t="s">
        <v>13</v>
      </c>
      <c r="F28" s="1" t="s">
        <v>53</v>
      </c>
      <c r="G28" s="35" t="s">
        <v>6</v>
      </c>
      <c r="H28" s="1" t="s">
        <v>53</v>
      </c>
      <c r="I28" s="1" t="s">
        <v>252</v>
      </c>
      <c r="J28" s="5" t="s">
        <v>253</v>
      </c>
      <c r="K28" s="1" t="s">
        <v>3</v>
      </c>
      <c r="L28" s="1">
        <v>104550</v>
      </c>
      <c r="M28" s="1">
        <f t="shared" ref="M28:M29" si="9">L28*7.3</f>
        <v>763215</v>
      </c>
      <c r="N28" s="1">
        <f t="shared" si="8"/>
        <v>763.21500000000003</v>
      </c>
      <c r="O28" s="6">
        <f t="shared" si="8"/>
        <v>0.76321499999999998</v>
      </c>
      <c r="P28" s="104" t="s">
        <v>254</v>
      </c>
      <c r="Q28" s="39" t="s">
        <v>123</v>
      </c>
      <c r="R28" s="42"/>
    </row>
    <row r="29" spans="1:19" s="17" customFormat="1">
      <c r="A29" s="1">
        <v>9</v>
      </c>
      <c r="B29" s="64" t="s">
        <v>29</v>
      </c>
      <c r="C29" s="18" t="s">
        <v>257</v>
      </c>
      <c r="D29" s="1" t="s">
        <v>101</v>
      </c>
      <c r="E29" s="58" t="s">
        <v>13</v>
      </c>
      <c r="F29" s="1" t="s">
        <v>53</v>
      </c>
      <c r="G29" s="35" t="s">
        <v>6</v>
      </c>
      <c r="H29" s="1" t="s">
        <v>53</v>
      </c>
      <c r="I29" s="1" t="s">
        <v>252</v>
      </c>
      <c r="J29" s="5" t="s">
        <v>253</v>
      </c>
      <c r="K29" s="1" t="s">
        <v>3</v>
      </c>
      <c r="L29" s="1">
        <v>109850</v>
      </c>
      <c r="M29" s="1">
        <f t="shared" si="9"/>
        <v>801905</v>
      </c>
      <c r="N29" s="1">
        <f t="shared" si="8"/>
        <v>801.90499999999997</v>
      </c>
      <c r="O29" s="6">
        <f t="shared" si="8"/>
        <v>0.80190499999999998</v>
      </c>
      <c r="P29" s="104" t="s">
        <v>254</v>
      </c>
      <c r="Q29" s="39" t="s">
        <v>123</v>
      </c>
      <c r="R29" s="42"/>
    </row>
    <row r="30" spans="1:19" s="17" customFormat="1">
      <c r="A30" s="1">
        <v>10</v>
      </c>
      <c r="B30" s="40" t="s">
        <v>31</v>
      </c>
      <c r="C30" s="51" t="s">
        <v>258</v>
      </c>
      <c r="D30" s="1" t="s">
        <v>44</v>
      </c>
      <c r="E30" s="1" t="s">
        <v>36</v>
      </c>
      <c r="F30" s="1" t="s">
        <v>8</v>
      </c>
      <c r="G30" s="12" t="s">
        <v>259</v>
      </c>
      <c r="H30" s="3" t="s">
        <v>7</v>
      </c>
      <c r="I30" s="3" t="s">
        <v>7</v>
      </c>
      <c r="J30" s="3" t="s">
        <v>37</v>
      </c>
      <c r="K30" s="7" t="s">
        <v>3</v>
      </c>
      <c r="L30" s="6">
        <v>96000</v>
      </c>
      <c r="M30" s="6">
        <v>700800</v>
      </c>
      <c r="N30" s="68">
        <v>700.8</v>
      </c>
      <c r="O30" s="68">
        <v>0.70079999999999998</v>
      </c>
      <c r="P30" s="10" t="s">
        <v>94</v>
      </c>
      <c r="Q30" s="93">
        <v>7</v>
      </c>
      <c r="R30" s="9" t="s">
        <v>260</v>
      </c>
      <c r="S30" s="94">
        <v>7</v>
      </c>
    </row>
    <row r="31" spans="1:19" s="17" customFormat="1">
      <c r="A31" s="1">
        <v>11</v>
      </c>
      <c r="B31" s="40" t="s">
        <v>163</v>
      </c>
      <c r="C31" s="4" t="s">
        <v>261</v>
      </c>
      <c r="D31" s="1" t="s">
        <v>44</v>
      </c>
      <c r="E31" s="1" t="s">
        <v>167</v>
      </c>
      <c r="F31" s="1" t="s">
        <v>168</v>
      </c>
      <c r="G31" s="12" t="s">
        <v>6</v>
      </c>
      <c r="H31" s="14" t="s">
        <v>53</v>
      </c>
      <c r="I31" s="3" t="s">
        <v>9</v>
      </c>
      <c r="J31" s="37" t="s">
        <v>169</v>
      </c>
      <c r="K31" s="7" t="s">
        <v>3</v>
      </c>
      <c r="L31" s="6">
        <v>47770</v>
      </c>
      <c r="M31" s="6">
        <v>348721</v>
      </c>
      <c r="N31" s="68">
        <v>348.721</v>
      </c>
      <c r="O31" s="6">
        <v>0.348721</v>
      </c>
      <c r="P31" s="15">
        <v>45371</v>
      </c>
      <c r="Q31" s="24">
        <v>3</v>
      </c>
      <c r="R31" s="9" t="s">
        <v>171</v>
      </c>
      <c r="S31" s="18"/>
    </row>
    <row r="32" spans="1:19" s="17" customFormat="1">
      <c r="A32" s="1">
        <v>12</v>
      </c>
      <c r="B32" s="40" t="s">
        <v>163</v>
      </c>
      <c r="C32" s="95" t="s">
        <v>262</v>
      </c>
      <c r="D32" s="1" t="s">
        <v>44</v>
      </c>
      <c r="E32" s="1" t="s">
        <v>167</v>
      </c>
      <c r="F32" s="1" t="s">
        <v>168</v>
      </c>
      <c r="G32" s="12" t="s">
        <v>6</v>
      </c>
      <c r="H32" s="14" t="s">
        <v>53</v>
      </c>
      <c r="I32" s="3" t="s">
        <v>9</v>
      </c>
      <c r="J32" s="37" t="s">
        <v>169</v>
      </c>
      <c r="K32" s="7" t="s">
        <v>3</v>
      </c>
      <c r="L32" s="6">
        <v>23390</v>
      </c>
      <c r="M32" s="6">
        <v>170747</v>
      </c>
      <c r="N32" s="68">
        <v>170.74700000000001</v>
      </c>
      <c r="O32" s="6">
        <v>0.17074700000000001</v>
      </c>
      <c r="P32" s="15">
        <v>45371</v>
      </c>
      <c r="Q32" s="24">
        <v>4</v>
      </c>
      <c r="R32" s="9" t="s">
        <v>171</v>
      </c>
      <c r="S32" s="18"/>
    </row>
    <row r="33" spans="1:21" s="17" customFormat="1">
      <c r="A33" s="1">
        <v>13</v>
      </c>
      <c r="B33" s="64" t="s">
        <v>29</v>
      </c>
      <c r="C33" s="18" t="s">
        <v>276</v>
      </c>
      <c r="D33" s="1" t="s">
        <v>101</v>
      </c>
      <c r="E33" s="58" t="s">
        <v>13</v>
      </c>
      <c r="F33" s="1" t="s">
        <v>53</v>
      </c>
      <c r="G33" s="35" t="s">
        <v>6</v>
      </c>
      <c r="H33" s="1" t="s">
        <v>53</v>
      </c>
      <c r="I33" s="1" t="s">
        <v>252</v>
      </c>
      <c r="J33" s="5" t="s">
        <v>277</v>
      </c>
      <c r="K33" s="1" t="s">
        <v>3</v>
      </c>
      <c r="L33" s="18">
        <v>15000</v>
      </c>
      <c r="M33" s="1">
        <f t="shared" ref="M33:M36" si="10">L33*7.3</f>
        <v>109500</v>
      </c>
      <c r="N33" s="1">
        <f t="shared" ref="N33:O36" si="11">M33/1000</f>
        <v>109.5</v>
      </c>
      <c r="O33" s="6">
        <f t="shared" si="11"/>
        <v>0.1095</v>
      </c>
      <c r="P33" s="69">
        <v>45443</v>
      </c>
      <c r="Q33" s="39">
        <v>5</v>
      </c>
    </row>
    <row r="34" spans="1:21" s="17" customFormat="1">
      <c r="A34" s="1">
        <v>14</v>
      </c>
      <c r="B34" s="64" t="s">
        <v>29</v>
      </c>
      <c r="C34" s="18" t="s">
        <v>276</v>
      </c>
      <c r="D34" s="1" t="s">
        <v>44</v>
      </c>
      <c r="E34" s="58" t="s">
        <v>13</v>
      </c>
      <c r="F34" s="1" t="s">
        <v>53</v>
      </c>
      <c r="G34" s="35" t="s">
        <v>6</v>
      </c>
      <c r="H34" s="1" t="s">
        <v>53</v>
      </c>
      <c r="I34" s="1" t="s">
        <v>278</v>
      </c>
      <c r="J34" s="5" t="s">
        <v>279</v>
      </c>
      <c r="K34" s="1" t="s">
        <v>3</v>
      </c>
      <c r="L34" s="18">
        <v>15000</v>
      </c>
      <c r="M34" s="1">
        <f t="shared" si="10"/>
        <v>109500</v>
      </c>
      <c r="N34" s="1">
        <f t="shared" si="11"/>
        <v>109.5</v>
      </c>
      <c r="O34" s="6">
        <f t="shared" si="11"/>
        <v>0.1095</v>
      </c>
      <c r="P34" s="69">
        <v>45443</v>
      </c>
      <c r="Q34" s="39">
        <v>5</v>
      </c>
      <c r="R34" s="44"/>
      <c r="S34" s="44"/>
      <c r="T34" s="44"/>
      <c r="U34" s="44"/>
    </row>
    <row r="35" spans="1:21" s="17" customFormat="1">
      <c r="A35" s="1">
        <v>15</v>
      </c>
      <c r="B35" s="64" t="s">
        <v>29</v>
      </c>
      <c r="C35" s="18" t="s">
        <v>280</v>
      </c>
      <c r="D35" s="1" t="s">
        <v>101</v>
      </c>
      <c r="E35" s="58" t="s">
        <v>13</v>
      </c>
      <c r="F35" s="1" t="s">
        <v>53</v>
      </c>
      <c r="G35" s="35" t="s">
        <v>6</v>
      </c>
      <c r="H35" s="1" t="s">
        <v>53</v>
      </c>
      <c r="I35" s="1" t="s">
        <v>252</v>
      </c>
      <c r="J35" s="5" t="s">
        <v>277</v>
      </c>
      <c r="K35" s="1" t="s">
        <v>3</v>
      </c>
      <c r="L35" s="18">
        <v>70000</v>
      </c>
      <c r="M35" s="1">
        <f t="shared" si="10"/>
        <v>511000</v>
      </c>
      <c r="N35" s="1">
        <f t="shared" si="11"/>
        <v>511</v>
      </c>
      <c r="O35" s="6">
        <f t="shared" si="11"/>
        <v>0.51100000000000001</v>
      </c>
      <c r="P35" s="69">
        <v>45443</v>
      </c>
      <c r="Q35" s="35">
        <v>5</v>
      </c>
      <c r="R35" s="44"/>
      <c r="S35" s="44"/>
      <c r="T35" s="44"/>
      <c r="U35" s="44"/>
    </row>
    <row r="36" spans="1:21" s="17" customFormat="1">
      <c r="A36" s="1">
        <v>16</v>
      </c>
      <c r="B36" s="64" t="s">
        <v>29</v>
      </c>
      <c r="C36" s="18" t="s">
        <v>280</v>
      </c>
      <c r="D36" s="1" t="s">
        <v>44</v>
      </c>
      <c r="E36" s="58" t="s">
        <v>13</v>
      </c>
      <c r="F36" s="1" t="s">
        <v>53</v>
      </c>
      <c r="G36" s="35" t="s">
        <v>6</v>
      </c>
      <c r="H36" s="1" t="s">
        <v>53</v>
      </c>
      <c r="I36" s="1" t="s">
        <v>278</v>
      </c>
      <c r="J36" s="5" t="s">
        <v>279</v>
      </c>
      <c r="K36" s="1" t="s">
        <v>3</v>
      </c>
      <c r="L36" s="18">
        <v>70000</v>
      </c>
      <c r="M36" s="1">
        <f t="shared" si="10"/>
        <v>511000</v>
      </c>
      <c r="N36" s="1">
        <f t="shared" si="11"/>
        <v>511</v>
      </c>
      <c r="O36" s="6">
        <f t="shared" si="11"/>
        <v>0.51100000000000001</v>
      </c>
      <c r="P36" s="69">
        <v>45443</v>
      </c>
      <c r="Q36" s="35">
        <v>5</v>
      </c>
      <c r="R36" s="44"/>
      <c r="S36" s="44"/>
      <c r="T36" s="44"/>
      <c r="U36" s="44"/>
    </row>
    <row r="37" spans="1:21" s="17" customFormat="1">
      <c r="A37"/>
      <c r="B37" s="106"/>
      <c r="C37" s="107"/>
      <c r="D37" s="108"/>
      <c r="E37" s="109"/>
      <c r="F37" s="108"/>
      <c r="G37" s="110"/>
      <c r="H37" s="108"/>
      <c r="I37" s="108"/>
      <c r="J37" s="111"/>
      <c r="K37" s="108"/>
      <c r="L37" s="107"/>
      <c r="M37" s="108"/>
      <c r="N37" s="108"/>
      <c r="O37" s="105"/>
      <c r="P37"/>
      <c r="Q37"/>
      <c r="R37"/>
      <c r="S37"/>
      <c r="T37"/>
      <c r="U37"/>
    </row>
    <row r="38" spans="1:21" s="17" customFormat="1">
      <c r="A38"/>
      <c r="B38" s="106"/>
      <c r="C38" s="107"/>
      <c r="D38" s="108"/>
      <c r="E38" s="109"/>
      <c r="F38" s="108"/>
      <c r="G38" s="110"/>
      <c r="H38" s="108"/>
      <c r="I38" s="108"/>
      <c r="J38" s="111"/>
      <c r="K38" s="108"/>
      <c r="L38" s="107"/>
      <c r="M38" s="108"/>
      <c r="N38" s="108"/>
      <c r="O38" s="105"/>
      <c r="P38"/>
      <c r="Q38"/>
      <c r="R38"/>
      <c r="S38"/>
      <c r="T38"/>
      <c r="U38"/>
    </row>
    <row r="39" spans="1:21" s="17" customFormat="1">
      <c r="A39"/>
      <c r="B39" s="106"/>
      <c r="C39" s="107"/>
      <c r="D39" s="108"/>
      <c r="E39" s="109"/>
      <c r="F39" s="108"/>
      <c r="G39" s="110"/>
      <c r="H39" s="108"/>
      <c r="I39" s="108"/>
      <c r="J39" s="111"/>
      <c r="K39" s="108"/>
      <c r="L39" s="107"/>
      <c r="M39" s="108"/>
      <c r="N39" s="108"/>
      <c r="O39" s="105"/>
      <c r="P39"/>
      <c r="Q39"/>
      <c r="R39"/>
      <c r="S39"/>
      <c r="T39"/>
      <c r="U39"/>
    </row>
    <row r="40" spans="1:21" s="17" customFormat="1">
      <c r="A40"/>
      <c r="B40" s="106"/>
      <c r="C40" s="107"/>
      <c r="D40" s="108"/>
      <c r="E40" s="109"/>
      <c r="F40" s="108"/>
      <c r="G40" s="110"/>
      <c r="H40" s="108"/>
      <c r="I40" s="108"/>
      <c r="J40" s="111"/>
      <c r="K40" s="108"/>
      <c r="L40" s="107"/>
      <c r="M40" s="108"/>
      <c r="N40" s="108"/>
      <c r="O40" s="105"/>
      <c r="P40"/>
      <c r="Q40"/>
      <c r="R40"/>
      <c r="S40"/>
      <c r="T40"/>
      <c r="U40"/>
    </row>
    <row r="41" spans="1:21" s="17" customFormat="1">
      <c r="A41"/>
      <c r="B41" s="106"/>
      <c r="C41" s="107"/>
      <c r="D41" s="108"/>
      <c r="E41" s="109"/>
      <c r="F41" s="108"/>
      <c r="G41" s="110"/>
      <c r="H41" s="108"/>
      <c r="I41" s="108"/>
      <c r="J41" s="111"/>
      <c r="K41" s="108"/>
      <c r="L41" s="107"/>
      <c r="M41" s="108"/>
      <c r="N41" s="108"/>
      <c r="O41" s="105"/>
      <c r="P41"/>
      <c r="Q41"/>
      <c r="R41"/>
      <c r="S41"/>
      <c r="T41"/>
      <c r="U41"/>
    </row>
    <row r="42" spans="1:21" s="17" customFormat="1">
      <c r="A42"/>
      <c r="B42" s="106"/>
      <c r="C42" s="107"/>
      <c r="D42" s="108"/>
      <c r="E42" s="109"/>
      <c r="F42" s="108"/>
      <c r="G42" s="110"/>
      <c r="H42" s="108"/>
      <c r="I42" s="108"/>
      <c r="J42" s="111"/>
      <c r="K42" s="108"/>
      <c r="L42" s="107"/>
      <c r="M42" s="108"/>
      <c r="N42" s="108"/>
      <c r="O42" s="105"/>
      <c r="P42"/>
      <c r="Q42"/>
      <c r="R42"/>
      <c r="S42"/>
      <c r="T42"/>
      <c r="U42"/>
    </row>
    <row r="43" spans="1:21" s="17" customFormat="1">
      <c r="A43"/>
      <c r="B43" s="106"/>
      <c r="C43" s="107"/>
      <c r="D43" s="108"/>
      <c r="E43" s="109"/>
      <c r="F43" s="108"/>
      <c r="G43" s="110"/>
      <c r="H43" s="108"/>
      <c r="I43" s="108"/>
      <c r="J43" s="111"/>
      <c r="K43" s="108"/>
      <c r="L43" s="107"/>
      <c r="M43" s="108"/>
      <c r="N43" s="108"/>
      <c r="O43" s="105"/>
      <c r="P43"/>
      <c r="Q43"/>
      <c r="R43"/>
      <c r="S43"/>
      <c r="T43"/>
      <c r="U43"/>
    </row>
    <row r="44" spans="1:21" s="17" customFormat="1">
      <c r="A44"/>
      <c r="B44" s="106"/>
      <c r="C44" s="107"/>
      <c r="D44" s="108"/>
      <c r="E44" s="109"/>
      <c r="F44" s="108"/>
      <c r="G44" s="110"/>
      <c r="H44" s="108"/>
      <c r="I44" s="108"/>
      <c r="J44" s="111"/>
      <c r="K44" s="108"/>
      <c r="L44" s="107"/>
      <c r="M44" s="108"/>
      <c r="N44" s="108"/>
      <c r="O44" s="105"/>
      <c r="P44"/>
      <c r="Q44"/>
      <c r="R44"/>
      <c r="S44"/>
      <c r="T44"/>
      <c r="U44"/>
    </row>
    <row r="45" spans="1:21" s="17" customFormat="1">
      <c r="A45"/>
      <c r="B45" s="106"/>
      <c r="C45" s="107"/>
      <c r="D45" s="108"/>
      <c r="E45" s="109"/>
      <c r="F45" s="108"/>
      <c r="G45" s="110"/>
      <c r="H45" s="108"/>
      <c r="I45" s="108"/>
      <c r="J45" s="111"/>
      <c r="K45" s="108"/>
      <c r="L45" s="107"/>
      <c r="M45" s="108"/>
      <c r="N45" s="108"/>
      <c r="O45" s="105"/>
      <c r="P45"/>
      <c r="Q45"/>
      <c r="R45"/>
      <c r="S45"/>
      <c r="T45"/>
      <c r="U45"/>
    </row>
    <row r="46" spans="1:21" s="17" customFormat="1">
      <c r="A46"/>
      <c r="B46" s="96" t="s">
        <v>263</v>
      </c>
      <c r="C46" s="44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 spans="1:21">
      <c r="A47" s="97"/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100" t="s">
        <v>265</v>
      </c>
      <c r="M47" s="100" t="s">
        <v>266</v>
      </c>
      <c r="N47" s="100" t="s">
        <v>267</v>
      </c>
    </row>
    <row r="48" spans="1:21">
      <c r="A48" s="1">
        <v>1</v>
      </c>
      <c r="B48" s="1" t="s">
        <v>31</v>
      </c>
      <c r="C48" s="98" t="s">
        <v>268</v>
      </c>
      <c r="D48" s="1" t="s">
        <v>44</v>
      </c>
      <c r="E48" s="1" t="s">
        <v>36</v>
      </c>
      <c r="F48" s="1" t="s">
        <v>8</v>
      </c>
      <c r="G48" s="24" t="s">
        <v>259</v>
      </c>
      <c r="H48" s="3" t="s">
        <v>7</v>
      </c>
      <c r="I48" s="3" t="s">
        <v>7</v>
      </c>
      <c r="J48" s="3" t="s">
        <v>37</v>
      </c>
      <c r="K48" s="7" t="s">
        <v>3</v>
      </c>
      <c r="L48" s="6">
        <v>524440</v>
      </c>
      <c r="M48" s="6">
        <v>623040</v>
      </c>
      <c r="N48" s="101">
        <f>L48-M48</f>
        <v>-98600</v>
      </c>
    </row>
    <row r="49" spans="1:18">
      <c r="A49" s="1">
        <v>2</v>
      </c>
      <c r="B49" s="34" t="s">
        <v>183</v>
      </c>
      <c r="C49" s="99" t="s">
        <v>264</v>
      </c>
      <c r="D49" s="1" t="s">
        <v>101</v>
      </c>
      <c r="E49" s="1" t="s">
        <v>36</v>
      </c>
      <c r="F49" s="1" t="s">
        <v>8</v>
      </c>
      <c r="G49" s="24" t="s">
        <v>269</v>
      </c>
      <c r="H49" s="3" t="s">
        <v>7</v>
      </c>
      <c r="I49" s="3" t="s">
        <v>7</v>
      </c>
      <c r="J49" s="3" t="s">
        <v>191</v>
      </c>
      <c r="K49" s="1" t="s">
        <v>24</v>
      </c>
      <c r="L49" s="6">
        <v>246400</v>
      </c>
      <c r="M49" s="6">
        <v>300000</v>
      </c>
      <c r="N49" s="101">
        <f>L49-M49</f>
        <v>-53600</v>
      </c>
    </row>
    <row r="50" spans="1:18">
      <c r="L50" s="102">
        <f>SUM(L48:L49)</f>
        <v>770840</v>
      </c>
      <c r="M50" s="102">
        <f>SUM(M48:M49)</f>
        <v>923040</v>
      </c>
      <c r="N50" s="103">
        <f>SUM(N48:N49)</f>
        <v>-152200</v>
      </c>
    </row>
    <row r="51" spans="1:18">
      <c r="L51" s="100" t="s">
        <v>265</v>
      </c>
      <c r="M51" s="100" t="s">
        <v>266</v>
      </c>
      <c r="N51" s="100" t="s">
        <v>178</v>
      </c>
    </row>
    <row r="52" spans="1:18">
      <c r="A52" s="155">
        <v>1</v>
      </c>
      <c r="B52" s="64" t="s">
        <v>29</v>
      </c>
      <c r="C52" s="61" t="s">
        <v>150</v>
      </c>
      <c r="D52" s="58" t="s">
        <v>148</v>
      </c>
      <c r="E52" s="58" t="s">
        <v>13</v>
      </c>
      <c r="F52" s="58" t="s">
        <v>151</v>
      </c>
      <c r="G52" s="60" t="s">
        <v>35</v>
      </c>
      <c r="H52" s="62" t="s">
        <v>82</v>
      </c>
      <c r="I52" s="62" t="s">
        <v>14</v>
      </c>
      <c r="J52" s="58" t="s">
        <v>40</v>
      </c>
      <c r="K52" s="58" t="s">
        <v>3</v>
      </c>
      <c r="L52" s="92">
        <v>474764</v>
      </c>
      <c r="M52" s="92">
        <v>796738</v>
      </c>
      <c r="N52" s="154">
        <f>L52-M52</f>
        <v>-321974</v>
      </c>
    </row>
    <row r="61" spans="1:18">
      <c r="B61" s="161" t="s">
        <v>304</v>
      </c>
      <c r="C61" s="162" t="s">
        <v>305</v>
      </c>
      <c r="D61" s="163" t="s">
        <v>148</v>
      </c>
      <c r="E61" s="164" t="s">
        <v>45</v>
      </c>
      <c r="F61" s="165" t="s">
        <v>149</v>
      </c>
      <c r="G61" s="166" t="s">
        <v>30</v>
      </c>
      <c r="H61" s="165" t="s">
        <v>149</v>
      </c>
      <c r="I61" s="167" t="s">
        <v>302</v>
      </c>
      <c r="J61" s="168" t="s">
        <v>306</v>
      </c>
      <c r="K61" s="164" t="s">
        <v>1</v>
      </c>
      <c r="L61" s="169"/>
      <c r="M61" s="170"/>
      <c r="N61" s="171"/>
      <c r="O61" s="171"/>
      <c r="P61" s="172">
        <v>45412</v>
      </c>
      <c r="Q61" s="173">
        <v>4</v>
      </c>
      <c r="R61" s="153" t="s">
        <v>172</v>
      </c>
    </row>
    <row r="62" spans="1:18">
      <c r="B62" s="176" t="s">
        <v>109</v>
      </c>
      <c r="C62" s="160" t="s">
        <v>311</v>
      </c>
      <c r="D62" s="156" t="s">
        <v>101</v>
      </c>
      <c r="E62" s="157" t="s">
        <v>164</v>
      </c>
      <c r="F62" s="156" t="s">
        <v>312</v>
      </c>
      <c r="G62" s="177" t="s">
        <v>6</v>
      </c>
      <c r="H62" s="158" t="s">
        <v>7</v>
      </c>
      <c r="I62" s="158" t="s">
        <v>7</v>
      </c>
      <c r="J62" s="178" t="s">
        <v>313</v>
      </c>
      <c r="K62" s="179" t="s">
        <v>3</v>
      </c>
      <c r="L62" s="180"/>
      <c r="M62" s="180"/>
      <c r="N62" s="159"/>
      <c r="O62" s="180"/>
      <c r="P62" s="70" t="s">
        <v>22</v>
      </c>
      <c r="Q62" s="181">
        <v>7</v>
      </c>
      <c r="R62" s="182"/>
    </row>
    <row r="63" spans="1:18">
      <c r="B63" s="40" t="s">
        <v>31</v>
      </c>
      <c r="C63" s="53" t="s">
        <v>314</v>
      </c>
      <c r="D63" s="1" t="s">
        <v>101</v>
      </c>
      <c r="E63" s="1" t="s">
        <v>315</v>
      </c>
      <c r="F63" s="3" t="s">
        <v>316</v>
      </c>
      <c r="G63" s="35" t="s">
        <v>35</v>
      </c>
      <c r="H63" s="3" t="s">
        <v>317</v>
      </c>
      <c r="I63" s="3" t="s">
        <v>317</v>
      </c>
      <c r="J63" s="5" t="s">
        <v>318</v>
      </c>
      <c r="K63" s="1" t="s">
        <v>1</v>
      </c>
      <c r="L63" s="13">
        <v>18360</v>
      </c>
      <c r="M63" s="6">
        <v>18360</v>
      </c>
      <c r="N63" s="21">
        <v>18.36</v>
      </c>
      <c r="O63" s="21">
        <v>1.84E-2</v>
      </c>
      <c r="P63" s="69">
        <v>45066</v>
      </c>
      <c r="Q63" s="35">
        <v>5</v>
      </c>
      <c r="R63" s="112" t="s">
        <v>172</v>
      </c>
    </row>
    <row r="64" spans="1:18">
      <c r="B64" s="40" t="s">
        <v>31</v>
      </c>
      <c r="C64" s="53" t="s">
        <v>319</v>
      </c>
      <c r="D64" s="1" t="s">
        <v>101</v>
      </c>
      <c r="E64" s="1" t="s">
        <v>315</v>
      </c>
      <c r="F64" s="3" t="s">
        <v>316</v>
      </c>
      <c r="G64" s="35" t="s">
        <v>35</v>
      </c>
      <c r="H64" s="3" t="s">
        <v>317</v>
      </c>
      <c r="I64" s="3" t="s">
        <v>317</v>
      </c>
      <c r="J64" s="5" t="s">
        <v>318</v>
      </c>
      <c r="K64" s="1" t="s">
        <v>1</v>
      </c>
      <c r="L64" s="13">
        <v>18360</v>
      </c>
      <c r="M64" s="6">
        <v>18360</v>
      </c>
      <c r="N64" s="21">
        <v>18.36</v>
      </c>
      <c r="O64" s="21">
        <v>1.84E-2</v>
      </c>
      <c r="P64" s="69">
        <v>45066</v>
      </c>
      <c r="Q64" s="35">
        <v>5</v>
      </c>
      <c r="R64" s="112" t="s">
        <v>172</v>
      </c>
    </row>
    <row r="65" spans="2:18">
      <c r="B65" s="40" t="s">
        <v>31</v>
      </c>
      <c r="C65" s="53" t="s">
        <v>320</v>
      </c>
      <c r="D65" s="1" t="s">
        <v>101</v>
      </c>
      <c r="E65" s="1" t="s">
        <v>42</v>
      </c>
      <c r="F65" s="3" t="s">
        <v>316</v>
      </c>
      <c r="G65" s="35" t="s">
        <v>35</v>
      </c>
      <c r="H65" s="3" t="s">
        <v>317</v>
      </c>
      <c r="I65" s="3" t="s">
        <v>317</v>
      </c>
      <c r="J65" s="5" t="s">
        <v>318</v>
      </c>
      <c r="K65" s="1" t="s">
        <v>1</v>
      </c>
      <c r="L65" s="13">
        <v>35880</v>
      </c>
      <c r="M65" s="13">
        <v>35880</v>
      </c>
      <c r="N65" s="21">
        <v>35.880000000000003</v>
      </c>
      <c r="O65" s="21">
        <v>3.5900000000000001E-2</v>
      </c>
      <c r="P65" s="69">
        <v>45066</v>
      </c>
      <c r="Q65" s="35">
        <v>5</v>
      </c>
      <c r="R65" s="112" t="s">
        <v>172</v>
      </c>
    </row>
    <row r="70" spans="2:18">
      <c r="B70" t="s">
        <v>329</v>
      </c>
    </row>
    <row r="71" spans="2:18" ht="34">
      <c r="B71" s="176" t="s">
        <v>321</v>
      </c>
      <c r="C71" s="183" t="s">
        <v>325</v>
      </c>
      <c r="D71" s="156" t="s">
        <v>44</v>
      </c>
      <c r="E71" s="158" t="s">
        <v>326</v>
      </c>
      <c r="F71" s="156" t="s">
        <v>327</v>
      </c>
      <c r="G71" s="185" t="s">
        <v>322</v>
      </c>
      <c r="H71" s="158" t="s">
        <v>82</v>
      </c>
      <c r="I71" s="158" t="s">
        <v>14</v>
      </c>
      <c r="J71" s="156" t="s">
        <v>328</v>
      </c>
      <c r="K71" s="156" t="s">
        <v>1</v>
      </c>
      <c r="L71" s="186">
        <f>1221800*3</f>
        <v>3665400</v>
      </c>
      <c r="M71" s="186">
        <f>1221800*3</f>
        <v>3665400</v>
      </c>
      <c r="N71" s="187">
        <f t="shared" ref="N71:O71" si="12">M71/1000</f>
        <v>3665.4</v>
      </c>
      <c r="O71" s="159">
        <f t="shared" si="12"/>
        <v>3.6654</v>
      </c>
      <c r="P71" s="184" t="s">
        <v>19</v>
      </c>
      <c r="Q71" s="184">
        <v>3</v>
      </c>
    </row>
    <row r="72" spans="2:18">
      <c r="B72" s="1" t="s">
        <v>31</v>
      </c>
      <c r="C72" s="19" t="s">
        <v>323</v>
      </c>
      <c r="D72" s="1" t="s">
        <v>101</v>
      </c>
      <c r="E72" s="5" t="s">
        <v>49</v>
      </c>
      <c r="F72" s="3" t="s">
        <v>87</v>
      </c>
      <c r="G72" s="35" t="s">
        <v>46</v>
      </c>
      <c r="H72" s="1" t="s">
        <v>50</v>
      </c>
      <c r="I72" s="1" t="s">
        <v>50</v>
      </c>
      <c r="J72" s="23" t="s">
        <v>51</v>
      </c>
      <c r="K72" s="1" t="s">
        <v>1</v>
      </c>
      <c r="L72" s="13">
        <v>5000000</v>
      </c>
      <c r="M72" s="13">
        <v>5000000</v>
      </c>
      <c r="N72" s="13">
        <v>5000</v>
      </c>
      <c r="O72" s="55">
        <v>5</v>
      </c>
      <c r="P72" s="15">
        <v>45646</v>
      </c>
    </row>
    <row r="73" spans="2:18">
      <c r="B73" s="1" t="s">
        <v>31</v>
      </c>
      <c r="C73" s="19" t="s">
        <v>324</v>
      </c>
      <c r="D73" s="1" t="s">
        <v>101</v>
      </c>
      <c r="E73" s="5" t="s">
        <v>49</v>
      </c>
      <c r="F73" s="5" t="s">
        <v>100</v>
      </c>
      <c r="G73" s="35" t="s">
        <v>46</v>
      </c>
      <c r="H73" s="1" t="s">
        <v>100</v>
      </c>
      <c r="I73" s="1" t="s">
        <v>100</v>
      </c>
      <c r="J73" s="23" t="s">
        <v>175</v>
      </c>
      <c r="K73" s="1" t="s">
        <v>1</v>
      </c>
      <c r="L73" s="13">
        <v>20000000</v>
      </c>
      <c r="M73" s="13">
        <v>20000000</v>
      </c>
      <c r="N73" s="13">
        <v>20000</v>
      </c>
      <c r="O73" s="55">
        <v>20</v>
      </c>
      <c r="P73" s="15">
        <v>45646</v>
      </c>
    </row>
    <row r="76" spans="2:18">
      <c r="B76" s="40" t="s">
        <v>31</v>
      </c>
      <c r="C76" s="19" t="s">
        <v>330</v>
      </c>
      <c r="D76" s="1" t="s">
        <v>331</v>
      </c>
      <c r="E76" s="5" t="s">
        <v>49</v>
      </c>
      <c r="F76" s="1" t="s">
        <v>86</v>
      </c>
      <c r="G76" s="2" t="s">
        <v>6</v>
      </c>
      <c r="H76" s="3" t="s">
        <v>53</v>
      </c>
      <c r="I76" s="3" t="s">
        <v>53</v>
      </c>
      <c r="J76" s="23" t="s">
        <v>62</v>
      </c>
      <c r="K76" s="1" t="s">
        <v>1</v>
      </c>
      <c r="L76" s="7">
        <v>1280000</v>
      </c>
      <c r="M76" s="13">
        <f t="shared" ref="M76" si="13">L76</f>
        <v>1280000</v>
      </c>
      <c r="N76" s="13">
        <f t="shared" ref="N76:O76" si="14">M76/1000</f>
        <v>1280</v>
      </c>
      <c r="O76" s="20">
        <f t="shared" si="14"/>
        <v>1.28</v>
      </c>
      <c r="P76" s="15">
        <v>45656</v>
      </c>
      <c r="Q76" s="24">
        <v>12</v>
      </c>
    </row>
    <row r="80" spans="2:18">
      <c r="B80" s="263">
        <v>45369</v>
      </c>
    </row>
    <row r="81" spans="2:24" ht="25">
      <c r="B81" s="248" t="s">
        <v>366</v>
      </c>
      <c r="C81" s="261" t="s">
        <v>424</v>
      </c>
      <c r="D81" s="250" t="s">
        <v>44</v>
      </c>
      <c r="E81" s="250"/>
      <c r="F81" s="251" t="s">
        <v>425</v>
      </c>
      <c r="G81" s="250" t="s">
        <v>426</v>
      </c>
      <c r="H81" s="258" t="s">
        <v>227</v>
      </c>
      <c r="I81" s="250" t="s">
        <v>427</v>
      </c>
      <c r="J81" s="259" t="s">
        <v>6</v>
      </c>
      <c r="K81" s="260" t="s">
        <v>80</v>
      </c>
      <c r="L81" s="260" t="s">
        <v>428</v>
      </c>
      <c r="M81" s="258" t="s">
        <v>429</v>
      </c>
      <c r="N81" s="255" t="s">
        <v>24</v>
      </c>
      <c r="O81" s="256">
        <v>5577</v>
      </c>
      <c r="P81" s="256">
        <v>40712.1</v>
      </c>
      <c r="Q81" s="262">
        <v>5577</v>
      </c>
      <c r="R81" s="262">
        <v>4.0712100000000001E-2</v>
      </c>
    </row>
    <row r="82" spans="2:24" ht="25">
      <c r="B82" s="248" t="s">
        <v>366</v>
      </c>
      <c r="C82" s="261" t="s">
        <v>430</v>
      </c>
      <c r="D82" s="250" t="s">
        <v>44</v>
      </c>
      <c r="E82" s="250"/>
      <c r="F82" s="251"/>
      <c r="G82" s="250"/>
      <c r="H82" s="258" t="s">
        <v>227</v>
      </c>
      <c r="I82" s="250" t="s">
        <v>427</v>
      </c>
      <c r="J82" s="259" t="s">
        <v>6</v>
      </c>
      <c r="K82" s="260" t="s">
        <v>80</v>
      </c>
      <c r="L82" s="260" t="s">
        <v>217</v>
      </c>
      <c r="M82" s="258" t="s">
        <v>431</v>
      </c>
      <c r="N82" s="255" t="s">
        <v>24</v>
      </c>
      <c r="O82" s="256">
        <v>22866</v>
      </c>
      <c r="P82" s="256">
        <v>166921.79999999999</v>
      </c>
      <c r="Q82" s="262">
        <v>22866</v>
      </c>
      <c r="R82" s="262">
        <v>0.16692179999999998</v>
      </c>
    </row>
    <row r="85" spans="2:24">
      <c r="B85" s="263">
        <v>45390</v>
      </c>
    </row>
    <row r="86" spans="2:24">
      <c r="B86" s="287" t="s">
        <v>771</v>
      </c>
      <c r="C86" s="288" t="s">
        <v>772</v>
      </c>
      <c r="D86" s="289" t="s">
        <v>773</v>
      </c>
      <c r="E86" s="274">
        <v>45378</v>
      </c>
      <c r="F86" s="247" t="s">
        <v>774</v>
      </c>
      <c r="G86" s="247" t="s">
        <v>507</v>
      </c>
      <c r="H86" s="247" t="s">
        <v>399</v>
      </c>
      <c r="I86" s="290" t="s">
        <v>775</v>
      </c>
      <c r="J86" s="281" t="s">
        <v>6</v>
      </c>
      <c r="K86" s="188" t="s">
        <v>53</v>
      </c>
      <c r="L86" s="247" t="s">
        <v>776</v>
      </c>
      <c r="M86" s="291" t="s">
        <v>777</v>
      </c>
      <c r="N86" s="247" t="s">
        <v>1</v>
      </c>
      <c r="O86" s="222">
        <v>16800</v>
      </c>
      <c r="P86" s="227">
        <v>16800</v>
      </c>
      <c r="Q86" s="227">
        <v>16800</v>
      </c>
      <c r="R86" s="277">
        <v>1.6799999999999999E-2</v>
      </c>
      <c r="S86" s="276">
        <v>45443</v>
      </c>
      <c r="T86" s="227"/>
      <c r="U86" s="285"/>
      <c r="V86" s="274"/>
      <c r="W86" s="274">
        <v>45473</v>
      </c>
      <c r="X86" s="286">
        <v>6</v>
      </c>
    </row>
    <row r="87" spans="2:24">
      <c r="B87" s="287" t="s">
        <v>771</v>
      </c>
      <c r="C87" s="288" t="s">
        <v>778</v>
      </c>
      <c r="D87" s="289" t="s">
        <v>773</v>
      </c>
      <c r="E87" s="274">
        <v>45367</v>
      </c>
      <c r="F87" s="247" t="s">
        <v>515</v>
      </c>
      <c r="G87" s="247" t="s">
        <v>507</v>
      </c>
      <c r="H87" s="247" t="s">
        <v>399</v>
      </c>
      <c r="I87" s="291" t="s">
        <v>779</v>
      </c>
      <c r="J87" s="281" t="s">
        <v>6</v>
      </c>
      <c r="K87" s="188" t="s">
        <v>53</v>
      </c>
      <c r="L87" s="247" t="s">
        <v>780</v>
      </c>
      <c r="M87" s="291" t="s">
        <v>781</v>
      </c>
      <c r="N87" s="247" t="s">
        <v>3</v>
      </c>
      <c r="O87" s="222">
        <v>15100</v>
      </c>
      <c r="P87" s="222">
        <v>110230</v>
      </c>
      <c r="Q87" s="227">
        <v>110230</v>
      </c>
      <c r="R87" s="277">
        <v>0.11022999999999999</v>
      </c>
      <c r="S87" s="276">
        <v>45443</v>
      </c>
      <c r="T87" s="227"/>
      <c r="U87" s="285"/>
      <c r="V87" s="274"/>
      <c r="W87" s="274">
        <v>45473</v>
      </c>
      <c r="X87" s="286">
        <v>6</v>
      </c>
    </row>
    <row r="88" spans="2:24" ht="40.5">
      <c r="B88" s="287" t="s">
        <v>771</v>
      </c>
      <c r="C88" s="292" t="s">
        <v>782</v>
      </c>
      <c r="D88" s="289" t="s">
        <v>773</v>
      </c>
      <c r="E88" s="274">
        <v>45363</v>
      </c>
      <c r="F88" s="293" t="s">
        <v>783</v>
      </c>
      <c r="G88" s="247" t="s">
        <v>507</v>
      </c>
      <c r="H88" s="247" t="s">
        <v>399</v>
      </c>
      <c r="I88" s="247" t="s">
        <v>402</v>
      </c>
      <c r="J88" s="281" t="s">
        <v>6</v>
      </c>
      <c r="K88" s="188" t="s">
        <v>53</v>
      </c>
      <c r="L88" s="220" t="s">
        <v>15</v>
      </c>
      <c r="M88" s="247" t="s">
        <v>404</v>
      </c>
      <c r="N88" s="247" t="s">
        <v>1</v>
      </c>
      <c r="O88" s="222">
        <v>1100</v>
      </c>
      <c r="P88" s="227">
        <v>1100</v>
      </c>
      <c r="Q88" s="227">
        <v>1100</v>
      </c>
      <c r="R88" s="277">
        <v>1.1000000000000001E-3</v>
      </c>
      <c r="S88" s="276">
        <v>45412</v>
      </c>
      <c r="T88" s="227"/>
      <c r="U88" s="285"/>
      <c r="V88" s="274"/>
      <c r="W88" s="274">
        <v>45443</v>
      </c>
      <c r="X88" s="286">
        <v>5</v>
      </c>
    </row>
    <row r="89" spans="2:24" ht="40.5">
      <c r="B89" s="287" t="s">
        <v>771</v>
      </c>
      <c r="C89" s="292" t="s">
        <v>784</v>
      </c>
      <c r="D89" s="289" t="s">
        <v>773</v>
      </c>
      <c r="E89" s="274">
        <v>45363</v>
      </c>
      <c r="F89" s="293" t="s">
        <v>785</v>
      </c>
      <c r="G89" s="247" t="s">
        <v>507</v>
      </c>
      <c r="H89" s="247" t="s">
        <v>399</v>
      </c>
      <c r="I89" s="247" t="s">
        <v>402</v>
      </c>
      <c r="J89" s="281" t="s">
        <v>6</v>
      </c>
      <c r="K89" s="188" t="s">
        <v>53</v>
      </c>
      <c r="L89" s="220" t="s">
        <v>15</v>
      </c>
      <c r="M89" s="247" t="s">
        <v>404</v>
      </c>
      <c r="N89" s="247" t="s">
        <v>1</v>
      </c>
      <c r="O89" s="222">
        <v>700</v>
      </c>
      <c r="P89" s="227">
        <v>700</v>
      </c>
      <c r="Q89" s="227">
        <v>700</v>
      </c>
      <c r="R89" s="277">
        <v>6.9999999999999999E-4</v>
      </c>
      <c r="S89" s="276">
        <v>45412</v>
      </c>
      <c r="T89" s="227"/>
      <c r="U89" s="285"/>
      <c r="V89" s="274"/>
      <c r="W89" s="274">
        <v>45443</v>
      </c>
      <c r="X89" s="286">
        <v>5</v>
      </c>
    </row>
    <row r="90" spans="2:24">
      <c r="B90" s="287" t="s">
        <v>771</v>
      </c>
      <c r="C90" s="292" t="s">
        <v>786</v>
      </c>
      <c r="D90" s="289" t="s">
        <v>773</v>
      </c>
      <c r="E90" s="274">
        <v>45372</v>
      </c>
      <c r="F90" s="294" t="s">
        <v>787</v>
      </c>
      <c r="G90" s="247" t="s">
        <v>507</v>
      </c>
      <c r="H90" s="247" t="s">
        <v>399</v>
      </c>
      <c r="I90" s="247" t="s">
        <v>402</v>
      </c>
      <c r="J90" s="281" t="s">
        <v>6</v>
      </c>
      <c r="K90" s="188" t="s">
        <v>53</v>
      </c>
      <c r="L90" s="247" t="s">
        <v>103</v>
      </c>
      <c r="M90" s="247" t="s">
        <v>403</v>
      </c>
      <c r="N90" s="247" t="s">
        <v>1</v>
      </c>
      <c r="O90" s="222">
        <v>10130</v>
      </c>
      <c r="P90" s="227">
        <v>10130</v>
      </c>
      <c r="Q90" s="227">
        <v>10130</v>
      </c>
      <c r="R90" s="277">
        <v>1.013E-2</v>
      </c>
      <c r="S90" s="276">
        <v>45412</v>
      </c>
      <c r="T90" s="227"/>
      <c r="U90" s="285"/>
      <c r="V90" s="274"/>
      <c r="W90" s="274">
        <v>45443</v>
      </c>
      <c r="X90" s="286">
        <v>5</v>
      </c>
    </row>
    <row r="91" spans="2:24">
      <c r="R91" s="307">
        <f>SUM(R86:R90)</f>
        <v>0.13896</v>
      </c>
    </row>
    <row r="94" spans="2:24" ht="25">
      <c r="B94" s="289" t="s">
        <v>1152</v>
      </c>
      <c r="C94" s="480" t="s">
        <v>484</v>
      </c>
      <c r="D94" s="280" t="s">
        <v>1153</v>
      </c>
      <c r="E94" s="289" t="s">
        <v>44</v>
      </c>
      <c r="F94" s="279">
        <v>45413</v>
      </c>
      <c r="G94" s="289"/>
      <c r="H94" s="289" t="s">
        <v>1154</v>
      </c>
      <c r="I94" s="289" t="s">
        <v>1155</v>
      </c>
      <c r="J94" s="289" t="s">
        <v>1156</v>
      </c>
      <c r="K94" s="394" t="s">
        <v>6</v>
      </c>
      <c r="L94" s="481" t="s">
        <v>25</v>
      </c>
      <c r="M94" s="481" t="s">
        <v>222</v>
      </c>
      <c r="N94" s="289" t="s">
        <v>1157</v>
      </c>
      <c r="O94" s="289" t="s">
        <v>24</v>
      </c>
      <c r="P94" s="381">
        <v>906367</v>
      </c>
      <c r="Q94" s="381">
        <v>6616479.0999999996</v>
      </c>
      <c r="R94" s="390"/>
      <c r="S94" s="381"/>
      <c r="T94" s="390">
        <v>6616479.0999999996</v>
      </c>
      <c r="U94" s="390">
        <v>6.6164790999999994</v>
      </c>
      <c r="V94" s="282">
        <v>45473</v>
      </c>
    </row>
  </sheetData>
  <phoneticPr fontId="1" type="noConversion"/>
  <conditionalFormatting sqref="G62">
    <cfRule type="iconSet" priority="1">
      <iconSet>
        <cfvo type="percent" val="0"/>
        <cfvo type="num" val="8"/>
        <cfvo type="num" val="15"/>
      </iconSet>
    </cfRule>
    <cfRule type="cellIs" dxfId="15" priority="2" operator="equal">
      <formula>"on going"</formula>
    </cfRule>
    <cfRule type="expression" dxfId="14" priority="3" stopIfTrue="1">
      <formula>"on going"</formula>
    </cfRule>
    <cfRule type="expression" dxfId="13" priority="4" stopIfTrue="1">
      <formula>"closed"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  <cfRule type="containsText" dxfId="12" priority="6" operator="containsText" text="closed">
      <formula>NOT(ISERROR(SEARCH("closed",G62)))</formula>
    </cfRule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  <cfRule type="iconSet" priority="8">
      <iconSet iconSet="3Symbols">
        <cfvo type="percent" val="0"/>
        <cfvo type="percent" val="33"/>
        <cfvo type="percent" val="67"/>
      </iconSet>
    </cfRule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{3FA6B613-3933-4C6F-9A7B-B08229872A02}</x14:id>
        </ext>
      </extLst>
    </cfRule>
  </conditionalFormatting>
  <dataValidations count="5">
    <dataValidation showDropDown="1" showInputMessage="1" showErrorMessage="1" sqref="P31:P32 P21:Q21 P30:Q30 S30 G1:H1 P4:Q12 G13:H20 P62:Q62 W86:W90"/>
    <dataValidation type="list" showInputMessage="1" showErrorMessage="1" sqref="G21:G45 G48:G49 G2:G12 G52 G61:G65 G76 G71:G73 J81:J82 J86:J90 K94">
      <formula1>"集團關聯外交,G次內交,外部客戶"</formula1>
    </dataValidation>
    <dataValidation type="list" allowBlank="1" showInputMessage="1" showErrorMessage="1" sqref="D21:D45 D48:D49 D2:D12 D52 D61:D65 D76 D71:D73 D81:D82 D86:D90">
      <formula1>"請選擇專案狀況,A 確認,B 需要爭取"</formula1>
    </dataValidation>
    <dataValidation type="list" showInputMessage="1" showErrorMessage="1" sqref="P21:Q21 P30:Q30 S30 P31:P32 P4:Q12 P62:Q62 W86:W90">
      <formula1>"費用轉稼,開票, 存貨轉固資"</formula1>
    </dataValidation>
    <dataValidation type="list" allowBlank="1" showInputMessage="1" showErrorMessage="1" sqref="B22:B29 B31:B45 B52 B62">
      <formula1>"自動組裝,自動測試,可靠度設備, 半導體設備,物流倉儲,IAI"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FA6B613-3933-4C6F-9A7B-B08229872A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G62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P45"/>
  <sheetViews>
    <sheetView topLeftCell="A7" zoomScale="70" zoomScaleNormal="70" workbookViewId="0">
      <selection activeCell="I23" sqref="I23:K23"/>
    </sheetView>
  </sheetViews>
  <sheetFormatPr defaultRowHeight="17"/>
  <cols>
    <col min="1" max="1" width="6.90625" customWidth="1"/>
    <col min="2" max="2" width="18.6328125" customWidth="1"/>
    <col min="3" max="6" width="15" customWidth="1"/>
    <col min="7" max="7" width="13.7265625" customWidth="1"/>
    <col min="8" max="10" width="15" customWidth="1"/>
    <col min="11" max="12" width="12.453125" customWidth="1"/>
    <col min="13" max="13" width="10" customWidth="1"/>
    <col min="14" max="14" width="12.453125" customWidth="1"/>
    <col min="15" max="15" width="8" customWidth="1"/>
    <col min="16" max="16" width="13.7265625" customWidth="1"/>
    <col min="17" max="22" width="11.26953125" customWidth="1"/>
    <col min="23" max="23" width="10.08984375" customWidth="1"/>
    <col min="24" max="24" width="11.26953125" customWidth="1"/>
    <col min="25" max="25" width="10.08984375" customWidth="1"/>
    <col min="26" max="26" width="11.26953125" customWidth="1"/>
    <col min="27" max="28" width="12.54296875" customWidth="1"/>
    <col min="29" max="29" width="8" customWidth="1"/>
    <col min="30" max="30" width="6.453125" customWidth="1"/>
    <col min="31" max="31" width="12.54296875" customWidth="1"/>
    <col min="32" max="32" width="15" customWidth="1"/>
    <col min="33" max="35" width="17.54296875" bestFit="1" customWidth="1"/>
    <col min="36" max="36" width="18.453125" bestFit="1" customWidth="1"/>
    <col min="37" max="50" width="14.81640625" bestFit="1" customWidth="1"/>
    <col min="51" max="51" width="18.453125" bestFit="1" customWidth="1"/>
    <col min="52" max="60" width="12.453125" bestFit="1" customWidth="1"/>
    <col min="61" max="61" width="16" bestFit="1" customWidth="1"/>
    <col min="62" max="63" width="25.6328125" bestFit="1" customWidth="1"/>
  </cols>
  <sheetData>
    <row r="2" spans="2:16">
      <c r="B2" s="46" t="s">
        <v>1228</v>
      </c>
      <c r="C2" s="46" t="s">
        <v>110</v>
      </c>
    </row>
    <row r="3" spans="2:16">
      <c r="B3" s="46" t="s">
        <v>107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 t="s">
        <v>301</v>
      </c>
      <c r="P3" t="s">
        <v>108</v>
      </c>
    </row>
    <row r="4" spans="2:16">
      <c r="B4" s="47" t="s">
        <v>63</v>
      </c>
      <c r="G4">
        <v>241200</v>
      </c>
      <c r="H4">
        <v>2762864</v>
      </c>
      <c r="L4">
        <v>14600000</v>
      </c>
      <c r="N4">
        <v>62702000</v>
      </c>
      <c r="P4">
        <v>80306064</v>
      </c>
    </row>
    <row r="5" spans="2:16">
      <c r="B5" s="47" t="s">
        <v>64</v>
      </c>
      <c r="C5">
        <v>63778344.967400007</v>
      </c>
      <c r="D5">
        <v>79797688.250699997</v>
      </c>
      <c r="E5">
        <v>35395412.1875</v>
      </c>
      <c r="F5">
        <v>31944278.6556</v>
      </c>
      <c r="G5">
        <v>10396645.800000001</v>
      </c>
      <c r="H5">
        <v>20635514.969999999</v>
      </c>
      <c r="I5">
        <v>44004968.230900005</v>
      </c>
      <c r="J5">
        <v>28754988.462409433</v>
      </c>
      <c r="K5">
        <v>150839880</v>
      </c>
      <c r="L5">
        <v>363780500</v>
      </c>
      <c r="M5">
        <v>1600000</v>
      </c>
      <c r="N5">
        <v>131504138</v>
      </c>
      <c r="P5">
        <v>962432359.52450943</v>
      </c>
    </row>
    <row r="6" spans="2:16">
      <c r="B6" s="47" t="s">
        <v>484</v>
      </c>
      <c r="D6">
        <v>356028</v>
      </c>
      <c r="E6">
        <v>393300</v>
      </c>
      <c r="F6">
        <v>6981566.6999999993</v>
      </c>
      <c r="G6">
        <v>3173459</v>
      </c>
      <c r="H6">
        <v>6889509.0999999996</v>
      </c>
      <c r="J6">
        <v>110749176</v>
      </c>
      <c r="K6">
        <v>53426291</v>
      </c>
      <c r="L6">
        <v>38842137</v>
      </c>
      <c r="P6">
        <v>220811466.80000001</v>
      </c>
    </row>
    <row r="7" spans="2:16">
      <c r="B7" s="47" t="s">
        <v>108</v>
      </c>
      <c r="C7">
        <v>63778344.967400007</v>
      </c>
      <c r="D7">
        <v>80153716.250699997</v>
      </c>
      <c r="E7">
        <v>35788712.1875</v>
      </c>
      <c r="F7">
        <v>38925845.355599999</v>
      </c>
      <c r="G7">
        <v>13811304.800000001</v>
      </c>
      <c r="H7">
        <v>30287888.07</v>
      </c>
      <c r="I7">
        <v>44004968.230900005</v>
      </c>
      <c r="J7">
        <v>139504164.46240944</v>
      </c>
      <c r="K7">
        <v>204266171</v>
      </c>
      <c r="L7">
        <v>417222637</v>
      </c>
      <c r="M7">
        <v>1600000</v>
      </c>
      <c r="N7">
        <v>194206138</v>
      </c>
      <c r="P7">
        <v>1263549890.3245094</v>
      </c>
    </row>
    <row r="11" spans="2:16">
      <c r="B11" s="72" t="s">
        <v>107</v>
      </c>
      <c r="C11" s="72">
        <v>1</v>
      </c>
      <c r="D11" s="72">
        <v>2</v>
      </c>
      <c r="E11" s="72">
        <v>3</v>
      </c>
      <c r="F11" s="72">
        <v>4</v>
      </c>
      <c r="G11" s="72">
        <v>5</v>
      </c>
      <c r="H11" s="72">
        <v>6</v>
      </c>
      <c r="I11" s="72">
        <v>7</v>
      </c>
      <c r="J11" s="72">
        <v>8</v>
      </c>
      <c r="K11" s="72">
        <v>9</v>
      </c>
      <c r="L11" s="72">
        <v>10</v>
      </c>
      <c r="M11" s="72">
        <v>11</v>
      </c>
      <c r="N11" s="72">
        <v>12</v>
      </c>
      <c r="O11" s="72" t="s">
        <v>301</v>
      </c>
      <c r="P11" s="72" t="s">
        <v>108</v>
      </c>
    </row>
    <row r="12" spans="2:16">
      <c r="B12" s="47" t="s">
        <v>63</v>
      </c>
      <c r="G12">
        <v>241200</v>
      </c>
      <c r="H12">
        <v>2762864</v>
      </c>
      <c r="L12">
        <v>14600000</v>
      </c>
      <c r="N12">
        <v>62702000</v>
      </c>
      <c r="O12" s="526"/>
      <c r="P12">
        <f>SUM(C12:O12)</f>
        <v>80306064</v>
      </c>
    </row>
    <row r="13" spans="2:16">
      <c r="B13" s="47" t="s">
        <v>64</v>
      </c>
      <c r="C13">
        <v>63778344.967400007</v>
      </c>
      <c r="D13">
        <v>79797688.250699997</v>
      </c>
      <c r="E13">
        <v>35395412.1875</v>
      </c>
      <c r="F13">
        <v>31944278.6556</v>
      </c>
      <c r="G13">
        <v>10396645.800000001</v>
      </c>
      <c r="H13">
        <v>20635514.969999999</v>
      </c>
      <c r="I13">
        <v>44004968.230900005</v>
      </c>
      <c r="J13">
        <v>28754988.462409433</v>
      </c>
      <c r="K13">
        <v>150839880</v>
      </c>
      <c r="L13">
        <v>363780500</v>
      </c>
      <c r="M13">
        <v>1600000</v>
      </c>
      <c r="N13">
        <v>131504138</v>
      </c>
      <c r="O13" s="526"/>
      <c r="P13">
        <f t="shared" ref="P13:P14" si="0">SUM(C13:O13)</f>
        <v>962432359.52450943</v>
      </c>
    </row>
    <row r="14" spans="2:16">
      <c r="B14" s="47" t="s">
        <v>484</v>
      </c>
      <c r="D14">
        <v>356028</v>
      </c>
      <c r="E14">
        <v>393300</v>
      </c>
      <c r="F14">
        <v>6981566.6999999993</v>
      </c>
      <c r="G14">
        <v>3173459</v>
      </c>
      <c r="H14">
        <v>6889509.0999999996</v>
      </c>
      <c r="J14">
        <v>110749176</v>
      </c>
      <c r="K14">
        <v>53426291</v>
      </c>
      <c r="L14">
        <v>38842137</v>
      </c>
      <c r="O14" s="526"/>
      <c r="P14">
        <f t="shared" si="0"/>
        <v>220811466.80000001</v>
      </c>
    </row>
    <row r="15" spans="2:16">
      <c r="B15" s="48" t="s">
        <v>108</v>
      </c>
      <c r="C15" s="485">
        <f>SUM(C12:C14)</f>
        <v>63778344.967400007</v>
      </c>
      <c r="D15" s="485">
        <f t="shared" ref="D15:P15" si="1">SUM(D12:D14)</f>
        <v>80153716.250699997</v>
      </c>
      <c r="E15" s="485">
        <f t="shared" si="1"/>
        <v>35788712.1875</v>
      </c>
      <c r="F15" s="485">
        <f t="shared" si="1"/>
        <v>38925845.355599999</v>
      </c>
      <c r="G15" s="485">
        <f t="shared" si="1"/>
        <v>13811304.800000001</v>
      </c>
      <c r="H15" s="485">
        <f t="shared" si="1"/>
        <v>30287888.07</v>
      </c>
      <c r="I15" s="485">
        <f t="shared" si="1"/>
        <v>44004968.230900005</v>
      </c>
      <c r="J15" s="485">
        <f t="shared" si="1"/>
        <v>139504164.46240944</v>
      </c>
      <c r="K15" s="485">
        <f t="shared" si="1"/>
        <v>204266171</v>
      </c>
      <c r="L15" s="485">
        <f t="shared" si="1"/>
        <v>417222637</v>
      </c>
      <c r="M15" s="485">
        <f t="shared" si="1"/>
        <v>1600000</v>
      </c>
      <c r="N15" s="485">
        <f t="shared" si="1"/>
        <v>194206138</v>
      </c>
      <c r="O15" s="485">
        <f t="shared" si="1"/>
        <v>0</v>
      </c>
      <c r="P15" s="485">
        <f t="shared" si="1"/>
        <v>1263549890.3245094</v>
      </c>
    </row>
    <row r="19" spans="2:16">
      <c r="B19" s="72" t="s">
        <v>107</v>
      </c>
      <c r="C19" s="72" t="s">
        <v>1229</v>
      </c>
      <c r="D19" s="72" t="s">
        <v>112</v>
      </c>
      <c r="E19" s="72" t="s">
        <v>113</v>
      </c>
      <c r="F19" s="72" t="s">
        <v>114</v>
      </c>
      <c r="G19" s="72" t="s">
        <v>115</v>
      </c>
      <c r="H19" s="72" t="s">
        <v>116</v>
      </c>
      <c r="I19" s="72" t="s">
        <v>117</v>
      </c>
      <c r="J19" s="72" t="s">
        <v>131</v>
      </c>
      <c r="K19" s="72" t="s">
        <v>132</v>
      </c>
      <c r="L19" s="72" t="s">
        <v>133</v>
      </c>
      <c r="M19" s="72" t="s">
        <v>134</v>
      </c>
      <c r="N19" s="72" t="s">
        <v>118</v>
      </c>
      <c r="O19" s="72" t="s">
        <v>301</v>
      </c>
      <c r="P19" s="72" t="s">
        <v>108</v>
      </c>
    </row>
    <row r="20" spans="2:16">
      <c r="B20" s="47" t="s">
        <v>63</v>
      </c>
      <c r="C20" s="526">
        <f>C12/1000000</f>
        <v>0</v>
      </c>
      <c r="D20" s="526">
        <f t="shared" ref="D20:N20" si="2">D12/1000000</f>
        <v>0</v>
      </c>
      <c r="E20" s="526">
        <f t="shared" si="2"/>
        <v>0</v>
      </c>
      <c r="F20" s="526">
        <f t="shared" si="2"/>
        <v>0</v>
      </c>
      <c r="G20" s="526">
        <f t="shared" si="2"/>
        <v>0.2412</v>
      </c>
      <c r="H20" s="526">
        <f t="shared" si="2"/>
        <v>2.762864</v>
      </c>
      <c r="I20" s="526">
        <f t="shared" si="2"/>
        <v>0</v>
      </c>
      <c r="J20" s="526">
        <f t="shared" si="2"/>
        <v>0</v>
      </c>
      <c r="K20" s="526">
        <f t="shared" si="2"/>
        <v>0</v>
      </c>
      <c r="L20" s="526">
        <f t="shared" si="2"/>
        <v>14.6</v>
      </c>
      <c r="M20" s="526">
        <f t="shared" si="2"/>
        <v>0</v>
      </c>
      <c r="N20" s="526">
        <f t="shared" si="2"/>
        <v>62.701999999999998</v>
      </c>
      <c r="O20" s="526"/>
      <c r="P20" s="526">
        <f>SUM(C20:O20)</f>
        <v>80.306063999999992</v>
      </c>
    </row>
    <row r="21" spans="2:16">
      <c r="B21" s="47" t="s">
        <v>64</v>
      </c>
      <c r="C21" s="526">
        <f t="shared" ref="C21:N22" si="3">C13/1000000</f>
        <v>63.77834496740001</v>
      </c>
      <c r="D21" s="526">
        <f t="shared" si="3"/>
        <v>79.797688250699991</v>
      </c>
      <c r="E21" s="526">
        <f t="shared" si="3"/>
        <v>35.3954121875</v>
      </c>
      <c r="F21" s="526">
        <f t="shared" si="3"/>
        <v>31.944278655600002</v>
      </c>
      <c r="G21" s="526">
        <f t="shared" si="3"/>
        <v>10.3966458</v>
      </c>
      <c r="H21" s="526">
        <f t="shared" si="3"/>
        <v>20.635514969999999</v>
      </c>
      <c r="I21" s="526">
        <f t="shared" si="3"/>
        <v>44.004968230900005</v>
      </c>
      <c r="J21" s="526">
        <f t="shared" si="3"/>
        <v>28.754988462409433</v>
      </c>
      <c r="K21" s="526">
        <f t="shared" si="3"/>
        <v>150.83987999999999</v>
      </c>
      <c r="L21" s="526">
        <f t="shared" si="3"/>
        <v>363.78050000000002</v>
      </c>
      <c r="M21" s="526">
        <f t="shared" si="3"/>
        <v>1.6</v>
      </c>
      <c r="N21" s="526">
        <f t="shared" si="3"/>
        <v>131.50413800000001</v>
      </c>
      <c r="O21" s="526"/>
      <c r="P21" s="526">
        <f t="shared" ref="P21:P22" si="4">SUM(C21:O21)</f>
        <v>962.43235952450948</v>
      </c>
    </row>
    <row r="22" spans="2:16">
      <c r="B22" s="47" t="s">
        <v>484</v>
      </c>
      <c r="C22" s="526">
        <f t="shared" si="3"/>
        <v>0</v>
      </c>
      <c r="D22" s="526">
        <f t="shared" si="3"/>
        <v>0.35602800000000001</v>
      </c>
      <c r="E22" s="526">
        <f t="shared" si="3"/>
        <v>0.39329999999999998</v>
      </c>
      <c r="F22" s="526">
        <f t="shared" si="3"/>
        <v>6.9815666999999992</v>
      </c>
      <c r="G22" s="526">
        <f t="shared" si="3"/>
        <v>3.1734589999999998</v>
      </c>
      <c r="H22" s="526">
        <f t="shared" si="3"/>
        <v>6.8895090999999997</v>
      </c>
      <c r="I22" s="526">
        <f t="shared" si="3"/>
        <v>0</v>
      </c>
      <c r="J22" s="526">
        <f t="shared" si="3"/>
        <v>110.74917600000001</v>
      </c>
      <c r="K22" s="526">
        <f t="shared" si="3"/>
        <v>53.426290999999999</v>
      </c>
      <c r="L22" s="526">
        <f t="shared" si="3"/>
        <v>38.842137000000001</v>
      </c>
      <c r="M22" s="526">
        <f t="shared" si="3"/>
        <v>0</v>
      </c>
      <c r="N22" s="526">
        <f t="shared" si="3"/>
        <v>0</v>
      </c>
      <c r="O22" s="526"/>
      <c r="P22" s="526">
        <f t="shared" si="4"/>
        <v>220.81146680000001</v>
      </c>
    </row>
    <row r="23" spans="2:16">
      <c r="B23" s="48" t="s">
        <v>108</v>
      </c>
      <c r="C23" s="487">
        <f>SUM(C20:C22)</f>
        <v>63.77834496740001</v>
      </c>
      <c r="D23" s="487">
        <f t="shared" ref="D23:P23" si="5">SUM(D20:D22)</f>
        <v>80.153716250699986</v>
      </c>
      <c r="E23" s="487">
        <f t="shared" si="5"/>
        <v>35.788712187499996</v>
      </c>
      <c r="F23" s="487">
        <f t="shared" si="5"/>
        <v>38.925845355600003</v>
      </c>
      <c r="G23" s="487">
        <f t="shared" si="5"/>
        <v>13.811304799999998</v>
      </c>
      <c r="H23" s="487">
        <f t="shared" si="5"/>
        <v>30.287888070000001</v>
      </c>
      <c r="I23" s="487">
        <f t="shared" si="5"/>
        <v>44.004968230900005</v>
      </c>
      <c r="J23" s="487">
        <f t="shared" si="5"/>
        <v>139.50416446240945</v>
      </c>
      <c r="K23" s="487">
        <f t="shared" si="5"/>
        <v>204.26617099999999</v>
      </c>
      <c r="L23" s="487">
        <f t="shared" si="5"/>
        <v>417.22263700000002</v>
      </c>
      <c r="M23" s="487">
        <f t="shared" si="5"/>
        <v>1.6</v>
      </c>
      <c r="N23" s="487">
        <f t="shared" si="5"/>
        <v>194.20613800000001</v>
      </c>
      <c r="O23" s="487"/>
      <c r="P23" s="487">
        <f t="shared" si="5"/>
        <v>1263.5498903245095</v>
      </c>
    </row>
    <row r="25" spans="2:16">
      <c r="B25" s="527" t="s">
        <v>1236</v>
      </c>
    </row>
    <row r="26" spans="2:16">
      <c r="B26" s="528" t="s">
        <v>1235</v>
      </c>
      <c r="C26" s="528" t="s">
        <v>1230</v>
      </c>
      <c r="D26" s="528" t="s">
        <v>1231</v>
      </c>
      <c r="E26" s="528" t="s">
        <v>1232</v>
      </c>
      <c r="F26" s="528" t="s">
        <v>1233</v>
      </c>
      <c r="G26" s="528" t="s">
        <v>1234</v>
      </c>
      <c r="J26" s="539"/>
      <c r="K26" s="526"/>
    </row>
    <row r="27" spans="2:16">
      <c r="B27" s="530" t="s">
        <v>63</v>
      </c>
      <c r="C27" s="529">
        <f>C20+D20+E20</f>
        <v>0</v>
      </c>
      <c r="D27" s="529">
        <f>+F20+G20+H20</f>
        <v>3.0040640000000001</v>
      </c>
      <c r="E27" s="529">
        <f>I20+J20+K20</f>
        <v>0</v>
      </c>
      <c r="F27" s="529">
        <f>L20+M20+N20</f>
        <v>77.301999999999992</v>
      </c>
      <c r="G27" s="529">
        <f>SUM(C27:F27)</f>
        <v>80.306063999999992</v>
      </c>
      <c r="I27" s="540"/>
      <c r="J27" s="540"/>
      <c r="K27" s="540"/>
    </row>
    <row r="28" spans="2:16">
      <c r="B28" s="530" t="s">
        <v>64</v>
      </c>
      <c r="C28" s="529">
        <f t="shared" ref="C28:C29" si="6">C21+D21+E21</f>
        <v>178.97144540560001</v>
      </c>
      <c r="D28" s="529">
        <f t="shared" ref="D28:D29" si="7">+F21+G21+H21</f>
        <v>62.976439425600006</v>
      </c>
      <c r="E28" s="529">
        <f t="shared" ref="E28:E29" si="8">I21+J21+K21</f>
        <v>223.59983669330944</v>
      </c>
      <c r="F28" s="529">
        <f t="shared" ref="F28:F29" si="9">L21+M21+N21</f>
        <v>496.88463800000005</v>
      </c>
      <c r="G28" s="529">
        <f t="shared" ref="G28:G29" si="10">SUM(C28:F28)</f>
        <v>962.43235952450959</v>
      </c>
    </row>
    <row r="29" spans="2:16">
      <c r="B29" s="530" t="s">
        <v>484</v>
      </c>
      <c r="C29" s="529">
        <f t="shared" si="6"/>
        <v>0.74932799999999999</v>
      </c>
      <c r="D29" s="529">
        <f t="shared" si="7"/>
        <v>17.044534800000001</v>
      </c>
      <c r="E29" s="529">
        <f t="shared" si="8"/>
        <v>164.175467</v>
      </c>
      <c r="F29" s="529">
        <f t="shared" si="9"/>
        <v>38.842137000000001</v>
      </c>
      <c r="G29" s="529">
        <f t="shared" si="10"/>
        <v>220.81146680000001</v>
      </c>
    </row>
    <row r="30" spans="2:16">
      <c r="B30" s="531" t="s">
        <v>108</v>
      </c>
      <c r="C30" s="532">
        <f>SUM(C27:C29)</f>
        <v>179.7207734056</v>
      </c>
      <c r="D30" s="532">
        <f t="shared" ref="D30:G30" si="11">SUM(D27:D29)</f>
        <v>83.025038225600014</v>
      </c>
      <c r="E30" s="532">
        <f t="shared" si="11"/>
        <v>387.77530369330941</v>
      </c>
      <c r="F30" s="532">
        <f t="shared" si="11"/>
        <v>613.028775</v>
      </c>
      <c r="G30" s="532">
        <f t="shared" si="11"/>
        <v>1263.5498903245095</v>
      </c>
    </row>
    <row r="31" spans="2:16">
      <c r="I31" t="s">
        <v>1244</v>
      </c>
    </row>
    <row r="32" spans="2:16">
      <c r="B32" s="527" t="s">
        <v>65</v>
      </c>
      <c r="I32" s="527" t="s">
        <v>176</v>
      </c>
    </row>
    <row r="33" spans="2:14">
      <c r="B33" s="528" t="s">
        <v>1235</v>
      </c>
      <c r="C33" s="528" t="s">
        <v>1230</v>
      </c>
      <c r="D33" s="528" t="s">
        <v>1231</v>
      </c>
      <c r="E33" s="528" t="s">
        <v>1232</v>
      </c>
      <c r="F33" s="528" t="s">
        <v>1233</v>
      </c>
      <c r="G33" s="528" t="s">
        <v>1234</v>
      </c>
      <c r="I33" s="528" t="s">
        <v>1238</v>
      </c>
      <c r="J33" s="528" t="s">
        <v>1116</v>
      </c>
      <c r="K33" s="528" t="s">
        <v>1117</v>
      </c>
      <c r="L33" s="528" t="s">
        <v>1118</v>
      </c>
      <c r="M33" s="528" t="s">
        <v>1119</v>
      </c>
      <c r="N33" s="528" t="s">
        <v>108</v>
      </c>
    </row>
    <row r="34" spans="2:14">
      <c r="B34" s="530" t="s">
        <v>63</v>
      </c>
      <c r="C34" s="534">
        <v>0</v>
      </c>
      <c r="D34" s="534">
        <f>F20+G20+H20</f>
        <v>3.0040640000000001</v>
      </c>
      <c r="E34" s="534">
        <f>E27</f>
        <v>0</v>
      </c>
      <c r="F34" s="534">
        <f>F27</f>
        <v>77.301999999999992</v>
      </c>
      <c r="G34" s="534">
        <f>SUM(C34:F34)</f>
        <v>80.306063999999992</v>
      </c>
      <c r="I34" s="530" t="s">
        <v>63</v>
      </c>
      <c r="J34" s="534">
        <v>0</v>
      </c>
      <c r="K34" s="534">
        <v>3.0040640000000001</v>
      </c>
      <c r="L34" s="534">
        <v>0</v>
      </c>
      <c r="M34" s="534">
        <v>112.30199999999999</v>
      </c>
      <c r="N34" s="534">
        <v>115.30606399999999</v>
      </c>
    </row>
    <row r="35" spans="2:14">
      <c r="B35" s="530" t="s">
        <v>64</v>
      </c>
      <c r="C35" s="534">
        <v>192</v>
      </c>
      <c r="D35" s="534">
        <f t="shared" ref="D35:D36" si="12">F21+G21+H21</f>
        <v>62.976439425600006</v>
      </c>
      <c r="E35" s="534">
        <f t="shared" ref="E35:F35" si="13">E28</f>
        <v>223.59983669330944</v>
      </c>
      <c r="F35" s="534">
        <f t="shared" si="13"/>
        <v>496.88463800000005</v>
      </c>
      <c r="G35" s="534">
        <f>SUM(C35:F35)</f>
        <v>975.4609141189095</v>
      </c>
      <c r="I35" s="530" t="s">
        <v>64</v>
      </c>
      <c r="J35" s="534">
        <v>192</v>
      </c>
      <c r="K35" s="534">
        <v>62.976439425600006</v>
      </c>
      <c r="L35" s="534">
        <v>237.66397469330946</v>
      </c>
      <c r="M35" s="534">
        <v>482.82050000000004</v>
      </c>
      <c r="N35" s="534">
        <v>975.4609141189095</v>
      </c>
    </row>
    <row r="36" spans="2:14">
      <c r="B36" s="530" t="s">
        <v>484</v>
      </c>
      <c r="C36" s="534">
        <v>0.995</v>
      </c>
      <c r="D36" s="534">
        <f t="shared" si="12"/>
        <v>17.044534800000001</v>
      </c>
      <c r="E36" s="534">
        <f t="shared" ref="E36:F36" si="14">E29</f>
        <v>164.175467</v>
      </c>
      <c r="F36" s="534">
        <f t="shared" si="14"/>
        <v>38.842137000000001</v>
      </c>
      <c r="G36" s="534">
        <f t="shared" ref="G36" si="15">SUM(C36:F36)</f>
        <v>221.05713880000002</v>
      </c>
      <c r="I36" s="530" t="s">
        <v>484</v>
      </c>
      <c r="J36" s="534">
        <v>0.995</v>
      </c>
      <c r="K36" s="534">
        <v>17.044534800000001</v>
      </c>
      <c r="L36" s="534">
        <v>100</v>
      </c>
      <c r="M36" s="534">
        <v>38.842137000000001</v>
      </c>
      <c r="N36" s="534">
        <v>221.05713880000002</v>
      </c>
    </row>
    <row r="37" spans="2:14">
      <c r="B37" s="531" t="s">
        <v>108</v>
      </c>
      <c r="C37" s="532">
        <f>SUM(C35:C36)</f>
        <v>192.995</v>
      </c>
      <c r="D37" s="533">
        <f>SUM(D34:D36)</f>
        <v>83.025038225600014</v>
      </c>
      <c r="E37" s="533">
        <f>SUM(E34:E36)</f>
        <v>387.77530369330941</v>
      </c>
      <c r="F37" s="533">
        <f>SUM(F34:F36)</f>
        <v>613.028775</v>
      </c>
      <c r="G37" s="533">
        <f t="shared" ref="G37" si="16">SUM(G34:G36)</f>
        <v>1276.8241169189096</v>
      </c>
      <c r="I37" s="531" t="s">
        <v>108</v>
      </c>
      <c r="J37" s="532">
        <f>SUM(J34:J36)</f>
        <v>192.995</v>
      </c>
      <c r="K37" s="532">
        <f t="shared" ref="K37:N37" si="17">SUM(K34:K36)</f>
        <v>83.025038225600014</v>
      </c>
      <c r="L37" s="532">
        <f t="shared" si="17"/>
        <v>337.66397469330946</v>
      </c>
      <c r="M37" s="532">
        <f t="shared" si="17"/>
        <v>633.96463700000004</v>
      </c>
      <c r="N37" s="532">
        <f t="shared" si="17"/>
        <v>1311.8241169189096</v>
      </c>
    </row>
    <row r="40" spans="2:14">
      <c r="B40" s="528" t="s">
        <v>1239</v>
      </c>
    </row>
    <row r="41" spans="2:14">
      <c r="B41" s="528" t="s">
        <v>1238</v>
      </c>
      <c r="C41" s="528" t="s">
        <v>1116</v>
      </c>
      <c r="D41" s="528" t="s">
        <v>1117</v>
      </c>
      <c r="E41" s="528" t="s">
        <v>1118</v>
      </c>
      <c r="F41" s="528" t="s">
        <v>1119</v>
      </c>
      <c r="G41" s="528" t="s">
        <v>108</v>
      </c>
    </row>
    <row r="42" spans="2:14">
      <c r="B42" s="530" t="s">
        <v>63</v>
      </c>
      <c r="C42" s="534">
        <f>C34/100</f>
        <v>0</v>
      </c>
      <c r="D42" s="534">
        <f t="shared" ref="D42:F42" si="18">D34/100</f>
        <v>3.004064E-2</v>
      </c>
      <c r="E42" s="534">
        <f>E34/100</f>
        <v>0</v>
      </c>
      <c r="F42" s="534">
        <f t="shared" si="18"/>
        <v>0.77301999999999993</v>
      </c>
      <c r="G42" s="534">
        <f>SUM(C42:F42)</f>
        <v>0.80306063999999988</v>
      </c>
    </row>
    <row r="43" spans="2:14">
      <c r="B43" s="530" t="s">
        <v>64</v>
      </c>
      <c r="C43" s="534">
        <f t="shared" ref="C43:F44" si="19">C35/100</f>
        <v>1.92</v>
      </c>
      <c r="D43" s="534">
        <f t="shared" si="19"/>
        <v>0.62976439425600006</v>
      </c>
      <c r="E43" s="534">
        <f t="shared" si="19"/>
        <v>2.2359983669330945</v>
      </c>
      <c r="F43" s="534">
        <f t="shared" si="19"/>
        <v>4.9688463800000005</v>
      </c>
      <c r="G43" s="534">
        <f t="shared" ref="G43:G44" si="20">SUM(C43:F43)</f>
        <v>9.7546091411890945</v>
      </c>
    </row>
    <row r="44" spans="2:14">
      <c r="B44" s="530" t="s">
        <v>484</v>
      </c>
      <c r="C44" s="534">
        <f t="shared" si="19"/>
        <v>9.9500000000000005E-3</v>
      </c>
      <c r="D44" s="534">
        <f t="shared" si="19"/>
        <v>0.170445348</v>
      </c>
      <c r="E44" s="534">
        <f t="shared" si="19"/>
        <v>1.6417546700000001</v>
      </c>
      <c r="F44" s="534">
        <f t="shared" si="19"/>
        <v>0.38842136999999999</v>
      </c>
      <c r="G44" s="534">
        <f t="shared" si="20"/>
        <v>2.210571388</v>
      </c>
    </row>
    <row r="45" spans="2:14">
      <c r="B45" s="531" t="s">
        <v>108</v>
      </c>
      <c r="C45" s="532">
        <f>SUM(C42:C44)</f>
        <v>1.9299499999999998</v>
      </c>
      <c r="D45" s="532">
        <f t="shared" ref="D45:G45" si="21">SUM(D42:D44)</f>
        <v>0.83025038225600001</v>
      </c>
      <c r="E45" s="532">
        <f t="shared" si="21"/>
        <v>3.8777530369330946</v>
      </c>
      <c r="F45" s="532">
        <f t="shared" si="21"/>
        <v>6.1302877499999999</v>
      </c>
      <c r="G45" s="532">
        <f t="shared" si="21"/>
        <v>12.768241169189094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3:R25"/>
  <sheetViews>
    <sheetView zoomScale="70" zoomScaleNormal="70" workbookViewId="0">
      <selection activeCell="B30" sqref="B30"/>
    </sheetView>
  </sheetViews>
  <sheetFormatPr defaultRowHeight="17"/>
  <cols>
    <col min="2" max="2" width="26.08984375" bestFit="1" customWidth="1"/>
    <col min="3" max="3" width="15" bestFit="1" customWidth="1"/>
    <col min="4" max="4" width="13.7265625" customWidth="1"/>
    <col min="5" max="5" width="15" bestFit="1" customWidth="1"/>
    <col min="6" max="6" width="15" customWidth="1"/>
    <col min="8" max="8" width="22.81640625" bestFit="1" customWidth="1"/>
    <col min="9" max="9" width="15" bestFit="1" customWidth="1"/>
    <col min="10" max="10" width="13.7265625" bestFit="1" customWidth="1"/>
    <col min="11" max="12" width="15" bestFit="1" customWidth="1"/>
    <col min="14" max="14" width="13.7265625" bestFit="1" customWidth="1"/>
  </cols>
  <sheetData>
    <row r="3" spans="2:18">
      <c r="B3" s="46" t="s">
        <v>1161</v>
      </c>
      <c r="C3" s="46" t="s">
        <v>110</v>
      </c>
    </row>
    <row r="4" spans="2:18">
      <c r="B4" s="46" t="s">
        <v>107</v>
      </c>
      <c r="C4">
        <v>4</v>
      </c>
      <c r="D4">
        <v>5</v>
      </c>
      <c r="E4">
        <v>6</v>
      </c>
      <c r="F4" t="s">
        <v>108</v>
      </c>
      <c r="H4" s="72" t="s">
        <v>1159</v>
      </c>
      <c r="I4" s="72">
        <v>4</v>
      </c>
      <c r="J4" s="72">
        <v>5</v>
      </c>
      <c r="K4" s="72">
        <v>6</v>
      </c>
      <c r="L4" s="72" t="s">
        <v>1160</v>
      </c>
      <c r="N4" s="72" t="s">
        <v>1159</v>
      </c>
      <c r="O4" s="72">
        <v>4</v>
      </c>
      <c r="P4" s="72">
        <v>5</v>
      </c>
      <c r="Q4" s="72">
        <v>6</v>
      </c>
      <c r="R4" s="72" t="s">
        <v>1160</v>
      </c>
    </row>
    <row r="5" spans="2:18">
      <c r="B5" s="47" t="s">
        <v>63</v>
      </c>
      <c r="C5" s="735"/>
      <c r="D5" s="735"/>
      <c r="E5" s="735">
        <v>1642370</v>
      </c>
      <c r="F5" s="735">
        <v>1642370</v>
      </c>
      <c r="H5" s="479" t="s">
        <v>63</v>
      </c>
      <c r="I5" s="484"/>
      <c r="J5" s="484">
        <v>241200</v>
      </c>
      <c r="K5" s="484">
        <v>2762864</v>
      </c>
      <c r="L5" s="484">
        <v>3004064</v>
      </c>
      <c r="N5" s="479" t="s">
        <v>63</v>
      </c>
      <c r="O5" s="486">
        <f>I5/1000000</f>
        <v>0</v>
      </c>
      <c r="P5" s="486">
        <f t="shared" ref="P5:R5" si="0">J5/1000000</f>
        <v>0.2412</v>
      </c>
      <c r="Q5" s="486">
        <f t="shared" si="0"/>
        <v>2.762864</v>
      </c>
      <c r="R5" s="486">
        <f t="shared" si="0"/>
        <v>3.0040640000000001</v>
      </c>
    </row>
    <row r="6" spans="2:18">
      <c r="B6" s="47" t="s">
        <v>484</v>
      </c>
      <c r="C6" s="735">
        <v>6990191.6999999993</v>
      </c>
      <c r="D6" s="735">
        <v>3173459</v>
      </c>
      <c r="E6" s="735">
        <v>6708235.6999999993</v>
      </c>
      <c r="F6" s="735">
        <v>16871886.399999999</v>
      </c>
      <c r="H6" s="478" t="s">
        <v>1142</v>
      </c>
      <c r="J6">
        <v>241200</v>
      </c>
      <c r="K6">
        <v>2762864</v>
      </c>
      <c r="L6">
        <v>3004064</v>
      </c>
      <c r="N6" s="478" t="s">
        <v>1142</v>
      </c>
      <c r="O6" s="486">
        <f>I6/1000000</f>
        <v>0</v>
      </c>
      <c r="P6" s="486">
        <f>J6/1000000</f>
        <v>0.2412</v>
      </c>
      <c r="Q6" s="486">
        <f t="shared" ref="Q6" si="1">K6/1000000</f>
        <v>2.762864</v>
      </c>
      <c r="R6" s="486">
        <f t="shared" ref="R6" si="2">L6/1000000</f>
        <v>3.0040640000000001</v>
      </c>
    </row>
    <row r="7" spans="2:18">
      <c r="B7" s="47" t="s">
        <v>64</v>
      </c>
      <c r="C7" s="735">
        <v>31235478.6556</v>
      </c>
      <c r="D7" s="735">
        <v>16935060.300000001</v>
      </c>
      <c r="E7" s="735">
        <v>23382168.010000002</v>
      </c>
      <c r="F7" s="735">
        <v>71552706.965599999</v>
      </c>
      <c r="H7" s="479" t="s">
        <v>484</v>
      </c>
      <c r="I7" s="484">
        <v>6981566.6999999993</v>
      </c>
      <c r="J7" s="484">
        <v>3173459</v>
      </c>
      <c r="K7" s="484">
        <v>6889509.0999999996</v>
      </c>
      <c r="L7" s="484">
        <v>17044534.799999997</v>
      </c>
      <c r="N7" s="479" t="s">
        <v>484</v>
      </c>
      <c r="O7" s="486">
        <f>I7/1000000</f>
        <v>6.9815666999999992</v>
      </c>
      <c r="P7" s="486">
        <f>J7/1000000</f>
        <v>3.1734589999999998</v>
      </c>
      <c r="Q7" s="486">
        <f t="shared" ref="Q7:Q19" si="3">K7/1000000</f>
        <v>6.8895090999999997</v>
      </c>
      <c r="R7" s="486">
        <f t="shared" ref="R7:R19" si="4">L7/1000000</f>
        <v>17.044534799999997</v>
      </c>
    </row>
    <row r="8" spans="2:18">
      <c r="B8" s="47" t="s">
        <v>108</v>
      </c>
      <c r="C8" s="735">
        <v>38225670.355599999</v>
      </c>
      <c r="D8" s="735">
        <v>20108519.300000001</v>
      </c>
      <c r="E8" s="735">
        <v>31732773.710000001</v>
      </c>
      <c r="F8" s="735">
        <v>90066963.36559999</v>
      </c>
      <c r="H8" s="478" t="s">
        <v>25</v>
      </c>
      <c r="I8">
        <v>3465777.1999999997</v>
      </c>
      <c r="J8">
        <v>569400</v>
      </c>
      <c r="K8">
        <v>6762479.0999999996</v>
      </c>
      <c r="L8">
        <v>10797656.299999999</v>
      </c>
      <c r="N8" s="478" t="s">
        <v>25</v>
      </c>
      <c r="O8" s="486">
        <f t="shared" ref="O8:O19" si="5">I8/1000000</f>
        <v>3.4657771999999998</v>
      </c>
      <c r="P8" s="486">
        <f t="shared" ref="P8:P19" si="6">J8/1000000</f>
        <v>0.56940000000000002</v>
      </c>
      <c r="Q8" s="486">
        <f t="shared" si="3"/>
        <v>6.7624790999999993</v>
      </c>
      <c r="R8" s="486">
        <f t="shared" si="4"/>
        <v>10.797656299999998</v>
      </c>
    </row>
    <row r="9" spans="2:18">
      <c r="H9" s="478" t="s">
        <v>80</v>
      </c>
      <c r="I9">
        <v>3389789.5</v>
      </c>
      <c r="J9">
        <v>2363559</v>
      </c>
      <c r="K9">
        <v>127030</v>
      </c>
      <c r="L9">
        <v>5880378.5</v>
      </c>
      <c r="N9" s="478" t="s">
        <v>80</v>
      </c>
      <c r="O9" s="486">
        <f t="shared" si="5"/>
        <v>3.3897895</v>
      </c>
      <c r="P9" s="486">
        <f t="shared" si="6"/>
        <v>2.363559</v>
      </c>
      <c r="Q9" s="486">
        <f t="shared" si="3"/>
        <v>0.12703</v>
      </c>
      <c r="R9" s="486">
        <f t="shared" si="4"/>
        <v>5.8803785</v>
      </c>
    </row>
    <row r="10" spans="2:18">
      <c r="H10" s="478" t="s">
        <v>1145</v>
      </c>
      <c r="J10">
        <v>182500</v>
      </c>
      <c r="L10">
        <v>182500</v>
      </c>
      <c r="N10" s="478" t="s">
        <v>1145</v>
      </c>
      <c r="O10" s="486">
        <f t="shared" si="5"/>
        <v>0</v>
      </c>
      <c r="P10" s="486">
        <f t="shared" si="6"/>
        <v>0.1825</v>
      </c>
      <c r="Q10" s="486">
        <f t="shared" si="3"/>
        <v>0</v>
      </c>
      <c r="R10" s="486">
        <f t="shared" si="4"/>
        <v>0.1825</v>
      </c>
    </row>
    <row r="11" spans="2:18">
      <c r="H11" s="478" t="s">
        <v>1146</v>
      </c>
      <c r="K11">
        <v>0</v>
      </c>
      <c r="L11">
        <v>0</v>
      </c>
      <c r="N11" s="478" t="s">
        <v>1146</v>
      </c>
      <c r="O11" s="486">
        <f t="shared" si="5"/>
        <v>0</v>
      </c>
      <c r="P11" s="486">
        <f t="shared" si="6"/>
        <v>0</v>
      </c>
      <c r="Q11" s="486">
        <f t="shared" si="3"/>
        <v>0</v>
      </c>
      <c r="R11" s="486">
        <f t="shared" si="4"/>
        <v>0</v>
      </c>
    </row>
    <row r="12" spans="2:18">
      <c r="H12" s="478" t="s">
        <v>1147</v>
      </c>
      <c r="I12">
        <v>126000</v>
      </c>
      <c r="J12">
        <v>58000</v>
      </c>
      <c r="L12">
        <v>184000</v>
      </c>
      <c r="N12" s="478" t="s">
        <v>1147</v>
      </c>
      <c r="O12" s="486">
        <f t="shared" si="5"/>
        <v>0.126</v>
      </c>
      <c r="P12" s="486">
        <f t="shared" si="6"/>
        <v>5.8000000000000003E-2</v>
      </c>
      <c r="Q12" s="486">
        <f t="shared" si="3"/>
        <v>0</v>
      </c>
      <c r="R12" s="486">
        <f t="shared" si="4"/>
        <v>0.184</v>
      </c>
    </row>
    <row r="13" spans="2:18">
      <c r="H13" s="479" t="s">
        <v>64</v>
      </c>
      <c r="I13" s="484">
        <v>33272203.6556</v>
      </c>
      <c r="J13" s="484">
        <v>10548945.800000001</v>
      </c>
      <c r="K13" s="484">
        <v>22799490.76600768</v>
      </c>
      <c r="L13" s="484">
        <v>66620640.221607685</v>
      </c>
      <c r="N13" s="479" t="s">
        <v>64</v>
      </c>
      <c r="O13" s="486">
        <f t="shared" si="5"/>
        <v>33.272203655600002</v>
      </c>
      <c r="P13" s="486">
        <f t="shared" si="6"/>
        <v>10.5489458</v>
      </c>
      <c r="Q13" s="486">
        <f t="shared" si="3"/>
        <v>22.799490766007679</v>
      </c>
      <c r="R13" s="486">
        <f t="shared" si="4"/>
        <v>66.620640221607687</v>
      </c>
    </row>
    <row r="14" spans="2:18">
      <c r="H14" s="478" t="s">
        <v>25</v>
      </c>
      <c r="I14">
        <v>28026569.896600001</v>
      </c>
      <c r="J14">
        <v>2939300</v>
      </c>
      <c r="K14">
        <v>6891315.6660076808</v>
      </c>
      <c r="L14">
        <v>37857185.562607683</v>
      </c>
      <c r="N14" s="478" t="s">
        <v>25</v>
      </c>
      <c r="O14" s="486">
        <f t="shared" si="5"/>
        <v>28.026569896600002</v>
      </c>
      <c r="P14" s="486">
        <f t="shared" si="6"/>
        <v>2.9392999999999998</v>
      </c>
      <c r="Q14" s="486">
        <f t="shared" si="3"/>
        <v>6.8913156660076806</v>
      </c>
      <c r="R14" s="486">
        <f t="shared" si="4"/>
        <v>37.857185562607683</v>
      </c>
    </row>
    <row r="15" spans="2:18">
      <c r="H15" s="478" t="s">
        <v>80</v>
      </c>
      <c r="I15">
        <v>4544833.7589999996</v>
      </c>
      <c r="J15">
        <v>7537045.7999999998</v>
      </c>
      <c r="K15">
        <v>13653175.1</v>
      </c>
      <c r="L15">
        <v>25735054.659000002</v>
      </c>
      <c r="N15" s="478" t="s">
        <v>80</v>
      </c>
      <c r="O15" s="486">
        <f t="shared" si="5"/>
        <v>4.5448337589999994</v>
      </c>
      <c r="P15" s="486">
        <f t="shared" si="6"/>
        <v>7.5370457999999996</v>
      </c>
      <c r="Q15" s="486">
        <f t="shared" si="3"/>
        <v>13.6531751</v>
      </c>
      <c r="R15" s="486">
        <f t="shared" si="4"/>
        <v>25.735054659000003</v>
      </c>
    </row>
    <row r="16" spans="2:18">
      <c r="H16" s="478" t="s">
        <v>7</v>
      </c>
      <c r="I16">
        <v>700800</v>
      </c>
      <c r="L16">
        <v>700800</v>
      </c>
      <c r="N16" s="478" t="s">
        <v>7</v>
      </c>
      <c r="O16" s="486">
        <f t="shared" si="5"/>
        <v>0.70079999999999998</v>
      </c>
      <c r="P16" s="486">
        <f t="shared" si="6"/>
        <v>0</v>
      </c>
      <c r="Q16" s="486">
        <f t="shared" si="3"/>
        <v>0</v>
      </c>
      <c r="R16" s="486">
        <f t="shared" si="4"/>
        <v>0.70079999999999998</v>
      </c>
    </row>
    <row r="17" spans="6:18">
      <c r="H17" s="478" t="s">
        <v>1143</v>
      </c>
      <c r="J17">
        <v>72600</v>
      </c>
      <c r="L17">
        <v>72600</v>
      </c>
      <c r="N17" s="478" t="s">
        <v>1143</v>
      </c>
      <c r="O17" s="486">
        <f t="shared" si="5"/>
        <v>0</v>
      </c>
      <c r="P17" s="486">
        <f t="shared" si="6"/>
        <v>7.2599999999999998E-2</v>
      </c>
      <c r="Q17" s="486">
        <f t="shared" si="3"/>
        <v>0</v>
      </c>
      <c r="R17" s="486">
        <f t="shared" si="4"/>
        <v>7.2599999999999998E-2</v>
      </c>
    </row>
    <row r="18" spans="6:18">
      <c r="H18" s="478" t="s">
        <v>139</v>
      </c>
      <c r="K18">
        <v>455000</v>
      </c>
      <c r="L18">
        <v>455000</v>
      </c>
      <c r="N18" s="478" t="s">
        <v>139</v>
      </c>
      <c r="O18" s="486">
        <f t="shared" si="5"/>
        <v>0</v>
      </c>
      <c r="P18" s="486">
        <f t="shared" si="6"/>
        <v>0</v>
      </c>
      <c r="Q18" s="486">
        <f t="shared" si="3"/>
        <v>0.45500000000000002</v>
      </c>
      <c r="R18" s="486">
        <f t="shared" si="4"/>
        <v>0.45500000000000002</v>
      </c>
    </row>
    <row r="19" spans="6:18">
      <c r="H19" s="478" t="s">
        <v>1144</v>
      </c>
      <c r="K19">
        <v>1800000</v>
      </c>
      <c r="L19">
        <v>1800000</v>
      </c>
      <c r="N19" s="478" t="s">
        <v>1144</v>
      </c>
      <c r="O19" s="486">
        <f t="shared" si="5"/>
        <v>0</v>
      </c>
      <c r="P19" s="486">
        <f t="shared" si="6"/>
        <v>0</v>
      </c>
      <c r="Q19" s="486">
        <f t="shared" si="3"/>
        <v>1.8</v>
      </c>
      <c r="R19" s="486">
        <f t="shared" si="4"/>
        <v>1.8</v>
      </c>
    </row>
    <row r="20" spans="6:18">
      <c r="H20" s="48" t="s">
        <v>1160</v>
      </c>
      <c r="I20" s="485">
        <v>40253770.355599999</v>
      </c>
      <c r="J20" s="485">
        <v>13963604.800000001</v>
      </c>
      <c r="K20" s="485">
        <v>32451863.866007678</v>
      </c>
      <c r="L20" s="485">
        <v>86669239.021607682</v>
      </c>
      <c r="N20" s="48" t="s">
        <v>1160</v>
      </c>
      <c r="O20" s="487">
        <f>O5+O7+O13</f>
        <v>40.253770355600004</v>
      </c>
      <c r="P20" s="487">
        <f t="shared" ref="P20:R20" si="7">P5+P7+P13</f>
        <v>13.963604800000001</v>
      </c>
      <c r="Q20" s="487">
        <f t="shared" si="7"/>
        <v>32.451863866007677</v>
      </c>
      <c r="R20" s="487">
        <f t="shared" si="7"/>
        <v>86.66923902160768</v>
      </c>
    </row>
    <row r="25" spans="6:18">
      <c r="F25" s="49" t="s">
        <v>1328</v>
      </c>
      <c r="H25" s="803" t="s">
        <v>1329</v>
      </c>
    </row>
  </sheetData>
  <phoneticPr fontId="1" type="noConversion"/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filterMode="1"/>
  <dimension ref="A1:AK180"/>
  <sheetViews>
    <sheetView zoomScale="70" zoomScaleNormal="70" workbookViewId="0">
      <pane xSplit="2" ySplit="2" topLeftCell="C78" activePane="bottomRight" state="frozen"/>
      <selection pane="topRight" activeCell="C1" sqref="C1"/>
      <selection pane="bottomLeft" activeCell="A3" sqref="A3"/>
      <selection pane="bottomRight" activeCell="G109" sqref="G109"/>
    </sheetView>
  </sheetViews>
  <sheetFormatPr defaultColWidth="12.54296875" defaultRowHeight="17"/>
  <cols>
    <col min="1" max="1" width="14.1796875" bestFit="1" customWidth="1"/>
    <col min="2" max="2" width="18.6328125" customWidth="1"/>
    <col min="3" max="3" width="13.7265625" customWidth="1"/>
    <col min="4" max="5" width="15" customWidth="1"/>
    <col min="6" max="6" width="32.54296875" customWidth="1"/>
    <col min="7" max="7" width="33.1796875" bestFit="1" customWidth="1"/>
    <col min="8" max="8" width="16.26953125" bestFit="1" customWidth="1"/>
    <col min="9" max="10" width="16.26953125" customWidth="1"/>
    <col min="11" max="11" width="14.26953125" bestFit="1" customWidth="1"/>
    <col min="12" max="12" width="10" bestFit="1" customWidth="1"/>
    <col min="13" max="13" width="20.26953125" bestFit="1" customWidth="1"/>
    <col min="14" max="14" width="18.08984375" bestFit="1" customWidth="1"/>
    <col min="15" max="15" width="18.7265625" bestFit="1" customWidth="1"/>
    <col min="16" max="16" width="25.453125" customWidth="1"/>
    <col min="17" max="17" width="18.08984375" bestFit="1" customWidth="1"/>
    <col min="18" max="18" width="23.08984375" bestFit="1" customWidth="1"/>
    <col min="19" max="19" width="15.54296875" style="734" customWidth="1"/>
    <col min="20" max="20" width="22.54296875" bestFit="1" customWidth="1"/>
    <col min="21" max="21" width="16.08984375" bestFit="1" customWidth="1"/>
    <col min="22" max="25" width="18.08984375" bestFit="1" customWidth="1"/>
    <col min="26" max="26" width="23.90625" bestFit="1" customWidth="1"/>
    <col min="27" max="27" width="82.7265625" bestFit="1" customWidth="1"/>
    <col min="28" max="28" width="27.54296875" bestFit="1" customWidth="1"/>
    <col min="29" max="29" width="13.6328125" bestFit="1" customWidth="1"/>
    <col min="30" max="30" width="16.08984375" bestFit="1" customWidth="1"/>
    <col min="31" max="34" width="18.08984375" bestFit="1" customWidth="1"/>
    <col min="35" max="35" width="23.90625" bestFit="1" customWidth="1"/>
    <col min="36" max="36" width="82.7265625" bestFit="1" customWidth="1"/>
    <col min="37" max="37" width="27.54296875" bestFit="1" customWidth="1"/>
  </cols>
  <sheetData>
    <row r="1" spans="1:37" ht="27">
      <c r="A1" s="1114" t="s">
        <v>1620</v>
      </c>
      <c r="B1" s="211" t="s">
        <v>340</v>
      </c>
      <c r="C1" s="212" t="s">
        <v>341</v>
      </c>
      <c r="D1" s="212" t="s">
        <v>342</v>
      </c>
      <c r="E1" s="240" t="s">
        <v>422</v>
      </c>
      <c r="F1" s="240" t="s">
        <v>502</v>
      </c>
      <c r="G1" s="240" t="s">
        <v>503</v>
      </c>
      <c r="H1" s="212" t="s">
        <v>0</v>
      </c>
      <c r="I1" s="212" t="s">
        <v>343</v>
      </c>
      <c r="J1" s="212" t="s">
        <v>344</v>
      </c>
      <c r="K1" s="212" t="s">
        <v>345</v>
      </c>
      <c r="L1" s="212" t="s">
        <v>346</v>
      </c>
      <c r="M1" s="212" t="s">
        <v>347</v>
      </c>
      <c r="N1" s="524" t="s">
        <v>348</v>
      </c>
      <c r="O1" s="214" t="s">
        <v>349</v>
      </c>
      <c r="P1" s="214" t="s">
        <v>350</v>
      </c>
      <c r="Q1" s="401" t="s">
        <v>1237</v>
      </c>
      <c r="R1" s="344" t="s">
        <v>178</v>
      </c>
      <c r="S1" s="239" t="s">
        <v>351</v>
      </c>
      <c r="T1" s="396" t="s">
        <v>352</v>
      </c>
      <c r="U1" s="239" t="s">
        <v>353</v>
      </c>
      <c r="V1" s="239" t="s">
        <v>504</v>
      </c>
      <c r="W1" s="238" t="s">
        <v>354</v>
      </c>
      <c r="X1" s="239" t="s">
        <v>355</v>
      </c>
      <c r="Y1" s="216" t="s">
        <v>356</v>
      </c>
      <c r="Z1" s="215" t="s">
        <v>357</v>
      </c>
      <c r="AA1" s="238" t="s">
        <v>358</v>
      </c>
      <c r="AB1" s="238" t="s">
        <v>505</v>
      </c>
      <c r="AC1" s="238" t="s">
        <v>359</v>
      </c>
      <c r="AD1" s="238" t="s">
        <v>360</v>
      </c>
      <c r="AE1" s="238" t="s">
        <v>361</v>
      </c>
      <c r="AF1" s="238" t="s">
        <v>362</v>
      </c>
      <c r="AG1" s="238" t="s">
        <v>506</v>
      </c>
      <c r="AH1" s="212" t="s">
        <v>363</v>
      </c>
      <c r="AI1" s="237" t="s">
        <v>364</v>
      </c>
      <c r="AJ1" s="237" t="s">
        <v>965</v>
      </c>
      <c r="AK1" s="237" t="s">
        <v>364</v>
      </c>
    </row>
    <row r="2" spans="1:37" s="217" customFormat="1" ht="14.5">
      <c r="A2" s="345" t="s">
        <v>739</v>
      </c>
      <c r="B2" s="804" t="s">
        <v>64</v>
      </c>
      <c r="C2" s="369" t="s">
        <v>1339</v>
      </c>
      <c r="D2" s="347" t="s">
        <v>44</v>
      </c>
      <c r="E2" s="506">
        <v>45381</v>
      </c>
      <c r="F2" s="273" t="s">
        <v>642</v>
      </c>
      <c r="G2" s="273" t="s">
        <v>7</v>
      </c>
      <c r="H2" s="373" t="s">
        <v>211</v>
      </c>
      <c r="I2" s="373" t="s">
        <v>212</v>
      </c>
      <c r="J2" s="805" t="s">
        <v>6</v>
      </c>
      <c r="K2" s="369" t="s">
        <v>7</v>
      </c>
      <c r="L2" s="369" t="s">
        <v>7</v>
      </c>
      <c r="M2" s="369" t="s">
        <v>1167</v>
      </c>
      <c r="N2" s="806" t="s">
        <v>24</v>
      </c>
      <c r="O2" s="807">
        <v>96000</v>
      </c>
      <c r="P2" s="807">
        <v>700800</v>
      </c>
      <c r="Q2" s="807">
        <v>681100.80000000005</v>
      </c>
      <c r="R2" s="350">
        <v>19699.199999999953</v>
      </c>
      <c r="S2" s="807">
        <v>96000</v>
      </c>
      <c r="T2" s="806">
        <v>0.68110080000000006</v>
      </c>
      <c r="U2" s="808"/>
      <c r="V2" s="809">
        <v>250546</v>
      </c>
      <c r="W2" s="810" t="s">
        <v>674</v>
      </c>
      <c r="X2" s="808">
        <v>45381</v>
      </c>
      <c r="Y2" s="811" t="s">
        <v>21</v>
      </c>
      <c r="Z2" s="812">
        <v>5</v>
      </c>
      <c r="AA2" s="812"/>
      <c r="AB2" s="509"/>
      <c r="AC2" s="509"/>
      <c r="AD2" s="509"/>
      <c r="AE2" s="509"/>
      <c r="AF2" s="509"/>
      <c r="AG2" s="509"/>
      <c r="AH2" s="318" t="s">
        <v>643</v>
      </c>
      <c r="AI2" s="508">
        <v>4</v>
      </c>
      <c r="AJ2" s="273" t="s">
        <v>957</v>
      </c>
    </row>
    <row r="3" spans="1:37" s="598" customFormat="1" ht="270">
      <c r="A3" s="345" t="s">
        <v>821</v>
      </c>
      <c r="B3" s="804" t="s">
        <v>64</v>
      </c>
      <c r="C3" s="369" t="s">
        <v>1345</v>
      </c>
      <c r="D3" s="347" t="s">
        <v>44</v>
      </c>
      <c r="E3" s="273"/>
      <c r="F3" s="317" t="s">
        <v>1148</v>
      </c>
      <c r="G3" s="273" t="s">
        <v>644</v>
      </c>
      <c r="H3" s="373" t="s">
        <v>167</v>
      </c>
      <c r="I3" s="373" t="s">
        <v>645</v>
      </c>
      <c r="J3" s="816" t="s">
        <v>6</v>
      </c>
      <c r="K3" s="369" t="s">
        <v>80</v>
      </c>
      <c r="L3" s="369" t="s">
        <v>646</v>
      </c>
      <c r="M3" s="369" t="s">
        <v>647</v>
      </c>
      <c r="N3" s="373" t="s">
        <v>26</v>
      </c>
      <c r="O3" s="807">
        <v>5521309</v>
      </c>
      <c r="P3" s="807">
        <v>5521309</v>
      </c>
      <c r="Q3" s="807">
        <v>5500000</v>
      </c>
      <c r="R3" s="350">
        <v>21309</v>
      </c>
      <c r="S3" s="821">
        <v>273571</v>
      </c>
      <c r="T3" s="807">
        <v>5.5</v>
      </c>
      <c r="U3" s="808"/>
      <c r="V3" s="809">
        <v>218195</v>
      </c>
      <c r="W3" s="822" t="s">
        <v>1346</v>
      </c>
      <c r="X3" s="823" t="s">
        <v>648</v>
      </c>
      <c r="Y3" s="811" t="s">
        <v>22</v>
      </c>
      <c r="Z3" s="811">
        <v>6</v>
      </c>
      <c r="AA3" s="812"/>
      <c r="AB3" s="602"/>
      <c r="AC3" s="602"/>
      <c r="AD3" s="602"/>
      <c r="AE3" s="602"/>
      <c r="AF3" s="600"/>
      <c r="AG3" s="602"/>
      <c r="AH3" s="576" t="s">
        <v>935</v>
      </c>
      <c r="AI3" s="576" t="s">
        <v>1168</v>
      </c>
      <c r="AJ3" s="574" t="s">
        <v>957</v>
      </c>
    </row>
    <row r="4" spans="1:37" s="598" customFormat="1" ht="52">
      <c r="A4" s="345" t="s">
        <v>828</v>
      </c>
      <c r="B4" s="804" t="s">
        <v>1340</v>
      </c>
      <c r="C4" s="369" t="s">
        <v>1363</v>
      </c>
      <c r="D4" s="347" t="s">
        <v>44</v>
      </c>
      <c r="E4" s="273"/>
      <c r="F4" s="318" t="s">
        <v>655</v>
      </c>
      <c r="G4" s="318" t="s">
        <v>656</v>
      </c>
      <c r="H4" s="369" t="s">
        <v>1350</v>
      </c>
      <c r="I4" s="373" t="s">
        <v>84</v>
      </c>
      <c r="J4" s="816" t="s">
        <v>6</v>
      </c>
      <c r="K4" s="369" t="s">
        <v>53</v>
      </c>
      <c r="L4" s="369" t="s">
        <v>9</v>
      </c>
      <c r="M4" s="832" t="s">
        <v>1073</v>
      </c>
      <c r="N4" s="806" t="s">
        <v>1</v>
      </c>
      <c r="O4" s="807">
        <v>670075</v>
      </c>
      <c r="P4" s="807">
        <v>670075</v>
      </c>
      <c r="Q4" s="826">
        <v>670075</v>
      </c>
      <c r="R4" s="807">
        <v>0</v>
      </c>
      <c r="S4" s="833">
        <v>670075</v>
      </c>
      <c r="T4" s="834">
        <v>0.67007499999999998</v>
      </c>
      <c r="U4" s="809"/>
      <c r="V4" s="809">
        <v>335037.5</v>
      </c>
      <c r="W4" s="835" t="s">
        <v>690</v>
      </c>
      <c r="X4" s="831">
        <v>45291</v>
      </c>
      <c r="Y4" s="819" t="s">
        <v>20</v>
      </c>
      <c r="Z4" s="819">
        <v>4</v>
      </c>
      <c r="AA4" s="836" t="s">
        <v>1364</v>
      </c>
      <c r="AB4" s="592"/>
      <c r="AC4" s="592"/>
      <c r="AD4" s="592"/>
      <c r="AE4" s="592"/>
      <c r="AF4" s="585" t="s">
        <v>650</v>
      </c>
      <c r="AG4" s="592"/>
      <c r="AH4" s="605" t="s">
        <v>1280</v>
      </c>
      <c r="AI4" s="606" t="s">
        <v>1169</v>
      </c>
      <c r="AJ4" s="588" t="s">
        <v>958</v>
      </c>
    </row>
    <row r="5" spans="1:37" s="598" customFormat="1" ht="52">
      <c r="A5" s="345" t="s">
        <v>828</v>
      </c>
      <c r="B5" s="804" t="s">
        <v>1340</v>
      </c>
      <c r="C5" s="369" t="s">
        <v>1366</v>
      </c>
      <c r="D5" s="347" t="s">
        <v>44</v>
      </c>
      <c r="E5" s="273"/>
      <c r="F5" s="318" t="s">
        <v>655</v>
      </c>
      <c r="G5" s="318" t="s">
        <v>656</v>
      </c>
      <c r="H5" s="369" t="s">
        <v>1350</v>
      </c>
      <c r="I5" s="373" t="s">
        <v>84</v>
      </c>
      <c r="J5" s="816" t="s">
        <v>6</v>
      </c>
      <c r="K5" s="369" t="s">
        <v>53</v>
      </c>
      <c r="L5" s="369" t="s">
        <v>9</v>
      </c>
      <c r="M5" s="832" t="s">
        <v>1073</v>
      </c>
      <c r="N5" s="806" t="s">
        <v>1</v>
      </c>
      <c r="O5" s="807">
        <v>1327925</v>
      </c>
      <c r="P5" s="807">
        <v>1327925</v>
      </c>
      <c r="Q5" s="826">
        <v>631603</v>
      </c>
      <c r="R5" s="807">
        <v>696322</v>
      </c>
      <c r="S5" s="833">
        <v>631603</v>
      </c>
      <c r="T5" s="834">
        <v>0.63160300000000003</v>
      </c>
      <c r="U5" s="809"/>
      <c r="V5" s="809">
        <v>315801.5</v>
      </c>
      <c r="W5" s="835" t="s">
        <v>690</v>
      </c>
      <c r="X5" s="831">
        <v>45291</v>
      </c>
      <c r="Y5" s="819" t="s">
        <v>21</v>
      </c>
      <c r="Z5" s="819">
        <v>5</v>
      </c>
      <c r="AA5" s="819"/>
      <c r="AB5" s="592"/>
      <c r="AC5" s="592"/>
      <c r="AD5" s="592"/>
      <c r="AE5" s="592"/>
      <c r="AF5" s="585" t="s">
        <v>650</v>
      </c>
      <c r="AG5" s="592"/>
      <c r="AH5" s="607" t="s">
        <v>1281</v>
      </c>
      <c r="AI5" s="606" t="s">
        <v>1169</v>
      </c>
      <c r="AJ5" s="588" t="s">
        <v>958</v>
      </c>
    </row>
    <row r="6" spans="1:37" s="598" customFormat="1" ht="108">
      <c r="A6" s="345" t="s">
        <v>828</v>
      </c>
      <c r="B6" s="804" t="s">
        <v>1340</v>
      </c>
      <c r="C6" s="369" t="s">
        <v>1367</v>
      </c>
      <c r="D6" s="347" t="s">
        <v>44</v>
      </c>
      <c r="E6" s="273"/>
      <c r="F6" s="318" t="s">
        <v>655</v>
      </c>
      <c r="G6" s="318" t="s">
        <v>656</v>
      </c>
      <c r="H6" s="369" t="s">
        <v>1350</v>
      </c>
      <c r="I6" s="373" t="s">
        <v>84</v>
      </c>
      <c r="J6" s="816" t="s">
        <v>6</v>
      </c>
      <c r="K6" s="369" t="s">
        <v>53</v>
      </c>
      <c r="L6" s="369" t="s">
        <v>9</v>
      </c>
      <c r="M6" s="832" t="s">
        <v>1073</v>
      </c>
      <c r="N6" s="806" t="s">
        <v>1</v>
      </c>
      <c r="O6" s="807">
        <v>1327925</v>
      </c>
      <c r="P6" s="807">
        <v>1327925</v>
      </c>
      <c r="Q6" s="826">
        <v>696322</v>
      </c>
      <c r="R6" s="807">
        <v>631603</v>
      </c>
      <c r="S6" s="833">
        <v>696322</v>
      </c>
      <c r="T6" s="834">
        <v>0.696322</v>
      </c>
      <c r="U6" s="809"/>
      <c r="V6" s="809">
        <v>348161</v>
      </c>
      <c r="W6" s="835" t="s">
        <v>690</v>
      </c>
      <c r="X6" s="831">
        <v>45291</v>
      </c>
      <c r="Y6" s="819" t="s">
        <v>22</v>
      </c>
      <c r="Z6" s="819">
        <v>6</v>
      </c>
      <c r="AA6" s="819"/>
      <c r="AB6" s="592"/>
      <c r="AC6" s="592"/>
      <c r="AD6" s="592"/>
      <c r="AE6" s="592"/>
      <c r="AF6" s="585" t="s">
        <v>654</v>
      </c>
      <c r="AG6" s="592"/>
      <c r="AH6" s="604" t="s">
        <v>1282</v>
      </c>
      <c r="AI6" s="587" t="s">
        <v>1170</v>
      </c>
      <c r="AJ6" s="588" t="s">
        <v>958</v>
      </c>
    </row>
    <row r="7" spans="1:37" s="598" customFormat="1" ht="108">
      <c r="A7" s="693" t="s">
        <v>829</v>
      </c>
      <c r="B7" s="804" t="s">
        <v>1340</v>
      </c>
      <c r="C7" s="369" t="s">
        <v>1368</v>
      </c>
      <c r="D7" s="347" t="s">
        <v>44</v>
      </c>
      <c r="E7" s="273"/>
      <c r="F7" s="318" t="s">
        <v>653</v>
      </c>
      <c r="G7" s="318" t="s">
        <v>172</v>
      </c>
      <c r="H7" s="369" t="s">
        <v>1350</v>
      </c>
      <c r="I7" s="373" t="s">
        <v>84</v>
      </c>
      <c r="J7" s="816" t="s">
        <v>6</v>
      </c>
      <c r="K7" s="369" t="s">
        <v>53</v>
      </c>
      <c r="L7" s="369" t="s">
        <v>9</v>
      </c>
      <c r="M7" s="839" t="s">
        <v>659</v>
      </c>
      <c r="N7" s="806" t="s">
        <v>1</v>
      </c>
      <c r="O7" s="807">
        <v>1868130</v>
      </c>
      <c r="P7" s="826">
        <v>1868130</v>
      </c>
      <c r="Q7" s="826">
        <v>1690000</v>
      </c>
      <c r="R7" s="350">
        <v>178130</v>
      </c>
      <c r="S7" s="830">
        <v>1690000</v>
      </c>
      <c r="T7" s="818">
        <v>1.69</v>
      </c>
      <c r="U7" s="809"/>
      <c r="V7" s="809">
        <v>845000</v>
      </c>
      <c r="W7" s="840" t="s">
        <v>1369</v>
      </c>
      <c r="X7" s="831"/>
      <c r="Y7" s="819" t="s">
        <v>22</v>
      </c>
      <c r="Z7" s="819">
        <v>6</v>
      </c>
      <c r="AA7" s="819"/>
      <c r="AB7" s="592"/>
      <c r="AC7" s="592"/>
      <c r="AD7" s="592"/>
      <c r="AE7" s="592"/>
      <c r="AF7" s="585" t="s">
        <v>654</v>
      </c>
      <c r="AG7" s="592"/>
      <c r="AH7" s="604" t="s">
        <v>1283</v>
      </c>
      <c r="AI7" s="587"/>
      <c r="AJ7" s="588" t="s">
        <v>958</v>
      </c>
    </row>
    <row r="8" spans="1:37" s="598" customFormat="1" ht="53">
      <c r="A8" s="693" t="s">
        <v>830</v>
      </c>
      <c r="B8" s="804" t="s">
        <v>1340</v>
      </c>
      <c r="C8" s="369" t="s">
        <v>1371</v>
      </c>
      <c r="D8" s="347" t="s">
        <v>44</v>
      </c>
      <c r="E8" s="273"/>
      <c r="F8" s="318" t="s">
        <v>653</v>
      </c>
      <c r="G8" s="318" t="s">
        <v>172</v>
      </c>
      <c r="H8" s="369" t="s">
        <v>1350</v>
      </c>
      <c r="I8" s="373" t="s">
        <v>84</v>
      </c>
      <c r="J8" s="816" t="s">
        <v>6</v>
      </c>
      <c r="K8" s="369" t="s">
        <v>53</v>
      </c>
      <c r="L8" s="369" t="s">
        <v>9</v>
      </c>
      <c r="M8" s="369" t="s">
        <v>1073</v>
      </c>
      <c r="N8" s="806" t="s">
        <v>1</v>
      </c>
      <c r="O8" s="807">
        <v>3215970</v>
      </c>
      <c r="P8" s="826">
        <v>3215970</v>
      </c>
      <c r="Q8" s="826">
        <v>1938600</v>
      </c>
      <c r="R8" s="350">
        <v>1277370</v>
      </c>
      <c r="S8" s="830">
        <v>1938600</v>
      </c>
      <c r="T8" s="818">
        <v>1.9386000000000001</v>
      </c>
      <c r="U8" s="809"/>
      <c r="V8" s="809">
        <v>969300</v>
      </c>
      <c r="W8" s="840" t="s">
        <v>1369</v>
      </c>
      <c r="X8" s="831"/>
      <c r="Y8" s="819" t="s">
        <v>22</v>
      </c>
      <c r="Z8" s="819">
        <v>6</v>
      </c>
      <c r="AA8" s="819"/>
      <c r="AB8" s="592"/>
      <c r="AC8" s="592"/>
      <c r="AD8" s="592"/>
      <c r="AE8" s="592"/>
      <c r="AF8" s="585" t="s">
        <v>650</v>
      </c>
      <c r="AG8" s="592"/>
      <c r="AH8" s="605" t="s">
        <v>1284</v>
      </c>
      <c r="AI8" s="606" t="s">
        <v>1169</v>
      </c>
      <c r="AJ8" s="588" t="s">
        <v>958</v>
      </c>
    </row>
    <row r="9" spans="1:37" s="598" customFormat="1" ht="108">
      <c r="A9" s="345" t="s">
        <v>831</v>
      </c>
      <c r="B9" s="804" t="s">
        <v>1340</v>
      </c>
      <c r="C9" s="369" t="s">
        <v>1372</v>
      </c>
      <c r="D9" s="347" t="s">
        <v>44</v>
      </c>
      <c r="E9" s="273"/>
      <c r="F9" s="318" t="s">
        <v>655</v>
      </c>
      <c r="G9" s="318" t="s">
        <v>656</v>
      </c>
      <c r="H9" s="369" t="s">
        <v>1350</v>
      </c>
      <c r="I9" s="373" t="s">
        <v>84</v>
      </c>
      <c r="J9" s="816" t="s">
        <v>6</v>
      </c>
      <c r="K9" s="369" t="s">
        <v>53</v>
      </c>
      <c r="L9" s="369" t="s">
        <v>9</v>
      </c>
      <c r="M9" s="369" t="s">
        <v>1073</v>
      </c>
      <c r="N9" s="806" t="s">
        <v>1</v>
      </c>
      <c r="O9" s="807">
        <v>1059220</v>
      </c>
      <c r="P9" s="826">
        <v>1059220</v>
      </c>
      <c r="Q9" s="826">
        <v>1059220</v>
      </c>
      <c r="R9" s="350">
        <v>0</v>
      </c>
      <c r="S9" s="826">
        <v>1059220</v>
      </c>
      <c r="T9" s="809">
        <v>1.0592200000000001</v>
      </c>
      <c r="U9" s="809"/>
      <c r="V9" s="809">
        <v>529610</v>
      </c>
      <c r="W9" s="835" t="s">
        <v>690</v>
      </c>
      <c r="X9" s="831">
        <v>45291</v>
      </c>
      <c r="Y9" s="819" t="s">
        <v>22</v>
      </c>
      <c r="Z9" s="819">
        <v>6</v>
      </c>
      <c r="AA9" s="819"/>
      <c r="AB9" s="592"/>
      <c r="AC9" s="592"/>
      <c r="AD9" s="592"/>
      <c r="AE9" s="592"/>
      <c r="AF9" s="585" t="s">
        <v>654</v>
      </c>
      <c r="AG9" s="592"/>
      <c r="AH9" s="604" t="s">
        <v>1283</v>
      </c>
      <c r="AI9" s="587" t="s">
        <v>1170</v>
      </c>
      <c r="AJ9" s="588" t="s">
        <v>958</v>
      </c>
    </row>
    <row r="10" spans="1:37" s="598" customFormat="1" ht="80">
      <c r="A10" s="345" t="s">
        <v>832</v>
      </c>
      <c r="B10" s="804" t="s">
        <v>1340</v>
      </c>
      <c r="C10" s="369" t="s">
        <v>1374</v>
      </c>
      <c r="D10" s="347" t="s">
        <v>44</v>
      </c>
      <c r="E10" s="273"/>
      <c r="F10" s="318" t="s">
        <v>653</v>
      </c>
      <c r="G10" s="318" t="s">
        <v>172</v>
      </c>
      <c r="H10" s="369" t="s">
        <v>1350</v>
      </c>
      <c r="I10" s="373" t="s">
        <v>84</v>
      </c>
      <c r="J10" s="816" t="s">
        <v>6</v>
      </c>
      <c r="K10" s="369" t="s">
        <v>53</v>
      </c>
      <c r="L10" s="369" t="s">
        <v>9</v>
      </c>
      <c r="M10" s="369" t="s">
        <v>1073</v>
      </c>
      <c r="N10" s="806" t="s">
        <v>1</v>
      </c>
      <c r="O10" s="807">
        <v>3429036</v>
      </c>
      <c r="P10" s="807">
        <v>2286024</v>
      </c>
      <c r="Q10" s="826">
        <v>1720000</v>
      </c>
      <c r="R10" s="350">
        <v>566024</v>
      </c>
      <c r="S10" s="809">
        <v>1720000</v>
      </c>
      <c r="T10" s="818">
        <v>1.72</v>
      </c>
      <c r="U10" s="809"/>
      <c r="V10" s="809">
        <v>860000</v>
      </c>
      <c r="W10" s="840" t="s">
        <v>1369</v>
      </c>
      <c r="X10" s="831"/>
      <c r="Y10" s="819" t="s">
        <v>22</v>
      </c>
      <c r="Z10" s="819">
        <v>6</v>
      </c>
      <c r="AA10" s="819"/>
      <c r="AB10" s="592"/>
      <c r="AC10" s="592"/>
      <c r="AD10" s="592"/>
      <c r="AE10" s="592"/>
      <c r="AF10" s="585" t="s">
        <v>654</v>
      </c>
      <c r="AG10" s="592"/>
      <c r="AH10" s="605" t="s">
        <v>1285</v>
      </c>
      <c r="AI10" s="587"/>
      <c r="AJ10" s="588" t="s">
        <v>958</v>
      </c>
    </row>
    <row r="11" spans="1:37" s="598" customFormat="1" ht="54">
      <c r="A11" s="345" t="s">
        <v>833</v>
      </c>
      <c r="B11" s="804" t="s">
        <v>1340</v>
      </c>
      <c r="C11" s="369" t="s">
        <v>1375</v>
      </c>
      <c r="D11" s="347" t="s">
        <v>44</v>
      </c>
      <c r="E11" s="273"/>
      <c r="F11" s="273" t="s">
        <v>661</v>
      </c>
      <c r="G11" s="318" t="s">
        <v>172</v>
      </c>
      <c r="H11" s="369" t="s">
        <v>1350</v>
      </c>
      <c r="I11" s="373" t="s">
        <v>86</v>
      </c>
      <c r="J11" s="816" t="s">
        <v>6</v>
      </c>
      <c r="K11" s="369" t="s">
        <v>53</v>
      </c>
      <c r="L11" s="369" t="s">
        <v>9</v>
      </c>
      <c r="M11" s="369" t="s">
        <v>1073</v>
      </c>
      <c r="N11" s="806" t="s">
        <v>1</v>
      </c>
      <c r="O11" s="807">
        <v>7130330</v>
      </c>
      <c r="P11" s="826">
        <v>7130330</v>
      </c>
      <c r="Q11" s="826">
        <v>3262214.5649999999</v>
      </c>
      <c r="R11" s="350">
        <v>3868115.4350000001</v>
      </c>
      <c r="S11" s="830">
        <v>458982</v>
      </c>
      <c r="T11" s="809">
        <v>3.2622145649999998</v>
      </c>
      <c r="U11" s="809"/>
      <c r="V11" s="809">
        <v>1631107.2825</v>
      </c>
      <c r="W11" s="841" t="s">
        <v>690</v>
      </c>
      <c r="X11" s="831">
        <v>45350</v>
      </c>
      <c r="Y11" s="819" t="s">
        <v>21</v>
      </c>
      <c r="Z11" s="819">
        <v>5</v>
      </c>
      <c r="AA11" s="819"/>
      <c r="AB11" s="592"/>
      <c r="AC11" s="592"/>
      <c r="AD11" s="592"/>
      <c r="AE11" s="592"/>
      <c r="AF11" s="585" t="s">
        <v>654</v>
      </c>
      <c r="AG11" s="592"/>
      <c r="AH11" s="605" t="s">
        <v>1285</v>
      </c>
      <c r="AI11" s="587"/>
      <c r="AJ11" s="588" t="s">
        <v>958</v>
      </c>
    </row>
    <row r="12" spans="1:37" s="598" customFormat="1" ht="54">
      <c r="A12" s="345" t="s">
        <v>834</v>
      </c>
      <c r="B12" s="804" t="s">
        <v>1340</v>
      </c>
      <c r="C12" s="369" t="s">
        <v>1376</v>
      </c>
      <c r="D12" s="347" t="s">
        <v>44</v>
      </c>
      <c r="E12" s="273"/>
      <c r="F12" s="273" t="s">
        <v>662</v>
      </c>
      <c r="G12" s="318" t="s">
        <v>172</v>
      </c>
      <c r="H12" s="369" t="s">
        <v>1350</v>
      </c>
      <c r="I12" s="373" t="s">
        <v>86</v>
      </c>
      <c r="J12" s="816" t="s">
        <v>6</v>
      </c>
      <c r="K12" s="369" t="s">
        <v>53</v>
      </c>
      <c r="L12" s="369" t="s">
        <v>9</v>
      </c>
      <c r="M12" s="369" t="s">
        <v>1073</v>
      </c>
      <c r="N12" s="806" t="s">
        <v>1</v>
      </c>
      <c r="O12" s="807">
        <v>4094988</v>
      </c>
      <c r="P12" s="826">
        <v>4094988</v>
      </c>
      <c r="Q12" s="826">
        <v>2746323.7850000001</v>
      </c>
      <c r="R12" s="350">
        <v>1348664.2149999999</v>
      </c>
      <c r="S12" s="830">
        <v>386398</v>
      </c>
      <c r="T12" s="809">
        <v>2.746323785</v>
      </c>
      <c r="U12" s="809"/>
      <c r="V12" s="809">
        <v>1373161.8925000001</v>
      </c>
      <c r="W12" s="841" t="s">
        <v>690</v>
      </c>
      <c r="X12" s="831">
        <v>45350</v>
      </c>
      <c r="Y12" s="819" t="s">
        <v>22</v>
      </c>
      <c r="Z12" s="819">
        <v>5</v>
      </c>
      <c r="AA12" s="819"/>
      <c r="AB12" s="584"/>
      <c r="AC12" s="584"/>
      <c r="AD12" s="584"/>
      <c r="AE12" s="584"/>
      <c r="AF12" s="584"/>
      <c r="AG12" s="584"/>
      <c r="AH12" s="574" t="s">
        <v>528</v>
      </c>
      <c r="AI12" s="574"/>
      <c r="AJ12" s="588" t="s">
        <v>90</v>
      </c>
    </row>
    <row r="13" spans="1:37" s="598" customFormat="1" ht="13.5">
      <c r="A13" s="345" t="s">
        <v>840</v>
      </c>
      <c r="B13" s="804" t="s">
        <v>1340</v>
      </c>
      <c r="C13" s="373" t="s">
        <v>1396</v>
      </c>
      <c r="D13" s="347" t="s">
        <v>968</v>
      </c>
      <c r="E13" s="273"/>
      <c r="F13" s="273"/>
      <c r="G13" s="273"/>
      <c r="H13" s="373" t="s">
        <v>1172</v>
      </c>
      <c r="I13" s="373" t="s">
        <v>1389</v>
      </c>
      <c r="J13" s="816" t="s">
        <v>972</v>
      </c>
      <c r="K13" s="369" t="s">
        <v>82</v>
      </c>
      <c r="L13" s="369" t="s">
        <v>14</v>
      </c>
      <c r="M13" s="373" t="s">
        <v>1010</v>
      </c>
      <c r="N13" s="845" t="s">
        <v>3</v>
      </c>
      <c r="O13" s="807">
        <v>190000</v>
      </c>
      <c r="P13" s="807">
        <v>1349000</v>
      </c>
      <c r="Q13" s="496">
        <v>1349000</v>
      </c>
      <c r="R13" s="807">
        <v>0</v>
      </c>
      <c r="S13" s="809"/>
      <c r="T13" s="809"/>
      <c r="U13" s="809"/>
      <c r="V13" s="809">
        <v>832200</v>
      </c>
      <c r="W13" s="816"/>
      <c r="X13" s="831"/>
      <c r="Y13" s="816" t="s">
        <v>1397</v>
      </c>
      <c r="Z13" s="816">
        <v>5</v>
      </c>
      <c r="AA13" s="816"/>
      <c r="AB13" s="584"/>
      <c r="AC13" s="584"/>
      <c r="AD13" s="584"/>
      <c r="AE13" s="584"/>
      <c r="AF13" s="627"/>
      <c r="AG13" s="627"/>
      <c r="AH13" s="574" t="s">
        <v>532</v>
      </c>
      <c r="AI13" s="574"/>
      <c r="AJ13" s="588" t="s">
        <v>90</v>
      </c>
    </row>
    <row r="14" spans="1:37" s="598" customFormat="1" ht="13.5">
      <c r="A14" s="345" t="s">
        <v>842</v>
      </c>
      <c r="B14" s="804" t="s">
        <v>1340</v>
      </c>
      <c r="C14" s="373" t="s">
        <v>1402</v>
      </c>
      <c r="D14" s="347" t="s">
        <v>968</v>
      </c>
      <c r="E14" s="273"/>
      <c r="F14" s="273"/>
      <c r="G14" s="273"/>
      <c r="H14" s="373" t="s">
        <v>1172</v>
      </c>
      <c r="I14" s="373" t="s">
        <v>1403</v>
      </c>
      <c r="J14" s="816" t="s">
        <v>972</v>
      </c>
      <c r="K14" s="369" t="s">
        <v>80</v>
      </c>
      <c r="L14" s="369" t="s">
        <v>217</v>
      </c>
      <c r="M14" s="373" t="s">
        <v>1173</v>
      </c>
      <c r="N14" s="845" t="s">
        <v>24</v>
      </c>
      <c r="O14" s="807">
        <v>22866</v>
      </c>
      <c r="P14" s="807">
        <v>166921.79999999999</v>
      </c>
      <c r="Q14" s="809">
        <v>166921.79999999999</v>
      </c>
      <c r="R14" s="807">
        <v>0</v>
      </c>
      <c r="S14" s="809">
        <v>22866</v>
      </c>
      <c r="T14" s="809">
        <v>0.16692179999999998</v>
      </c>
      <c r="U14" s="809"/>
      <c r="V14" s="809">
        <v>100153.07999999999</v>
      </c>
      <c r="W14" s="805"/>
      <c r="X14" s="831"/>
      <c r="Y14" s="816" t="s">
        <v>1397</v>
      </c>
      <c r="Z14" s="816">
        <v>5</v>
      </c>
      <c r="AA14" s="816"/>
      <c r="AB14" s="584"/>
      <c r="AC14" s="584"/>
      <c r="AD14" s="584"/>
      <c r="AE14" s="584"/>
      <c r="AF14" s="627" t="s">
        <v>536</v>
      </c>
      <c r="AG14" s="627"/>
      <c r="AH14" s="575" t="s">
        <v>741</v>
      </c>
      <c r="AI14" s="574"/>
      <c r="AJ14" s="588" t="s">
        <v>90</v>
      </c>
    </row>
    <row r="15" spans="1:37" s="598" customFormat="1" ht="13.5">
      <c r="A15" s="345" t="s">
        <v>844</v>
      </c>
      <c r="B15" s="804" t="s">
        <v>1340</v>
      </c>
      <c r="C15" s="373" t="s">
        <v>1405</v>
      </c>
      <c r="D15" s="347" t="s">
        <v>968</v>
      </c>
      <c r="E15" s="273"/>
      <c r="F15" s="273" t="s">
        <v>533</v>
      </c>
      <c r="G15" s="273" t="s">
        <v>534</v>
      </c>
      <c r="H15" s="373" t="s">
        <v>1172</v>
      </c>
      <c r="I15" s="373" t="s">
        <v>1406</v>
      </c>
      <c r="J15" s="816" t="s">
        <v>972</v>
      </c>
      <c r="K15" s="369" t="s">
        <v>53</v>
      </c>
      <c r="L15" s="369" t="s">
        <v>28</v>
      </c>
      <c r="M15" s="373" t="s">
        <v>1065</v>
      </c>
      <c r="N15" s="845" t="s">
        <v>3</v>
      </c>
      <c r="O15" s="807">
        <v>40000</v>
      </c>
      <c r="P15" s="807">
        <v>284000</v>
      </c>
      <c r="Q15" s="809">
        <v>284000</v>
      </c>
      <c r="R15" s="807">
        <v>0</v>
      </c>
      <c r="S15" s="809">
        <v>41520</v>
      </c>
      <c r="T15" s="809">
        <v>0.29199999999999998</v>
      </c>
      <c r="U15" s="809"/>
      <c r="V15" s="809">
        <v>151734.37791759692</v>
      </c>
      <c r="W15" s="805" t="s">
        <v>1411</v>
      </c>
      <c r="X15" s="844" t="s">
        <v>445</v>
      </c>
      <c r="Y15" s="816" t="s">
        <v>1412</v>
      </c>
      <c r="Z15" s="816">
        <v>4</v>
      </c>
      <c r="AA15" s="816"/>
      <c r="AB15" s="584"/>
      <c r="AC15" s="584"/>
      <c r="AD15" s="584"/>
      <c r="AE15" s="584"/>
      <c r="AF15" s="627" t="s">
        <v>536</v>
      </c>
      <c r="AG15" s="627"/>
      <c r="AH15" s="574" t="s">
        <v>543</v>
      </c>
      <c r="AI15" s="574"/>
      <c r="AJ15" s="588" t="s">
        <v>90</v>
      </c>
    </row>
    <row r="16" spans="1:37" s="598" customFormat="1" ht="13.5">
      <c r="A16" s="345" t="s">
        <v>848</v>
      </c>
      <c r="B16" s="804" t="s">
        <v>1340</v>
      </c>
      <c r="C16" s="373" t="s">
        <v>1423</v>
      </c>
      <c r="D16" s="347" t="s">
        <v>968</v>
      </c>
      <c r="E16" s="273"/>
      <c r="F16" s="273" t="s">
        <v>533</v>
      </c>
      <c r="G16" s="273" t="s">
        <v>534</v>
      </c>
      <c r="H16" s="373" t="s">
        <v>1172</v>
      </c>
      <c r="I16" s="373" t="s">
        <v>1403</v>
      </c>
      <c r="J16" s="816" t="s">
        <v>972</v>
      </c>
      <c r="K16" s="369" t="s">
        <v>80</v>
      </c>
      <c r="L16" s="369" t="s">
        <v>428</v>
      </c>
      <c r="M16" s="373" t="s">
        <v>1424</v>
      </c>
      <c r="N16" s="845" t="s">
        <v>24</v>
      </c>
      <c r="O16" s="807">
        <v>5577</v>
      </c>
      <c r="P16" s="807">
        <v>40712.1</v>
      </c>
      <c r="Q16" s="809">
        <v>40712.1</v>
      </c>
      <c r="R16" s="807">
        <v>0</v>
      </c>
      <c r="S16" s="809">
        <v>5577</v>
      </c>
      <c r="T16" s="809">
        <v>4.0712100000000001E-2</v>
      </c>
      <c r="U16" s="809"/>
      <c r="V16" s="809">
        <v>17022.224477369597</v>
      </c>
      <c r="W16" s="805" t="s">
        <v>1411</v>
      </c>
      <c r="X16" s="831"/>
      <c r="Y16" s="816" t="s">
        <v>1425</v>
      </c>
      <c r="Z16" s="816">
        <v>6</v>
      </c>
      <c r="AA16" s="816"/>
      <c r="AB16" s="627"/>
      <c r="AC16" s="627"/>
      <c r="AD16" s="627"/>
      <c r="AE16" s="627"/>
      <c r="AF16" s="627" t="s">
        <v>536</v>
      </c>
      <c r="AG16" s="627"/>
      <c r="AH16" s="575" t="s">
        <v>741</v>
      </c>
      <c r="AI16" s="574"/>
      <c r="AJ16" s="588" t="s">
        <v>90</v>
      </c>
    </row>
    <row r="17" spans="1:36" s="598" customFormat="1" ht="13.5">
      <c r="A17" s="345" t="s">
        <v>852</v>
      </c>
      <c r="B17" s="804" t="s">
        <v>1340</v>
      </c>
      <c r="C17" s="373" t="s">
        <v>1433</v>
      </c>
      <c r="D17" s="347" t="s">
        <v>968</v>
      </c>
      <c r="E17" s="273"/>
      <c r="F17" s="273" t="s">
        <v>533</v>
      </c>
      <c r="G17" s="273" t="s">
        <v>534</v>
      </c>
      <c r="H17" s="373" t="s">
        <v>1172</v>
      </c>
      <c r="I17" s="373" t="s">
        <v>1406</v>
      </c>
      <c r="J17" s="816" t="s">
        <v>972</v>
      </c>
      <c r="K17" s="807" t="s">
        <v>53</v>
      </c>
      <c r="L17" s="369" t="s">
        <v>11</v>
      </c>
      <c r="M17" s="373" t="s">
        <v>1419</v>
      </c>
      <c r="N17" s="845" t="s">
        <v>3</v>
      </c>
      <c r="O17" s="807">
        <v>16000</v>
      </c>
      <c r="P17" s="807">
        <v>116000</v>
      </c>
      <c r="Q17" s="809">
        <v>116000</v>
      </c>
      <c r="R17" s="807">
        <v>0</v>
      </c>
      <c r="S17" s="809">
        <v>16000</v>
      </c>
      <c r="T17" s="809">
        <v>0.11600000000000001</v>
      </c>
      <c r="U17" s="809"/>
      <c r="V17" s="809">
        <v>23369.494621473514</v>
      </c>
      <c r="W17" s="857" t="s">
        <v>939</v>
      </c>
      <c r="X17" s="844" t="s">
        <v>435</v>
      </c>
      <c r="Y17" s="846">
        <v>45412</v>
      </c>
      <c r="Z17" s="805">
        <v>4</v>
      </c>
      <c r="AA17" s="812"/>
      <c r="AB17" s="573"/>
      <c r="AC17" s="573"/>
      <c r="AD17" s="573"/>
      <c r="AE17" s="573"/>
      <c r="AF17" s="573"/>
      <c r="AG17" s="573"/>
      <c r="AH17" s="574"/>
      <c r="AI17" s="574"/>
      <c r="AJ17" s="588" t="s">
        <v>958</v>
      </c>
    </row>
    <row r="18" spans="1:36" s="598" customFormat="1" ht="14.5">
      <c r="A18" s="868" t="s">
        <v>858</v>
      </c>
      <c r="B18" s="869" t="s">
        <v>64</v>
      </c>
      <c r="C18" s="869" t="s">
        <v>1446</v>
      </c>
      <c r="D18" s="347" t="s">
        <v>44</v>
      </c>
      <c r="E18" s="273"/>
      <c r="F18" s="870" t="s">
        <v>1447</v>
      </c>
      <c r="G18" s="870" t="s">
        <v>1337</v>
      </c>
      <c r="H18" s="871" t="s">
        <v>167</v>
      </c>
      <c r="I18" s="869" t="s">
        <v>168</v>
      </c>
      <c r="J18" s="872" t="s">
        <v>6</v>
      </c>
      <c r="K18" s="807" t="s">
        <v>53</v>
      </c>
      <c r="L18" s="369" t="s">
        <v>217</v>
      </c>
      <c r="M18" s="369" t="s">
        <v>666</v>
      </c>
      <c r="N18" s="806" t="s">
        <v>24</v>
      </c>
      <c r="O18" s="843">
        <v>31065</v>
      </c>
      <c r="P18" s="826">
        <v>226774.5</v>
      </c>
      <c r="Q18" s="873">
        <v>220794.48749999999</v>
      </c>
      <c r="R18" s="807">
        <v>5980.0125000000116</v>
      </c>
      <c r="S18" s="843">
        <v>31065</v>
      </c>
      <c r="T18" s="818">
        <v>0.2207944875</v>
      </c>
      <c r="U18" s="874"/>
      <c r="V18" s="818">
        <v>131493</v>
      </c>
      <c r="W18" s="840" t="s">
        <v>1448</v>
      </c>
      <c r="X18" s="831" t="s">
        <v>1449</v>
      </c>
      <c r="Y18" s="808">
        <v>45413</v>
      </c>
      <c r="Z18" s="840">
        <v>5</v>
      </c>
      <c r="AA18" s="811"/>
      <c r="AB18" s="573"/>
      <c r="AC18" s="573"/>
      <c r="AD18" s="573"/>
      <c r="AE18" s="573"/>
      <c r="AF18" s="573"/>
      <c r="AG18" s="573"/>
      <c r="AH18" s="574"/>
      <c r="AI18" s="574"/>
      <c r="AJ18" s="588" t="s">
        <v>958</v>
      </c>
    </row>
    <row r="19" spans="1:36" s="598" customFormat="1" ht="13.5">
      <c r="A19" s="345" t="s">
        <v>797</v>
      </c>
      <c r="B19" s="804" t="s">
        <v>1340</v>
      </c>
      <c r="C19" s="373" t="s">
        <v>1456</v>
      </c>
      <c r="D19" s="347" t="s">
        <v>1037</v>
      </c>
      <c r="E19" s="273"/>
      <c r="F19" s="273"/>
      <c r="G19" s="273"/>
      <c r="H19" s="373" t="s">
        <v>1457</v>
      </c>
      <c r="I19" s="369" t="s">
        <v>1458</v>
      </c>
      <c r="J19" s="816" t="s">
        <v>972</v>
      </c>
      <c r="K19" s="369" t="s">
        <v>317</v>
      </c>
      <c r="L19" s="369" t="s">
        <v>317</v>
      </c>
      <c r="M19" s="373" t="s">
        <v>1459</v>
      </c>
      <c r="N19" s="373" t="s">
        <v>1</v>
      </c>
      <c r="O19" s="826">
        <v>18360</v>
      </c>
      <c r="P19" s="807">
        <v>18360</v>
      </c>
      <c r="Q19" s="809"/>
      <c r="R19" s="807">
        <v>18360</v>
      </c>
      <c r="S19" s="809"/>
      <c r="T19" s="809">
        <v>1.84E-2</v>
      </c>
      <c r="U19" s="809"/>
      <c r="V19" s="809"/>
      <c r="W19" s="825"/>
      <c r="X19" s="831"/>
      <c r="Y19" s="886" t="s">
        <v>21</v>
      </c>
      <c r="Z19" s="825">
        <v>5</v>
      </c>
      <c r="AA19" s="825"/>
      <c r="AB19" s="584"/>
      <c r="AC19" s="584"/>
      <c r="AD19" s="584"/>
      <c r="AE19" s="584"/>
      <c r="AF19" s="584"/>
      <c r="AG19" s="584"/>
      <c r="AH19" s="574"/>
      <c r="AI19" s="574"/>
      <c r="AJ19" s="588" t="s">
        <v>958</v>
      </c>
    </row>
    <row r="20" spans="1:36" s="598" customFormat="1" ht="27">
      <c r="A20" s="345" t="s">
        <v>798</v>
      </c>
      <c r="B20" s="804" t="s">
        <v>1340</v>
      </c>
      <c r="C20" s="373" t="s">
        <v>1460</v>
      </c>
      <c r="D20" s="347" t="s">
        <v>1037</v>
      </c>
      <c r="E20" s="273"/>
      <c r="F20" s="273"/>
      <c r="G20" s="273"/>
      <c r="H20" s="373" t="s">
        <v>1457</v>
      </c>
      <c r="I20" s="369" t="s">
        <v>1458</v>
      </c>
      <c r="J20" s="816" t="s">
        <v>972</v>
      </c>
      <c r="K20" s="369" t="s">
        <v>317</v>
      </c>
      <c r="L20" s="369" t="s">
        <v>317</v>
      </c>
      <c r="M20" s="373" t="s">
        <v>1459</v>
      </c>
      <c r="N20" s="373" t="s">
        <v>1</v>
      </c>
      <c r="O20" s="826">
        <v>18360</v>
      </c>
      <c r="P20" s="807">
        <v>18360</v>
      </c>
      <c r="Q20" s="809"/>
      <c r="R20" s="807">
        <v>18360</v>
      </c>
      <c r="S20" s="809"/>
      <c r="T20" s="809">
        <v>1.84E-2</v>
      </c>
      <c r="U20" s="809"/>
      <c r="V20" s="809"/>
      <c r="W20" s="825"/>
      <c r="X20" s="831"/>
      <c r="Y20" s="886" t="s">
        <v>21</v>
      </c>
      <c r="Z20" s="825">
        <v>5</v>
      </c>
      <c r="AA20" s="825"/>
      <c r="AB20" s="653"/>
      <c r="AC20" s="653"/>
      <c r="AD20" s="653"/>
      <c r="AE20" s="653"/>
      <c r="AF20" s="653" t="s">
        <v>654</v>
      </c>
      <c r="AG20" s="653"/>
      <c r="AH20" s="654" t="s">
        <v>1183</v>
      </c>
      <c r="AI20" s="653">
        <v>5</v>
      </c>
      <c r="AJ20" s="655" t="s">
        <v>957</v>
      </c>
    </row>
    <row r="21" spans="1:36" s="598" customFormat="1" ht="39">
      <c r="A21" s="345" t="s">
        <v>799</v>
      </c>
      <c r="B21" s="804" t="s">
        <v>1340</v>
      </c>
      <c r="C21" s="373" t="s">
        <v>1461</v>
      </c>
      <c r="D21" s="347" t="s">
        <v>1037</v>
      </c>
      <c r="E21" s="273"/>
      <c r="F21" s="273"/>
      <c r="G21" s="273"/>
      <c r="H21" s="373" t="s">
        <v>1462</v>
      </c>
      <c r="I21" s="369" t="s">
        <v>1458</v>
      </c>
      <c r="J21" s="816" t="s">
        <v>972</v>
      </c>
      <c r="K21" s="369" t="s">
        <v>317</v>
      </c>
      <c r="L21" s="369" t="s">
        <v>317</v>
      </c>
      <c r="M21" s="373" t="s">
        <v>1459</v>
      </c>
      <c r="N21" s="373" t="s">
        <v>1</v>
      </c>
      <c r="O21" s="826">
        <v>35880</v>
      </c>
      <c r="P21" s="807">
        <v>35880</v>
      </c>
      <c r="Q21" s="809"/>
      <c r="R21" s="807">
        <v>35880</v>
      </c>
      <c r="S21" s="830"/>
      <c r="T21" s="809">
        <v>3.5900000000000001E-2</v>
      </c>
      <c r="U21" s="809"/>
      <c r="V21" s="807"/>
      <c r="W21" s="816"/>
      <c r="X21" s="831"/>
      <c r="Y21" s="886" t="s">
        <v>21</v>
      </c>
      <c r="Z21" s="816">
        <v>5</v>
      </c>
      <c r="AA21" s="816"/>
      <c r="AB21" s="657"/>
      <c r="AC21" s="657"/>
      <c r="AD21" s="657"/>
      <c r="AE21" s="657"/>
      <c r="AF21" s="657"/>
      <c r="AG21" s="657"/>
      <c r="AH21" s="658" t="s">
        <v>1166</v>
      </c>
      <c r="AI21" s="659" t="s">
        <v>1184</v>
      </c>
      <c r="AJ21" s="656" t="s">
        <v>958</v>
      </c>
    </row>
    <row r="22" spans="1:36" s="598" customFormat="1" ht="14.5">
      <c r="A22" s="345" t="s">
        <v>863</v>
      </c>
      <c r="B22" s="804" t="s">
        <v>64</v>
      </c>
      <c r="C22" s="369" t="s">
        <v>1467</v>
      </c>
      <c r="D22" s="347" t="s">
        <v>44</v>
      </c>
      <c r="E22" s="273"/>
      <c r="F22" s="273" t="s">
        <v>1468</v>
      </c>
      <c r="G22" s="273" t="s">
        <v>1337</v>
      </c>
      <c r="H22" s="373" t="s">
        <v>664</v>
      </c>
      <c r="I22" s="373" t="s">
        <v>665</v>
      </c>
      <c r="J22" s="816" t="s">
        <v>6</v>
      </c>
      <c r="K22" s="807" t="s">
        <v>80</v>
      </c>
      <c r="L22" s="369" t="s">
        <v>217</v>
      </c>
      <c r="M22" s="369" t="s">
        <v>666</v>
      </c>
      <c r="N22" s="806" t="s">
        <v>24</v>
      </c>
      <c r="O22" s="809">
        <v>47770</v>
      </c>
      <c r="P22" s="809">
        <v>348721</v>
      </c>
      <c r="Q22" s="807">
        <v>338918.59600000002</v>
      </c>
      <c r="R22" s="807">
        <v>9802.4039999999804</v>
      </c>
      <c r="S22" s="809">
        <v>47770</v>
      </c>
      <c r="T22" s="809">
        <v>0.33891859600000002</v>
      </c>
      <c r="U22" s="831">
        <v>45382</v>
      </c>
      <c r="V22" s="807">
        <v>198826.84</v>
      </c>
      <c r="W22" s="891" t="s">
        <v>679</v>
      </c>
      <c r="X22" s="831" t="s">
        <v>1469</v>
      </c>
      <c r="Y22" s="865">
        <v>45413</v>
      </c>
      <c r="Z22" s="858">
        <v>5</v>
      </c>
      <c r="AA22" s="858"/>
      <c r="AB22" s="584"/>
      <c r="AC22" s="584"/>
      <c r="AD22" s="584"/>
      <c r="AE22" s="584"/>
      <c r="AF22" s="584"/>
      <c r="AG22" s="584"/>
      <c r="AH22" s="660"/>
      <c r="AI22" s="574"/>
      <c r="AJ22" s="588" t="s">
        <v>958</v>
      </c>
    </row>
    <row r="23" spans="1:36" s="598" customFormat="1" ht="13.5">
      <c r="A23" s="868" t="s">
        <v>865</v>
      </c>
      <c r="B23" s="869" t="s">
        <v>64</v>
      </c>
      <c r="C23" s="869" t="s">
        <v>1483</v>
      </c>
      <c r="D23" s="347" t="s">
        <v>44</v>
      </c>
      <c r="E23" s="273"/>
      <c r="F23" s="273" t="s">
        <v>433</v>
      </c>
      <c r="G23" s="273" t="s">
        <v>669</v>
      </c>
      <c r="H23" s="869" t="s">
        <v>211</v>
      </c>
      <c r="I23" s="869" t="s">
        <v>221</v>
      </c>
      <c r="J23" s="872" t="s">
        <v>6</v>
      </c>
      <c r="K23" s="897" t="s">
        <v>25</v>
      </c>
      <c r="L23" s="897" t="s">
        <v>222</v>
      </c>
      <c r="M23" s="897" t="s">
        <v>670</v>
      </c>
      <c r="N23" s="869" t="s">
        <v>24</v>
      </c>
      <c r="O23" s="843">
        <v>263735</v>
      </c>
      <c r="P23" s="826">
        <v>1080538.04</v>
      </c>
      <c r="Q23" s="830">
        <v>1080538.04</v>
      </c>
      <c r="R23" s="908">
        <v>0</v>
      </c>
      <c r="S23" s="807">
        <v>152300</v>
      </c>
      <c r="T23" s="909">
        <v>1.08053804</v>
      </c>
      <c r="U23" s="818" t="s">
        <v>1484</v>
      </c>
      <c r="V23" s="874">
        <v>592623.01</v>
      </c>
      <c r="W23" s="818" t="s">
        <v>1485</v>
      </c>
      <c r="X23" s="840" t="s">
        <v>1486</v>
      </c>
      <c r="Y23" s="808">
        <v>45444</v>
      </c>
      <c r="Z23" s="840">
        <v>6</v>
      </c>
      <c r="AA23" s="811"/>
      <c r="AB23" s="584"/>
      <c r="AC23" s="584"/>
      <c r="AD23" s="584"/>
      <c r="AE23" s="584"/>
      <c r="AF23" s="584"/>
      <c r="AG23" s="584"/>
      <c r="AH23" s="660"/>
      <c r="AI23" s="574"/>
      <c r="AJ23" s="588" t="s">
        <v>958</v>
      </c>
    </row>
    <row r="24" spans="1:36" s="598" customFormat="1" ht="26">
      <c r="A24" s="848" t="s">
        <v>868</v>
      </c>
      <c r="B24" s="912" t="s">
        <v>183</v>
      </c>
      <c r="C24" s="913" t="s">
        <v>1162</v>
      </c>
      <c r="D24" s="914" t="s">
        <v>1293</v>
      </c>
      <c r="E24" s="513"/>
      <c r="F24" s="513"/>
      <c r="G24" s="513"/>
      <c r="H24" s="913" t="s">
        <v>1163</v>
      </c>
      <c r="I24" s="915" t="s">
        <v>1164</v>
      </c>
      <c r="J24" s="916" t="s">
        <v>6</v>
      </c>
      <c r="K24" s="913" t="s">
        <v>82</v>
      </c>
      <c r="L24" s="913" t="s">
        <v>14</v>
      </c>
      <c r="M24" s="915" t="s">
        <v>1165</v>
      </c>
      <c r="N24" s="917" t="s">
        <v>17</v>
      </c>
      <c r="O24" s="918"/>
      <c r="P24" s="919"/>
      <c r="Q24" s="920"/>
      <c r="R24" s="350"/>
      <c r="S24" s="920"/>
      <c r="T24" s="921"/>
      <c r="U24" s="921"/>
      <c r="V24" s="921"/>
      <c r="W24" s="922"/>
      <c r="X24" s="923"/>
      <c r="Y24" s="922" t="s">
        <v>22</v>
      </c>
      <c r="Z24" s="922">
        <v>6</v>
      </c>
      <c r="AA24" s="922"/>
      <c r="AB24" s="584"/>
      <c r="AC24" s="584"/>
      <c r="AD24" s="584"/>
      <c r="AE24" s="584"/>
      <c r="AF24" s="584"/>
      <c r="AG24" s="584"/>
      <c r="AH24" s="660"/>
      <c r="AI24" s="574"/>
      <c r="AJ24" s="588" t="s">
        <v>958</v>
      </c>
    </row>
    <row r="25" spans="1:36" s="598" customFormat="1" ht="13.5">
      <c r="A25" s="345" t="s">
        <v>806</v>
      </c>
      <c r="B25" s="804" t="s">
        <v>1340</v>
      </c>
      <c r="C25" s="815" t="s">
        <v>1499</v>
      </c>
      <c r="D25" s="347" t="s">
        <v>968</v>
      </c>
      <c r="E25" s="273"/>
      <c r="F25" s="273"/>
      <c r="G25" s="273"/>
      <c r="H25" s="373" t="s">
        <v>1496</v>
      </c>
      <c r="I25" s="369" t="s">
        <v>1500</v>
      </c>
      <c r="J25" s="816" t="s">
        <v>972</v>
      </c>
      <c r="K25" s="807" t="s">
        <v>82</v>
      </c>
      <c r="L25" s="369" t="s">
        <v>82</v>
      </c>
      <c r="M25" s="369" t="s">
        <v>1501</v>
      </c>
      <c r="N25" s="373" t="s">
        <v>1</v>
      </c>
      <c r="O25" s="807">
        <v>1400000</v>
      </c>
      <c r="P25" s="807">
        <v>1400000</v>
      </c>
      <c r="Q25" s="807">
        <v>0</v>
      </c>
      <c r="R25" s="350">
        <v>1400000</v>
      </c>
      <c r="S25" s="807"/>
      <c r="T25" s="809"/>
      <c r="U25" s="809"/>
      <c r="V25" s="807"/>
      <c r="W25" s="816"/>
      <c r="X25" s="809"/>
      <c r="Y25" s="865">
        <v>45412</v>
      </c>
      <c r="Z25" s="825">
        <v>4</v>
      </c>
      <c r="AA25" s="816"/>
      <c r="AB25" s="596"/>
      <c r="AC25" s="596"/>
      <c r="AD25" s="596"/>
      <c r="AE25" s="596"/>
      <c r="AF25" s="608" t="s">
        <v>654</v>
      </c>
      <c r="AG25" s="596"/>
      <c r="AH25" s="576" t="s">
        <v>873</v>
      </c>
      <c r="AI25" s="587"/>
      <c r="AJ25" s="588" t="s">
        <v>958</v>
      </c>
    </row>
    <row r="26" spans="1:36" s="622" customFormat="1" ht="13.5">
      <c r="A26" s="345" t="s">
        <v>810</v>
      </c>
      <c r="B26" s="804" t="s">
        <v>1340</v>
      </c>
      <c r="C26" s="373" t="s">
        <v>1502</v>
      </c>
      <c r="D26" s="347" t="s">
        <v>968</v>
      </c>
      <c r="E26" s="273"/>
      <c r="F26" s="273"/>
      <c r="G26" s="273"/>
      <c r="H26" s="373" t="s">
        <v>1496</v>
      </c>
      <c r="I26" s="369" t="s">
        <v>1500</v>
      </c>
      <c r="J26" s="816" t="s">
        <v>972</v>
      </c>
      <c r="K26" s="807" t="s">
        <v>82</v>
      </c>
      <c r="L26" s="369" t="s">
        <v>82</v>
      </c>
      <c r="M26" s="369" t="s">
        <v>1501</v>
      </c>
      <c r="N26" s="373" t="s">
        <v>1</v>
      </c>
      <c r="O26" s="807">
        <v>1400000</v>
      </c>
      <c r="P26" s="807">
        <v>1400000</v>
      </c>
      <c r="Q26" s="807"/>
      <c r="R26" s="350">
        <v>1400000</v>
      </c>
      <c r="S26" s="807"/>
      <c r="T26" s="809"/>
      <c r="U26" s="809"/>
      <c r="V26" s="807"/>
      <c r="W26" s="816"/>
      <c r="X26" s="809"/>
      <c r="Y26" s="865">
        <v>45442</v>
      </c>
      <c r="Z26" s="825">
        <v>5</v>
      </c>
      <c r="AA26" s="816"/>
      <c r="AB26" s="665"/>
      <c r="AC26" s="665"/>
      <c r="AD26" s="665"/>
      <c r="AE26" s="665"/>
      <c r="AF26" s="665"/>
      <c r="AG26" s="665"/>
      <c r="AH26" s="587" t="s">
        <v>678</v>
      </c>
      <c r="AI26" s="665">
        <v>7</v>
      </c>
      <c r="AJ26" s="610" t="s">
        <v>957</v>
      </c>
    </row>
    <row r="27" spans="1:36" s="598" customFormat="1" ht="13.5">
      <c r="A27" s="345" t="s">
        <v>813</v>
      </c>
      <c r="B27" s="804" t="s">
        <v>1340</v>
      </c>
      <c r="C27" s="373" t="s">
        <v>1503</v>
      </c>
      <c r="D27" s="347" t="s">
        <v>968</v>
      </c>
      <c r="E27" s="273"/>
      <c r="F27" s="273"/>
      <c r="G27" s="273"/>
      <c r="H27" s="373" t="s">
        <v>1496</v>
      </c>
      <c r="I27" s="369" t="s">
        <v>1500</v>
      </c>
      <c r="J27" s="816" t="s">
        <v>972</v>
      </c>
      <c r="K27" s="807" t="s">
        <v>82</v>
      </c>
      <c r="L27" s="369" t="s">
        <v>82</v>
      </c>
      <c r="M27" s="369" t="s">
        <v>1501</v>
      </c>
      <c r="N27" s="373" t="s">
        <v>1</v>
      </c>
      <c r="O27" s="807">
        <v>1400000</v>
      </c>
      <c r="P27" s="807">
        <v>1400000</v>
      </c>
      <c r="Q27" s="807"/>
      <c r="R27" s="350">
        <v>1400000</v>
      </c>
      <c r="S27" s="809"/>
      <c r="T27" s="809"/>
      <c r="U27" s="809"/>
      <c r="V27" s="807"/>
      <c r="W27" s="816"/>
      <c r="X27" s="809"/>
      <c r="Y27" s="865">
        <v>45473</v>
      </c>
      <c r="Z27" s="825">
        <v>6</v>
      </c>
      <c r="AA27" s="816"/>
      <c r="AB27" s="603"/>
      <c r="AC27" s="603"/>
      <c r="AD27" s="603"/>
      <c r="AE27" s="603"/>
      <c r="AF27" s="603"/>
      <c r="AG27" s="603"/>
      <c r="AH27" s="677" t="s">
        <v>942</v>
      </c>
      <c r="AI27" s="603">
        <v>6</v>
      </c>
      <c r="AJ27" s="588" t="s">
        <v>957</v>
      </c>
    </row>
    <row r="28" spans="1:36" s="598" customFormat="1" ht="27">
      <c r="A28" s="345" t="s">
        <v>872</v>
      </c>
      <c r="B28" s="804" t="s">
        <v>1340</v>
      </c>
      <c r="C28" s="369" t="s">
        <v>1509</v>
      </c>
      <c r="D28" s="347" t="s">
        <v>968</v>
      </c>
      <c r="E28" s="273"/>
      <c r="F28" s="273" t="s">
        <v>447</v>
      </c>
      <c r="G28" s="273" t="s">
        <v>507</v>
      </c>
      <c r="H28" s="373" t="s">
        <v>244</v>
      </c>
      <c r="I28" s="373" t="s">
        <v>1384</v>
      </c>
      <c r="J28" s="825" t="s">
        <v>972</v>
      </c>
      <c r="K28" s="369" t="s">
        <v>82</v>
      </c>
      <c r="L28" s="369" t="s">
        <v>82</v>
      </c>
      <c r="M28" s="373" t="s">
        <v>1033</v>
      </c>
      <c r="N28" s="373" t="s">
        <v>3</v>
      </c>
      <c r="O28" s="817">
        <v>126756</v>
      </c>
      <c r="P28" s="826">
        <v>900918.27</v>
      </c>
      <c r="Q28" s="826">
        <v>900918.27</v>
      </c>
      <c r="R28" s="350">
        <v>0</v>
      </c>
      <c r="S28" s="826">
        <v>126756</v>
      </c>
      <c r="T28" s="818">
        <v>0.90091827000000002</v>
      </c>
      <c r="U28" s="806"/>
      <c r="V28" s="806">
        <v>630642.78899999999</v>
      </c>
      <c r="W28" s="840" t="s">
        <v>1369</v>
      </c>
      <c r="X28" s="808"/>
      <c r="Y28" s="840" t="s">
        <v>22</v>
      </c>
      <c r="Z28" s="840">
        <v>6</v>
      </c>
      <c r="AA28" s="840"/>
      <c r="AB28" s="627"/>
      <c r="AC28" s="627"/>
      <c r="AD28" s="627"/>
      <c r="AE28" s="627"/>
      <c r="AF28" s="627"/>
      <c r="AG28" s="627"/>
      <c r="AH28" s="677" t="s">
        <v>943</v>
      </c>
      <c r="AI28" s="603">
        <v>4</v>
      </c>
      <c r="AJ28" s="588" t="s">
        <v>957</v>
      </c>
    </row>
    <row r="29" spans="1:36" s="598" customFormat="1" ht="14.5">
      <c r="A29" s="345" t="s">
        <v>882</v>
      </c>
      <c r="B29" s="804" t="s">
        <v>64</v>
      </c>
      <c r="C29" s="941" t="s">
        <v>1522</v>
      </c>
      <c r="D29" s="347" t="s">
        <v>44</v>
      </c>
      <c r="E29" s="506">
        <v>45369</v>
      </c>
      <c r="F29" s="273" t="s">
        <v>684</v>
      </c>
      <c r="G29" s="273" t="s">
        <v>671</v>
      </c>
      <c r="H29" s="373" t="s">
        <v>211</v>
      </c>
      <c r="I29" s="373" t="s">
        <v>232</v>
      </c>
      <c r="J29" s="858" t="s">
        <v>6</v>
      </c>
      <c r="K29" s="369" t="s">
        <v>25</v>
      </c>
      <c r="L29" s="369" t="s">
        <v>222</v>
      </c>
      <c r="M29" s="807" t="s">
        <v>685</v>
      </c>
      <c r="N29" s="373" t="s">
        <v>24</v>
      </c>
      <c r="O29" s="942">
        <v>342000</v>
      </c>
      <c r="P29" s="807">
        <v>2426421.6</v>
      </c>
      <c r="Q29" s="505">
        <v>2426421.6</v>
      </c>
      <c r="R29" s="807">
        <v>0</v>
      </c>
      <c r="S29" s="809">
        <v>342000</v>
      </c>
      <c r="T29" s="818">
        <v>2.4264216000000003</v>
      </c>
      <c r="U29" s="831">
        <v>45413</v>
      </c>
      <c r="V29" s="807">
        <v>1178869.8799999999</v>
      </c>
      <c r="W29" s="858" t="s">
        <v>1195</v>
      </c>
      <c r="X29" s="831"/>
      <c r="Y29" s="893" t="s">
        <v>959</v>
      </c>
      <c r="Z29" s="858">
        <v>6</v>
      </c>
      <c r="AA29" s="858"/>
      <c r="AB29" s="603"/>
      <c r="AC29" s="603"/>
      <c r="AD29" s="603"/>
      <c r="AE29" s="603"/>
      <c r="AF29" s="585" t="s">
        <v>654</v>
      </c>
      <c r="AG29" s="603"/>
      <c r="AH29" s="680" t="s">
        <v>691</v>
      </c>
      <c r="AI29" s="587"/>
      <c r="AJ29" s="588" t="s">
        <v>958</v>
      </c>
    </row>
    <row r="30" spans="1:36" s="598" customFormat="1" ht="13.5">
      <c r="A30" s="345" t="s">
        <v>883</v>
      </c>
      <c r="B30" s="804" t="s">
        <v>64</v>
      </c>
      <c r="C30" s="373" t="s">
        <v>686</v>
      </c>
      <c r="D30" s="347" t="s">
        <v>44</v>
      </c>
      <c r="E30" s="506">
        <v>45369</v>
      </c>
      <c r="F30" s="273" t="s">
        <v>684</v>
      </c>
      <c r="G30" s="273" t="s">
        <v>671</v>
      </c>
      <c r="H30" s="373" t="s">
        <v>211</v>
      </c>
      <c r="I30" s="373" t="s">
        <v>232</v>
      </c>
      <c r="J30" s="805" t="s">
        <v>6</v>
      </c>
      <c r="K30" s="369" t="s">
        <v>25</v>
      </c>
      <c r="L30" s="369" t="s">
        <v>222</v>
      </c>
      <c r="M30" s="807" t="s">
        <v>685</v>
      </c>
      <c r="N30" s="373" t="s">
        <v>24</v>
      </c>
      <c r="O30" s="942">
        <v>686000</v>
      </c>
      <c r="P30" s="807">
        <v>4867032.8</v>
      </c>
      <c r="Q30" s="505">
        <v>4867032.8</v>
      </c>
      <c r="R30" s="807">
        <v>0</v>
      </c>
      <c r="S30" s="809">
        <v>686000</v>
      </c>
      <c r="T30" s="818">
        <v>4.8670327999999996</v>
      </c>
      <c r="U30" s="831">
        <v>45379</v>
      </c>
      <c r="V30" s="809">
        <v>1434597.88</v>
      </c>
      <c r="W30" s="805" t="s">
        <v>960</v>
      </c>
      <c r="X30" s="831" t="s">
        <v>960</v>
      </c>
      <c r="Y30" s="812" t="s">
        <v>956</v>
      </c>
      <c r="Z30" s="805">
        <v>4</v>
      </c>
      <c r="AA30" s="805"/>
      <c r="AB30" s="603"/>
      <c r="AC30" s="603"/>
      <c r="AD30" s="603"/>
      <c r="AE30" s="603"/>
      <c r="AF30" s="585" t="s">
        <v>654</v>
      </c>
      <c r="AG30" s="603"/>
      <c r="AH30" s="575" t="s">
        <v>726</v>
      </c>
      <c r="AI30" s="587"/>
      <c r="AJ30" s="588" t="s">
        <v>958</v>
      </c>
    </row>
    <row r="31" spans="1:36" s="598" customFormat="1" ht="13.5">
      <c r="A31" s="345" t="s">
        <v>884</v>
      </c>
      <c r="B31" s="804" t="s">
        <v>1340</v>
      </c>
      <c r="C31" s="813" t="s">
        <v>687</v>
      </c>
      <c r="D31" s="347" t="s">
        <v>44</v>
      </c>
      <c r="E31" s="273"/>
      <c r="F31" s="273" t="s">
        <v>688</v>
      </c>
      <c r="G31" s="318" t="s">
        <v>172</v>
      </c>
      <c r="H31" s="813" t="s">
        <v>49</v>
      </c>
      <c r="I31" s="369" t="s">
        <v>1526</v>
      </c>
      <c r="J31" s="825" t="s">
        <v>46</v>
      </c>
      <c r="K31" s="944" t="s">
        <v>50</v>
      </c>
      <c r="L31" s="944" t="s">
        <v>50</v>
      </c>
      <c r="M31" s="945" t="s">
        <v>51</v>
      </c>
      <c r="N31" s="373" t="s">
        <v>1</v>
      </c>
      <c r="O31" s="826">
        <v>1800000</v>
      </c>
      <c r="P31" s="826">
        <v>1800000</v>
      </c>
      <c r="Q31" s="826">
        <v>1800000</v>
      </c>
      <c r="R31" s="807">
        <v>0</v>
      </c>
      <c r="S31" s="826">
        <v>1800000</v>
      </c>
      <c r="T31" s="807">
        <v>1.8</v>
      </c>
      <c r="U31" s="807"/>
      <c r="V31" s="807">
        <v>1635000</v>
      </c>
      <c r="W31" s="946" t="s">
        <v>690</v>
      </c>
      <c r="X31" s="808">
        <v>45412</v>
      </c>
      <c r="Y31" s="840" t="s">
        <v>22</v>
      </c>
      <c r="Z31" s="858">
        <v>6</v>
      </c>
      <c r="AA31" s="858"/>
      <c r="AB31" s="603"/>
      <c r="AC31" s="603"/>
      <c r="AD31" s="603"/>
      <c r="AE31" s="603"/>
      <c r="AF31" s="585" t="s">
        <v>654</v>
      </c>
      <c r="AG31" s="603"/>
      <c r="AH31" s="575" t="s">
        <v>726</v>
      </c>
      <c r="AI31" s="587"/>
      <c r="AJ31" s="588" t="s">
        <v>958</v>
      </c>
    </row>
    <row r="32" spans="1:36" s="598" customFormat="1" ht="54.5">
      <c r="A32" s="345" t="s">
        <v>903</v>
      </c>
      <c r="B32" s="804" t="s">
        <v>1340</v>
      </c>
      <c r="C32" s="952" t="s">
        <v>723</v>
      </c>
      <c r="D32" s="347" t="s">
        <v>44</v>
      </c>
      <c r="E32" s="273"/>
      <c r="F32" s="273" t="s">
        <v>724</v>
      </c>
      <c r="G32" s="318" t="s">
        <v>656</v>
      </c>
      <c r="H32" s="813" t="s">
        <v>49</v>
      </c>
      <c r="I32" s="373" t="s">
        <v>139</v>
      </c>
      <c r="J32" s="825" t="s">
        <v>6</v>
      </c>
      <c r="K32" s="373" t="s">
        <v>139</v>
      </c>
      <c r="L32" s="373" t="s">
        <v>140</v>
      </c>
      <c r="M32" s="813" t="s">
        <v>725</v>
      </c>
      <c r="N32" s="373" t="s">
        <v>1</v>
      </c>
      <c r="O32" s="826">
        <v>216000</v>
      </c>
      <c r="P32" s="826">
        <v>216000</v>
      </c>
      <c r="Q32" s="826">
        <v>216000</v>
      </c>
      <c r="R32" s="807">
        <v>0</v>
      </c>
      <c r="S32" s="826">
        <v>216000</v>
      </c>
      <c r="T32" s="807">
        <v>0.216</v>
      </c>
      <c r="U32" s="953"/>
      <c r="V32" s="953">
        <v>188000</v>
      </c>
      <c r="W32" s="841" t="s">
        <v>690</v>
      </c>
      <c r="X32" s="808">
        <v>45321</v>
      </c>
      <c r="Y32" s="840" t="s">
        <v>22</v>
      </c>
      <c r="Z32" s="858">
        <v>6</v>
      </c>
      <c r="AA32" s="858"/>
      <c r="AB32" s="684"/>
      <c r="AC32" s="662"/>
      <c r="AD32" s="592"/>
      <c r="AE32" s="592"/>
      <c r="AF32" s="592" t="s">
        <v>520</v>
      </c>
      <c r="AG32" s="592"/>
      <c r="AH32" s="685" t="s">
        <v>1303</v>
      </c>
      <c r="AI32" s="587"/>
      <c r="AJ32" s="588" t="s">
        <v>958</v>
      </c>
    </row>
    <row r="33" spans="1:36" s="598" customFormat="1" ht="37.5">
      <c r="A33" s="345" t="s">
        <v>904</v>
      </c>
      <c r="B33" s="804" t="s">
        <v>1340</v>
      </c>
      <c r="C33" s="952" t="s">
        <v>1198</v>
      </c>
      <c r="D33" s="347" t="s">
        <v>44</v>
      </c>
      <c r="E33" s="273"/>
      <c r="F33" s="273" t="s">
        <v>724</v>
      </c>
      <c r="G33" s="318" t="s">
        <v>656</v>
      </c>
      <c r="H33" s="813" t="s">
        <v>49</v>
      </c>
      <c r="I33" s="373" t="s">
        <v>139</v>
      </c>
      <c r="J33" s="825" t="s">
        <v>6</v>
      </c>
      <c r="K33" s="373" t="s">
        <v>139</v>
      </c>
      <c r="L33" s="373" t="s">
        <v>140</v>
      </c>
      <c r="M33" s="813" t="s">
        <v>725</v>
      </c>
      <c r="N33" s="373" t="s">
        <v>1</v>
      </c>
      <c r="O33" s="826">
        <v>239000</v>
      </c>
      <c r="P33" s="826">
        <v>239000</v>
      </c>
      <c r="Q33" s="826">
        <v>239000</v>
      </c>
      <c r="R33" s="807">
        <v>0</v>
      </c>
      <c r="S33" s="826">
        <v>239000</v>
      </c>
      <c r="T33" s="807">
        <v>0.23899999999999999</v>
      </c>
      <c r="U33" s="953"/>
      <c r="V33" s="953">
        <v>202839</v>
      </c>
      <c r="W33" s="841" t="s">
        <v>690</v>
      </c>
      <c r="X33" s="808">
        <v>45321</v>
      </c>
      <c r="Y33" s="840" t="s">
        <v>22</v>
      </c>
      <c r="Z33" s="858">
        <v>6</v>
      </c>
      <c r="AA33" s="858"/>
      <c r="AB33" s="592"/>
      <c r="AC33" s="592"/>
      <c r="AD33" s="592"/>
      <c r="AE33" s="592"/>
      <c r="AF33" s="592" t="s">
        <v>520</v>
      </c>
      <c r="AG33" s="592"/>
      <c r="AH33" s="576" t="s">
        <v>1203</v>
      </c>
      <c r="AI33" s="587"/>
      <c r="AJ33" s="588" t="s">
        <v>958</v>
      </c>
    </row>
    <row r="34" spans="1:36" s="598" customFormat="1" ht="54">
      <c r="A34" s="345" t="s">
        <v>914</v>
      </c>
      <c r="B34" s="804" t="s">
        <v>1340</v>
      </c>
      <c r="C34" s="369" t="s">
        <v>1548</v>
      </c>
      <c r="D34" s="347" t="s">
        <v>968</v>
      </c>
      <c r="E34" s="273"/>
      <c r="F34" s="273" t="s">
        <v>730</v>
      </c>
      <c r="G34" s="273" t="s">
        <v>507</v>
      </c>
      <c r="H34" s="369" t="s">
        <v>1350</v>
      </c>
      <c r="I34" s="373" t="s">
        <v>1541</v>
      </c>
      <c r="J34" s="816" t="s">
        <v>972</v>
      </c>
      <c r="K34" s="369" t="s">
        <v>82</v>
      </c>
      <c r="L34" s="369" t="s">
        <v>14</v>
      </c>
      <c r="M34" s="373" t="s">
        <v>1542</v>
      </c>
      <c r="N34" s="373" t="s">
        <v>1</v>
      </c>
      <c r="O34" s="826">
        <v>9093786.3936000001</v>
      </c>
      <c r="P34" s="826">
        <v>9093786.3936000001</v>
      </c>
      <c r="Q34" s="826">
        <v>7222883.1550000003</v>
      </c>
      <c r="R34" s="350">
        <v>1870903.2385999998</v>
      </c>
      <c r="S34" s="830">
        <v>1016234</v>
      </c>
      <c r="T34" s="809">
        <v>7.2228831549999999</v>
      </c>
      <c r="U34" s="809"/>
      <c r="V34" s="809">
        <v>4344978</v>
      </c>
      <c r="W34" s="819" t="s">
        <v>1549</v>
      </c>
      <c r="X34" s="831">
        <v>45362</v>
      </c>
      <c r="Y34" s="819" t="s">
        <v>20</v>
      </c>
      <c r="Z34" s="819">
        <v>4</v>
      </c>
      <c r="AA34" s="819" t="s">
        <v>1550</v>
      </c>
      <c r="AB34" s="584"/>
      <c r="AC34" s="584"/>
      <c r="AD34" s="584"/>
      <c r="AE34" s="584"/>
      <c r="AF34" s="584"/>
      <c r="AG34" s="584"/>
      <c r="AH34" s="660"/>
      <c r="AI34" s="574"/>
      <c r="AJ34" s="588" t="s">
        <v>958</v>
      </c>
    </row>
    <row r="35" spans="1:36" s="598" customFormat="1" ht="27">
      <c r="A35" s="345" t="s">
        <v>922</v>
      </c>
      <c r="B35" s="804" t="s">
        <v>1340</v>
      </c>
      <c r="C35" s="369" t="s">
        <v>1560</v>
      </c>
      <c r="D35" s="347" t="s">
        <v>968</v>
      </c>
      <c r="E35" s="273"/>
      <c r="F35" s="273" t="s">
        <v>468</v>
      </c>
      <c r="G35" s="273" t="s">
        <v>507</v>
      </c>
      <c r="H35" s="369" t="s">
        <v>1350</v>
      </c>
      <c r="I35" s="373" t="s">
        <v>1558</v>
      </c>
      <c r="J35" s="816" t="s">
        <v>972</v>
      </c>
      <c r="K35" s="369" t="s">
        <v>82</v>
      </c>
      <c r="L35" s="369" t="s">
        <v>14</v>
      </c>
      <c r="M35" s="910" t="s">
        <v>1542</v>
      </c>
      <c r="N35" s="373" t="s">
        <v>1</v>
      </c>
      <c r="O35" s="826">
        <v>12665750.703000002</v>
      </c>
      <c r="P35" s="826">
        <v>12665750.703000002</v>
      </c>
      <c r="Q35" s="826">
        <v>12670030.215</v>
      </c>
      <c r="R35" s="807">
        <v>-4279.5119999982417</v>
      </c>
      <c r="S35" s="963">
        <v>1783130</v>
      </c>
      <c r="T35" s="964">
        <v>12.670030215000001</v>
      </c>
      <c r="U35" s="807"/>
      <c r="V35" s="807">
        <v>4067876</v>
      </c>
      <c r="W35" s="819" t="s">
        <v>1549</v>
      </c>
      <c r="X35" s="831">
        <v>45320</v>
      </c>
      <c r="Y35" s="819" t="s">
        <v>20</v>
      </c>
      <c r="Z35" s="819">
        <v>4</v>
      </c>
      <c r="AA35" s="819" t="s">
        <v>1550</v>
      </c>
      <c r="AB35" s="584"/>
      <c r="AC35" s="584"/>
      <c r="AD35" s="584"/>
      <c r="AE35" s="584"/>
      <c r="AF35" s="584"/>
      <c r="AG35" s="584"/>
      <c r="AH35" s="660"/>
      <c r="AI35" s="574"/>
      <c r="AJ35" s="588" t="s">
        <v>958</v>
      </c>
    </row>
    <row r="36" spans="1:36" s="598" customFormat="1" ht="13.5">
      <c r="A36" s="345" t="s">
        <v>759</v>
      </c>
      <c r="B36" s="804" t="s">
        <v>1340</v>
      </c>
      <c r="C36" s="392" t="s">
        <v>760</v>
      </c>
      <c r="D36" s="347" t="s">
        <v>968</v>
      </c>
      <c r="E36" s="273"/>
      <c r="F36" s="273" t="s">
        <v>761</v>
      </c>
      <c r="G36" s="273" t="s">
        <v>507</v>
      </c>
      <c r="H36" s="373" t="s">
        <v>1496</v>
      </c>
      <c r="I36" s="839" t="s">
        <v>89</v>
      </c>
      <c r="J36" s="816" t="s">
        <v>972</v>
      </c>
      <c r="K36" s="807" t="s">
        <v>53</v>
      </c>
      <c r="L36" s="807" t="s">
        <v>53</v>
      </c>
      <c r="M36" s="369"/>
      <c r="N36" s="373" t="s">
        <v>3</v>
      </c>
      <c r="O36" s="807">
        <v>10279.83</v>
      </c>
      <c r="P36" s="807">
        <v>75042.758999999991</v>
      </c>
      <c r="Q36" s="807">
        <v>72932.309901000001</v>
      </c>
      <c r="R36" s="350">
        <v>2110.4490989999904</v>
      </c>
      <c r="S36" s="807">
        <v>75043</v>
      </c>
      <c r="T36" s="809">
        <v>7.5042999999999999E-2</v>
      </c>
      <c r="U36" s="831">
        <v>45381</v>
      </c>
      <c r="V36" s="807">
        <v>45000</v>
      </c>
      <c r="W36" s="819" t="s">
        <v>1576</v>
      </c>
      <c r="X36" s="831">
        <v>45381</v>
      </c>
      <c r="Y36" s="865">
        <v>45412</v>
      </c>
      <c r="Z36" s="825">
        <v>4</v>
      </c>
      <c r="AA36" s="816"/>
      <c r="AB36" s="642"/>
      <c r="AC36" s="686"/>
      <c r="AD36" s="596"/>
      <c r="AE36" s="596"/>
      <c r="AF36" s="608" t="s">
        <v>650</v>
      </c>
      <c r="AG36" s="596"/>
      <c r="AH36" s="691" t="s">
        <v>679</v>
      </c>
      <c r="AI36" s="587"/>
      <c r="AJ36" s="692" t="s">
        <v>958</v>
      </c>
    </row>
    <row r="37" spans="1:36" s="598" customFormat="1" ht="13.5">
      <c r="A37" s="345" t="s">
        <v>762</v>
      </c>
      <c r="B37" s="804" t="s">
        <v>1340</v>
      </c>
      <c r="C37" s="392" t="s">
        <v>763</v>
      </c>
      <c r="D37" s="347" t="s">
        <v>968</v>
      </c>
      <c r="E37" s="273"/>
      <c r="F37" s="273" t="s">
        <v>764</v>
      </c>
      <c r="G37" s="273" t="s">
        <v>507</v>
      </c>
      <c r="H37" s="373" t="s">
        <v>1496</v>
      </c>
      <c r="I37" s="839" t="s">
        <v>89</v>
      </c>
      <c r="J37" s="816" t="s">
        <v>972</v>
      </c>
      <c r="K37" s="807" t="s">
        <v>53</v>
      </c>
      <c r="L37" s="807" t="s">
        <v>53</v>
      </c>
      <c r="M37" s="369"/>
      <c r="N37" s="373" t="s">
        <v>3</v>
      </c>
      <c r="O37" s="807">
        <v>130000</v>
      </c>
      <c r="P37" s="807">
        <v>949000</v>
      </c>
      <c r="Q37" s="807">
        <v>965732.82400000002</v>
      </c>
      <c r="R37" s="350">
        <v>-16732.824000000022</v>
      </c>
      <c r="S37" s="807">
        <v>949000</v>
      </c>
      <c r="T37" s="809">
        <v>0.94899999999999995</v>
      </c>
      <c r="U37" s="831">
        <v>45381</v>
      </c>
      <c r="V37" s="807">
        <v>492000</v>
      </c>
      <c r="W37" s="819" t="s">
        <v>1576</v>
      </c>
      <c r="X37" s="831">
        <v>45381</v>
      </c>
      <c r="Y37" s="865">
        <v>45412</v>
      </c>
      <c r="Z37" s="825">
        <v>4</v>
      </c>
      <c r="AA37" s="816"/>
      <c r="AB37" s="642" t="s">
        <v>1206</v>
      </c>
      <c r="AC37" s="686"/>
      <c r="AD37" s="596"/>
      <c r="AE37" s="596"/>
      <c r="AF37" s="608" t="s">
        <v>650</v>
      </c>
      <c r="AG37" s="596"/>
      <c r="AH37" s="576"/>
      <c r="AI37" s="587"/>
      <c r="AJ37" s="692" t="s">
        <v>958</v>
      </c>
    </row>
    <row r="38" spans="1:36" s="598" customFormat="1" ht="41.5">
      <c r="A38" s="345" t="s">
        <v>950</v>
      </c>
      <c r="B38" s="804" t="s">
        <v>183</v>
      </c>
      <c r="C38" s="369" t="s">
        <v>1577</v>
      </c>
      <c r="D38" s="347" t="s">
        <v>44</v>
      </c>
      <c r="E38" s="273"/>
      <c r="F38" s="318" t="s">
        <v>655</v>
      </c>
      <c r="G38" s="318" t="s">
        <v>656</v>
      </c>
      <c r="H38" s="867" t="s">
        <v>657</v>
      </c>
      <c r="I38" s="813" t="s">
        <v>951</v>
      </c>
      <c r="J38" s="816" t="s">
        <v>6</v>
      </c>
      <c r="K38" s="369" t="s">
        <v>53</v>
      </c>
      <c r="L38" s="369" t="s">
        <v>9</v>
      </c>
      <c r="M38" s="373"/>
      <c r="N38" s="373" t="s">
        <v>1</v>
      </c>
      <c r="O38" s="830">
        <v>344900</v>
      </c>
      <c r="P38" s="830">
        <v>344900</v>
      </c>
      <c r="Q38" s="830">
        <v>344900</v>
      </c>
      <c r="R38" s="807">
        <v>0</v>
      </c>
      <c r="S38" s="830">
        <v>344900</v>
      </c>
      <c r="T38" s="818">
        <v>0.34489999999999998</v>
      </c>
      <c r="U38" s="809"/>
      <c r="V38" s="809">
        <v>155205</v>
      </c>
      <c r="W38" s="946" t="s">
        <v>690</v>
      </c>
      <c r="X38" s="831">
        <v>45291</v>
      </c>
      <c r="Y38" s="819" t="s">
        <v>20</v>
      </c>
      <c r="Z38" s="840">
        <v>4</v>
      </c>
      <c r="AA38" s="816"/>
      <c r="AB38" s="584"/>
      <c r="AC38" s="584"/>
      <c r="AD38" s="584"/>
      <c r="AE38" s="584"/>
      <c r="AF38" s="643" t="s">
        <v>650</v>
      </c>
      <c r="AG38" s="584"/>
      <c r="AH38" s="575" t="s">
        <v>741</v>
      </c>
      <c r="AI38" s="574"/>
      <c r="AJ38" s="588" t="s">
        <v>90</v>
      </c>
    </row>
    <row r="39" spans="1:36" s="598" customFormat="1" ht="39.5">
      <c r="A39" s="345" t="s">
        <v>950</v>
      </c>
      <c r="B39" s="804" t="s">
        <v>183</v>
      </c>
      <c r="C39" s="369" t="s">
        <v>1578</v>
      </c>
      <c r="D39" s="347" t="s">
        <v>44</v>
      </c>
      <c r="E39" s="273"/>
      <c r="F39" s="318" t="s">
        <v>655</v>
      </c>
      <c r="G39" s="318" t="s">
        <v>656</v>
      </c>
      <c r="H39" s="867" t="s">
        <v>657</v>
      </c>
      <c r="I39" s="813" t="s">
        <v>951</v>
      </c>
      <c r="J39" s="816" t="s">
        <v>6</v>
      </c>
      <c r="K39" s="369" t="s">
        <v>53</v>
      </c>
      <c r="L39" s="369" t="s">
        <v>9</v>
      </c>
      <c r="M39" s="910"/>
      <c r="N39" s="373" t="s">
        <v>1</v>
      </c>
      <c r="O39" s="830">
        <v>117000</v>
      </c>
      <c r="P39" s="830">
        <v>117000</v>
      </c>
      <c r="Q39" s="830">
        <v>117000</v>
      </c>
      <c r="R39" s="807">
        <v>0</v>
      </c>
      <c r="S39" s="963">
        <v>117000</v>
      </c>
      <c r="T39" s="834">
        <v>0.11700000000000001</v>
      </c>
      <c r="U39" s="809"/>
      <c r="V39" s="809">
        <v>155205</v>
      </c>
      <c r="W39" s="946" t="s">
        <v>690</v>
      </c>
      <c r="X39" s="831">
        <v>45291</v>
      </c>
      <c r="Y39" s="819" t="s">
        <v>21</v>
      </c>
      <c r="Z39" s="840">
        <v>5</v>
      </c>
      <c r="AA39" s="816"/>
      <c r="AB39" s="640"/>
      <c r="AC39" s="640"/>
      <c r="AD39" s="640"/>
      <c r="AE39" s="717"/>
      <c r="AF39" s="717"/>
      <c r="AG39" s="714"/>
      <c r="AH39" s="718" t="s">
        <v>987</v>
      </c>
      <c r="AI39" s="696"/>
      <c r="AJ39" s="710"/>
    </row>
    <row r="40" spans="1:36" s="598" customFormat="1" ht="27">
      <c r="A40" s="345" t="s">
        <v>952</v>
      </c>
      <c r="B40" s="804" t="s">
        <v>183</v>
      </c>
      <c r="C40" s="369" t="s">
        <v>1579</v>
      </c>
      <c r="D40" s="347" t="s">
        <v>44</v>
      </c>
      <c r="E40" s="273"/>
      <c r="F40" s="318" t="s">
        <v>655</v>
      </c>
      <c r="G40" s="318" t="s">
        <v>656</v>
      </c>
      <c r="H40" s="867" t="s">
        <v>49</v>
      </c>
      <c r="I40" s="813" t="s">
        <v>951</v>
      </c>
      <c r="J40" s="816" t="s">
        <v>6</v>
      </c>
      <c r="K40" s="369" t="s">
        <v>53</v>
      </c>
      <c r="L40" s="369" t="s">
        <v>1205</v>
      </c>
      <c r="M40" s="975" t="s">
        <v>1196</v>
      </c>
      <c r="N40" s="373" t="s">
        <v>1</v>
      </c>
      <c r="O40" s="830">
        <v>76000</v>
      </c>
      <c r="P40" s="830">
        <v>76000</v>
      </c>
      <c r="Q40" s="830">
        <v>76000</v>
      </c>
      <c r="R40" s="807">
        <v>0</v>
      </c>
      <c r="S40" s="976">
        <v>76000</v>
      </c>
      <c r="T40" s="818">
        <v>7.5999999999999998E-2</v>
      </c>
      <c r="U40" s="809"/>
      <c r="V40" s="807">
        <v>61800</v>
      </c>
      <c r="W40" s="946" t="s">
        <v>690</v>
      </c>
      <c r="X40" s="831">
        <v>45291</v>
      </c>
      <c r="Y40" s="819" t="s">
        <v>20</v>
      </c>
      <c r="Z40" s="819">
        <v>4</v>
      </c>
      <c r="AA40" s="816" t="s">
        <v>1580</v>
      </c>
      <c r="AB40" s="640"/>
      <c r="AC40" s="640"/>
      <c r="AD40" s="640"/>
      <c r="AE40" s="717"/>
      <c r="AF40" s="717"/>
      <c r="AG40" s="717"/>
      <c r="AH40" s="721" t="s">
        <v>1255</v>
      </c>
      <c r="AI40" s="696"/>
      <c r="AJ40" s="710"/>
    </row>
    <row r="41" spans="1:36" s="598" customFormat="1" ht="13.5">
      <c r="A41" s="345" t="s">
        <v>953</v>
      </c>
      <c r="B41" s="804" t="s">
        <v>1340</v>
      </c>
      <c r="C41" s="392" t="s">
        <v>1207</v>
      </c>
      <c r="D41" s="347" t="s">
        <v>44</v>
      </c>
      <c r="E41" s="273"/>
      <c r="F41" s="859" t="s">
        <v>655</v>
      </c>
      <c r="G41" s="859" t="s">
        <v>940</v>
      </c>
      <c r="H41" s="373" t="s">
        <v>1172</v>
      </c>
      <c r="I41" s="392" t="s">
        <v>743</v>
      </c>
      <c r="J41" s="816" t="s">
        <v>6</v>
      </c>
      <c r="K41" s="369" t="s">
        <v>53</v>
      </c>
      <c r="L41" s="839" t="s">
        <v>954</v>
      </c>
      <c r="M41" s="392" t="s">
        <v>955</v>
      </c>
      <c r="N41" s="845" t="s">
        <v>3</v>
      </c>
      <c r="O41" s="807">
        <v>97803</v>
      </c>
      <c r="P41" s="807">
        <v>693891</v>
      </c>
      <c r="Q41" s="809">
        <v>693891</v>
      </c>
      <c r="R41" s="807">
        <v>0</v>
      </c>
      <c r="S41" s="807">
        <v>97803</v>
      </c>
      <c r="T41" s="809">
        <v>0.7</v>
      </c>
      <c r="U41" s="809"/>
      <c r="V41" s="809">
        <v>416334.6</v>
      </c>
      <c r="W41" s="857" t="s">
        <v>939</v>
      </c>
      <c r="X41" s="844" t="s">
        <v>19</v>
      </c>
      <c r="Y41" s="816" t="s">
        <v>1412</v>
      </c>
      <c r="Z41" s="816">
        <v>4</v>
      </c>
      <c r="AA41" s="816"/>
      <c r="AB41" s="640"/>
      <c r="AC41" s="640"/>
      <c r="AD41" s="640"/>
      <c r="AE41" s="717"/>
      <c r="AF41" s="717"/>
      <c r="AG41" s="717"/>
      <c r="AH41" s="718" t="s">
        <v>987</v>
      </c>
      <c r="AI41" s="696"/>
      <c r="AJ41" s="710"/>
    </row>
    <row r="42" spans="1:36" s="217" customFormat="1" ht="13.5">
      <c r="A42" s="693" t="s">
        <v>582</v>
      </c>
      <c r="B42" s="709" t="s">
        <v>966</v>
      </c>
      <c r="C42" s="710" t="s">
        <v>967</v>
      </c>
      <c r="D42" s="693" t="s">
        <v>968</v>
      </c>
      <c r="E42" s="711">
        <v>45287</v>
      </c>
      <c r="F42" s="693" t="s">
        <v>464</v>
      </c>
      <c r="G42" s="693" t="s">
        <v>969</v>
      </c>
      <c r="H42" s="693" t="s">
        <v>970</v>
      </c>
      <c r="I42" s="693" t="s">
        <v>971</v>
      </c>
      <c r="J42" s="712" t="s">
        <v>972</v>
      </c>
      <c r="K42" s="713" t="s">
        <v>53</v>
      </c>
      <c r="L42" s="693" t="s">
        <v>973</v>
      </c>
      <c r="M42" s="693" t="s">
        <v>974</v>
      </c>
      <c r="N42" s="693" t="s">
        <v>1</v>
      </c>
      <c r="O42" s="713">
        <v>1500</v>
      </c>
      <c r="P42" s="713">
        <v>1500</v>
      </c>
      <c r="Q42" s="802">
        <v>1500</v>
      </c>
      <c r="R42" s="713">
        <v>0</v>
      </c>
      <c r="S42" s="713">
        <v>1500</v>
      </c>
      <c r="T42" s="713">
        <v>1500</v>
      </c>
      <c r="U42" s="711">
        <v>45291</v>
      </c>
      <c r="V42" s="713">
        <v>1200</v>
      </c>
      <c r="W42" s="714" t="s">
        <v>991</v>
      </c>
      <c r="X42" s="715"/>
      <c r="Y42" s="716">
        <v>45412</v>
      </c>
      <c r="Z42" s="714">
        <v>4</v>
      </c>
      <c r="AA42" s="714"/>
      <c r="AB42" s="281"/>
      <c r="AC42" s="281"/>
      <c r="AD42" s="281"/>
      <c r="AE42" s="359"/>
      <c r="AF42" s="359"/>
      <c r="AG42" s="359"/>
      <c r="AH42" s="288" t="s">
        <v>1256</v>
      </c>
      <c r="AI42" s="373"/>
      <c r="AJ42" s="347"/>
    </row>
    <row r="43" spans="1:36" s="217" customFormat="1" ht="13.5">
      <c r="A43" s="693" t="s">
        <v>583</v>
      </c>
      <c r="B43" s="709" t="s">
        <v>966</v>
      </c>
      <c r="C43" s="710" t="s">
        <v>976</v>
      </c>
      <c r="D43" s="693" t="s">
        <v>968</v>
      </c>
      <c r="E43" s="711">
        <v>45286</v>
      </c>
      <c r="F43" s="693" t="s">
        <v>461</v>
      </c>
      <c r="G43" s="693" t="s">
        <v>977</v>
      </c>
      <c r="H43" s="693" t="s">
        <v>970</v>
      </c>
      <c r="I43" s="693" t="s">
        <v>978</v>
      </c>
      <c r="J43" s="712" t="s">
        <v>972</v>
      </c>
      <c r="K43" s="719" t="s">
        <v>82</v>
      </c>
      <c r="L43" s="693" t="s">
        <v>14</v>
      </c>
      <c r="M43" s="693" t="s">
        <v>979</v>
      </c>
      <c r="N43" s="693" t="s">
        <v>3</v>
      </c>
      <c r="O43" s="713">
        <v>78000</v>
      </c>
      <c r="P43" s="713">
        <v>569400</v>
      </c>
      <c r="Q43" s="713">
        <v>569400</v>
      </c>
      <c r="R43" s="713">
        <v>0</v>
      </c>
      <c r="S43" s="713">
        <v>569400</v>
      </c>
      <c r="T43" s="713">
        <v>569400</v>
      </c>
      <c r="U43" s="711">
        <v>45427</v>
      </c>
      <c r="V43" s="713">
        <v>420000</v>
      </c>
      <c r="W43" s="714" t="s">
        <v>991</v>
      </c>
      <c r="X43" s="720"/>
      <c r="Y43" s="711">
        <v>45443</v>
      </c>
      <c r="Z43" s="717">
        <v>5</v>
      </c>
      <c r="AA43" s="714"/>
      <c r="AB43" s="281"/>
      <c r="AC43" s="281"/>
      <c r="AD43" s="281"/>
      <c r="AE43" s="349"/>
      <c r="AF43" s="349"/>
      <c r="AG43" s="349"/>
      <c r="AH43" s="559" t="s">
        <v>987</v>
      </c>
      <c r="AI43" s="373"/>
      <c r="AJ43" s="347"/>
    </row>
    <row r="44" spans="1:36" s="217" customFormat="1" ht="13.5">
      <c r="A44" s="693" t="s">
        <v>584</v>
      </c>
      <c r="B44" s="709" t="s">
        <v>966</v>
      </c>
      <c r="C44" s="710" t="s">
        <v>980</v>
      </c>
      <c r="D44" s="693" t="s">
        <v>968</v>
      </c>
      <c r="E44" s="711">
        <v>45146</v>
      </c>
      <c r="F44" s="693" t="s">
        <v>463</v>
      </c>
      <c r="G44" s="693" t="s">
        <v>969</v>
      </c>
      <c r="H44" s="693" t="s">
        <v>970</v>
      </c>
      <c r="I44" s="693" t="s">
        <v>981</v>
      </c>
      <c r="J44" s="712" t="s">
        <v>972</v>
      </c>
      <c r="K44" s="713" t="s">
        <v>53</v>
      </c>
      <c r="L44" s="693" t="s">
        <v>106</v>
      </c>
      <c r="M44" s="693" t="s">
        <v>982</v>
      </c>
      <c r="N44" s="693" t="s">
        <v>1</v>
      </c>
      <c r="O44" s="713">
        <v>2900000</v>
      </c>
      <c r="P44" s="713">
        <v>2900000</v>
      </c>
      <c r="Q44" s="802">
        <v>2900000</v>
      </c>
      <c r="R44" s="713">
        <v>0</v>
      </c>
      <c r="S44" s="713">
        <v>2900000</v>
      </c>
      <c r="T44" s="713">
        <v>2900000</v>
      </c>
      <c r="U44" s="711">
        <v>45200</v>
      </c>
      <c r="V44" s="713">
        <v>2450000</v>
      </c>
      <c r="W44" s="714" t="s">
        <v>991</v>
      </c>
      <c r="X44" s="722"/>
      <c r="Y44" s="716">
        <v>45412</v>
      </c>
      <c r="Z44" s="714">
        <v>4</v>
      </c>
      <c r="AA44" s="714"/>
      <c r="AB44" s="281"/>
      <c r="AC44" s="281"/>
      <c r="AD44" s="281"/>
      <c r="AE44" s="359"/>
      <c r="AF44" s="359"/>
      <c r="AG44" s="359"/>
      <c r="AH44" s="559" t="s">
        <v>987</v>
      </c>
      <c r="AI44" s="373"/>
      <c r="AJ44" s="347"/>
    </row>
    <row r="45" spans="1:36" s="217" customFormat="1" ht="13.5">
      <c r="A45" s="345" t="s">
        <v>586</v>
      </c>
      <c r="B45" s="346" t="s">
        <v>966</v>
      </c>
      <c r="C45" s="347" t="s">
        <v>276</v>
      </c>
      <c r="D45" s="345" t="s">
        <v>968</v>
      </c>
      <c r="E45" s="348">
        <v>45344</v>
      </c>
      <c r="F45" s="345" t="s">
        <v>467</v>
      </c>
      <c r="G45" s="345" t="s">
        <v>969</v>
      </c>
      <c r="H45" s="345" t="s">
        <v>970</v>
      </c>
      <c r="I45" s="345" t="s">
        <v>53</v>
      </c>
      <c r="J45" s="359" t="s">
        <v>972</v>
      </c>
      <c r="K45" s="345" t="s">
        <v>53</v>
      </c>
      <c r="L45" s="345" t="s">
        <v>278</v>
      </c>
      <c r="M45" s="345" t="s">
        <v>983</v>
      </c>
      <c r="N45" s="345" t="s">
        <v>3</v>
      </c>
      <c r="O45" s="350">
        <v>18000</v>
      </c>
      <c r="P45" s="350">
        <v>131400</v>
      </c>
      <c r="Q45" s="350">
        <v>131400</v>
      </c>
      <c r="R45" s="350">
        <v>0</v>
      </c>
      <c r="S45" s="350">
        <v>131400</v>
      </c>
      <c r="T45" s="350">
        <v>131400</v>
      </c>
      <c r="U45" s="348">
        <v>45397</v>
      </c>
      <c r="V45" s="350">
        <v>94336</v>
      </c>
      <c r="W45" s="543" t="s">
        <v>1246</v>
      </c>
      <c r="X45" s="354"/>
      <c r="Y45" s="348">
        <v>45443</v>
      </c>
      <c r="Z45" s="354">
        <v>5</v>
      </c>
      <c r="AA45" s="353"/>
      <c r="AB45" s="281"/>
      <c r="AC45" s="281"/>
      <c r="AD45" s="281"/>
      <c r="AE45" s="372"/>
      <c r="AF45" s="372"/>
      <c r="AG45" s="354"/>
      <c r="AH45" s="288" t="s">
        <v>1257</v>
      </c>
      <c r="AI45" s="373"/>
      <c r="AJ45" s="347"/>
    </row>
    <row r="46" spans="1:36" s="217" customFormat="1" ht="13.5">
      <c r="A46" s="345" t="s">
        <v>588</v>
      </c>
      <c r="B46" s="346" t="s">
        <v>966</v>
      </c>
      <c r="C46" s="347" t="s">
        <v>984</v>
      </c>
      <c r="D46" s="345" t="s">
        <v>968</v>
      </c>
      <c r="E46" s="348">
        <v>45311</v>
      </c>
      <c r="F46" s="345" t="s">
        <v>466</v>
      </c>
      <c r="G46" s="345" t="s">
        <v>969</v>
      </c>
      <c r="H46" s="345" t="s">
        <v>970</v>
      </c>
      <c r="I46" s="345" t="s">
        <v>53</v>
      </c>
      <c r="J46" s="349" t="s">
        <v>972</v>
      </c>
      <c r="K46" s="345" t="s">
        <v>53</v>
      </c>
      <c r="L46" s="345" t="s">
        <v>985</v>
      </c>
      <c r="M46" s="345" t="s">
        <v>986</v>
      </c>
      <c r="N46" s="345" t="s">
        <v>3</v>
      </c>
      <c r="O46" s="350">
        <v>7060</v>
      </c>
      <c r="P46" s="350">
        <v>51538</v>
      </c>
      <c r="Q46" s="802">
        <v>51538</v>
      </c>
      <c r="R46" s="350">
        <v>0</v>
      </c>
      <c r="S46" s="350">
        <v>7060</v>
      </c>
      <c r="T46" s="350">
        <v>51538</v>
      </c>
      <c r="U46" s="348">
        <v>45316</v>
      </c>
      <c r="V46" s="350">
        <v>25100</v>
      </c>
      <c r="W46" s="353" t="s">
        <v>991</v>
      </c>
      <c r="X46" s="542"/>
      <c r="Y46" s="348">
        <v>45412</v>
      </c>
      <c r="Z46" s="354">
        <v>4</v>
      </c>
      <c r="AA46" s="349"/>
      <c r="AB46" s="281"/>
      <c r="AC46" s="281"/>
      <c r="AD46" s="281"/>
      <c r="AE46" s="354"/>
      <c r="AF46" s="354"/>
      <c r="AG46" s="354"/>
      <c r="AH46" s="347"/>
      <c r="AI46" s="373"/>
      <c r="AJ46" s="347"/>
    </row>
    <row r="47" spans="1:36" s="217" customFormat="1" ht="13.5">
      <c r="A47" s="345" t="s">
        <v>589</v>
      </c>
      <c r="B47" s="346" t="s">
        <v>966</v>
      </c>
      <c r="C47" s="347" t="s">
        <v>248</v>
      </c>
      <c r="D47" s="345" t="s">
        <v>968</v>
      </c>
      <c r="E47" s="348">
        <v>45314</v>
      </c>
      <c r="F47" s="345" t="s">
        <v>465</v>
      </c>
      <c r="G47" s="345" t="s">
        <v>969</v>
      </c>
      <c r="H47" s="345" t="s">
        <v>970</v>
      </c>
      <c r="I47" s="345" t="s">
        <v>53</v>
      </c>
      <c r="J47" s="349" t="s">
        <v>972</v>
      </c>
      <c r="K47" s="345" t="s">
        <v>53</v>
      </c>
      <c r="L47" s="345" t="s">
        <v>985</v>
      </c>
      <c r="M47" s="345" t="s">
        <v>986</v>
      </c>
      <c r="N47" s="345" t="s">
        <v>3</v>
      </c>
      <c r="O47" s="350">
        <v>12085</v>
      </c>
      <c r="P47" s="350">
        <v>88220.5</v>
      </c>
      <c r="Q47" s="802">
        <v>88220.5</v>
      </c>
      <c r="R47" s="350">
        <v>0</v>
      </c>
      <c r="S47" s="350">
        <v>12085</v>
      </c>
      <c r="T47" s="350">
        <v>88221</v>
      </c>
      <c r="U47" s="348">
        <v>45358</v>
      </c>
      <c r="V47" s="350">
        <v>63000</v>
      </c>
      <c r="W47" s="353" t="s">
        <v>991</v>
      </c>
      <c r="X47" s="542"/>
      <c r="Y47" s="348">
        <v>45412</v>
      </c>
      <c r="Z47" s="354">
        <v>4</v>
      </c>
      <c r="AA47" s="349"/>
      <c r="AB47" s="281"/>
      <c r="AC47" s="281"/>
      <c r="AD47" s="281"/>
      <c r="AE47" s="354"/>
      <c r="AF47" s="354"/>
      <c r="AG47" s="354"/>
      <c r="AH47" s="347"/>
      <c r="AI47" s="373"/>
      <c r="AJ47" s="347"/>
    </row>
    <row r="48" spans="1:36" s="217" customFormat="1" ht="39.5">
      <c r="A48" s="345" t="s">
        <v>591</v>
      </c>
      <c r="B48" s="346" t="s">
        <v>966</v>
      </c>
      <c r="C48" s="369" t="s">
        <v>992</v>
      </c>
      <c r="D48" s="345" t="s">
        <v>968</v>
      </c>
      <c r="E48" s="348">
        <v>45250</v>
      </c>
      <c r="F48" s="345" t="s">
        <v>993</v>
      </c>
      <c r="G48" s="345" t="s">
        <v>994</v>
      </c>
      <c r="H48" s="345" t="s">
        <v>970</v>
      </c>
      <c r="I48" s="345" t="s">
        <v>989</v>
      </c>
      <c r="J48" s="349" t="s">
        <v>972</v>
      </c>
      <c r="K48" s="355" t="s">
        <v>53</v>
      </c>
      <c r="L48" s="345" t="s">
        <v>16</v>
      </c>
      <c r="M48" s="345" t="s">
        <v>990</v>
      </c>
      <c r="N48" s="370" t="s">
        <v>1</v>
      </c>
      <c r="O48" s="350">
        <v>155190</v>
      </c>
      <c r="P48" s="350">
        <v>155190</v>
      </c>
      <c r="Q48" s="350">
        <v>155190</v>
      </c>
      <c r="R48" s="350">
        <v>0</v>
      </c>
      <c r="S48" s="350">
        <v>155190</v>
      </c>
      <c r="T48" s="350">
        <v>155190</v>
      </c>
      <c r="U48" s="348">
        <v>45382</v>
      </c>
      <c r="V48" s="350">
        <v>103030.30303030302</v>
      </c>
      <c r="W48" s="353" t="s">
        <v>991</v>
      </c>
      <c r="X48" s="354"/>
      <c r="Y48" s="348">
        <v>45443</v>
      </c>
      <c r="Z48" s="354">
        <v>5</v>
      </c>
      <c r="AA48" s="382"/>
      <c r="AB48" s="281"/>
      <c r="AC48" s="281"/>
      <c r="AD48" s="281"/>
      <c r="AE48" s="354"/>
      <c r="AF48" s="354"/>
      <c r="AG48" s="354"/>
      <c r="AH48" s="560" t="s">
        <v>1258</v>
      </c>
      <c r="AI48" s="373"/>
      <c r="AJ48" s="347"/>
    </row>
    <row r="49" spans="1:36" s="217" customFormat="1" ht="13.5">
      <c r="A49" s="345" t="s">
        <v>592</v>
      </c>
      <c r="B49" s="346" t="s">
        <v>966</v>
      </c>
      <c r="C49" s="373" t="s">
        <v>995</v>
      </c>
      <c r="D49" s="345" t="s">
        <v>968</v>
      </c>
      <c r="E49" s="348">
        <v>45204</v>
      </c>
      <c r="F49" s="345" t="s">
        <v>993</v>
      </c>
      <c r="G49" s="345" t="s">
        <v>994</v>
      </c>
      <c r="H49" s="345" t="s">
        <v>970</v>
      </c>
      <c r="I49" s="345" t="s">
        <v>996</v>
      </c>
      <c r="J49" s="349" t="s">
        <v>972</v>
      </c>
      <c r="K49" s="350" t="s">
        <v>53</v>
      </c>
      <c r="L49" s="345" t="s">
        <v>154</v>
      </c>
      <c r="M49" s="345" t="s">
        <v>997</v>
      </c>
      <c r="N49" s="345" t="s">
        <v>1</v>
      </c>
      <c r="O49" s="350">
        <v>54020</v>
      </c>
      <c r="P49" s="350">
        <v>54020</v>
      </c>
      <c r="Q49" s="350">
        <v>54020</v>
      </c>
      <c r="R49" s="350">
        <v>0</v>
      </c>
      <c r="S49" s="350">
        <v>54020</v>
      </c>
      <c r="T49" s="350">
        <v>54020</v>
      </c>
      <c r="U49" s="348">
        <v>45369</v>
      </c>
      <c r="V49" s="356">
        <v>34224</v>
      </c>
      <c r="W49" s="545" t="s">
        <v>1247</v>
      </c>
      <c r="X49" s="246"/>
      <c r="Y49" s="348">
        <v>45443</v>
      </c>
      <c r="Z49" s="354">
        <v>5</v>
      </c>
      <c r="AA49" s="353"/>
      <c r="AB49" s="281"/>
      <c r="AC49" s="281"/>
      <c r="AD49" s="281"/>
      <c r="AE49" s="354"/>
      <c r="AF49" s="354"/>
      <c r="AG49" s="354"/>
      <c r="AH49" s="560" t="s">
        <v>1260</v>
      </c>
      <c r="AI49" s="373"/>
      <c r="AJ49" s="347"/>
    </row>
    <row r="50" spans="1:36" s="217" customFormat="1" ht="13.5">
      <c r="A50" s="345" t="s">
        <v>593</v>
      </c>
      <c r="B50" s="346" t="s">
        <v>966</v>
      </c>
      <c r="C50" s="347" t="s">
        <v>998</v>
      </c>
      <c r="D50" s="345" t="s">
        <v>968</v>
      </c>
      <c r="E50" s="345"/>
      <c r="F50" s="345" t="s">
        <v>993</v>
      </c>
      <c r="G50" s="345" t="s">
        <v>969</v>
      </c>
      <c r="H50" s="345" t="s">
        <v>970</v>
      </c>
      <c r="I50" s="345" t="s">
        <v>999</v>
      </c>
      <c r="J50" s="359" t="s">
        <v>972</v>
      </c>
      <c r="K50" s="350" t="s">
        <v>53</v>
      </c>
      <c r="L50" s="345" t="s">
        <v>102</v>
      </c>
      <c r="M50" s="345" t="s">
        <v>1000</v>
      </c>
      <c r="N50" s="345" t="s">
        <v>3</v>
      </c>
      <c r="O50" s="350">
        <v>950</v>
      </c>
      <c r="P50" s="350">
        <v>6935</v>
      </c>
      <c r="Q50" s="802">
        <v>6935</v>
      </c>
      <c r="R50" s="350">
        <v>0</v>
      </c>
      <c r="S50" s="350">
        <v>950</v>
      </c>
      <c r="T50" s="350">
        <v>6935</v>
      </c>
      <c r="U50" s="348">
        <v>45316</v>
      </c>
      <c r="V50" s="356">
        <v>2300</v>
      </c>
      <c r="W50" s="284" t="s">
        <v>1248</v>
      </c>
      <c r="X50" s="546"/>
      <c r="Y50" s="348">
        <v>45412</v>
      </c>
      <c r="Z50" s="354">
        <v>4</v>
      </c>
      <c r="AA50" s="283">
        <v>4</v>
      </c>
      <c r="AB50" s="281"/>
      <c r="AC50" s="281"/>
      <c r="AD50" s="281"/>
      <c r="AE50" s="372"/>
      <c r="AF50" s="372"/>
      <c r="AG50" s="372"/>
      <c r="AH50" s="561" t="s">
        <v>1261</v>
      </c>
      <c r="AI50" s="373"/>
      <c r="AJ50" s="347"/>
    </row>
    <row r="51" spans="1:36" s="217" customFormat="1" ht="13.5">
      <c r="A51" s="345" t="s">
        <v>594</v>
      </c>
      <c r="B51" s="346" t="s">
        <v>966</v>
      </c>
      <c r="C51" s="373" t="s">
        <v>1001</v>
      </c>
      <c r="D51" s="345" t="s">
        <v>968</v>
      </c>
      <c r="E51" s="348">
        <v>45250</v>
      </c>
      <c r="F51" s="345" t="s">
        <v>993</v>
      </c>
      <c r="G51" s="345" t="s">
        <v>969</v>
      </c>
      <c r="H51" s="345" t="s">
        <v>970</v>
      </c>
      <c r="I51" s="345" t="s">
        <v>1002</v>
      </c>
      <c r="J51" s="359" t="s">
        <v>972</v>
      </c>
      <c r="K51" s="350" t="s">
        <v>53</v>
      </c>
      <c r="L51" s="355" t="s">
        <v>15</v>
      </c>
      <c r="M51" s="345" t="s">
        <v>1003</v>
      </c>
      <c r="N51" s="345" t="s">
        <v>1</v>
      </c>
      <c r="O51" s="350">
        <v>6900</v>
      </c>
      <c r="P51" s="350">
        <v>6900</v>
      </c>
      <c r="Q51" s="350">
        <v>6900</v>
      </c>
      <c r="R51" s="350">
        <v>0</v>
      </c>
      <c r="S51" s="350">
        <v>6900</v>
      </c>
      <c r="T51" s="350">
        <v>6900</v>
      </c>
      <c r="U51" s="348">
        <v>45316</v>
      </c>
      <c r="V51" s="350">
        <v>5500</v>
      </c>
      <c r="W51" s="353" t="s">
        <v>991</v>
      </c>
      <c r="X51" s="546"/>
      <c r="Y51" s="352">
        <v>45412</v>
      </c>
      <c r="Z51" s="353">
        <v>4</v>
      </c>
      <c r="AA51" s="353"/>
      <c r="AB51" s="281"/>
      <c r="AC51" s="281"/>
      <c r="AD51" s="281"/>
      <c r="AE51" s="354"/>
      <c r="AF51" s="354"/>
      <c r="AG51" s="354"/>
      <c r="AH51" s="562"/>
      <c r="AI51" s="373"/>
      <c r="AJ51" s="347"/>
    </row>
    <row r="52" spans="1:36" s="217" customFormat="1" ht="13.5">
      <c r="A52" s="345" t="s">
        <v>600</v>
      </c>
      <c r="B52" s="346" t="s">
        <v>966</v>
      </c>
      <c r="C52" s="373" t="s">
        <v>1245</v>
      </c>
      <c r="D52" s="345" t="s">
        <v>968</v>
      </c>
      <c r="E52" s="348">
        <v>45257</v>
      </c>
      <c r="F52" s="345" t="s">
        <v>993</v>
      </c>
      <c r="G52" s="345" t="s">
        <v>969</v>
      </c>
      <c r="H52" s="345" t="s">
        <v>970</v>
      </c>
      <c r="I52" s="345" t="s">
        <v>999</v>
      </c>
      <c r="J52" s="359" t="s">
        <v>972</v>
      </c>
      <c r="K52" s="350" t="s">
        <v>53</v>
      </c>
      <c r="L52" s="345" t="s">
        <v>102</v>
      </c>
      <c r="M52" s="345" t="s">
        <v>1000</v>
      </c>
      <c r="N52" s="345" t="s">
        <v>3</v>
      </c>
      <c r="O52" s="350">
        <v>300</v>
      </c>
      <c r="P52" s="350">
        <v>2190</v>
      </c>
      <c r="Q52" s="350">
        <v>2190</v>
      </c>
      <c r="R52" s="350">
        <v>0</v>
      </c>
      <c r="S52" s="350">
        <v>300</v>
      </c>
      <c r="T52" s="350">
        <v>2190</v>
      </c>
      <c r="U52" s="348">
        <v>45316</v>
      </c>
      <c r="V52" s="350">
        <v>1800</v>
      </c>
      <c r="W52" s="353" t="s">
        <v>991</v>
      </c>
      <c r="X52" s="546"/>
      <c r="Y52" s="348">
        <v>45412</v>
      </c>
      <c r="Z52" s="354">
        <v>4</v>
      </c>
      <c r="AA52" s="353"/>
      <c r="AB52" s="281"/>
      <c r="AC52" s="281"/>
      <c r="AD52" s="281"/>
      <c r="AE52" s="354"/>
      <c r="AF52" s="354"/>
      <c r="AG52" s="354"/>
      <c r="AH52" s="560" t="s">
        <v>1262</v>
      </c>
      <c r="AI52" s="373"/>
      <c r="AJ52" s="347"/>
    </row>
    <row r="53" spans="1:36" s="217" customFormat="1" ht="27">
      <c r="A53" s="345" t="s">
        <v>601</v>
      </c>
      <c r="B53" s="346" t="s">
        <v>966</v>
      </c>
      <c r="C53" s="369" t="s">
        <v>1012</v>
      </c>
      <c r="D53" s="345" t="s">
        <v>968</v>
      </c>
      <c r="E53" s="348">
        <v>45268</v>
      </c>
      <c r="F53" s="345" t="s">
        <v>454</v>
      </c>
      <c r="G53" s="345" t="s">
        <v>969</v>
      </c>
      <c r="H53" s="345" t="s">
        <v>970</v>
      </c>
      <c r="I53" s="345" t="s">
        <v>1013</v>
      </c>
      <c r="J53" s="349" t="s">
        <v>972</v>
      </c>
      <c r="K53" s="355" t="s">
        <v>53</v>
      </c>
      <c r="L53" s="355" t="s">
        <v>16</v>
      </c>
      <c r="M53" s="345" t="s">
        <v>1014</v>
      </c>
      <c r="N53" s="345" t="s">
        <v>1</v>
      </c>
      <c r="O53" s="350">
        <v>99200</v>
      </c>
      <c r="P53" s="350">
        <v>99200</v>
      </c>
      <c r="Q53" s="802">
        <v>99200</v>
      </c>
      <c r="R53" s="350">
        <v>0</v>
      </c>
      <c r="S53" s="350">
        <v>99200</v>
      </c>
      <c r="T53" s="350">
        <v>99200</v>
      </c>
      <c r="U53" s="348">
        <v>45382</v>
      </c>
      <c r="V53" s="350">
        <v>76700</v>
      </c>
      <c r="W53" s="353" t="s">
        <v>991</v>
      </c>
      <c r="X53" s="542"/>
      <c r="Y53" s="348">
        <v>45412</v>
      </c>
      <c r="Z53" s="354">
        <v>4</v>
      </c>
      <c r="AA53" s="382"/>
      <c r="AB53" s="281"/>
      <c r="AC53" s="281"/>
      <c r="AD53" s="281"/>
      <c r="AE53" s="354"/>
      <c r="AF53" s="354"/>
      <c r="AG53" s="354"/>
      <c r="AH53" s="563" t="s">
        <v>1263</v>
      </c>
      <c r="AI53" s="373"/>
      <c r="AJ53" s="347"/>
    </row>
    <row r="54" spans="1:36" s="217" customFormat="1" ht="13.5">
      <c r="A54" s="345" t="s">
        <v>602</v>
      </c>
      <c r="B54" s="346" t="s">
        <v>966</v>
      </c>
      <c r="C54" s="373" t="s">
        <v>1015</v>
      </c>
      <c r="D54" s="345" t="s">
        <v>968</v>
      </c>
      <c r="E54" s="348">
        <v>45218</v>
      </c>
      <c r="F54" s="345" t="s">
        <v>993</v>
      </c>
      <c r="G54" s="345" t="s">
        <v>969</v>
      </c>
      <c r="H54" s="345" t="s">
        <v>970</v>
      </c>
      <c r="I54" s="345" t="s">
        <v>999</v>
      </c>
      <c r="J54" s="359" t="s">
        <v>972</v>
      </c>
      <c r="K54" s="350" t="s">
        <v>53</v>
      </c>
      <c r="L54" s="345" t="s">
        <v>102</v>
      </c>
      <c r="M54" s="345" t="s">
        <v>1000</v>
      </c>
      <c r="N54" s="345" t="s">
        <v>3</v>
      </c>
      <c r="O54" s="350">
        <v>1250</v>
      </c>
      <c r="P54" s="350">
        <v>9125</v>
      </c>
      <c r="Q54" s="802">
        <v>9125</v>
      </c>
      <c r="R54" s="350">
        <v>0</v>
      </c>
      <c r="S54" s="350">
        <v>1250</v>
      </c>
      <c r="T54" s="350">
        <v>9125</v>
      </c>
      <c r="U54" s="348">
        <v>45316</v>
      </c>
      <c r="V54" s="350">
        <v>7800</v>
      </c>
      <c r="W54" s="353" t="s">
        <v>991</v>
      </c>
      <c r="X54" s="546"/>
      <c r="Y54" s="352">
        <v>45412</v>
      </c>
      <c r="Z54" s="353">
        <v>4</v>
      </c>
      <c r="AA54" s="283">
        <v>4</v>
      </c>
      <c r="AB54" s="281"/>
      <c r="AC54" s="281"/>
      <c r="AD54" s="281"/>
      <c r="AE54" s="354"/>
      <c r="AF54" s="354"/>
      <c r="AG54" s="354"/>
      <c r="AH54" s="560" t="s">
        <v>1264</v>
      </c>
      <c r="AI54" s="373"/>
      <c r="AJ54" s="347"/>
    </row>
    <row r="55" spans="1:36" s="217" customFormat="1" ht="13.5">
      <c r="A55" s="345" t="s">
        <v>603</v>
      </c>
      <c r="B55" s="346" t="s">
        <v>966</v>
      </c>
      <c r="C55" s="373" t="s">
        <v>1016</v>
      </c>
      <c r="D55" s="345" t="s">
        <v>968</v>
      </c>
      <c r="E55" s="348">
        <v>45218</v>
      </c>
      <c r="F55" s="345" t="s">
        <v>993</v>
      </c>
      <c r="G55" s="345" t="s">
        <v>969</v>
      </c>
      <c r="H55" s="345" t="s">
        <v>970</v>
      </c>
      <c r="I55" s="345" t="s">
        <v>999</v>
      </c>
      <c r="J55" s="359" t="s">
        <v>972</v>
      </c>
      <c r="K55" s="350" t="s">
        <v>53</v>
      </c>
      <c r="L55" s="345" t="s">
        <v>102</v>
      </c>
      <c r="M55" s="345" t="s">
        <v>1000</v>
      </c>
      <c r="N55" s="345" t="s">
        <v>3</v>
      </c>
      <c r="O55" s="350">
        <v>2500</v>
      </c>
      <c r="P55" s="350">
        <v>17750</v>
      </c>
      <c r="Q55" s="350">
        <v>18250</v>
      </c>
      <c r="R55" s="350">
        <v>-500</v>
      </c>
      <c r="S55" s="350">
        <v>2500</v>
      </c>
      <c r="T55" s="350">
        <v>18250</v>
      </c>
      <c r="U55" s="348">
        <v>45316</v>
      </c>
      <c r="V55" s="350">
        <v>4400</v>
      </c>
      <c r="W55" s="353" t="s">
        <v>991</v>
      </c>
      <c r="X55" s="546"/>
      <c r="Y55" s="348">
        <v>45412</v>
      </c>
      <c r="Z55" s="354">
        <v>4</v>
      </c>
      <c r="AA55" s="353"/>
      <c r="AB55" s="281"/>
      <c r="AC55" s="281"/>
      <c r="AD55" s="281"/>
      <c r="AE55" s="375"/>
      <c r="AF55" s="375"/>
      <c r="AG55" s="375"/>
      <c r="AH55" s="357" t="s">
        <v>770</v>
      </c>
      <c r="AI55" s="373"/>
      <c r="AJ55" s="357"/>
    </row>
    <row r="56" spans="1:36" s="217" customFormat="1" ht="13.5">
      <c r="A56" s="345" t="s">
        <v>604</v>
      </c>
      <c r="B56" s="346" t="s">
        <v>966</v>
      </c>
      <c r="C56" s="373" t="s">
        <v>1017</v>
      </c>
      <c r="D56" s="345" t="s">
        <v>968</v>
      </c>
      <c r="E56" s="348">
        <v>45264</v>
      </c>
      <c r="F56" s="345" t="s">
        <v>993</v>
      </c>
      <c r="G56" s="345" t="s">
        <v>969</v>
      </c>
      <c r="H56" s="345" t="s">
        <v>970</v>
      </c>
      <c r="I56" s="345" t="s">
        <v>999</v>
      </c>
      <c r="J56" s="349" t="s">
        <v>972</v>
      </c>
      <c r="K56" s="350" t="s">
        <v>53</v>
      </c>
      <c r="L56" s="345" t="s">
        <v>102</v>
      </c>
      <c r="M56" s="345" t="s">
        <v>1000</v>
      </c>
      <c r="N56" s="345" t="s">
        <v>3</v>
      </c>
      <c r="O56" s="350">
        <v>1250</v>
      </c>
      <c r="P56" s="350">
        <v>9125</v>
      </c>
      <c r="Q56" s="350">
        <v>9125</v>
      </c>
      <c r="R56" s="350">
        <v>0</v>
      </c>
      <c r="S56" s="350">
        <v>1250</v>
      </c>
      <c r="T56" s="350">
        <v>9125</v>
      </c>
      <c r="U56" s="348">
        <v>45316</v>
      </c>
      <c r="V56" s="350">
        <v>4400</v>
      </c>
      <c r="W56" s="353" t="s">
        <v>991</v>
      </c>
      <c r="X56" s="546"/>
      <c r="Y56" s="348">
        <v>45412</v>
      </c>
      <c r="Z56" s="354">
        <v>4</v>
      </c>
      <c r="AA56" s="353"/>
      <c r="AB56" s="281"/>
      <c r="AC56" s="281"/>
      <c r="AD56" s="281"/>
      <c r="AE56" s="374"/>
      <c r="AF56" s="374"/>
      <c r="AG56" s="374"/>
      <c r="AH56" s="357"/>
      <c r="AI56" s="373"/>
      <c r="AJ56" s="357"/>
    </row>
    <row r="57" spans="1:36" s="217" customFormat="1" ht="13.5">
      <c r="A57" s="345" t="s">
        <v>605</v>
      </c>
      <c r="B57" s="346" t="s">
        <v>966</v>
      </c>
      <c r="C57" s="373" t="s">
        <v>1018</v>
      </c>
      <c r="D57" s="345" t="s">
        <v>968</v>
      </c>
      <c r="E57" s="348">
        <v>45113</v>
      </c>
      <c r="F57" s="345" t="s">
        <v>993</v>
      </c>
      <c r="G57" s="345" t="s">
        <v>969</v>
      </c>
      <c r="H57" s="345" t="s">
        <v>970</v>
      </c>
      <c r="I57" s="345" t="s">
        <v>999</v>
      </c>
      <c r="J57" s="349" t="s">
        <v>972</v>
      </c>
      <c r="K57" s="350" t="s">
        <v>53</v>
      </c>
      <c r="L57" s="345" t="s">
        <v>102</v>
      </c>
      <c r="M57" s="345" t="s">
        <v>1000</v>
      </c>
      <c r="N57" s="345" t="s">
        <v>3</v>
      </c>
      <c r="O57" s="350">
        <v>1750</v>
      </c>
      <c r="P57" s="350">
        <v>12775</v>
      </c>
      <c r="Q57" s="350">
        <v>12775</v>
      </c>
      <c r="R57" s="350">
        <v>0</v>
      </c>
      <c r="S57" s="350">
        <v>1750</v>
      </c>
      <c r="T57" s="350">
        <v>12775</v>
      </c>
      <c r="U57" s="348">
        <v>45316</v>
      </c>
      <c r="V57" s="350">
        <v>9900</v>
      </c>
      <c r="W57" s="353" t="s">
        <v>991</v>
      </c>
      <c r="X57" s="546"/>
      <c r="Y57" s="348">
        <v>45412</v>
      </c>
      <c r="Z57" s="354">
        <v>4</v>
      </c>
      <c r="AA57" s="353"/>
      <c r="AB57" s="281"/>
      <c r="AC57" s="281"/>
      <c r="AD57" s="281"/>
      <c r="AE57" s="359"/>
      <c r="AF57" s="359"/>
      <c r="AG57" s="359"/>
      <c r="AH57" s="288" t="s">
        <v>1256</v>
      </c>
      <c r="AI57" s="373"/>
      <c r="AJ57" s="347"/>
    </row>
    <row r="58" spans="1:36" s="217" customFormat="1" ht="13.5">
      <c r="A58" s="345" t="s">
        <v>606</v>
      </c>
      <c r="B58" s="360" t="s">
        <v>766</v>
      </c>
      <c r="C58" s="357" t="s">
        <v>251</v>
      </c>
      <c r="D58" s="347" t="s">
        <v>1308</v>
      </c>
      <c r="E58" s="362">
        <v>45443</v>
      </c>
      <c r="F58" s="358"/>
      <c r="G58" s="358" t="s">
        <v>172</v>
      </c>
      <c r="H58" s="358" t="s">
        <v>309</v>
      </c>
      <c r="I58" s="358" t="s">
        <v>53</v>
      </c>
      <c r="J58" s="374" t="s">
        <v>6</v>
      </c>
      <c r="K58" s="358" t="s">
        <v>53</v>
      </c>
      <c r="L58" s="358" t="s">
        <v>252</v>
      </c>
      <c r="M58" s="358" t="s">
        <v>253</v>
      </c>
      <c r="N58" s="358" t="s">
        <v>3</v>
      </c>
      <c r="O58" s="376"/>
      <c r="P58" s="350"/>
      <c r="Q58" s="350"/>
      <c r="R58" s="350"/>
      <c r="S58" s="350"/>
      <c r="T58" s="376"/>
      <c r="U58" s="362"/>
      <c r="V58" s="376"/>
      <c r="W58" s="375"/>
      <c r="X58" s="375"/>
      <c r="Y58" s="367">
        <v>45473</v>
      </c>
      <c r="Z58" s="365">
        <v>6</v>
      </c>
      <c r="AA58" s="571"/>
      <c r="AB58" s="281"/>
      <c r="AC58" s="281"/>
      <c r="AD58" s="281"/>
      <c r="AE58" s="375"/>
      <c r="AF58" s="375"/>
      <c r="AG58" s="375"/>
      <c r="AH58" s="357" t="s">
        <v>770</v>
      </c>
      <c r="AI58" s="373"/>
      <c r="AJ58" s="357"/>
    </row>
    <row r="59" spans="1:36" s="217" customFormat="1" ht="13.5">
      <c r="A59" s="345" t="s">
        <v>607</v>
      </c>
      <c r="B59" s="360" t="s">
        <v>766</v>
      </c>
      <c r="C59" s="357" t="s">
        <v>280</v>
      </c>
      <c r="D59" s="347" t="s">
        <v>1308</v>
      </c>
      <c r="E59" s="362">
        <v>45443</v>
      </c>
      <c r="F59" s="358"/>
      <c r="G59" s="358" t="s">
        <v>172</v>
      </c>
      <c r="H59" s="358" t="s">
        <v>309</v>
      </c>
      <c r="I59" s="358" t="s">
        <v>53</v>
      </c>
      <c r="J59" s="374" t="s">
        <v>6</v>
      </c>
      <c r="K59" s="358" t="s">
        <v>53</v>
      </c>
      <c r="L59" s="358" t="s">
        <v>252</v>
      </c>
      <c r="M59" s="358" t="s">
        <v>277</v>
      </c>
      <c r="N59" s="358" t="s">
        <v>3</v>
      </c>
      <c r="O59" s="376"/>
      <c r="P59" s="350"/>
      <c r="Q59" s="350"/>
      <c r="R59" s="350"/>
      <c r="S59" s="350"/>
      <c r="T59" s="376"/>
      <c r="U59" s="362"/>
      <c r="V59" s="376"/>
      <c r="W59" s="354"/>
      <c r="X59" s="374"/>
      <c r="Y59" s="362">
        <v>45473</v>
      </c>
      <c r="Z59" s="364">
        <v>6</v>
      </c>
      <c r="AA59" s="363"/>
      <c r="AB59" s="281"/>
      <c r="AC59" s="281"/>
      <c r="AD59" s="281"/>
      <c r="AE59" s="372"/>
      <c r="AF59" s="372"/>
      <c r="AG59" s="354"/>
      <c r="AH59" s="347" t="s">
        <v>1021</v>
      </c>
      <c r="AI59" s="373"/>
      <c r="AJ59" s="347"/>
    </row>
    <row r="60" spans="1:36" s="217" customFormat="1" ht="13.5">
      <c r="A60" s="345" t="s">
        <v>608</v>
      </c>
      <c r="B60" s="346" t="s">
        <v>966</v>
      </c>
      <c r="C60" s="347" t="s">
        <v>280</v>
      </c>
      <c r="D60" s="345" t="s">
        <v>968</v>
      </c>
      <c r="E60" s="348">
        <v>45344</v>
      </c>
      <c r="F60" s="345" t="s">
        <v>467</v>
      </c>
      <c r="G60" s="345" t="s">
        <v>969</v>
      </c>
      <c r="H60" s="345" t="s">
        <v>970</v>
      </c>
      <c r="I60" s="345" t="s">
        <v>53</v>
      </c>
      <c r="J60" s="359" t="s">
        <v>972</v>
      </c>
      <c r="K60" s="345" t="s">
        <v>53</v>
      </c>
      <c r="L60" s="345" t="s">
        <v>278</v>
      </c>
      <c r="M60" s="345" t="s">
        <v>983</v>
      </c>
      <c r="N60" s="345" t="s">
        <v>3</v>
      </c>
      <c r="O60" s="350">
        <v>70000</v>
      </c>
      <c r="P60" s="350">
        <v>511000</v>
      </c>
      <c r="Q60" s="350">
        <v>511000</v>
      </c>
      <c r="R60" s="350">
        <v>0</v>
      </c>
      <c r="S60" s="350">
        <v>70000</v>
      </c>
      <c r="T60" s="350">
        <v>511000</v>
      </c>
      <c r="U60" s="348">
        <v>45397</v>
      </c>
      <c r="V60" s="356">
        <v>425509</v>
      </c>
      <c r="W60" s="548" t="s">
        <v>1249</v>
      </c>
      <c r="X60" s="354"/>
      <c r="Y60" s="348">
        <v>45443</v>
      </c>
      <c r="Z60" s="354">
        <v>5</v>
      </c>
      <c r="AA60" s="349"/>
      <c r="AB60" s="281"/>
      <c r="AC60" s="281"/>
      <c r="AD60" s="281"/>
      <c r="AE60" s="375"/>
      <c r="AF60" s="375"/>
      <c r="AG60" s="375"/>
      <c r="AH60" s="357" t="s">
        <v>770</v>
      </c>
      <c r="AI60" s="373"/>
      <c r="AJ60" s="357"/>
    </row>
    <row r="61" spans="1:36" s="217" customFormat="1" ht="13.5">
      <c r="A61" s="345" t="s">
        <v>609</v>
      </c>
      <c r="B61" s="379" t="s">
        <v>766</v>
      </c>
      <c r="C61" s="357" t="s">
        <v>255</v>
      </c>
      <c r="D61" s="347" t="s">
        <v>1308</v>
      </c>
      <c r="E61" s="362">
        <v>45443</v>
      </c>
      <c r="F61" s="358"/>
      <c r="G61" s="358" t="s">
        <v>172</v>
      </c>
      <c r="H61" s="358" t="s">
        <v>309</v>
      </c>
      <c r="I61" s="358" t="s">
        <v>53</v>
      </c>
      <c r="J61" s="374" t="s">
        <v>6</v>
      </c>
      <c r="K61" s="358" t="s">
        <v>53</v>
      </c>
      <c r="L61" s="358" t="s">
        <v>252</v>
      </c>
      <c r="M61" s="358" t="s">
        <v>253</v>
      </c>
      <c r="N61" s="358" t="s">
        <v>3</v>
      </c>
      <c r="O61" s="366"/>
      <c r="P61" s="350"/>
      <c r="Q61" s="350"/>
      <c r="R61" s="350"/>
      <c r="S61" s="350"/>
      <c r="T61" s="366"/>
      <c r="U61" s="367"/>
      <c r="V61" s="366"/>
      <c r="W61" s="354"/>
      <c r="X61" s="375"/>
      <c r="Y61" s="362">
        <v>45473</v>
      </c>
      <c r="Z61" s="364">
        <v>6</v>
      </c>
      <c r="AA61" s="571"/>
      <c r="AB61" s="281"/>
      <c r="AC61" s="281"/>
      <c r="AD61" s="281"/>
      <c r="AE61" s="372"/>
      <c r="AF61" s="372"/>
      <c r="AG61" s="354"/>
      <c r="AH61" s="564" t="s">
        <v>1265</v>
      </c>
      <c r="AI61" s="373"/>
      <c r="AJ61" s="347"/>
    </row>
    <row r="62" spans="1:36" s="217" customFormat="1" ht="27">
      <c r="A62" s="345" t="s">
        <v>610</v>
      </c>
      <c r="B62" s="380" t="s">
        <v>966</v>
      </c>
      <c r="C62" s="369" t="s">
        <v>1019</v>
      </c>
      <c r="D62" s="345" t="s">
        <v>968</v>
      </c>
      <c r="E62" s="348">
        <v>45222</v>
      </c>
      <c r="F62" s="345" t="s">
        <v>993</v>
      </c>
      <c r="G62" s="345" t="s">
        <v>1020</v>
      </c>
      <c r="H62" s="345" t="s">
        <v>970</v>
      </c>
      <c r="I62" s="345" t="s">
        <v>1013</v>
      </c>
      <c r="J62" s="359" t="s">
        <v>972</v>
      </c>
      <c r="K62" s="355" t="s">
        <v>53</v>
      </c>
      <c r="L62" s="355" t="s">
        <v>15</v>
      </c>
      <c r="M62" s="345" t="s">
        <v>983</v>
      </c>
      <c r="N62" s="345" t="s">
        <v>3</v>
      </c>
      <c r="O62" s="356">
        <v>47245</v>
      </c>
      <c r="P62" s="356">
        <v>344888.5</v>
      </c>
      <c r="Q62" s="350">
        <v>344888.5</v>
      </c>
      <c r="R62" s="350">
        <v>0</v>
      </c>
      <c r="S62" s="356">
        <v>47245</v>
      </c>
      <c r="T62" s="356">
        <v>344888.5</v>
      </c>
      <c r="U62" s="352">
        <v>45382</v>
      </c>
      <c r="V62" s="356">
        <v>298000</v>
      </c>
      <c r="W62" s="353" t="s">
        <v>991</v>
      </c>
      <c r="X62" s="377"/>
      <c r="Y62" s="348">
        <v>45443</v>
      </c>
      <c r="Z62" s="372">
        <v>5</v>
      </c>
      <c r="AA62" s="382"/>
      <c r="AB62" s="281"/>
      <c r="AC62" s="281"/>
      <c r="AD62" s="281"/>
      <c r="AE62" s="354"/>
      <c r="AF62" s="354"/>
      <c r="AG62" s="354"/>
      <c r="AH62" s="347" t="s">
        <v>1027</v>
      </c>
      <c r="AI62" s="373"/>
      <c r="AJ62" s="347"/>
    </row>
    <row r="63" spans="1:36" s="217" customFormat="1" ht="13.5">
      <c r="A63" s="345" t="s">
        <v>611</v>
      </c>
      <c r="B63" s="379" t="s">
        <v>766</v>
      </c>
      <c r="C63" s="357" t="s">
        <v>256</v>
      </c>
      <c r="D63" s="347" t="s">
        <v>1308</v>
      </c>
      <c r="E63" s="362">
        <v>45443</v>
      </c>
      <c r="F63" s="358"/>
      <c r="G63" s="358" t="s">
        <v>172</v>
      </c>
      <c r="H63" s="358" t="s">
        <v>309</v>
      </c>
      <c r="I63" s="358" t="s">
        <v>53</v>
      </c>
      <c r="J63" s="374" t="s">
        <v>6</v>
      </c>
      <c r="K63" s="358" t="s">
        <v>53</v>
      </c>
      <c r="L63" s="358" t="s">
        <v>252</v>
      </c>
      <c r="M63" s="358" t="s">
        <v>253</v>
      </c>
      <c r="N63" s="358" t="s">
        <v>3</v>
      </c>
      <c r="O63" s="366"/>
      <c r="P63" s="356"/>
      <c r="Q63" s="350"/>
      <c r="R63" s="350"/>
      <c r="S63" s="350"/>
      <c r="T63" s="366"/>
      <c r="U63" s="367"/>
      <c r="V63" s="366"/>
      <c r="W63" s="549"/>
      <c r="X63" s="375"/>
      <c r="Y63" s="367">
        <v>45473</v>
      </c>
      <c r="Z63" s="365">
        <v>6</v>
      </c>
      <c r="AA63" s="571"/>
      <c r="AB63" s="281"/>
      <c r="AC63" s="281"/>
      <c r="AD63" s="281"/>
      <c r="AE63" s="375"/>
      <c r="AF63" s="375"/>
      <c r="AG63" s="375"/>
      <c r="AH63" s="357" t="s">
        <v>770</v>
      </c>
      <c r="AI63" s="373"/>
      <c r="AJ63" s="357"/>
    </row>
    <row r="64" spans="1:36" s="217" customFormat="1" ht="27">
      <c r="A64" s="345" t="s">
        <v>612</v>
      </c>
      <c r="B64" s="380" t="s">
        <v>966</v>
      </c>
      <c r="C64" s="369" t="s">
        <v>1022</v>
      </c>
      <c r="D64" s="345" t="s">
        <v>968</v>
      </c>
      <c r="E64" s="348">
        <v>45275</v>
      </c>
      <c r="F64" s="345" t="s">
        <v>993</v>
      </c>
      <c r="G64" s="345" t="s">
        <v>994</v>
      </c>
      <c r="H64" s="345" t="s">
        <v>970</v>
      </c>
      <c r="I64" s="345" t="s">
        <v>85</v>
      </c>
      <c r="J64" s="359" t="s">
        <v>972</v>
      </c>
      <c r="K64" s="355" t="s">
        <v>53</v>
      </c>
      <c r="L64" s="355" t="s">
        <v>15</v>
      </c>
      <c r="M64" s="345" t="s">
        <v>1023</v>
      </c>
      <c r="N64" s="345" t="s">
        <v>1</v>
      </c>
      <c r="O64" s="356">
        <v>402665</v>
      </c>
      <c r="P64" s="356">
        <v>402665</v>
      </c>
      <c r="Q64" s="350">
        <v>402665</v>
      </c>
      <c r="R64" s="350">
        <v>0</v>
      </c>
      <c r="S64" s="350">
        <v>402665</v>
      </c>
      <c r="T64" s="356">
        <v>402665</v>
      </c>
      <c r="U64" s="352">
        <v>45382</v>
      </c>
      <c r="V64" s="356">
        <v>317540</v>
      </c>
      <c r="W64" s="353" t="s">
        <v>991</v>
      </c>
      <c r="X64" s="246"/>
      <c r="Y64" s="352">
        <v>45443</v>
      </c>
      <c r="Z64" s="353">
        <v>5</v>
      </c>
      <c r="AA64" s="382"/>
      <c r="AB64" s="281"/>
      <c r="AC64" s="281"/>
      <c r="AD64" s="281"/>
      <c r="AE64" s="372"/>
      <c r="AF64" s="372"/>
      <c r="AG64" s="354"/>
      <c r="AH64" s="565" t="s">
        <v>1266</v>
      </c>
      <c r="AI64" s="373"/>
      <c r="AJ64" s="347"/>
    </row>
    <row r="65" spans="1:36" s="217" customFormat="1" ht="13.5">
      <c r="A65" s="345" t="s">
        <v>1025</v>
      </c>
      <c r="B65" s="380" t="s">
        <v>966</v>
      </c>
      <c r="C65" s="347" t="s">
        <v>1026</v>
      </c>
      <c r="D65" s="345" t="s">
        <v>968</v>
      </c>
      <c r="E65" s="348">
        <v>45412</v>
      </c>
      <c r="F65" s="345"/>
      <c r="G65" s="345" t="s">
        <v>969</v>
      </c>
      <c r="H65" s="345" t="s">
        <v>970</v>
      </c>
      <c r="I65" s="345" t="s">
        <v>978</v>
      </c>
      <c r="J65" s="359" t="s">
        <v>972</v>
      </c>
      <c r="K65" s="355" t="s">
        <v>82</v>
      </c>
      <c r="L65" s="345" t="s">
        <v>14</v>
      </c>
      <c r="M65" s="345" t="s">
        <v>979</v>
      </c>
      <c r="N65" s="345" t="s">
        <v>3</v>
      </c>
      <c r="O65" s="356">
        <v>20000</v>
      </c>
      <c r="P65" s="350">
        <v>146000</v>
      </c>
      <c r="Q65" s="350">
        <v>146000</v>
      </c>
      <c r="R65" s="350">
        <v>0</v>
      </c>
      <c r="S65" s="356">
        <v>20000</v>
      </c>
      <c r="T65" s="350">
        <v>146000</v>
      </c>
      <c r="U65" s="352"/>
      <c r="V65" s="356">
        <v>15000</v>
      </c>
      <c r="W65" s="550" t="s">
        <v>1250</v>
      </c>
      <c r="X65" s="354"/>
      <c r="Y65" s="348">
        <v>45473</v>
      </c>
      <c r="Z65" s="354">
        <v>6</v>
      </c>
      <c r="AA65" s="353"/>
      <c r="AB65" s="281"/>
      <c r="AC65" s="281"/>
      <c r="AD65" s="281"/>
      <c r="AE65" s="354"/>
      <c r="AF65" s="354"/>
      <c r="AG65" s="354"/>
      <c r="AH65" s="560" t="s">
        <v>1258</v>
      </c>
      <c r="AI65" s="373"/>
      <c r="AJ65" s="347"/>
    </row>
    <row r="66" spans="1:36" s="217" customFormat="1" ht="13.5">
      <c r="A66" s="345" t="s">
        <v>614</v>
      </c>
      <c r="B66" s="379" t="s">
        <v>766</v>
      </c>
      <c r="C66" s="357" t="s">
        <v>257</v>
      </c>
      <c r="D66" s="347" t="s">
        <v>1308</v>
      </c>
      <c r="E66" s="362">
        <v>45443</v>
      </c>
      <c r="F66" s="358"/>
      <c r="G66" s="358" t="s">
        <v>172</v>
      </c>
      <c r="H66" s="358" t="s">
        <v>309</v>
      </c>
      <c r="I66" s="358" t="s">
        <v>53</v>
      </c>
      <c r="J66" s="374" t="s">
        <v>6</v>
      </c>
      <c r="K66" s="358" t="s">
        <v>53</v>
      </c>
      <c r="L66" s="358" t="s">
        <v>252</v>
      </c>
      <c r="M66" s="358" t="s">
        <v>253</v>
      </c>
      <c r="N66" s="358" t="s">
        <v>3</v>
      </c>
      <c r="O66" s="366"/>
      <c r="P66" s="350"/>
      <c r="Q66" s="350"/>
      <c r="R66" s="350"/>
      <c r="S66" s="350"/>
      <c r="T66" s="366"/>
      <c r="U66" s="367"/>
      <c r="V66" s="366"/>
      <c r="W66" s="354"/>
      <c r="X66" s="375"/>
      <c r="Y66" s="367">
        <v>45473</v>
      </c>
      <c r="Z66" s="365">
        <v>6</v>
      </c>
      <c r="AA66" s="571"/>
      <c r="AB66" s="281"/>
      <c r="AC66" s="281"/>
      <c r="AD66" s="281"/>
      <c r="AE66" s="354"/>
      <c r="AF66" s="354"/>
      <c r="AG66" s="353"/>
      <c r="AH66" s="288" t="s">
        <v>1267</v>
      </c>
      <c r="AI66" s="373"/>
      <c r="AJ66" s="347"/>
    </row>
    <row r="67" spans="1:36" s="217" customFormat="1" ht="13.5">
      <c r="A67" s="345" t="s">
        <v>616</v>
      </c>
      <c r="B67" s="346" t="s">
        <v>966</v>
      </c>
      <c r="C67" s="347" t="s">
        <v>1029</v>
      </c>
      <c r="D67" s="345" t="s">
        <v>968</v>
      </c>
      <c r="E67" s="348">
        <v>45371</v>
      </c>
      <c r="F67" s="345" t="s">
        <v>993</v>
      </c>
      <c r="G67" s="345" t="s">
        <v>969</v>
      </c>
      <c r="H67" s="345" t="s">
        <v>970</v>
      </c>
      <c r="I67" s="345" t="s">
        <v>1002</v>
      </c>
      <c r="J67" s="359" t="s">
        <v>972</v>
      </c>
      <c r="K67" s="350" t="s">
        <v>53</v>
      </c>
      <c r="L67" s="345" t="s">
        <v>103</v>
      </c>
      <c r="M67" s="345" t="s">
        <v>1030</v>
      </c>
      <c r="N67" s="345" t="s">
        <v>1</v>
      </c>
      <c r="O67" s="350">
        <v>34000</v>
      </c>
      <c r="P67" s="350">
        <v>34000</v>
      </c>
      <c r="Q67" s="350">
        <v>34000</v>
      </c>
      <c r="R67" s="350">
        <v>0</v>
      </c>
      <c r="S67" s="350">
        <v>34000</v>
      </c>
      <c r="T67" s="356">
        <v>34000</v>
      </c>
      <c r="U67" s="352">
        <v>45291</v>
      </c>
      <c r="V67" s="356">
        <v>19500</v>
      </c>
      <c r="W67" s="353" t="s">
        <v>1051</v>
      </c>
      <c r="X67" s="246"/>
      <c r="Y67" s="352">
        <v>45412</v>
      </c>
      <c r="Z67" s="353">
        <v>4</v>
      </c>
      <c r="AA67" s="382"/>
      <c r="AB67" s="281"/>
      <c r="AC67" s="281"/>
      <c r="AD67" s="281"/>
      <c r="AE67" s="354"/>
      <c r="AF67" s="354"/>
      <c r="AG67" s="353"/>
      <c r="AH67" s="347" t="s">
        <v>1042</v>
      </c>
      <c r="AI67" s="373"/>
      <c r="AJ67" s="347"/>
    </row>
    <row r="68" spans="1:36" s="217" customFormat="1" ht="13.5">
      <c r="A68" s="345" t="s">
        <v>617</v>
      </c>
      <c r="B68" s="346" t="s">
        <v>966</v>
      </c>
      <c r="C68" s="373" t="s">
        <v>1031</v>
      </c>
      <c r="D68" s="345" t="s">
        <v>968</v>
      </c>
      <c r="E68" s="378">
        <v>45231</v>
      </c>
      <c r="F68" s="345" t="s">
        <v>993</v>
      </c>
      <c r="G68" s="345" t="s">
        <v>969</v>
      </c>
      <c r="H68" s="345" t="s">
        <v>970</v>
      </c>
      <c r="I68" s="345" t="s">
        <v>1002</v>
      </c>
      <c r="J68" s="359" t="s">
        <v>972</v>
      </c>
      <c r="K68" s="350" t="s">
        <v>53</v>
      </c>
      <c r="L68" s="355" t="s">
        <v>15</v>
      </c>
      <c r="M68" s="345" t="s">
        <v>1003</v>
      </c>
      <c r="N68" s="345" t="s">
        <v>1</v>
      </c>
      <c r="O68" s="350">
        <v>6900</v>
      </c>
      <c r="P68" s="350">
        <v>6900</v>
      </c>
      <c r="Q68" s="350">
        <v>6900</v>
      </c>
      <c r="R68" s="350">
        <v>0</v>
      </c>
      <c r="S68" s="350">
        <v>6900</v>
      </c>
      <c r="T68" s="356">
        <v>6900</v>
      </c>
      <c r="U68" s="352">
        <v>45316</v>
      </c>
      <c r="V68" s="356">
        <v>2160</v>
      </c>
      <c r="W68" s="353" t="s">
        <v>991</v>
      </c>
      <c r="X68" s="546"/>
      <c r="Y68" s="352">
        <v>45412</v>
      </c>
      <c r="Z68" s="353">
        <v>4</v>
      </c>
      <c r="AA68" s="353"/>
      <c r="AB68" s="281"/>
      <c r="AC68" s="281"/>
      <c r="AD68" s="281"/>
      <c r="AE68" s="372"/>
      <c r="AF68" s="372"/>
      <c r="AG68" s="354"/>
      <c r="AH68" s="560" t="s">
        <v>1268</v>
      </c>
      <c r="AI68" s="373"/>
      <c r="AJ68" s="347"/>
    </row>
    <row r="69" spans="1:36" s="217" customFormat="1" ht="13.5">
      <c r="A69" s="345" t="s">
        <v>620</v>
      </c>
      <c r="B69" s="346" t="s">
        <v>966</v>
      </c>
      <c r="C69" s="347" t="s">
        <v>1041</v>
      </c>
      <c r="D69" s="345" t="s">
        <v>968</v>
      </c>
      <c r="E69" s="348">
        <v>44469</v>
      </c>
      <c r="F69" s="345" t="s">
        <v>456</v>
      </c>
      <c r="G69" s="345" t="s">
        <v>977</v>
      </c>
      <c r="H69" s="345" t="s">
        <v>970</v>
      </c>
      <c r="I69" s="345" t="s">
        <v>999</v>
      </c>
      <c r="J69" s="359" t="s">
        <v>972</v>
      </c>
      <c r="K69" s="350" t="s">
        <v>53</v>
      </c>
      <c r="L69" s="345" t="s">
        <v>102</v>
      </c>
      <c r="M69" s="345" t="s">
        <v>1000</v>
      </c>
      <c r="N69" s="345" t="s">
        <v>3</v>
      </c>
      <c r="O69" s="350">
        <v>70000</v>
      </c>
      <c r="P69" s="350">
        <v>511000</v>
      </c>
      <c r="Q69" s="350">
        <v>511000</v>
      </c>
      <c r="R69" s="350">
        <v>0</v>
      </c>
      <c r="S69" s="350">
        <v>70000</v>
      </c>
      <c r="T69" s="350">
        <v>511000</v>
      </c>
      <c r="U69" s="352">
        <v>45412</v>
      </c>
      <c r="V69" s="356">
        <v>316200</v>
      </c>
      <c r="W69" s="548" t="s">
        <v>1249</v>
      </c>
      <c r="X69" s="354"/>
      <c r="Y69" s="352">
        <v>45443</v>
      </c>
      <c r="Z69" s="353">
        <v>5</v>
      </c>
      <c r="AA69" s="353"/>
      <c r="AB69" s="281"/>
      <c r="AC69" s="281"/>
      <c r="AD69" s="281"/>
      <c r="AE69" s="354"/>
      <c r="AF69" s="354"/>
      <c r="AG69" s="354"/>
      <c r="AH69" s="560" t="s">
        <v>1258</v>
      </c>
      <c r="AI69" s="373"/>
      <c r="AJ69" s="347"/>
    </row>
    <row r="70" spans="1:36" s="217" customFormat="1" ht="13.5">
      <c r="A70" s="345" t="s">
        <v>621</v>
      </c>
      <c r="B70" s="346" t="s">
        <v>966</v>
      </c>
      <c r="C70" s="347" t="s">
        <v>1043</v>
      </c>
      <c r="D70" s="345" t="s">
        <v>968</v>
      </c>
      <c r="E70" s="348">
        <v>45298</v>
      </c>
      <c r="F70" s="345" t="s">
        <v>993</v>
      </c>
      <c r="G70" s="345" t="s">
        <v>1020</v>
      </c>
      <c r="H70" s="345" t="s">
        <v>970</v>
      </c>
      <c r="I70" s="345" t="s">
        <v>999</v>
      </c>
      <c r="J70" s="359" t="s">
        <v>972</v>
      </c>
      <c r="K70" s="350" t="s">
        <v>53</v>
      </c>
      <c r="L70" s="345" t="s">
        <v>102</v>
      </c>
      <c r="M70" s="345" t="s">
        <v>1000</v>
      </c>
      <c r="N70" s="345" t="s">
        <v>3</v>
      </c>
      <c r="O70" s="350">
        <v>28035</v>
      </c>
      <c r="P70" s="350">
        <v>204655.5</v>
      </c>
      <c r="Q70" s="350">
        <v>204655.5</v>
      </c>
      <c r="R70" s="350">
        <v>0</v>
      </c>
      <c r="S70" s="350">
        <v>28035</v>
      </c>
      <c r="T70" s="350">
        <v>204655.5</v>
      </c>
      <c r="U70" s="352">
        <v>45443</v>
      </c>
      <c r="V70" s="356">
        <v>21026.25</v>
      </c>
      <c r="W70" s="548" t="s">
        <v>1249</v>
      </c>
      <c r="X70" s="354"/>
      <c r="Y70" s="348">
        <v>45412</v>
      </c>
      <c r="Z70" s="354">
        <v>5</v>
      </c>
      <c r="AA70" s="353"/>
      <c r="AB70" s="281"/>
      <c r="AC70" s="281"/>
      <c r="AD70" s="281"/>
      <c r="AE70" s="354"/>
      <c r="AF70" s="354"/>
      <c r="AG70" s="354"/>
      <c r="AH70" s="560" t="s">
        <v>1260</v>
      </c>
      <c r="AI70" s="373"/>
      <c r="AJ70" s="347"/>
    </row>
    <row r="71" spans="1:36" s="217" customFormat="1" ht="13.5">
      <c r="A71" s="345" t="s">
        <v>622</v>
      </c>
      <c r="B71" s="346" t="s">
        <v>966</v>
      </c>
      <c r="C71" s="347" t="s">
        <v>1044</v>
      </c>
      <c r="D71" s="345" t="s">
        <v>968</v>
      </c>
      <c r="E71" s="348">
        <v>45183</v>
      </c>
      <c r="F71" s="345" t="s">
        <v>993</v>
      </c>
      <c r="G71" s="345" t="s">
        <v>969</v>
      </c>
      <c r="H71" s="345" t="s">
        <v>970</v>
      </c>
      <c r="I71" s="345" t="s">
        <v>1002</v>
      </c>
      <c r="J71" s="349" t="s">
        <v>972</v>
      </c>
      <c r="K71" s="350" t="s">
        <v>53</v>
      </c>
      <c r="L71" s="350" t="s">
        <v>103</v>
      </c>
      <c r="M71" s="345" t="s">
        <v>1030</v>
      </c>
      <c r="N71" s="345" t="s">
        <v>1</v>
      </c>
      <c r="O71" s="350">
        <v>26636</v>
      </c>
      <c r="P71" s="350">
        <v>26636</v>
      </c>
      <c r="Q71" s="350">
        <v>26636</v>
      </c>
      <c r="R71" s="350">
        <v>0</v>
      </c>
      <c r="S71" s="350">
        <v>26636</v>
      </c>
      <c r="T71" s="356">
        <v>26636</v>
      </c>
      <c r="U71" s="352">
        <v>45291</v>
      </c>
      <c r="V71" s="356">
        <v>19977</v>
      </c>
      <c r="W71" s="353" t="s">
        <v>991</v>
      </c>
      <c r="X71" s="551"/>
      <c r="Y71" s="352">
        <v>45412</v>
      </c>
      <c r="Z71" s="353">
        <v>4</v>
      </c>
      <c r="AA71" s="382"/>
      <c r="AB71" s="281"/>
      <c r="AC71" s="281"/>
      <c r="AD71" s="281"/>
      <c r="AE71" s="354"/>
      <c r="AF71" s="354"/>
      <c r="AG71" s="354"/>
      <c r="AH71" s="564" t="s">
        <v>1269</v>
      </c>
      <c r="AI71" s="373"/>
      <c r="AJ71" s="347"/>
    </row>
    <row r="72" spans="1:36" s="217" customFormat="1" ht="13.5">
      <c r="A72" s="345" t="s">
        <v>623</v>
      </c>
      <c r="B72" s="346" t="s">
        <v>966</v>
      </c>
      <c r="C72" s="373" t="s">
        <v>1045</v>
      </c>
      <c r="D72" s="345" t="s">
        <v>968</v>
      </c>
      <c r="E72" s="378">
        <v>45231</v>
      </c>
      <c r="F72" s="345" t="s">
        <v>993</v>
      </c>
      <c r="G72" s="345" t="s">
        <v>969</v>
      </c>
      <c r="H72" s="345" t="s">
        <v>970</v>
      </c>
      <c r="I72" s="345" t="s">
        <v>1002</v>
      </c>
      <c r="J72" s="349" t="s">
        <v>972</v>
      </c>
      <c r="K72" s="350" t="s">
        <v>53</v>
      </c>
      <c r="L72" s="355" t="s">
        <v>15</v>
      </c>
      <c r="M72" s="345" t="s">
        <v>1003</v>
      </c>
      <c r="N72" s="345" t="s">
        <v>1</v>
      </c>
      <c r="O72" s="350">
        <v>1200</v>
      </c>
      <c r="P72" s="350">
        <v>1200</v>
      </c>
      <c r="Q72" s="350">
        <v>1200</v>
      </c>
      <c r="R72" s="350">
        <v>0</v>
      </c>
      <c r="S72" s="350">
        <v>1200</v>
      </c>
      <c r="T72" s="350">
        <v>1200</v>
      </c>
      <c r="U72" s="352">
        <v>45316</v>
      </c>
      <c r="V72" s="356">
        <v>520</v>
      </c>
      <c r="W72" s="353" t="s">
        <v>991</v>
      </c>
      <c r="X72" s="546"/>
      <c r="Y72" s="352">
        <v>45412</v>
      </c>
      <c r="Z72" s="353">
        <v>4</v>
      </c>
      <c r="AA72" s="353"/>
      <c r="AB72" s="281"/>
      <c r="AC72" s="281"/>
      <c r="AD72" s="281"/>
      <c r="AE72" s="382"/>
      <c r="AF72" s="382"/>
      <c r="AG72" s="382"/>
      <c r="AH72" s="561" t="s">
        <v>1261</v>
      </c>
      <c r="AI72" s="373"/>
      <c r="AJ72" s="347"/>
    </row>
    <row r="73" spans="1:36" s="217" customFormat="1" ht="13.5">
      <c r="A73" s="345" t="s">
        <v>624</v>
      </c>
      <c r="B73" s="346" t="s">
        <v>966</v>
      </c>
      <c r="C73" s="347" t="s">
        <v>1046</v>
      </c>
      <c r="D73" s="345" t="s">
        <v>968</v>
      </c>
      <c r="E73" s="345"/>
      <c r="F73" s="345" t="s">
        <v>993</v>
      </c>
      <c r="G73" s="345" t="s">
        <v>969</v>
      </c>
      <c r="H73" s="345" t="s">
        <v>970</v>
      </c>
      <c r="I73" s="345" t="s">
        <v>999</v>
      </c>
      <c r="J73" s="349" t="s">
        <v>972</v>
      </c>
      <c r="K73" s="350" t="s">
        <v>53</v>
      </c>
      <c r="L73" s="345" t="s">
        <v>102</v>
      </c>
      <c r="M73" s="345" t="s">
        <v>1000</v>
      </c>
      <c r="N73" s="345" t="s">
        <v>3</v>
      </c>
      <c r="O73" s="350">
        <v>1250</v>
      </c>
      <c r="P73" s="350">
        <v>9125</v>
      </c>
      <c r="Q73" s="350">
        <v>9125</v>
      </c>
      <c r="R73" s="350">
        <v>0</v>
      </c>
      <c r="S73" s="350">
        <v>1250</v>
      </c>
      <c r="T73" s="350">
        <v>9125</v>
      </c>
      <c r="U73" s="352">
        <v>45306</v>
      </c>
      <c r="V73" s="356">
        <v>6500</v>
      </c>
      <c r="W73" s="353" t="s">
        <v>991</v>
      </c>
      <c r="X73" s="546"/>
      <c r="Y73" s="352">
        <v>45412</v>
      </c>
      <c r="Z73" s="353">
        <v>4</v>
      </c>
      <c r="AA73" s="353"/>
      <c r="AB73" s="281"/>
      <c r="AC73" s="281"/>
      <c r="AD73" s="281"/>
      <c r="AE73" s="353"/>
      <c r="AF73" s="353"/>
      <c r="AG73" s="353"/>
      <c r="AH73" s="560" t="s">
        <v>1258</v>
      </c>
      <c r="AI73" s="373"/>
      <c r="AJ73" s="347"/>
    </row>
    <row r="74" spans="1:36" s="217" customFormat="1" ht="13.5">
      <c r="A74" s="345" t="s">
        <v>625</v>
      </c>
      <c r="B74" s="346" t="s">
        <v>966</v>
      </c>
      <c r="C74" s="373" t="s">
        <v>1047</v>
      </c>
      <c r="D74" s="345" t="s">
        <v>968</v>
      </c>
      <c r="E74" s="348">
        <v>45085</v>
      </c>
      <c r="F74" s="345" t="s">
        <v>1048</v>
      </c>
      <c r="G74" s="345" t="s">
        <v>969</v>
      </c>
      <c r="H74" s="345" t="s">
        <v>970</v>
      </c>
      <c r="I74" s="345" t="s">
        <v>1049</v>
      </c>
      <c r="J74" s="349" t="s">
        <v>972</v>
      </c>
      <c r="K74" s="350" t="s">
        <v>1050</v>
      </c>
      <c r="L74" s="345" t="s">
        <v>1050</v>
      </c>
      <c r="M74" s="350" t="s">
        <v>1050</v>
      </c>
      <c r="N74" s="345" t="s">
        <v>1</v>
      </c>
      <c r="O74" s="350">
        <v>126000</v>
      </c>
      <c r="P74" s="350">
        <v>126000</v>
      </c>
      <c r="Q74" s="350">
        <v>126000</v>
      </c>
      <c r="R74" s="350">
        <v>0</v>
      </c>
      <c r="S74" s="350">
        <v>126000</v>
      </c>
      <c r="T74" s="356">
        <v>126000</v>
      </c>
      <c r="U74" s="352">
        <v>45291</v>
      </c>
      <c r="V74" s="356">
        <v>94500</v>
      </c>
      <c r="W74" s="353" t="s">
        <v>991</v>
      </c>
      <c r="X74" s="353"/>
      <c r="Y74" s="352">
        <v>45412</v>
      </c>
      <c r="Z74" s="353">
        <v>4</v>
      </c>
      <c r="AA74" s="353"/>
      <c r="AB74" s="281"/>
      <c r="AC74" s="281"/>
      <c r="AD74" s="281"/>
      <c r="AE74" s="353"/>
      <c r="AF74" s="353"/>
      <c r="AG74" s="353"/>
      <c r="AH74" s="560" t="s">
        <v>1258</v>
      </c>
      <c r="AI74" s="373"/>
      <c r="AJ74" s="347"/>
    </row>
    <row r="75" spans="1:36" s="217" customFormat="1" ht="27">
      <c r="A75" s="345" t="s">
        <v>626</v>
      </c>
      <c r="B75" s="346" t="s">
        <v>966</v>
      </c>
      <c r="C75" s="369" t="s">
        <v>1052</v>
      </c>
      <c r="D75" s="345" t="s">
        <v>968</v>
      </c>
      <c r="E75" s="348">
        <v>45194</v>
      </c>
      <c r="F75" s="345" t="s">
        <v>453</v>
      </c>
      <c r="G75" s="345" t="s">
        <v>969</v>
      </c>
      <c r="H75" s="345" t="s">
        <v>970</v>
      </c>
      <c r="I75" s="345" t="s">
        <v>85</v>
      </c>
      <c r="J75" s="349" t="s">
        <v>972</v>
      </c>
      <c r="K75" s="355" t="s">
        <v>53</v>
      </c>
      <c r="L75" s="355" t="s">
        <v>16</v>
      </c>
      <c r="M75" s="345" t="s">
        <v>1053</v>
      </c>
      <c r="N75" s="370" t="s">
        <v>1</v>
      </c>
      <c r="O75" s="350">
        <v>68000</v>
      </c>
      <c r="P75" s="350">
        <v>68000</v>
      </c>
      <c r="Q75" s="802">
        <v>68000</v>
      </c>
      <c r="R75" s="350">
        <v>0</v>
      </c>
      <c r="S75" s="350">
        <v>68000</v>
      </c>
      <c r="T75" s="356">
        <v>68000</v>
      </c>
      <c r="U75" s="352">
        <v>45260</v>
      </c>
      <c r="V75" s="356">
        <v>35646</v>
      </c>
      <c r="W75" s="353" t="s">
        <v>991</v>
      </c>
      <c r="X75" s="542"/>
      <c r="Y75" s="352">
        <v>45412</v>
      </c>
      <c r="Z75" s="353">
        <v>4</v>
      </c>
      <c r="AA75" s="382"/>
      <c r="AB75" s="281"/>
      <c r="AC75" s="281"/>
      <c r="AD75" s="281"/>
      <c r="AE75" s="353"/>
      <c r="AF75" s="353"/>
      <c r="AG75" s="353"/>
      <c r="AH75" s="560" t="s">
        <v>1258</v>
      </c>
      <c r="AI75" s="373"/>
      <c r="AJ75" s="347"/>
    </row>
    <row r="76" spans="1:36" s="217" customFormat="1" ht="13.5">
      <c r="A76" s="345" t="s">
        <v>627</v>
      </c>
      <c r="B76" s="346" t="s">
        <v>966</v>
      </c>
      <c r="C76" s="373" t="s">
        <v>1054</v>
      </c>
      <c r="D76" s="345" t="s">
        <v>968</v>
      </c>
      <c r="E76" s="378">
        <v>45231</v>
      </c>
      <c r="F76" s="345" t="s">
        <v>993</v>
      </c>
      <c r="G76" s="345" t="s">
        <v>969</v>
      </c>
      <c r="H76" s="345" t="s">
        <v>970</v>
      </c>
      <c r="I76" s="345" t="s">
        <v>1002</v>
      </c>
      <c r="J76" s="349" t="s">
        <v>972</v>
      </c>
      <c r="K76" s="350" t="s">
        <v>53</v>
      </c>
      <c r="L76" s="355" t="s">
        <v>15</v>
      </c>
      <c r="M76" s="345" t="s">
        <v>1003</v>
      </c>
      <c r="N76" s="345" t="s">
        <v>1</v>
      </c>
      <c r="O76" s="350">
        <v>720</v>
      </c>
      <c r="P76" s="350">
        <v>720</v>
      </c>
      <c r="Q76" s="350">
        <v>720</v>
      </c>
      <c r="R76" s="350">
        <v>0</v>
      </c>
      <c r="S76" s="350">
        <v>720</v>
      </c>
      <c r="T76" s="356">
        <v>720</v>
      </c>
      <c r="U76" s="352">
        <v>45316</v>
      </c>
      <c r="V76" s="356">
        <v>560</v>
      </c>
      <c r="W76" s="353" t="s">
        <v>991</v>
      </c>
      <c r="X76" s="546"/>
      <c r="Y76" s="352">
        <v>45412</v>
      </c>
      <c r="Z76" s="353">
        <v>4</v>
      </c>
      <c r="AA76" s="353"/>
      <c r="AB76" s="281"/>
      <c r="AC76" s="281"/>
      <c r="AD76" s="281"/>
      <c r="AE76" s="353"/>
      <c r="AF76" s="353"/>
      <c r="AG76" s="353"/>
      <c r="AH76" s="347" t="s">
        <v>1062</v>
      </c>
      <c r="AI76" s="373"/>
      <c r="AJ76" s="347"/>
    </row>
    <row r="77" spans="1:36" s="217" customFormat="1" ht="13.5">
      <c r="A77" s="345" t="s">
        <v>628</v>
      </c>
      <c r="B77" s="346" t="s">
        <v>966</v>
      </c>
      <c r="C77" s="373" t="s">
        <v>1055</v>
      </c>
      <c r="D77" s="345" t="s">
        <v>968</v>
      </c>
      <c r="E77" s="378">
        <v>45231</v>
      </c>
      <c r="F77" s="345" t="s">
        <v>993</v>
      </c>
      <c r="G77" s="345" t="s">
        <v>969</v>
      </c>
      <c r="H77" s="345" t="s">
        <v>970</v>
      </c>
      <c r="I77" s="345" t="s">
        <v>1002</v>
      </c>
      <c r="J77" s="349" t="s">
        <v>972</v>
      </c>
      <c r="K77" s="350" t="s">
        <v>53</v>
      </c>
      <c r="L77" s="355" t="s">
        <v>15</v>
      </c>
      <c r="M77" s="345" t="s">
        <v>1003</v>
      </c>
      <c r="N77" s="345" t="s">
        <v>1</v>
      </c>
      <c r="O77" s="350">
        <v>18400</v>
      </c>
      <c r="P77" s="350">
        <v>18400</v>
      </c>
      <c r="Q77" s="350">
        <v>18400</v>
      </c>
      <c r="R77" s="350">
        <v>0</v>
      </c>
      <c r="S77" s="350">
        <v>18400</v>
      </c>
      <c r="T77" s="356">
        <v>18400</v>
      </c>
      <c r="U77" s="352">
        <v>45316</v>
      </c>
      <c r="V77" s="356">
        <v>5520</v>
      </c>
      <c r="W77" s="353" t="s">
        <v>991</v>
      </c>
      <c r="X77" s="552"/>
      <c r="Y77" s="352">
        <v>45412</v>
      </c>
      <c r="Z77" s="353">
        <v>4</v>
      </c>
      <c r="AA77" s="353"/>
      <c r="AB77" s="281"/>
      <c r="AC77" s="281"/>
      <c r="AD77" s="281"/>
      <c r="AE77" s="382"/>
      <c r="AF77" s="382"/>
      <c r="AG77" s="382"/>
      <c r="AH77" s="561" t="s">
        <v>1261</v>
      </c>
      <c r="AI77" s="373"/>
      <c r="AJ77" s="347"/>
    </row>
    <row r="78" spans="1:36" s="217" customFormat="1" ht="13.5">
      <c r="A78" s="345" t="s">
        <v>630</v>
      </c>
      <c r="B78" s="346" t="s">
        <v>966</v>
      </c>
      <c r="C78" s="373" t="s">
        <v>1057</v>
      </c>
      <c r="D78" s="345" t="s">
        <v>968</v>
      </c>
      <c r="E78" s="378">
        <v>45231</v>
      </c>
      <c r="F78" s="345" t="s">
        <v>993</v>
      </c>
      <c r="G78" s="345" t="s">
        <v>969</v>
      </c>
      <c r="H78" s="345" t="s">
        <v>970</v>
      </c>
      <c r="I78" s="345" t="s">
        <v>1002</v>
      </c>
      <c r="J78" s="349" t="s">
        <v>972</v>
      </c>
      <c r="K78" s="350" t="s">
        <v>53</v>
      </c>
      <c r="L78" s="355" t="s">
        <v>15</v>
      </c>
      <c r="M78" s="345" t="s">
        <v>1003</v>
      </c>
      <c r="N78" s="345" t="s">
        <v>1</v>
      </c>
      <c r="O78" s="350">
        <v>3360</v>
      </c>
      <c r="P78" s="350">
        <v>3360</v>
      </c>
      <c r="Q78" s="350">
        <v>3360</v>
      </c>
      <c r="R78" s="350">
        <v>0</v>
      </c>
      <c r="S78" s="350">
        <v>3360</v>
      </c>
      <c r="T78" s="356">
        <v>3360</v>
      </c>
      <c r="U78" s="352">
        <v>45316</v>
      </c>
      <c r="V78" s="356">
        <v>1740</v>
      </c>
      <c r="W78" s="353" t="s">
        <v>991</v>
      </c>
      <c r="X78" s="552"/>
      <c r="Y78" s="352">
        <v>45412</v>
      </c>
      <c r="Z78" s="353">
        <v>4</v>
      </c>
      <c r="AA78" s="353"/>
      <c r="AB78" s="281"/>
      <c r="AC78" s="281"/>
      <c r="AD78" s="281"/>
      <c r="AE78" s="353"/>
      <c r="AF78" s="353"/>
      <c r="AG78" s="353"/>
      <c r="AH78" s="560" t="s">
        <v>1258</v>
      </c>
      <c r="AI78" s="373"/>
      <c r="AJ78" s="347"/>
    </row>
    <row r="79" spans="1:36" s="217" customFormat="1" ht="13.5">
      <c r="A79" s="345" t="s">
        <v>632</v>
      </c>
      <c r="B79" s="346" t="s">
        <v>966</v>
      </c>
      <c r="C79" s="347" t="s">
        <v>1059</v>
      </c>
      <c r="D79" s="345" t="s">
        <v>968</v>
      </c>
      <c r="E79" s="348">
        <v>45044</v>
      </c>
      <c r="F79" s="345" t="s">
        <v>462</v>
      </c>
      <c r="G79" s="345" t="s">
        <v>977</v>
      </c>
      <c r="H79" s="345" t="s">
        <v>970</v>
      </c>
      <c r="I79" s="345" t="s">
        <v>1060</v>
      </c>
      <c r="J79" s="349" t="s">
        <v>972</v>
      </c>
      <c r="K79" s="350" t="s">
        <v>104</v>
      </c>
      <c r="L79" s="345" t="s">
        <v>105</v>
      </c>
      <c r="M79" s="345" t="s">
        <v>1061</v>
      </c>
      <c r="N79" s="345" t="s">
        <v>3</v>
      </c>
      <c r="O79" s="350">
        <v>25000</v>
      </c>
      <c r="P79" s="350">
        <v>182500</v>
      </c>
      <c r="Q79" s="350">
        <v>182500</v>
      </c>
      <c r="R79" s="350">
        <v>0</v>
      </c>
      <c r="S79" s="350">
        <v>25000</v>
      </c>
      <c r="T79" s="350">
        <v>182500</v>
      </c>
      <c r="U79" s="352">
        <v>45443</v>
      </c>
      <c r="V79" s="356">
        <v>140000</v>
      </c>
      <c r="W79" s="285" t="s">
        <v>1251</v>
      </c>
      <c r="X79" s="354"/>
      <c r="Y79" s="352">
        <v>45443</v>
      </c>
      <c r="Z79" s="353">
        <v>5</v>
      </c>
      <c r="AA79" s="353"/>
      <c r="AB79" s="281"/>
      <c r="AC79" s="281"/>
      <c r="AD79" s="281"/>
      <c r="AE79" s="353"/>
      <c r="AF79" s="353"/>
      <c r="AG79" s="353"/>
      <c r="AH79" s="347"/>
      <c r="AI79" s="373"/>
      <c r="AJ79" s="347"/>
    </row>
    <row r="80" spans="1:36" s="217" customFormat="1" ht="40.5">
      <c r="A80" s="345" t="s">
        <v>635</v>
      </c>
      <c r="B80" s="346" t="s">
        <v>966</v>
      </c>
      <c r="C80" s="482" t="s">
        <v>1068</v>
      </c>
      <c r="D80" s="345" t="s">
        <v>968</v>
      </c>
      <c r="E80" s="348">
        <v>45350</v>
      </c>
      <c r="F80" s="345" t="s">
        <v>452</v>
      </c>
      <c r="G80" s="345" t="s">
        <v>969</v>
      </c>
      <c r="H80" s="345" t="s">
        <v>970</v>
      </c>
      <c r="I80" s="345" t="s">
        <v>1069</v>
      </c>
      <c r="J80" s="349" t="s">
        <v>972</v>
      </c>
      <c r="K80" s="355" t="s">
        <v>82</v>
      </c>
      <c r="L80" s="355" t="s">
        <v>14</v>
      </c>
      <c r="M80" s="345" t="s">
        <v>1010</v>
      </c>
      <c r="N80" s="345" t="s">
        <v>3</v>
      </c>
      <c r="O80" s="350">
        <v>474764</v>
      </c>
      <c r="P80" s="350">
        <v>3465777.1999999997</v>
      </c>
      <c r="Q80" s="802">
        <v>3465777.1999999997</v>
      </c>
      <c r="R80" s="350">
        <v>0</v>
      </c>
      <c r="S80" s="350">
        <v>474764</v>
      </c>
      <c r="T80" s="350">
        <v>3465777.1999999997</v>
      </c>
      <c r="U80" s="352">
        <v>45382</v>
      </c>
      <c r="V80" s="356">
        <v>2754719</v>
      </c>
      <c r="W80" s="353" t="s">
        <v>991</v>
      </c>
      <c r="X80" s="542"/>
      <c r="Y80" s="352">
        <v>45381</v>
      </c>
      <c r="Z80" s="382">
        <v>4</v>
      </c>
      <c r="AA80" s="382"/>
      <c r="AB80" s="281"/>
      <c r="AC80" s="281"/>
      <c r="AD80" s="281"/>
      <c r="AE80" s="353"/>
      <c r="AF80" s="353"/>
      <c r="AG80" s="353"/>
      <c r="AH80" s="566" t="s">
        <v>1270</v>
      </c>
      <c r="AI80" s="373"/>
      <c r="AJ80" s="347"/>
    </row>
    <row r="81" spans="1:36" s="217" customFormat="1" ht="13.5">
      <c r="A81" s="345" t="s">
        <v>636</v>
      </c>
      <c r="B81" s="380" t="s">
        <v>966</v>
      </c>
      <c r="C81" s="373" t="s">
        <v>1070</v>
      </c>
      <c r="D81" s="345" t="s">
        <v>968</v>
      </c>
      <c r="E81" s="378">
        <v>45231</v>
      </c>
      <c r="F81" s="345" t="s">
        <v>993</v>
      </c>
      <c r="G81" s="345" t="s">
        <v>969</v>
      </c>
      <c r="H81" s="345" t="s">
        <v>970</v>
      </c>
      <c r="I81" s="345" t="s">
        <v>1002</v>
      </c>
      <c r="J81" s="359" t="s">
        <v>972</v>
      </c>
      <c r="K81" s="350" t="s">
        <v>53</v>
      </c>
      <c r="L81" s="355" t="s">
        <v>15</v>
      </c>
      <c r="M81" s="345" t="s">
        <v>1003</v>
      </c>
      <c r="N81" s="345" t="s">
        <v>1</v>
      </c>
      <c r="O81" s="350">
        <v>5100</v>
      </c>
      <c r="P81" s="350">
        <v>5100</v>
      </c>
      <c r="Q81" s="350">
        <v>5100</v>
      </c>
      <c r="R81" s="350">
        <v>0</v>
      </c>
      <c r="S81" s="350">
        <v>5100</v>
      </c>
      <c r="T81" s="356">
        <v>5100</v>
      </c>
      <c r="U81" s="352">
        <v>45316</v>
      </c>
      <c r="V81" s="356">
        <v>2200</v>
      </c>
      <c r="W81" s="353" t="s">
        <v>991</v>
      </c>
      <c r="X81" s="546"/>
      <c r="Y81" s="352">
        <v>45412</v>
      </c>
      <c r="Z81" s="353">
        <v>4</v>
      </c>
      <c r="AA81" s="353"/>
      <c r="AB81" s="281"/>
      <c r="AC81" s="281"/>
      <c r="AD81" s="281"/>
      <c r="AE81" s="354"/>
      <c r="AF81" s="354"/>
      <c r="AG81" s="354"/>
      <c r="AH81" s="347" t="s">
        <v>975</v>
      </c>
      <c r="AI81" s="373"/>
      <c r="AJ81" s="347"/>
    </row>
    <row r="82" spans="1:36" s="217" customFormat="1" ht="13.5">
      <c r="A82" s="345" t="s">
        <v>637</v>
      </c>
      <c r="B82" s="380" t="s">
        <v>966</v>
      </c>
      <c r="C82" s="373" t="s">
        <v>1071</v>
      </c>
      <c r="D82" s="345" t="s">
        <v>968</v>
      </c>
      <c r="E82" s="348">
        <v>45257</v>
      </c>
      <c r="F82" s="345" t="s">
        <v>993</v>
      </c>
      <c r="G82" s="345" t="s">
        <v>969</v>
      </c>
      <c r="H82" s="345" t="s">
        <v>970</v>
      </c>
      <c r="I82" s="345" t="s">
        <v>999</v>
      </c>
      <c r="J82" s="359" t="s">
        <v>972</v>
      </c>
      <c r="K82" s="350" t="s">
        <v>53</v>
      </c>
      <c r="L82" s="345" t="s">
        <v>102</v>
      </c>
      <c r="M82" s="345" t="s">
        <v>1000</v>
      </c>
      <c r="N82" s="345" t="s">
        <v>3</v>
      </c>
      <c r="O82" s="350">
        <v>550</v>
      </c>
      <c r="P82" s="350">
        <v>4015</v>
      </c>
      <c r="Q82" s="802">
        <v>4015</v>
      </c>
      <c r="R82" s="350">
        <v>0</v>
      </c>
      <c r="S82" s="350">
        <v>550</v>
      </c>
      <c r="T82" s="356">
        <v>4015</v>
      </c>
      <c r="U82" s="352">
        <v>45316</v>
      </c>
      <c r="V82" s="356">
        <v>2600</v>
      </c>
      <c r="W82" s="353" t="s">
        <v>991</v>
      </c>
      <c r="X82" s="246"/>
      <c r="Y82" s="352">
        <v>45412</v>
      </c>
      <c r="Z82" s="353">
        <v>4</v>
      </c>
      <c r="AA82" s="283">
        <v>4</v>
      </c>
      <c r="AB82" s="281"/>
      <c r="AC82" s="281"/>
      <c r="AD82" s="281"/>
      <c r="AE82" s="354"/>
      <c r="AF82" s="354"/>
      <c r="AG82" s="354"/>
      <c r="AH82" s="567" t="s">
        <v>1271</v>
      </c>
      <c r="AI82" s="373"/>
      <c r="AJ82" s="347"/>
    </row>
    <row r="83" spans="1:36" s="217" customFormat="1" ht="13.5">
      <c r="A83" s="345" t="s">
        <v>638</v>
      </c>
      <c r="B83" s="380" t="s">
        <v>966</v>
      </c>
      <c r="C83" s="373" t="s">
        <v>1072</v>
      </c>
      <c r="D83" s="345" t="s">
        <v>968</v>
      </c>
      <c r="E83" s="348">
        <v>44989</v>
      </c>
      <c r="F83" s="345" t="s">
        <v>993</v>
      </c>
      <c r="G83" s="345" t="s">
        <v>969</v>
      </c>
      <c r="H83" s="345" t="s">
        <v>970</v>
      </c>
      <c r="I83" s="345" t="s">
        <v>999</v>
      </c>
      <c r="J83" s="359" t="s">
        <v>972</v>
      </c>
      <c r="K83" s="350" t="s">
        <v>53</v>
      </c>
      <c r="L83" s="345" t="s">
        <v>153</v>
      </c>
      <c r="M83" s="345" t="s">
        <v>1073</v>
      </c>
      <c r="N83" s="345" t="s">
        <v>1</v>
      </c>
      <c r="O83" s="350">
        <v>36810</v>
      </c>
      <c r="P83" s="350">
        <v>36810</v>
      </c>
      <c r="Q83" s="350">
        <v>36810</v>
      </c>
      <c r="R83" s="350">
        <v>0</v>
      </c>
      <c r="S83" s="350">
        <v>36810</v>
      </c>
      <c r="T83" s="350">
        <v>36810</v>
      </c>
      <c r="U83" s="352">
        <v>45092</v>
      </c>
      <c r="V83" s="356">
        <v>29800</v>
      </c>
      <c r="W83" s="353" t="s">
        <v>991</v>
      </c>
      <c r="X83" s="246"/>
      <c r="Y83" s="352">
        <v>45422</v>
      </c>
      <c r="Z83" s="354">
        <v>5</v>
      </c>
      <c r="AA83" s="353"/>
      <c r="AB83" s="281"/>
      <c r="AC83" s="281"/>
      <c r="AD83" s="281"/>
      <c r="AE83" s="372"/>
      <c r="AF83" s="372"/>
      <c r="AG83" s="372"/>
      <c r="AH83" s="347"/>
      <c r="AI83" s="373"/>
      <c r="AJ83" s="347"/>
    </row>
    <row r="84" spans="1:36" s="217" customFormat="1" ht="13.5">
      <c r="A84" s="345" t="s">
        <v>639</v>
      </c>
      <c r="B84" s="380" t="s">
        <v>966</v>
      </c>
      <c r="C84" s="373" t="s">
        <v>1074</v>
      </c>
      <c r="D84" s="345" t="s">
        <v>968</v>
      </c>
      <c r="E84" s="348">
        <v>45085</v>
      </c>
      <c r="F84" s="345" t="s">
        <v>1048</v>
      </c>
      <c r="G84" s="345" t="s">
        <v>969</v>
      </c>
      <c r="H84" s="345" t="s">
        <v>970</v>
      </c>
      <c r="I84" s="345" t="s">
        <v>1049</v>
      </c>
      <c r="J84" s="359" t="s">
        <v>972</v>
      </c>
      <c r="K84" s="350" t="s">
        <v>1050</v>
      </c>
      <c r="L84" s="345" t="s">
        <v>1050</v>
      </c>
      <c r="M84" s="350" t="s">
        <v>1050</v>
      </c>
      <c r="N84" s="345" t="s">
        <v>1</v>
      </c>
      <c r="O84" s="350">
        <v>58000</v>
      </c>
      <c r="P84" s="350">
        <v>58000</v>
      </c>
      <c r="Q84" s="350">
        <v>58000</v>
      </c>
      <c r="R84" s="350">
        <v>0</v>
      </c>
      <c r="S84" s="350">
        <v>58000</v>
      </c>
      <c r="T84" s="350">
        <v>58000</v>
      </c>
      <c r="U84" s="352">
        <v>45291</v>
      </c>
      <c r="V84" s="356">
        <v>52000</v>
      </c>
      <c r="W84" s="353" t="s">
        <v>991</v>
      </c>
      <c r="X84" s="354"/>
      <c r="Y84" s="348">
        <v>45422</v>
      </c>
      <c r="Z84" s="354">
        <v>5</v>
      </c>
      <c r="AA84" s="353"/>
      <c r="AB84" s="281"/>
      <c r="AC84" s="281"/>
      <c r="AD84" s="281"/>
      <c r="AE84" s="372"/>
      <c r="AF84" s="372"/>
      <c r="AG84" s="372"/>
      <c r="AH84" s="347"/>
      <c r="AI84" s="373"/>
      <c r="AJ84" s="347"/>
    </row>
    <row r="85" spans="1:36" s="217" customFormat="1" ht="13.5">
      <c r="A85" s="345" t="s">
        <v>640</v>
      </c>
      <c r="B85" s="380" t="s">
        <v>966</v>
      </c>
      <c r="C85" s="347" t="s">
        <v>1075</v>
      </c>
      <c r="D85" s="345" t="s">
        <v>968</v>
      </c>
      <c r="E85" s="345"/>
      <c r="F85" s="345" t="s">
        <v>993</v>
      </c>
      <c r="G85" s="345" t="s">
        <v>969</v>
      </c>
      <c r="H85" s="345" t="s">
        <v>970</v>
      </c>
      <c r="I85" s="345" t="s">
        <v>1002</v>
      </c>
      <c r="J85" s="359" t="s">
        <v>972</v>
      </c>
      <c r="K85" s="350" t="s">
        <v>53</v>
      </c>
      <c r="L85" s="345" t="s">
        <v>152</v>
      </c>
      <c r="M85" s="345" t="s">
        <v>1076</v>
      </c>
      <c r="N85" s="345" t="s">
        <v>1</v>
      </c>
      <c r="O85" s="350">
        <v>15700</v>
      </c>
      <c r="P85" s="350">
        <v>15700</v>
      </c>
      <c r="Q85" s="350">
        <v>15700</v>
      </c>
      <c r="R85" s="350">
        <v>0</v>
      </c>
      <c r="S85" s="350">
        <v>15700</v>
      </c>
      <c r="T85" s="350">
        <v>15700</v>
      </c>
      <c r="U85" s="352">
        <v>45366</v>
      </c>
      <c r="V85" s="356">
        <v>12080</v>
      </c>
      <c r="W85" s="353" t="s">
        <v>991</v>
      </c>
      <c r="X85" s="546"/>
      <c r="Y85" s="348">
        <v>45412</v>
      </c>
      <c r="Z85" s="354">
        <v>4</v>
      </c>
      <c r="AA85" s="353"/>
      <c r="AB85" s="281"/>
      <c r="AC85" s="281"/>
      <c r="AD85" s="281"/>
      <c r="AE85" s="372"/>
      <c r="AF85" s="372"/>
      <c r="AG85" s="372"/>
      <c r="AH85" s="347"/>
      <c r="AI85" s="373"/>
      <c r="AJ85" s="347"/>
    </row>
    <row r="86" spans="1:36" s="217" customFormat="1" ht="13.5">
      <c r="A86" s="345" t="s">
        <v>788</v>
      </c>
      <c r="B86" s="380" t="s">
        <v>966</v>
      </c>
      <c r="C86" s="347" t="s">
        <v>1078</v>
      </c>
      <c r="D86" s="345" t="s">
        <v>968</v>
      </c>
      <c r="E86" s="348">
        <v>45378</v>
      </c>
      <c r="F86" s="345" t="s">
        <v>774</v>
      </c>
      <c r="G86" s="345" t="s">
        <v>969</v>
      </c>
      <c r="H86" s="345" t="s">
        <v>970</v>
      </c>
      <c r="I86" s="385" t="s">
        <v>775</v>
      </c>
      <c r="J86" s="359" t="s">
        <v>6</v>
      </c>
      <c r="K86" s="350" t="s">
        <v>53</v>
      </c>
      <c r="L86" s="345" t="s">
        <v>776</v>
      </c>
      <c r="M86" s="386" t="s">
        <v>777</v>
      </c>
      <c r="N86" s="345" t="s">
        <v>1</v>
      </c>
      <c r="O86" s="350">
        <v>16800</v>
      </c>
      <c r="P86" s="350">
        <v>16800</v>
      </c>
      <c r="Q86" s="350">
        <v>16800</v>
      </c>
      <c r="R86" s="350">
        <v>0</v>
      </c>
      <c r="S86" s="350">
        <v>16800</v>
      </c>
      <c r="T86" s="350">
        <v>16800</v>
      </c>
      <c r="U86" s="352">
        <v>45443</v>
      </c>
      <c r="V86" s="356">
        <v>12600</v>
      </c>
      <c r="W86" s="353" t="s">
        <v>1034</v>
      </c>
      <c r="X86" s="354"/>
      <c r="Y86" s="348">
        <v>45473</v>
      </c>
      <c r="Z86" s="372">
        <v>6</v>
      </c>
      <c r="AA86" s="382"/>
      <c r="AB86" s="281"/>
      <c r="AC86" s="281"/>
      <c r="AD86" s="281"/>
      <c r="AE86" s="372"/>
      <c r="AF86" s="372"/>
      <c r="AG86" s="372"/>
      <c r="AH86" s="347"/>
      <c r="AI86" s="373"/>
      <c r="AJ86" s="347"/>
    </row>
    <row r="87" spans="1:36" s="217" customFormat="1" ht="13.5">
      <c r="A87" s="345" t="s">
        <v>789</v>
      </c>
      <c r="B87" s="380" t="s">
        <v>966</v>
      </c>
      <c r="C87" s="347" t="s">
        <v>1079</v>
      </c>
      <c r="D87" s="345" t="s">
        <v>968</v>
      </c>
      <c r="E87" s="348">
        <v>45367</v>
      </c>
      <c r="F87" s="345" t="s">
        <v>993</v>
      </c>
      <c r="G87" s="345" t="s">
        <v>969</v>
      </c>
      <c r="H87" s="345" t="s">
        <v>970</v>
      </c>
      <c r="I87" s="386" t="s">
        <v>779</v>
      </c>
      <c r="J87" s="359" t="s">
        <v>6</v>
      </c>
      <c r="K87" s="350" t="s">
        <v>53</v>
      </c>
      <c r="L87" s="345" t="s">
        <v>780</v>
      </c>
      <c r="M87" s="386" t="s">
        <v>781</v>
      </c>
      <c r="N87" s="345" t="s">
        <v>3</v>
      </c>
      <c r="O87" s="350">
        <v>15100</v>
      </c>
      <c r="P87" s="350">
        <v>110230</v>
      </c>
      <c r="Q87" s="350">
        <v>110230</v>
      </c>
      <c r="R87" s="350">
        <v>0</v>
      </c>
      <c r="S87" s="350">
        <v>15100</v>
      </c>
      <c r="T87" s="350">
        <v>110230</v>
      </c>
      <c r="U87" s="352">
        <v>45443</v>
      </c>
      <c r="V87" s="356">
        <v>11325</v>
      </c>
      <c r="W87" s="553" t="s">
        <v>643</v>
      </c>
      <c r="X87" s="354"/>
      <c r="Y87" s="348">
        <v>45473</v>
      </c>
      <c r="Z87" s="372">
        <v>6</v>
      </c>
      <c r="AA87" s="382"/>
      <c r="AB87" s="281"/>
      <c r="AC87" s="281"/>
      <c r="AD87" s="281"/>
      <c r="AE87" s="372"/>
      <c r="AF87" s="372"/>
      <c r="AG87" s="372"/>
      <c r="AH87" s="347"/>
      <c r="AI87" s="373"/>
      <c r="AJ87" s="347"/>
    </row>
    <row r="88" spans="1:36" s="217" customFormat="1" ht="67.5">
      <c r="A88" s="345" t="s">
        <v>790</v>
      </c>
      <c r="B88" s="380" t="s">
        <v>966</v>
      </c>
      <c r="C88" s="387" t="s">
        <v>782</v>
      </c>
      <c r="D88" s="345" t="s">
        <v>968</v>
      </c>
      <c r="E88" s="348">
        <v>45363</v>
      </c>
      <c r="F88" s="388" t="s">
        <v>783</v>
      </c>
      <c r="G88" s="345" t="s">
        <v>969</v>
      </c>
      <c r="H88" s="345" t="s">
        <v>970</v>
      </c>
      <c r="I88" s="345" t="s">
        <v>1002</v>
      </c>
      <c r="J88" s="359" t="s">
        <v>6</v>
      </c>
      <c r="K88" s="350" t="s">
        <v>53</v>
      </c>
      <c r="L88" s="355" t="s">
        <v>15</v>
      </c>
      <c r="M88" s="345" t="s">
        <v>1003</v>
      </c>
      <c r="N88" s="345" t="s">
        <v>1</v>
      </c>
      <c r="O88" s="356">
        <v>1100</v>
      </c>
      <c r="P88" s="350">
        <v>1100</v>
      </c>
      <c r="Q88" s="350">
        <v>1100</v>
      </c>
      <c r="R88" s="350">
        <v>0</v>
      </c>
      <c r="S88" s="350">
        <v>1100</v>
      </c>
      <c r="T88" s="356">
        <v>1100</v>
      </c>
      <c r="U88" s="352">
        <v>45412</v>
      </c>
      <c r="V88" s="356">
        <v>825</v>
      </c>
      <c r="W88" s="353" t="s">
        <v>991</v>
      </c>
      <c r="X88" s="354"/>
      <c r="Y88" s="348">
        <v>45443</v>
      </c>
      <c r="Z88" s="372">
        <v>5</v>
      </c>
      <c r="AA88" s="382"/>
      <c r="AB88" s="281"/>
      <c r="AC88" s="281"/>
      <c r="AD88" s="281"/>
      <c r="AE88" s="483"/>
      <c r="AF88" s="483"/>
      <c r="AG88" s="483"/>
      <c r="AH88" s="568" t="s">
        <v>1158</v>
      </c>
      <c r="AI88" s="373"/>
      <c r="AJ88" s="347"/>
    </row>
    <row r="89" spans="1:36" s="217" customFormat="1" ht="67.5">
      <c r="A89" s="345" t="s">
        <v>791</v>
      </c>
      <c r="B89" s="380" t="s">
        <v>966</v>
      </c>
      <c r="C89" s="387" t="s">
        <v>784</v>
      </c>
      <c r="D89" s="345" t="s">
        <v>968</v>
      </c>
      <c r="E89" s="348">
        <v>45363</v>
      </c>
      <c r="F89" s="388" t="s">
        <v>785</v>
      </c>
      <c r="G89" s="345" t="s">
        <v>969</v>
      </c>
      <c r="H89" s="345" t="s">
        <v>970</v>
      </c>
      <c r="I89" s="345" t="s">
        <v>1002</v>
      </c>
      <c r="J89" s="359" t="s">
        <v>6</v>
      </c>
      <c r="K89" s="350" t="s">
        <v>53</v>
      </c>
      <c r="L89" s="355" t="s">
        <v>15</v>
      </c>
      <c r="M89" s="345" t="s">
        <v>1003</v>
      </c>
      <c r="N89" s="345" t="s">
        <v>1</v>
      </c>
      <c r="O89" s="356">
        <v>700</v>
      </c>
      <c r="P89" s="350">
        <v>700</v>
      </c>
      <c r="Q89" s="350">
        <v>700</v>
      </c>
      <c r="R89" s="350">
        <v>0</v>
      </c>
      <c r="S89" s="350">
        <v>700</v>
      </c>
      <c r="T89" s="356">
        <v>700</v>
      </c>
      <c r="U89" s="352">
        <v>45412</v>
      </c>
      <c r="V89" s="356">
        <v>525</v>
      </c>
      <c r="W89" s="353" t="s">
        <v>991</v>
      </c>
      <c r="X89" s="354"/>
      <c r="Y89" s="348">
        <v>45443</v>
      </c>
      <c r="Z89" s="372">
        <v>5</v>
      </c>
      <c r="AA89" s="382"/>
      <c r="AB89" s="281"/>
      <c r="AC89" s="281"/>
      <c r="AD89" s="281"/>
      <c r="AE89" s="353"/>
      <c r="AF89" s="353"/>
      <c r="AG89" s="353"/>
      <c r="AH89" s="569" t="s">
        <v>1272</v>
      </c>
      <c r="AI89" s="373"/>
      <c r="AJ89" s="347"/>
    </row>
    <row r="90" spans="1:36" s="217" customFormat="1" ht="13.5">
      <c r="A90" s="345" t="s">
        <v>792</v>
      </c>
      <c r="B90" s="346" t="s">
        <v>966</v>
      </c>
      <c r="C90" s="387" t="s">
        <v>786</v>
      </c>
      <c r="D90" s="345" t="s">
        <v>968</v>
      </c>
      <c r="E90" s="348">
        <v>45372</v>
      </c>
      <c r="F90" s="389" t="s">
        <v>787</v>
      </c>
      <c r="G90" s="345" t="s">
        <v>969</v>
      </c>
      <c r="H90" s="345" t="s">
        <v>970</v>
      </c>
      <c r="I90" s="345" t="s">
        <v>1002</v>
      </c>
      <c r="J90" s="349" t="s">
        <v>6</v>
      </c>
      <c r="K90" s="350" t="s">
        <v>53</v>
      </c>
      <c r="L90" s="345" t="s">
        <v>103</v>
      </c>
      <c r="M90" s="345" t="s">
        <v>1030</v>
      </c>
      <c r="N90" s="345" t="s">
        <v>1</v>
      </c>
      <c r="O90" s="350">
        <v>10130</v>
      </c>
      <c r="P90" s="350">
        <v>10130</v>
      </c>
      <c r="Q90" s="350">
        <v>10130</v>
      </c>
      <c r="R90" s="350">
        <v>0</v>
      </c>
      <c r="S90" s="350">
        <v>10130</v>
      </c>
      <c r="T90" s="356">
        <v>10130</v>
      </c>
      <c r="U90" s="352">
        <v>45412</v>
      </c>
      <c r="V90" s="356">
        <v>7597.5</v>
      </c>
      <c r="W90" s="554" t="s">
        <v>679</v>
      </c>
      <c r="X90" s="353"/>
      <c r="Y90" s="352">
        <v>45443</v>
      </c>
      <c r="Z90" s="382">
        <v>5</v>
      </c>
      <c r="AA90" s="382"/>
      <c r="AB90" s="281"/>
      <c r="AC90" s="281"/>
      <c r="AD90" s="281"/>
      <c r="AE90" s="353"/>
      <c r="AF90" s="353"/>
      <c r="AG90" s="353"/>
      <c r="AH90" s="570" t="s">
        <v>1273</v>
      </c>
      <c r="AI90" s="373"/>
      <c r="AJ90" s="347" t="s">
        <v>1036</v>
      </c>
    </row>
    <row r="91" spans="1:36" s="217" customFormat="1" ht="40.5">
      <c r="A91" s="345" t="s">
        <v>1149</v>
      </c>
      <c r="B91" s="346" t="s">
        <v>966</v>
      </c>
      <c r="C91" s="280" t="s">
        <v>1150</v>
      </c>
      <c r="D91" s="345" t="s">
        <v>968</v>
      </c>
      <c r="E91" s="348">
        <v>45413</v>
      </c>
      <c r="F91" s="345"/>
      <c r="G91" s="345" t="s">
        <v>969</v>
      </c>
      <c r="H91" s="345" t="s">
        <v>970</v>
      </c>
      <c r="I91" s="345" t="s">
        <v>1069</v>
      </c>
      <c r="J91" s="349" t="s">
        <v>972</v>
      </c>
      <c r="K91" s="355" t="s">
        <v>82</v>
      </c>
      <c r="L91" s="355" t="s">
        <v>14</v>
      </c>
      <c r="M91" s="345" t="s">
        <v>1010</v>
      </c>
      <c r="N91" s="345" t="s">
        <v>3</v>
      </c>
      <c r="O91" s="350">
        <v>906367</v>
      </c>
      <c r="P91" s="350">
        <v>6435205.6999999993</v>
      </c>
      <c r="Q91" s="350">
        <v>6616479.0999999996</v>
      </c>
      <c r="R91" s="350">
        <v>-181273.40000000037</v>
      </c>
      <c r="S91" s="350">
        <v>906367</v>
      </c>
      <c r="T91" s="356">
        <v>6435205.6999999993</v>
      </c>
      <c r="U91" s="352">
        <v>45473</v>
      </c>
      <c r="V91" s="350">
        <v>679775.25</v>
      </c>
      <c r="W91" s="555" t="s">
        <v>1252</v>
      </c>
      <c r="X91" s="384"/>
      <c r="Y91" s="352">
        <v>45473</v>
      </c>
      <c r="Z91" s="382">
        <v>6</v>
      </c>
      <c r="AA91" s="382"/>
      <c r="AB91" s="281"/>
      <c r="AC91" s="281"/>
      <c r="AD91" s="281"/>
      <c r="AE91" s="353"/>
      <c r="AF91" s="353"/>
      <c r="AG91" s="353"/>
      <c r="AH91" s="369" t="s">
        <v>1095</v>
      </c>
      <c r="AI91" s="373"/>
      <c r="AJ91" s="347"/>
    </row>
    <row r="92" spans="1:36" s="217" customFormat="1" ht="13.5">
      <c r="A92" s="345" t="s">
        <v>572</v>
      </c>
      <c r="B92" s="391" t="s">
        <v>1084</v>
      </c>
      <c r="C92" s="373" t="s">
        <v>1090</v>
      </c>
      <c r="D92" s="345" t="s">
        <v>968</v>
      </c>
      <c r="E92" s="348">
        <v>45392</v>
      </c>
      <c r="F92" s="345"/>
      <c r="G92" s="345" t="s">
        <v>969</v>
      </c>
      <c r="H92" s="345" t="s">
        <v>970</v>
      </c>
      <c r="I92" s="355" t="s">
        <v>1091</v>
      </c>
      <c r="J92" s="349" t="s">
        <v>1087</v>
      </c>
      <c r="K92" s="355" t="s">
        <v>1091</v>
      </c>
      <c r="L92" s="355" t="s">
        <v>1091</v>
      </c>
      <c r="M92" s="345" t="s">
        <v>47</v>
      </c>
      <c r="N92" s="370" t="s">
        <v>1</v>
      </c>
      <c r="O92" s="350">
        <v>623520</v>
      </c>
      <c r="P92" s="350">
        <v>623520</v>
      </c>
      <c r="Q92" s="350">
        <v>623520</v>
      </c>
      <c r="R92" s="350">
        <v>0</v>
      </c>
      <c r="S92" s="350">
        <v>623520</v>
      </c>
      <c r="T92" s="356">
        <v>623520</v>
      </c>
      <c r="U92" s="352">
        <v>45412</v>
      </c>
      <c r="V92" s="356">
        <v>467640</v>
      </c>
      <c r="W92" s="556" t="s">
        <v>1253</v>
      </c>
      <c r="X92" s="353"/>
      <c r="Y92" s="352">
        <v>45473</v>
      </c>
      <c r="Z92" s="353">
        <v>6</v>
      </c>
      <c r="AA92" s="353"/>
      <c r="AB92" s="281"/>
      <c r="AC92" s="281"/>
      <c r="AD92" s="281"/>
      <c r="AE92" s="353"/>
      <c r="AF92" s="353"/>
      <c r="AG92" s="353"/>
      <c r="AH92" s="369" t="s">
        <v>1096</v>
      </c>
      <c r="AI92" s="373"/>
      <c r="AJ92" s="347"/>
    </row>
    <row r="93" spans="1:36" s="217" customFormat="1" ht="27">
      <c r="A93" s="345" t="s">
        <v>573</v>
      </c>
      <c r="B93" s="391" t="s">
        <v>1092</v>
      </c>
      <c r="C93" s="369" t="s">
        <v>305</v>
      </c>
      <c r="D93" s="345" t="s">
        <v>968</v>
      </c>
      <c r="E93" s="348">
        <v>45392</v>
      </c>
      <c r="F93" s="345"/>
      <c r="G93" s="345" t="s">
        <v>969</v>
      </c>
      <c r="H93" s="345" t="s">
        <v>970</v>
      </c>
      <c r="I93" s="355" t="s">
        <v>1091</v>
      </c>
      <c r="J93" s="349" t="s">
        <v>1087</v>
      </c>
      <c r="K93" s="355" t="s">
        <v>1091</v>
      </c>
      <c r="L93" s="355" t="s">
        <v>1091</v>
      </c>
      <c r="M93" s="345" t="s">
        <v>1093</v>
      </c>
      <c r="N93" s="345" t="s">
        <v>1</v>
      </c>
      <c r="O93" s="351">
        <v>155530</v>
      </c>
      <c r="P93" s="351">
        <v>155530</v>
      </c>
      <c r="Q93" s="351">
        <v>155530</v>
      </c>
      <c r="R93" s="350">
        <v>0</v>
      </c>
      <c r="S93" s="351">
        <v>155530</v>
      </c>
      <c r="T93" s="351">
        <v>155530</v>
      </c>
      <c r="U93" s="557">
        <v>45382</v>
      </c>
      <c r="V93" s="351">
        <v>116647.5</v>
      </c>
      <c r="W93" s="505" t="s">
        <v>1254</v>
      </c>
      <c r="X93" s="547"/>
      <c r="Y93" s="352">
        <v>45473</v>
      </c>
      <c r="Z93" s="353">
        <v>6</v>
      </c>
      <c r="AA93" s="353"/>
      <c r="AB93" s="281"/>
      <c r="AC93" s="281"/>
      <c r="AD93" s="281"/>
      <c r="AE93" s="353"/>
      <c r="AF93" s="353"/>
      <c r="AG93" s="353"/>
      <c r="AH93" s="369" t="s">
        <v>1097</v>
      </c>
      <c r="AI93" s="373"/>
      <c r="AJ93" s="347"/>
    </row>
    <row r="94" spans="1:36" s="217" customFormat="1" ht="50">
      <c r="A94" s="345" t="s">
        <v>574</v>
      </c>
      <c r="B94" s="391" t="s">
        <v>1092</v>
      </c>
      <c r="C94" s="369" t="s">
        <v>450</v>
      </c>
      <c r="D94" s="345" t="s">
        <v>968</v>
      </c>
      <c r="E94" s="348">
        <v>45294</v>
      </c>
      <c r="F94" s="345">
        <v>20240103005</v>
      </c>
      <c r="G94" s="345" t="s">
        <v>969</v>
      </c>
      <c r="H94" s="345" t="s">
        <v>970</v>
      </c>
      <c r="I94" s="355" t="s">
        <v>1091</v>
      </c>
      <c r="J94" s="349" t="s">
        <v>1087</v>
      </c>
      <c r="K94" s="355" t="s">
        <v>1091</v>
      </c>
      <c r="L94" s="355" t="s">
        <v>1091</v>
      </c>
      <c r="M94" s="345" t="s">
        <v>1094</v>
      </c>
      <c r="N94" s="345" t="s">
        <v>1</v>
      </c>
      <c r="O94" s="350">
        <v>863320</v>
      </c>
      <c r="P94" s="350">
        <v>863320</v>
      </c>
      <c r="Q94" s="350">
        <v>863320</v>
      </c>
      <c r="R94" s="350">
        <v>0</v>
      </c>
      <c r="S94" s="350">
        <v>863320</v>
      </c>
      <c r="T94" s="356">
        <v>863320</v>
      </c>
      <c r="U94" s="352">
        <v>45323</v>
      </c>
      <c r="V94" s="356">
        <v>686500</v>
      </c>
      <c r="W94" s="558" t="s">
        <v>679</v>
      </c>
      <c r="X94" s="353"/>
      <c r="Y94" s="352">
        <v>45473</v>
      </c>
      <c r="Z94" s="353">
        <v>6</v>
      </c>
      <c r="AA94" s="353"/>
      <c r="AB94" s="281"/>
      <c r="AC94" s="281"/>
      <c r="AD94" s="281"/>
      <c r="AE94" s="353"/>
      <c r="AF94" s="353"/>
      <c r="AG94" s="353"/>
      <c r="AH94" s="347" t="s">
        <v>1101</v>
      </c>
      <c r="AI94" s="373"/>
      <c r="AJ94" s="347"/>
    </row>
    <row r="95" spans="1:36" ht="62.5">
      <c r="A95" s="345" t="s">
        <v>575</v>
      </c>
      <c r="B95" s="391" t="s">
        <v>1092</v>
      </c>
      <c r="C95" s="369" t="s">
        <v>451</v>
      </c>
      <c r="D95" s="345" t="s">
        <v>968</v>
      </c>
      <c r="E95" s="348">
        <v>45345</v>
      </c>
      <c r="F95" s="345">
        <v>20240223002</v>
      </c>
      <c r="G95" s="345" t="s">
        <v>969</v>
      </c>
      <c r="H95" s="345" t="s">
        <v>970</v>
      </c>
      <c r="I95" s="355" t="s">
        <v>1091</v>
      </c>
      <c r="J95" s="349" t="s">
        <v>1087</v>
      </c>
      <c r="K95" s="355" t="s">
        <v>1091</v>
      </c>
      <c r="L95" s="355" t="s">
        <v>1091</v>
      </c>
      <c r="M95" s="345" t="s">
        <v>1094</v>
      </c>
      <c r="N95" s="345" t="s">
        <v>1</v>
      </c>
      <c r="O95" s="350">
        <v>418018</v>
      </c>
      <c r="P95" s="350">
        <v>418018</v>
      </c>
      <c r="Q95" s="350">
        <v>418018</v>
      </c>
      <c r="R95" s="350">
        <v>0</v>
      </c>
      <c r="S95" s="350">
        <v>418018</v>
      </c>
      <c r="T95" s="356">
        <v>418018</v>
      </c>
      <c r="U95" s="352">
        <v>45350</v>
      </c>
      <c r="V95" s="356">
        <v>317539.90909090912</v>
      </c>
      <c r="W95" s="558" t="s">
        <v>679</v>
      </c>
      <c r="X95" s="353"/>
      <c r="Y95" s="352">
        <v>45473</v>
      </c>
      <c r="Z95" s="353">
        <v>6</v>
      </c>
      <c r="AA95" s="353"/>
    </row>
    <row r="96" spans="1:36" ht="25">
      <c r="A96" s="345" t="s">
        <v>576</v>
      </c>
      <c r="B96" s="391" t="s">
        <v>1092</v>
      </c>
      <c r="C96" s="369" t="s">
        <v>449</v>
      </c>
      <c r="D96" s="345" t="s">
        <v>968</v>
      </c>
      <c r="E96" s="348">
        <v>45251</v>
      </c>
      <c r="F96" s="345">
        <v>20231121001</v>
      </c>
      <c r="G96" s="345" t="s">
        <v>969</v>
      </c>
      <c r="H96" s="345" t="s">
        <v>970</v>
      </c>
      <c r="I96" s="355" t="s">
        <v>1091</v>
      </c>
      <c r="J96" s="349" t="s">
        <v>1087</v>
      </c>
      <c r="K96" s="355" t="s">
        <v>1091</v>
      </c>
      <c r="L96" s="355" t="s">
        <v>1091</v>
      </c>
      <c r="M96" s="345" t="s">
        <v>1093</v>
      </c>
      <c r="N96" s="345" t="s">
        <v>1</v>
      </c>
      <c r="O96" s="350">
        <v>471526</v>
      </c>
      <c r="P96" s="350">
        <v>471526</v>
      </c>
      <c r="Q96" s="350">
        <v>471526</v>
      </c>
      <c r="R96" s="350">
        <v>0</v>
      </c>
      <c r="S96" s="350">
        <v>471526</v>
      </c>
      <c r="T96" s="356">
        <v>471526</v>
      </c>
      <c r="U96" s="352">
        <v>45274</v>
      </c>
      <c r="V96" s="356">
        <v>350840</v>
      </c>
      <c r="W96" s="558" t="s">
        <v>679</v>
      </c>
      <c r="X96" s="353"/>
      <c r="Y96" s="352">
        <v>45473</v>
      </c>
      <c r="Z96" s="353">
        <v>6</v>
      </c>
      <c r="AA96" s="353"/>
    </row>
    <row r="97" spans="1:27">
      <c r="A97" s="345" t="s">
        <v>578</v>
      </c>
      <c r="B97" s="391" t="s">
        <v>1084</v>
      </c>
      <c r="C97" s="392" t="s">
        <v>765</v>
      </c>
      <c r="D97" s="345" t="s">
        <v>968</v>
      </c>
      <c r="E97" s="348">
        <v>45392</v>
      </c>
      <c r="F97" s="345"/>
      <c r="G97" s="345" t="s">
        <v>969</v>
      </c>
      <c r="H97" s="345" t="s">
        <v>970</v>
      </c>
      <c r="I97" s="355" t="s">
        <v>1091</v>
      </c>
      <c r="J97" s="359" t="s">
        <v>1087</v>
      </c>
      <c r="K97" s="355" t="s">
        <v>1091</v>
      </c>
      <c r="L97" s="355" t="s">
        <v>1091</v>
      </c>
      <c r="M97" s="345" t="s">
        <v>47</v>
      </c>
      <c r="N97" s="370" t="s">
        <v>1</v>
      </c>
      <c r="O97" s="350">
        <v>241200</v>
      </c>
      <c r="P97" s="350">
        <v>241200</v>
      </c>
      <c r="Q97" s="350">
        <v>241200</v>
      </c>
      <c r="R97" s="350">
        <v>0</v>
      </c>
      <c r="S97" s="350">
        <v>241200</v>
      </c>
      <c r="T97" s="356">
        <v>241200</v>
      </c>
      <c r="U97" s="352">
        <v>45291</v>
      </c>
      <c r="V97" s="356">
        <v>180900</v>
      </c>
      <c r="W97" s="558" t="s">
        <v>679</v>
      </c>
      <c r="X97" s="353"/>
      <c r="Y97" s="352">
        <v>45443</v>
      </c>
      <c r="Z97" s="353">
        <v>5</v>
      </c>
      <c r="AA97" s="353"/>
    </row>
    <row r="98" spans="1:27">
      <c r="P98">
        <f>SUBTOTAL(9,P2:P97)</f>
        <v>91197707.36560002</v>
      </c>
      <c r="Q98">
        <f>SUBTOTAL(9,Q2:Q97)</f>
        <v>76631860.147401005</v>
      </c>
    </row>
    <row r="101" spans="1:27">
      <c r="B101" s="46" t="s">
        <v>1311</v>
      </c>
      <c r="C101" s="46" t="s">
        <v>110</v>
      </c>
    </row>
    <row r="102" spans="1:27">
      <c r="B102" s="46" t="s">
        <v>107</v>
      </c>
      <c r="C102" s="740">
        <v>4</v>
      </c>
      <c r="D102" s="740">
        <v>5</v>
      </c>
      <c r="E102" s="740">
        <v>6</v>
      </c>
      <c r="F102" s="740" t="s">
        <v>108</v>
      </c>
    </row>
    <row r="103" spans="1:27">
      <c r="B103" s="47" t="s">
        <v>63</v>
      </c>
      <c r="C103" s="735"/>
      <c r="D103" s="735">
        <v>241200</v>
      </c>
      <c r="E103" s="735">
        <v>2531914</v>
      </c>
      <c r="F103" s="735">
        <v>2773114</v>
      </c>
    </row>
    <row r="104" spans="1:27">
      <c r="B104" s="478" t="s">
        <v>1142</v>
      </c>
      <c r="C104" s="735"/>
      <c r="D104" s="735">
        <v>241200</v>
      </c>
      <c r="E104" s="735">
        <v>2531914</v>
      </c>
      <c r="F104" s="735">
        <v>2773114</v>
      </c>
    </row>
    <row r="105" spans="1:27">
      <c r="B105" s="47" t="s">
        <v>64</v>
      </c>
      <c r="C105" s="735">
        <v>27983477.303901002</v>
      </c>
      <c r="D105" s="735">
        <v>9513877.0335000008</v>
      </c>
      <c r="E105" s="735">
        <v>19307732.009999998</v>
      </c>
      <c r="F105" s="735">
        <v>56805086.347400993</v>
      </c>
    </row>
    <row r="106" spans="1:27">
      <c r="B106" s="478" t="s">
        <v>25</v>
      </c>
      <c r="C106" s="735">
        <v>24759946.170000002</v>
      </c>
      <c r="D106" s="735">
        <v>1349000</v>
      </c>
      <c r="E106" s="735">
        <v>4407877.91</v>
      </c>
      <c r="F106" s="735">
        <v>30516824.080000002</v>
      </c>
    </row>
    <row r="107" spans="1:27">
      <c r="B107" s="478" t="s">
        <v>80</v>
      </c>
      <c r="C107" s="735">
        <v>3223531.133901</v>
      </c>
      <c r="D107" s="735">
        <v>7483776.2334999992</v>
      </c>
      <c r="E107" s="735">
        <v>12644854.1</v>
      </c>
      <c r="F107" s="735">
        <v>23352161.467400998</v>
      </c>
    </row>
    <row r="108" spans="1:27">
      <c r="B108" s="478" t="s">
        <v>7</v>
      </c>
      <c r="C108" s="735"/>
      <c r="D108" s="735">
        <v>681100.80000000005</v>
      </c>
      <c r="E108" s="735"/>
      <c r="F108" s="735">
        <v>681100.80000000005</v>
      </c>
    </row>
    <row r="109" spans="1:27">
      <c r="B109" s="478" t="s">
        <v>1143</v>
      </c>
      <c r="C109" s="735"/>
      <c r="D109" s="735"/>
      <c r="E109" s="735"/>
      <c r="F109" s="735"/>
    </row>
    <row r="110" spans="1:27">
      <c r="B110" s="478" t="s">
        <v>139</v>
      </c>
      <c r="C110" s="735"/>
      <c r="D110" s="735"/>
      <c r="E110" s="735">
        <v>455000</v>
      </c>
      <c r="F110" s="735">
        <v>455000</v>
      </c>
    </row>
    <row r="111" spans="1:27">
      <c r="B111" s="478" t="s">
        <v>1144</v>
      </c>
      <c r="C111" s="735"/>
      <c r="D111" s="735"/>
      <c r="E111" s="735">
        <v>1800000</v>
      </c>
      <c r="F111" s="735">
        <v>1800000</v>
      </c>
    </row>
    <row r="112" spans="1:27">
      <c r="B112" s="47" t="s">
        <v>484</v>
      </c>
      <c r="C112" s="735">
        <v>6990691.6999999993</v>
      </c>
      <c r="D112" s="735">
        <v>3173459</v>
      </c>
      <c r="E112" s="735">
        <v>6889509.0999999996</v>
      </c>
      <c r="F112" s="735">
        <v>17053659.799999997</v>
      </c>
    </row>
    <row r="113" spans="2:6">
      <c r="B113" s="478" t="s">
        <v>25</v>
      </c>
      <c r="C113" s="735">
        <v>3465777.1999999997</v>
      </c>
      <c r="D113" s="735">
        <v>569400</v>
      </c>
      <c r="E113" s="735">
        <v>6762479.0999999996</v>
      </c>
      <c r="F113" s="735">
        <v>10797656.299999999</v>
      </c>
    </row>
    <row r="114" spans="2:6">
      <c r="B114" s="478" t="s">
        <v>80</v>
      </c>
      <c r="C114" s="735">
        <v>3398914.5</v>
      </c>
      <c r="D114" s="735">
        <v>2363559</v>
      </c>
      <c r="E114" s="735">
        <v>127030</v>
      </c>
      <c r="F114" s="735">
        <v>5889503.5</v>
      </c>
    </row>
    <row r="115" spans="2:6">
      <c r="B115" s="478" t="s">
        <v>1145</v>
      </c>
      <c r="C115" s="735"/>
      <c r="D115" s="735">
        <v>182500</v>
      </c>
      <c r="E115" s="735"/>
      <c r="F115" s="735">
        <v>182500</v>
      </c>
    </row>
    <row r="116" spans="2:6">
      <c r="B116" s="478" t="s">
        <v>1147</v>
      </c>
      <c r="C116" s="735">
        <v>126000</v>
      </c>
      <c r="D116" s="735">
        <v>58000</v>
      </c>
      <c r="E116" s="735"/>
      <c r="F116" s="735">
        <v>184000</v>
      </c>
    </row>
    <row r="117" spans="2:6">
      <c r="B117" s="47" t="s">
        <v>108</v>
      </c>
      <c r="C117" s="735">
        <v>34974169.003901005</v>
      </c>
      <c r="D117" s="735">
        <v>12928536.033500001</v>
      </c>
      <c r="E117" s="735">
        <v>28729155.109999999</v>
      </c>
      <c r="F117" s="735">
        <v>76631860.14740099</v>
      </c>
    </row>
    <row r="120" spans="2:6">
      <c r="B120" s="72" t="s">
        <v>107</v>
      </c>
      <c r="C120" s="741">
        <v>4</v>
      </c>
      <c r="D120" s="741">
        <v>5</v>
      </c>
      <c r="E120" s="741">
        <v>6</v>
      </c>
      <c r="F120" s="741" t="s">
        <v>108</v>
      </c>
    </row>
    <row r="121" spans="2:6">
      <c r="B121" s="479" t="s">
        <v>63</v>
      </c>
      <c r="C121" s="486"/>
      <c r="D121" s="486">
        <v>241200</v>
      </c>
      <c r="E121" s="486">
        <v>2531914</v>
      </c>
      <c r="F121" s="486">
        <v>2773114</v>
      </c>
    </row>
    <row r="122" spans="2:6">
      <c r="B122" s="478" t="s">
        <v>1142</v>
      </c>
      <c r="C122" s="486"/>
      <c r="D122" s="486">
        <v>241200</v>
      </c>
      <c r="E122" s="486">
        <v>2531914</v>
      </c>
      <c r="F122" s="486">
        <v>2773114</v>
      </c>
    </row>
    <row r="123" spans="2:6">
      <c r="B123" s="479" t="s">
        <v>64</v>
      </c>
      <c r="C123" s="486">
        <v>27983477.303901002</v>
      </c>
      <c r="D123" s="486">
        <v>9513877.0335000008</v>
      </c>
      <c r="E123" s="486">
        <v>19307732.009999998</v>
      </c>
      <c r="F123" s="486">
        <v>56805086.347400993</v>
      </c>
    </row>
    <row r="124" spans="2:6">
      <c r="B124" s="478" t="s">
        <v>25</v>
      </c>
      <c r="C124" s="486">
        <v>24759946.170000002</v>
      </c>
      <c r="D124" s="486">
        <v>1349000</v>
      </c>
      <c r="E124" s="486">
        <v>4407877.91</v>
      </c>
      <c r="F124" s="486">
        <v>30516824.080000002</v>
      </c>
    </row>
    <row r="125" spans="2:6">
      <c r="B125" s="478" t="s">
        <v>80</v>
      </c>
      <c r="C125" s="486">
        <v>3223531.133901</v>
      </c>
      <c r="D125" s="486">
        <v>7483776.2334999992</v>
      </c>
      <c r="E125" s="486">
        <v>12644854.1</v>
      </c>
      <c r="F125" s="486">
        <v>23352161.467400998</v>
      </c>
    </row>
    <row r="126" spans="2:6">
      <c r="B126" s="478" t="s">
        <v>7</v>
      </c>
      <c r="C126" s="486"/>
      <c r="D126" s="486">
        <v>681100.80000000005</v>
      </c>
      <c r="E126" s="486"/>
      <c r="F126" s="486">
        <v>681100.80000000005</v>
      </c>
    </row>
    <row r="127" spans="2:6">
      <c r="B127" s="478" t="s">
        <v>1143</v>
      </c>
      <c r="C127" s="486"/>
      <c r="D127" s="486"/>
      <c r="E127" s="486"/>
      <c r="F127" s="486"/>
    </row>
    <row r="128" spans="2:6">
      <c r="B128" s="478" t="s">
        <v>139</v>
      </c>
      <c r="C128" s="486"/>
      <c r="D128" s="486"/>
      <c r="E128" s="486">
        <v>455000</v>
      </c>
      <c r="F128" s="486">
        <v>455000</v>
      </c>
    </row>
    <row r="129" spans="2:6">
      <c r="B129" s="478" t="s">
        <v>1144</v>
      </c>
      <c r="C129" s="486"/>
      <c r="D129" s="486"/>
      <c r="E129" s="486">
        <v>1800000</v>
      </c>
      <c r="F129" s="486">
        <v>1800000</v>
      </c>
    </row>
    <row r="130" spans="2:6">
      <c r="B130" s="479" t="s">
        <v>484</v>
      </c>
      <c r="C130" s="486">
        <v>6990691.6999999993</v>
      </c>
      <c r="D130" s="486">
        <v>3173459</v>
      </c>
      <c r="E130" s="486">
        <v>6889509.0999999996</v>
      </c>
      <c r="F130" s="486">
        <v>17053659.799999997</v>
      </c>
    </row>
    <row r="131" spans="2:6">
      <c r="B131" s="478" t="s">
        <v>25</v>
      </c>
      <c r="C131" s="486">
        <v>3465777.1999999997</v>
      </c>
      <c r="D131" s="486">
        <v>569400</v>
      </c>
      <c r="E131" s="486">
        <v>6762479.0999999996</v>
      </c>
      <c r="F131" s="486">
        <v>10797656.299999999</v>
      </c>
    </row>
    <row r="132" spans="2:6">
      <c r="B132" s="478" t="s">
        <v>80</v>
      </c>
      <c r="C132" s="486">
        <v>3398914.5</v>
      </c>
      <c r="D132" s="486">
        <v>2363559</v>
      </c>
      <c r="E132" s="486">
        <v>127030</v>
      </c>
      <c r="F132" s="486">
        <v>5889503.5</v>
      </c>
    </row>
    <row r="133" spans="2:6">
      <c r="B133" s="478" t="s">
        <v>1145</v>
      </c>
      <c r="C133" s="486"/>
      <c r="D133" s="486">
        <v>182500</v>
      </c>
      <c r="E133" s="486"/>
      <c r="F133" s="486">
        <v>182500</v>
      </c>
    </row>
    <row r="134" spans="2:6">
      <c r="B134" s="478" t="s">
        <v>1147</v>
      </c>
      <c r="C134" s="486">
        <v>126000</v>
      </c>
      <c r="D134" s="486">
        <v>58000</v>
      </c>
      <c r="E134" s="486"/>
      <c r="F134" s="486">
        <v>184000</v>
      </c>
    </row>
    <row r="135" spans="2:6">
      <c r="B135" s="48" t="s">
        <v>108</v>
      </c>
      <c r="C135" s="486">
        <v>34974169.003901005</v>
      </c>
      <c r="D135" s="486">
        <v>12928536.033500001</v>
      </c>
      <c r="E135" s="486">
        <v>28729155.109999999</v>
      </c>
      <c r="F135" s="486">
        <v>76631860.14740099</v>
      </c>
    </row>
    <row r="137" spans="2:6">
      <c r="B137" s="72" t="s">
        <v>107</v>
      </c>
      <c r="C137" s="741">
        <v>4</v>
      </c>
      <c r="D137" s="741">
        <v>5</v>
      </c>
      <c r="E137" s="741">
        <v>6</v>
      </c>
      <c r="F137" s="741" t="s">
        <v>108</v>
      </c>
    </row>
    <row r="138" spans="2:6">
      <c r="B138" s="479" t="s">
        <v>63</v>
      </c>
      <c r="C138" s="486">
        <f>C121/1000000</f>
        <v>0</v>
      </c>
      <c r="D138" s="486">
        <f t="shared" ref="D138:F138" si="0">D121/1000000</f>
        <v>0.2412</v>
      </c>
      <c r="E138" s="486">
        <f t="shared" si="0"/>
        <v>2.531914</v>
      </c>
      <c r="F138" s="486">
        <f t="shared" si="0"/>
        <v>2.7731140000000001</v>
      </c>
    </row>
    <row r="139" spans="2:6">
      <c r="B139" s="478" t="s">
        <v>1142</v>
      </c>
      <c r="C139" s="486">
        <f t="shared" ref="C139:F139" si="1">C122/1000000</f>
        <v>0</v>
      </c>
      <c r="D139" s="486">
        <f t="shared" si="1"/>
        <v>0.2412</v>
      </c>
      <c r="E139" s="486">
        <f t="shared" si="1"/>
        <v>2.531914</v>
      </c>
      <c r="F139" s="486">
        <f t="shared" si="1"/>
        <v>2.7731140000000001</v>
      </c>
    </row>
    <row r="140" spans="2:6">
      <c r="B140" s="479" t="s">
        <v>64</v>
      </c>
      <c r="C140" s="486">
        <f t="shared" ref="C140:F140" si="2">C123/1000000</f>
        <v>27.983477303901001</v>
      </c>
      <c r="D140" s="486">
        <f t="shared" si="2"/>
        <v>9.5138770335</v>
      </c>
      <c r="E140" s="486">
        <f t="shared" si="2"/>
        <v>19.307732009999999</v>
      </c>
      <c r="F140" s="486">
        <f t="shared" si="2"/>
        <v>56.805086347400994</v>
      </c>
    </row>
    <row r="141" spans="2:6">
      <c r="B141" s="478" t="s">
        <v>25</v>
      </c>
      <c r="C141" s="486">
        <f t="shared" ref="C141:F141" si="3">C124/1000000</f>
        <v>24.759946170000003</v>
      </c>
      <c r="D141" s="486">
        <f t="shared" si="3"/>
        <v>1.349</v>
      </c>
      <c r="E141" s="486">
        <f t="shared" si="3"/>
        <v>4.4078779099999998</v>
      </c>
      <c r="F141" s="486">
        <f t="shared" si="3"/>
        <v>30.516824080000003</v>
      </c>
    </row>
    <row r="142" spans="2:6">
      <c r="B142" s="478" t="s">
        <v>80</v>
      </c>
      <c r="C142" s="486">
        <f t="shared" ref="C142:F142" si="4">C125/1000000</f>
        <v>3.223531133901</v>
      </c>
      <c r="D142" s="486">
        <f t="shared" si="4"/>
        <v>7.4837762334999995</v>
      </c>
      <c r="E142" s="486">
        <f t="shared" si="4"/>
        <v>12.6448541</v>
      </c>
      <c r="F142" s="486">
        <f t="shared" si="4"/>
        <v>23.352161467400997</v>
      </c>
    </row>
    <row r="143" spans="2:6">
      <c r="B143" s="478" t="s">
        <v>7</v>
      </c>
      <c r="C143" s="486">
        <f t="shared" ref="C143:F143" si="5">C126/1000000</f>
        <v>0</v>
      </c>
      <c r="D143" s="486">
        <f t="shared" si="5"/>
        <v>0.68110080000000006</v>
      </c>
      <c r="E143" s="486">
        <f t="shared" si="5"/>
        <v>0</v>
      </c>
      <c r="F143" s="486">
        <f t="shared" si="5"/>
        <v>0.68110080000000006</v>
      </c>
    </row>
    <row r="144" spans="2:6">
      <c r="B144" s="478" t="s">
        <v>1143</v>
      </c>
      <c r="C144" s="486">
        <f t="shared" ref="C144:F144" si="6">C127/1000000</f>
        <v>0</v>
      </c>
      <c r="D144" s="486">
        <f t="shared" si="6"/>
        <v>0</v>
      </c>
      <c r="E144" s="486">
        <f t="shared" si="6"/>
        <v>0</v>
      </c>
      <c r="F144" s="486">
        <f t="shared" si="6"/>
        <v>0</v>
      </c>
    </row>
    <row r="145" spans="2:6">
      <c r="B145" s="478" t="s">
        <v>139</v>
      </c>
      <c r="C145" s="486">
        <f t="shared" ref="C145:F145" si="7">C128/1000000</f>
        <v>0</v>
      </c>
      <c r="D145" s="486">
        <f t="shared" si="7"/>
        <v>0</v>
      </c>
      <c r="E145" s="486">
        <f t="shared" si="7"/>
        <v>0.45500000000000002</v>
      </c>
      <c r="F145" s="486">
        <f t="shared" si="7"/>
        <v>0.45500000000000002</v>
      </c>
    </row>
    <row r="146" spans="2:6">
      <c r="B146" s="478" t="s">
        <v>1144</v>
      </c>
      <c r="C146" s="486">
        <f t="shared" ref="C146:F146" si="8">C129/1000000</f>
        <v>0</v>
      </c>
      <c r="D146" s="486">
        <f t="shared" si="8"/>
        <v>0</v>
      </c>
      <c r="E146" s="486">
        <f t="shared" si="8"/>
        <v>1.8</v>
      </c>
      <c r="F146" s="486">
        <f t="shared" si="8"/>
        <v>1.8</v>
      </c>
    </row>
    <row r="147" spans="2:6">
      <c r="B147" s="479" t="s">
        <v>484</v>
      </c>
      <c r="C147" s="486">
        <f t="shared" ref="C147:F147" si="9">C130/1000000</f>
        <v>6.9906916999999993</v>
      </c>
      <c r="D147" s="486">
        <f t="shared" si="9"/>
        <v>3.1734589999999998</v>
      </c>
      <c r="E147" s="486">
        <f t="shared" si="9"/>
        <v>6.8895090999999997</v>
      </c>
      <c r="F147" s="486">
        <f t="shared" si="9"/>
        <v>17.053659799999998</v>
      </c>
    </row>
    <row r="148" spans="2:6">
      <c r="B148" s="478" t="s">
        <v>25</v>
      </c>
      <c r="C148" s="486">
        <f t="shared" ref="C148:F148" si="10">C131/1000000</f>
        <v>3.4657771999999998</v>
      </c>
      <c r="D148" s="486">
        <f t="shared" si="10"/>
        <v>0.56940000000000002</v>
      </c>
      <c r="E148" s="486">
        <f t="shared" si="10"/>
        <v>6.7624790999999993</v>
      </c>
      <c r="F148" s="486">
        <f t="shared" si="10"/>
        <v>10.797656299999998</v>
      </c>
    </row>
    <row r="149" spans="2:6">
      <c r="B149" s="478" t="s">
        <v>80</v>
      </c>
      <c r="C149" s="486">
        <f t="shared" ref="C149:F149" si="11">C132/1000000</f>
        <v>3.3989145000000001</v>
      </c>
      <c r="D149" s="486">
        <f t="shared" si="11"/>
        <v>2.363559</v>
      </c>
      <c r="E149" s="486">
        <f t="shared" si="11"/>
        <v>0.12703</v>
      </c>
      <c r="F149" s="486">
        <f t="shared" si="11"/>
        <v>5.8895035</v>
      </c>
    </row>
    <row r="150" spans="2:6">
      <c r="B150" s="478" t="s">
        <v>1145</v>
      </c>
      <c r="C150" s="486">
        <f t="shared" ref="C150:F150" si="12">C133/1000000</f>
        <v>0</v>
      </c>
      <c r="D150" s="486">
        <f t="shared" si="12"/>
        <v>0.1825</v>
      </c>
      <c r="E150" s="486">
        <f t="shared" si="12"/>
        <v>0</v>
      </c>
      <c r="F150" s="486">
        <f t="shared" si="12"/>
        <v>0.1825</v>
      </c>
    </row>
    <row r="151" spans="2:6">
      <c r="B151" s="478" t="s">
        <v>1147</v>
      </c>
      <c r="C151" s="486">
        <f t="shared" ref="C151:F151" si="13">C134/1000000</f>
        <v>0.126</v>
      </c>
      <c r="D151" s="486">
        <f t="shared" si="13"/>
        <v>5.8000000000000003E-2</v>
      </c>
      <c r="E151" s="486">
        <f t="shared" si="13"/>
        <v>0</v>
      </c>
      <c r="F151" s="486">
        <f t="shared" si="13"/>
        <v>0.184</v>
      </c>
    </row>
    <row r="152" spans="2:6">
      <c r="B152" s="48" t="s">
        <v>108</v>
      </c>
      <c r="C152" s="486">
        <f t="shared" ref="C152:F152" si="14">C135/1000000</f>
        <v>34.974169003901004</v>
      </c>
      <c r="D152" s="486">
        <f t="shared" si="14"/>
        <v>12.9285360335</v>
      </c>
      <c r="E152" s="486">
        <f t="shared" si="14"/>
        <v>28.729155110000001</v>
      </c>
      <c r="F152" s="486">
        <f t="shared" si="14"/>
        <v>76.631860147400985</v>
      </c>
    </row>
    <row r="155" spans="2:6">
      <c r="B155" s="72" t="s">
        <v>107</v>
      </c>
      <c r="C155" s="741">
        <v>4</v>
      </c>
      <c r="D155" s="741">
        <v>5</v>
      </c>
      <c r="E155" s="741">
        <v>6</v>
      </c>
      <c r="F155" s="741" t="s">
        <v>108</v>
      </c>
    </row>
    <row r="156" spans="2:6">
      <c r="B156" s="478" t="s">
        <v>1142</v>
      </c>
      <c r="C156" s="486">
        <f>C139</f>
        <v>0</v>
      </c>
      <c r="D156" s="486">
        <f t="shared" ref="D156:E156" si="15">D139</f>
        <v>0.2412</v>
      </c>
      <c r="E156" s="486">
        <f t="shared" si="15"/>
        <v>2.531914</v>
      </c>
      <c r="F156" s="486">
        <f>SUBTOTAL(9,C156:E156)</f>
        <v>2.7731140000000001</v>
      </c>
    </row>
    <row r="157" spans="2:6">
      <c r="B157" s="478" t="s">
        <v>25</v>
      </c>
      <c r="C157" s="486">
        <f>C141+C148</f>
        <v>28.225723370000004</v>
      </c>
      <c r="D157" s="486">
        <f t="shared" ref="D157:E157" si="16">D141+D148</f>
        <v>1.9184000000000001</v>
      </c>
      <c r="E157" s="486">
        <f t="shared" si="16"/>
        <v>11.17035701</v>
      </c>
      <c r="F157" s="486">
        <f t="shared" ref="F157:F164" si="17">SUBTOTAL(9,C157:E157)</f>
        <v>41.314480380000006</v>
      </c>
    </row>
    <row r="158" spans="2:6">
      <c r="B158" s="478" t="s">
        <v>80</v>
      </c>
      <c r="C158" s="486">
        <f>C142+C149</f>
        <v>6.6224456339010001</v>
      </c>
      <c r="D158" s="486">
        <f t="shared" ref="D158:E158" si="18">D142+D149</f>
        <v>9.8473352334999991</v>
      </c>
      <c r="E158" s="486">
        <f t="shared" si="18"/>
        <v>12.771884099999999</v>
      </c>
      <c r="F158" s="486">
        <f t="shared" si="17"/>
        <v>29.241664967401</v>
      </c>
    </row>
    <row r="159" spans="2:6">
      <c r="B159" s="478" t="s">
        <v>7</v>
      </c>
      <c r="C159" s="486">
        <f>C143</f>
        <v>0</v>
      </c>
      <c r="D159" s="486">
        <f t="shared" ref="D159:E159" si="19">D143</f>
        <v>0.68110080000000006</v>
      </c>
      <c r="E159" s="486">
        <f t="shared" si="19"/>
        <v>0</v>
      </c>
      <c r="F159" s="486">
        <f t="shared" si="17"/>
        <v>0.68110080000000006</v>
      </c>
    </row>
    <row r="160" spans="2:6">
      <c r="B160" s="478" t="s">
        <v>1143</v>
      </c>
      <c r="C160" s="486">
        <f>C144</f>
        <v>0</v>
      </c>
      <c r="D160" s="486">
        <f t="shared" ref="D160:E160" si="20">D144</f>
        <v>0</v>
      </c>
      <c r="E160" s="486">
        <f t="shared" si="20"/>
        <v>0</v>
      </c>
      <c r="F160" s="486">
        <f t="shared" si="17"/>
        <v>0</v>
      </c>
    </row>
    <row r="161" spans="2:6">
      <c r="B161" s="478" t="s">
        <v>139</v>
      </c>
      <c r="C161" s="486">
        <f>C145</f>
        <v>0</v>
      </c>
      <c r="D161" s="486">
        <f t="shared" ref="D161:E161" si="21">D145</f>
        <v>0</v>
      </c>
      <c r="E161" s="486">
        <f t="shared" si="21"/>
        <v>0.45500000000000002</v>
      </c>
      <c r="F161" s="486">
        <f t="shared" si="17"/>
        <v>0.45500000000000002</v>
      </c>
    </row>
    <row r="162" spans="2:6">
      <c r="B162" s="478" t="s">
        <v>1144</v>
      </c>
      <c r="C162" s="486">
        <f>C146</f>
        <v>0</v>
      </c>
      <c r="D162" s="486">
        <f t="shared" ref="D162:E162" si="22">D146</f>
        <v>0</v>
      </c>
      <c r="E162" s="486">
        <f t="shared" si="22"/>
        <v>1.8</v>
      </c>
      <c r="F162" s="486">
        <f t="shared" si="17"/>
        <v>1.8</v>
      </c>
    </row>
    <row r="163" spans="2:6">
      <c r="B163" s="478" t="s">
        <v>1145</v>
      </c>
      <c r="C163" s="486">
        <f>C150</f>
        <v>0</v>
      </c>
      <c r="D163" s="486">
        <f t="shared" ref="D163:E163" si="23">D150</f>
        <v>0.1825</v>
      </c>
      <c r="E163" s="486">
        <f t="shared" si="23"/>
        <v>0</v>
      </c>
      <c r="F163" s="486">
        <f t="shared" si="17"/>
        <v>0.1825</v>
      </c>
    </row>
    <row r="164" spans="2:6">
      <c r="B164" s="478" t="s">
        <v>1147</v>
      </c>
      <c r="C164" s="486">
        <f>C151</f>
        <v>0.126</v>
      </c>
      <c r="D164" s="486">
        <f t="shared" ref="D164:E164" si="24">D151</f>
        <v>5.8000000000000003E-2</v>
      </c>
      <c r="E164" s="486">
        <f t="shared" si="24"/>
        <v>0</v>
      </c>
      <c r="F164" s="486">
        <f t="shared" si="17"/>
        <v>0.184</v>
      </c>
    </row>
    <row r="165" spans="2:6">
      <c r="B165" s="48" t="s">
        <v>108</v>
      </c>
      <c r="C165" s="486">
        <f>SUM(C156:C164)</f>
        <v>34.974169003901004</v>
      </c>
      <c r="D165" s="486">
        <f t="shared" ref="D165:E165" si="25">SUM(D156:D164)</f>
        <v>12.928536033499997</v>
      </c>
      <c r="E165" s="486">
        <f t="shared" si="25"/>
        <v>28.729155109999997</v>
      </c>
      <c r="F165" s="486">
        <f>SUM(F156:F164)</f>
        <v>76.631860147400999</v>
      </c>
    </row>
    <row r="168" spans="2:6">
      <c r="B168" s="478" t="s">
        <v>25</v>
      </c>
      <c r="C168" s="486">
        <v>28.225723370000004</v>
      </c>
      <c r="D168" s="988">
        <v>1.9184000000000001</v>
      </c>
      <c r="E168" s="988">
        <v>11.17035701</v>
      </c>
      <c r="F168" s="988">
        <v>41.314480380000006</v>
      </c>
    </row>
    <row r="169" spans="2:6">
      <c r="B169" s="478" t="s">
        <v>80</v>
      </c>
      <c r="C169" s="486">
        <v>6.6224456339010001</v>
      </c>
      <c r="D169" s="988">
        <v>9.8473352334999991</v>
      </c>
      <c r="E169" s="988">
        <v>12.771884099999999</v>
      </c>
      <c r="F169" s="988">
        <v>29.241664967401</v>
      </c>
    </row>
    <row r="170" spans="2:6">
      <c r="B170" t="s">
        <v>1142</v>
      </c>
      <c r="C170" s="526">
        <v>0</v>
      </c>
      <c r="D170" s="989">
        <v>0.2412</v>
      </c>
      <c r="E170" s="989">
        <v>2.531914</v>
      </c>
      <c r="F170" s="989">
        <v>2.7731140000000001</v>
      </c>
    </row>
    <row r="171" spans="2:6">
      <c r="B171" t="s">
        <v>1596</v>
      </c>
      <c r="C171" s="526">
        <f>C165-C168-C169-C170</f>
        <v>0.12599999999999945</v>
      </c>
      <c r="D171" s="989">
        <f t="shared" ref="D171:F171" si="26">D165-D168-D169-D170</f>
        <v>0.92160079999999767</v>
      </c>
      <c r="E171" s="989">
        <f t="shared" si="26"/>
        <v>2.2549999999999977</v>
      </c>
      <c r="F171" s="989">
        <f t="shared" si="26"/>
        <v>3.3026007999999929</v>
      </c>
    </row>
    <row r="172" spans="2:6">
      <c r="C172" s="989">
        <f>SUBTOTAL(9,C168:C171)</f>
        <v>34.974169003901004</v>
      </c>
      <c r="D172" s="989">
        <f>SUBTOTAL(9,D168:D171)</f>
        <v>12.928536033499997</v>
      </c>
      <c r="E172" s="989">
        <f>SUBTOTAL(9,E168:E171)</f>
        <v>28.729155109999997</v>
      </c>
      <c r="F172" s="990">
        <f>SUBTOTAL(9,F168:F171)</f>
        <v>76.631860147401014</v>
      </c>
    </row>
    <row r="173" spans="2:6">
      <c r="D173" s="989">
        <v>0.47</v>
      </c>
    </row>
    <row r="174" spans="2:6">
      <c r="C174">
        <v>34.507661081400997</v>
      </c>
    </row>
    <row r="175" spans="2:6">
      <c r="D175" s="991">
        <f>D168/100</f>
        <v>1.9184E-2</v>
      </c>
      <c r="E175" s="991">
        <f t="shared" ref="E175:F175" si="27">E168/100</f>
        <v>0.1117035701</v>
      </c>
      <c r="F175" s="991">
        <f t="shared" si="27"/>
        <v>0.41314480380000007</v>
      </c>
    </row>
    <row r="176" spans="2:6">
      <c r="C176" s="987">
        <f>C172-C174</f>
        <v>0.46650792250000706</v>
      </c>
      <c r="D176" s="991">
        <f t="shared" ref="D176:F176" si="28">D169/100</f>
        <v>9.8473352334999986E-2</v>
      </c>
      <c r="E176" s="991">
        <f t="shared" si="28"/>
        <v>0.127718841</v>
      </c>
      <c r="F176" s="991">
        <f t="shared" si="28"/>
        <v>0.29241664967400999</v>
      </c>
    </row>
    <row r="177" spans="4:6">
      <c r="D177" s="991">
        <f t="shared" ref="D177:F177" si="29">D170/100</f>
        <v>2.4120000000000001E-3</v>
      </c>
      <c r="E177" s="991">
        <f t="shared" si="29"/>
        <v>2.531914E-2</v>
      </c>
      <c r="F177" s="991">
        <f t="shared" si="29"/>
        <v>2.7731140000000001E-2</v>
      </c>
    </row>
    <row r="178" spans="4:6">
      <c r="D178" s="991">
        <f t="shared" ref="D178:F178" si="30">D171/100</f>
        <v>9.2160079999999769E-3</v>
      </c>
      <c r="E178" s="991">
        <f t="shared" si="30"/>
        <v>2.2549999999999976E-2</v>
      </c>
      <c r="F178" s="991">
        <f t="shared" si="30"/>
        <v>3.3026007999999926E-2</v>
      </c>
    </row>
    <row r="179" spans="4:6">
      <c r="D179" s="991">
        <f t="shared" ref="D179:E179" si="31">D172/100</f>
        <v>0.12928536033499996</v>
      </c>
      <c r="E179" s="991">
        <f t="shared" si="31"/>
        <v>0.28729155109999999</v>
      </c>
      <c r="F179" s="991">
        <f>F172/100</f>
        <v>0.7663186014740101</v>
      </c>
    </row>
    <row r="180" spans="4:6">
      <c r="D180">
        <f t="shared" ref="D180:F180" si="32">D173/100</f>
        <v>4.6999999999999993E-3</v>
      </c>
      <c r="E180">
        <f t="shared" si="32"/>
        <v>0</v>
      </c>
      <c r="F180">
        <f t="shared" si="32"/>
        <v>0</v>
      </c>
    </row>
  </sheetData>
  <autoFilter ref="A1:AJ97">
    <filterColumn colId="18">
      <customFilters>
        <customFilter operator="notEqual" val=" "/>
      </customFilters>
    </filterColumn>
    <filterColumn colId="27">
      <filters>
        <filter val="4"/>
      </filters>
    </filterColumn>
  </autoFilter>
  <phoneticPr fontId="1" type="noConversion"/>
  <conditionalFormatting sqref="J97">
    <cfRule type="cellIs" dxfId="11" priority="1" operator="equal">
      <formula>"on going"</formula>
    </cfRule>
  </conditionalFormatting>
  <conditionalFormatting sqref="J97">
    <cfRule type="iconSet" priority="2">
      <iconSet>
        <cfvo type="percent" val="0"/>
        <cfvo type="num" val="8"/>
        <cfvo type="num" val="15"/>
      </iconSet>
    </cfRule>
    <cfRule type="expression" dxfId="10" priority="3" stopIfTrue="1">
      <formula>"on going"</formula>
    </cfRule>
    <cfRule type="expression" dxfId="9" priority="4" stopIfTrue="1">
      <formula>"closed"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  <cfRule type="containsText" dxfId="8" priority="6" operator="containsText" text="closed">
      <formula>NOT(ISERROR(SEARCH("closed",J97)))</formula>
    </cfRule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  <cfRule type="iconSet" priority="8">
      <iconSet iconSet="3Symbols">
        <cfvo type="percent" val="0"/>
        <cfvo type="percent" val="33"/>
        <cfvo type="percent" val="67"/>
      </iconSet>
    </cfRule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{37B1E80C-4356-423E-8562-2A364A6B2799}</x14:id>
        </ext>
      </extLst>
    </cfRule>
  </conditionalFormatting>
  <dataValidations count="3">
    <dataValidation type="list" showInputMessage="1" showErrorMessage="1" sqref="W21 Y4:AG16 W88:W91 Y17:AA17 Y38:Y40 W74:X74 W60 AB19:AG19 AF29:AF33 Y71:AA79 Z21:AA21 AB32:AE33 Z18:AA18 AB28:AG28 Y58:Z58 AG39 AH64 X77:X78 Z80:AA81 Y63:Z64 W64:W65 W75:W78 Y66:Z69 Y83:Y87 AI8 AJ89 Y30:AA30 W30 Y34:AA35 AE72:AG80 AG32:AG33 AE43:AG43 W34:W35 Y41:Z42 AI32 W46:W48 Y82:AA82 AE88:AG88 AE90:AG94 Y44:Z44 W41:W44 AI4:AI5 Y2:Y3 Y51:Z51 Y48:AA48 W51:W57 AG66:AG67 AJ91:AJ94 W9 W4:W6 W13:W17 Y54:Z54 W62 W67:W73 W80:W86 X90:AA90 X94:AA97 X92:AA92 Y93:Z93">
      <formula1>"費用轉稼,開票, 存貨轉固資"</formula1>
    </dataValidation>
    <dataValidation showDropDown="1" showInputMessage="1" showErrorMessage="1" sqref="Y71:AA79 W74:X74 Y4:AG16 Y82:AA82 Y17:AA17 Y38:Y40 X77:X78 W60 AG66:AG67 AB28:AG28 AB19:AG19 Y58:Z58 AI32 AB32:AE33 W21 Z18:AA18 AE72:AG80 AG39 AH64 Y66:Z69 Z21:AA21 W88:W91 Y83:Y87 J1:K1 W64:W65 W75:W78 AI8 AJ89 AF29:AF33 W30 Y30:AA30 AG32:AG33 AE43:AG43 Y34:AA35 Y63:Z64 W46:W48 Y41:Z42 AE88:AG88 AE90:AG94 W34:W35 Y44:Z44 W41:W44 AI4:AI5 Y2:Y3 Y48:AA48 Y51:Z51 W51:W57 Z80:AA81 AJ91:AJ94 W9 W4:W6 W13:W17 Y54:Z54 W62 W67:W73 W80:W86 X90:AA90 X94:AA97 X92:AA92 Y93:Z93"/>
    <dataValidation type="list" showInputMessage="1" showErrorMessage="1" sqref="J2:J97">
      <formula1>"集團關聯外交,G次內交,外部客戶"</formula1>
    </dataValidation>
  </dataValidations>
  <pageMargins left="0.7" right="0.7" top="0.75" bottom="0.75" header="0.3" footer="0.3"/>
  <pageSetup paperSize="9" orientation="portrait" horizontalDpi="300" verticalDpi="0" copies="0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7B1E80C-4356-423E-8562-2A364A6B279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J97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EW182"/>
  <sheetViews>
    <sheetView zoomScale="70" zoomScaleNormal="70" workbookViewId="0">
      <pane xSplit="2" ySplit="2" topLeftCell="C175" activePane="bottomRight" state="frozen"/>
      <selection pane="topRight" activeCell="C1" sqref="C1"/>
      <selection pane="bottomLeft" activeCell="A3" sqref="A3"/>
      <selection pane="bottomRight" activeCell="G185" sqref="G185"/>
    </sheetView>
  </sheetViews>
  <sheetFormatPr defaultColWidth="12.54296875" defaultRowHeight="17"/>
  <cols>
    <col min="1" max="1" width="14.1796875" bestFit="1" customWidth="1"/>
    <col min="2" max="2" width="18.6328125" customWidth="1"/>
    <col min="3" max="6" width="15" customWidth="1"/>
    <col min="7" max="7" width="33.1796875" bestFit="1" customWidth="1"/>
    <col min="8" max="8" width="16.26953125" bestFit="1" customWidth="1"/>
    <col min="9" max="10" width="16.26953125" customWidth="1"/>
    <col min="11" max="11" width="14.26953125" bestFit="1" customWidth="1"/>
    <col min="12" max="12" width="10" bestFit="1" customWidth="1"/>
    <col min="13" max="13" width="20.26953125" bestFit="1" customWidth="1"/>
    <col min="14" max="14" width="18.08984375" bestFit="1" customWidth="1"/>
    <col min="15" max="15" width="18.7265625" bestFit="1" customWidth="1"/>
    <col min="16" max="16" width="25.453125" customWidth="1"/>
    <col min="17" max="17" width="18.08984375" bestFit="1" customWidth="1"/>
    <col min="18" max="18" width="23.08984375" bestFit="1" customWidth="1"/>
    <col min="19" max="19" width="15.54296875" style="734" customWidth="1"/>
    <col min="20" max="20" width="22.54296875" bestFit="1" customWidth="1"/>
    <col min="21" max="21" width="16.08984375" bestFit="1" customWidth="1"/>
    <col min="22" max="25" width="18.08984375" bestFit="1" customWidth="1"/>
    <col min="26" max="26" width="23.90625" bestFit="1" customWidth="1"/>
    <col min="27" max="27" width="82.7265625" bestFit="1" customWidth="1"/>
    <col min="28" max="28" width="27.54296875" bestFit="1" customWidth="1"/>
    <col min="29" max="29" width="13.6328125" bestFit="1" customWidth="1"/>
    <col min="30" max="30" width="16.08984375" bestFit="1" customWidth="1"/>
    <col min="31" max="34" width="18.08984375" bestFit="1" customWidth="1"/>
    <col min="35" max="35" width="23.90625" bestFit="1" customWidth="1"/>
    <col min="36" max="36" width="82.7265625" bestFit="1" customWidth="1"/>
    <col min="37" max="37" width="27.54296875" bestFit="1" customWidth="1"/>
  </cols>
  <sheetData>
    <row r="1" spans="1:16377" ht="27">
      <c r="A1" s="211" t="s">
        <v>339</v>
      </c>
      <c r="B1" s="211" t="s">
        <v>340</v>
      </c>
      <c r="C1" s="212" t="s">
        <v>341</v>
      </c>
      <c r="D1" s="212" t="s">
        <v>342</v>
      </c>
      <c r="E1" s="240" t="s">
        <v>422</v>
      </c>
      <c r="F1" s="240" t="s">
        <v>502</v>
      </c>
      <c r="G1" s="240" t="s">
        <v>503</v>
      </c>
      <c r="H1" s="212" t="s">
        <v>0</v>
      </c>
      <c r="I1" s="212" t="s">
        <v>343</v>
      </c>
      <c r="J1" s="212" t="s">
        <v>344</v>
      </c>
      <c r="K1" s="212" t="s">
        <v>345</v>
      </c>
      <c r="L1" s="212" t="s">
        <v>346</v>
      </c>
      <c r="M1" s="212" t="s">
        <v>347</v>
      </c>
      <c r="N1" s="524" t="s">
        <v>348</v>
      </c>
      <c r="O1" s="214" t="s">
        <v>349</v>
      </c>
      <c r="P1" s="214" t="s">
        <v>350</v>
      </c>
      <c r="Q1" s="401" t="s">
        <v>1237</v>
      </c>
      <c r="R1" s="344" t="s">
        <v>178</v>
      </c>
      <c r="S1" s="239" t="s">
        <v>351</v>
      </c>
      <c r="T1" s="396" t="s">
        <v>352</v>
      </c>
      <c r="U1" s="239" t="s">
        <v>353</v>
      </c>
      <c r="V1" s="239" t="s">
        <v>504</v>
      </c>
      <c r="W1" s="238" t="s">
        <v>354</v>
      </c>
      <c r="X1" s="239" t="s">
        <v>355</v>
      </c>
      <c r="Y1" s="216" t="s">
        <v>356</v>
      </c>
      <c r="Z1" s="215" t="s">
        <v>357</v>
      </c>
      <c r="AA1" s="238" t="s">
        <v>358</v>
      </c>
      <c r="AB1" s="238" t="s">
        <v>505</v>
      </c>
      <c r="AC1" s="238" t="s">
        <v>359</v>
      </c>
      <c r="AD1" s="238" t="s">
        <v>360</v>
      </c>
      <c r="AE1" s="238" t="s">
        <v>361</v>
      </c>
      <c r="AF1" s="238" t="s">
        <v>362</v>
      </c>
      <c r="AG1" s="238" t="s">
        <v>506</v>
      </c>
      <c r="AH1" s="212" t="s">
        <v>363</v>
      </c>
      <c r="AI1" s="237" t="s">
        <v>364</v>
      </c>
      <c r="AJ1" s="237" t="s">
        <v>965</v>
      </c>
      <c r="AK1" s="237" t="s">
        <v>364</v>
      </c>
    </row>
    <row r="2" spans="1:16377" ht="119.5">
      <c r="A2" s="572" t="s">
        <v>825</v>
      </c>
      <c r="B2" s="588" t="s">
        <v>366</v>
      </c>
      <c r="C2" s="576" t="s">
        <v>411</v>
      </c>
      <c r="D2" s="574" t="s">
        <v>44</v>
      </c>
      <c r="E2" s="574"/>
      <c r="F2" s="575" t="s">
        <v>653</v>
      </c>
      <c r="G2" s="575" t="s">
        <v>172</v>
      </c>
      <c r="H2" s="576" t="s">
        <v>409</v>
      </c>
      <c r="I2" s="574" t="s">
        <v>84</v>
      </c>
      <c r="J2" s="584" t="s">
        <v>6</v>
      </c>
      <c r="K2" s="576" t="s">
        <v>53</v>
      </c>
      <c r="L2" s="576" t="s">
        <v>9</v>
      </c>
      <c r="M2" s="576" t="s">
        <v>379</v>
      </c>
      <c r="N2" s="591" t="s">
        <v>1</v>
      </c>
      <c r="O2" s="577">
        <v>1868130</v>
      </c>
      <c r="P2" s="579">
        <v>1868130</v>
      </c>
      <c r="Q2" s="579">
        <v>1690000</v>
      </c>
      <c r="R2" s="577">
        <v>178130</v>
      </c>
      <c r="S2" s="578">
        <v>1690000</v>
      </c>
      <c r="T2" s="580">
        <v>1.69</v>
      </c>
      <c r="U2" s="581"/>
      <c r="V2" s="581"/>
      <c r="W2" s="592"/>
      <c r="X2" s="582"/>
      <c r="Y2" s="592" t="s">
        <v>94</v>
      </c>
      <c r="Z2" s="595">
        <v>7</v>
      </c>
      <c r="AA2" s="592"/>
      <c r="AB2" s="592"/>
      <c r="AC2" s="592"/>
      <c r="AD2" s="592"/>
      <c r="AE2" s="592"/>
      <c r="AF2" s="585" t="s">
        <v>654</v>
      </c>
      <c r="AG2" s="592"/>
      <c r="AH2" s="604" t="s">
        <v>1278</v>
      </c>
      <c r="AI2" s="574"/>
      <c r="AJ2" s="588" t="s">
        <v>958</v>
      </c>
      <c r="AK2" s="224">
        <v>4</v>
      </c>
    </row>
    <row r="3" spans="1:16377" ht="108">
      <c r="A3" s="572" t="s">
        <v>826</v>
      </c>
      <c r="B3" s="588" t="s">
        <v>366</v>
      </c>
      <c r="C3" s="576" t="s">
        <v>410</v>
      </c>
      <c r="D3" s="574" t="s">
        <v>44</v>
      </c>
      <c r="E3" s="574"/>
      <c r="F3" s="575" t="s">
        <v>653</v>
      </c>
      <c r="G3" s="575" t="s">
        <v>172</v>
      </c>
      <c r="H3" s="576" t="s">
        <v>409</v>
      </c>
      <c r="I3" s="574" t="s">
        <v>84</v>
      </c>
      <c r="J3" s="584" t="s">
        <v>6</v>
      </c>
      <c r="K3" s="576" t="s">
        <v>53</v>
      </c>
      <c r="L3" s="576" t="s">
        <v>9</v>
      </c>
      <c r="M3" s="576" t="s">
        <v>379</v>
      </c>
      <c r="N3" s="591" t="s">
        <v>1</v>
      </c>
      <c r="O3" s="577">
        <v>2286024</v>
      </c>
      <c r="P3" s="577">
        <v>2286024</v>
      </c>
      <c r="Q3" s="579">
        <v>1720000</v>
      </c>
      <c r="R3" s="577">
        <v>566024</v>
      </c>
      <c r="S3" s="581">
        <v>1720000</v>
      </c>
      <c r="T3" s="580">
        <v>1.72</v>
      </c>
      <c r="U3" s="581"/>
      <c r="V3" s="581"/>
      <c r="W3" s="592"/>
      <c r="X3" s="582"/>
      <c r="Y3" s="592" t="s">
        <v>94</v>
      </c>
      <c r="Z3" s="595">
        <v>7</v>
      </c>
      <c r="AA3" s="592"/>
      <c r="AB3" s="592"/>
      <c r="AC3" s="592"/>
      <c r="AD3" s="592"/>
      <c r="AE3" s="592"/>
      <c r="AF3" s="585" t="s">
        <v>654</v>
      </c>
      <c r="AG3" s="592"/>
      <c r="AH3" s="604" t="s">
        <v>1279</v>
      </c>
      <c r="AI3" s="574"/>
      <c r="AJ3" s="588" t="s">
        <v>958</v>
      </c>
      <c r="AK3" s="598"/>
      <c r="AL3" s="598"/>
      <c r="AM3" s="598"/>
      <c r="AN3" s="598"/>
      <c r="AO3" s="598"/>
      <c r="AP3" s="598"/>
      <c r="AQ3" s="598"/>
      <c r="AR3" s="598"/>
      <c r="AS3" s="598"/>
      <c r="AT3" s="598"/>
      <c r="AU3" s="598"/>
      <c r="AV3" s="598"/>
      <c r="AW3" s="598"/>
      <c r="AX3" s="598"/>
      <c r="AY3" s="598"/>
      <c r="AZ3" s="598"/>
      <c r="BA3" s="598"/>
      <c r="BB3" s="598"/>
      <c r="BC3" s="598"/>
      <c r="BD3" s="598"/>
      <c r="BE3" s="598"/>
      <c r="BF3" s="598"/>
      <c r="BG3" s="598"/>
      <c r="BH3" s="598"/>
      <c r="BI3" s="598"/>
      <c r="BJ3" s="598"/>
      <c r="BK3" s="598"/>
      <c r="BL3" s="598"/>
      <c r="BM3" s="598"/>
      <c r="BN3" s="598"/>
      <c r="BO3" s="598"/>
      <c r="BP3" s="598"/>
      <c r="BQ3" s="598"/>
      <c r="BR3" s="598"/>
      <c r="BS3" s="598"/>
      <c r="BT3" s="598"/>
      <c r="BU3" s="598"/>
      <c r="BV3" s="598"/>
      <c r="BW3" s="598"/>
      <c r="BX3" s="598"/>
      <c r="BY3" s="598"/>
      <c r="BZ3" s="598"/>
      <c r="CA3" s="598"/>
      <c r="CB3" s="598"/>
      <c r="CC3" s="598"/>
      <c r="CD3" s="598"/>
      <c r="CE3" s="598"/>
      <c r="CF3" s="598"/>
      <c r="CG3" s="598"/>
      <c r="CH3" s="598"/>
      <c r="CI3" s="598"/>
      <c r="CJ3" s="598"/>
      <c r="CK3" s="598"/>
      <c r="CL3" s="598"/>
      <c r="CM3" s="598"/>
      <c r="CN3" s="598"/>
      <c r="CO3" s="598"/>
      <c r="CP3" s="598"/>
      <c r="CQ3" s="598"/>
      <c r="CR3" s="598"/>
      <c r="CS3" s="598"/>
      <c r="CT3" s="598"/>
      <c r="CU3" s="598"/>
      <c r="CV3" s="598"/>
      <c r="CW3" s="598"/>
      <c r="CX3" s="598"/>
      <c r="CY3" s="598"/>
      <c r="CZ3" s="598"/>
      <c r="DA3" s="598"/>
      <c r="DB3" s="598"/>
      <c r="DC3" s="598"/>
      <c r="DD3" s="598"/>
      <c r="DE3" s="598"/>
      <c r="DF3" s="598"/>
      <c r="DG3" s="598"/>
      <c r="DH3" s="598"/>
      <c r="DI3" s="598"/>
      <c r="DJ3" s="598"/>
      <c r="DK3" s="598"/>
      <c r="DL3" s="598"/>
      <c r="DM3" s="598"/>
      <c r="DN3" s="598"/>
      <c r="DO3" s="598"/>
      <c r="DP3" s="598"/>
      <c r="DQ3" s="598"/>
      <c r="DR3" s="598"/>
      <c r="DS3" s="598"/>
      <c r="DT3" s="598"/>
      <c r="DU3" s="598"/>
      <c r="DV3" s="598"/>
      <c r="DW3" s="598"/>
      <c r="DX3" s="598"/>
      <c r="DY3" s="598"/>
      <c r="DZ3" s="598"/>
      <c r="EA3" s="598"/>
      <c r="EB3" s="598"/>
      <c r="EC3" s="598"/>
      <c r="ED3" s="598"/>
      <c r="EE3" s="598"/>
      <c r="EF3" s="598"/>
      <c r="EG3" s="598"/>
      <c r="EH3" s="598"/>
      <c r="EI3" s="598"/>
      <c r="EJ3" s="598"/>
      <c r="EK3" s="598"/>
      <c r="EL3" s="598"/>
      <c r="EM3" s="598"/>
      <c r="EN3" s="598"/>
      <c r="EO3" s="598"/>
      <c r="EP3" s="598"/>
      <c r="EQ3" s="598"/>
      <c r="ER3" s="598"/>
      <c r="ES3" s="598"/>
      <c r="ET3" s="598"/>
      <c r="EU3" s="598"/>
      <c r="EV3" s="598"/>
      <c r="EW3" s="598"/>
      <c r="EX3" s="598"/>
      <c r="EY3" s="598"/>
      <c r="EZ3" s="598"/>
      <c r="FA3" s="598"/>
      <c r="FB3" s="598"/>
      <c r="FC3" s="598"/>
      <c r="FD3" s="598"/>
      <c r="FE3" s="598"/>
      <c r="FF3" s="598"/>
      <c r="FG3" s="598"/>
      <c r="FH3" s="598"/>
      <c r="FI3" s="598"/>
      <c r="FJ3" s="598"/>
      <c r="FK3" s="598"/>
      <c r="FL3" s="598"/>
      <c r="FM3" s="598"/>
      <c r="FN3" s="598"/>
      <c r="FO3" s="598"/>
      <c r="FP3" s="598"/>
      <c r="FQ3" s="598"/>
      <c r="FR3" s="598"/>
      <c r="FS3" s="598"/>
      <c r="FT3" s="598"/>
      <c r="FU3" s="598"/>
      <c r="FV3" s="598"/>
      <c r="FW3" s="598"/>
      <c r="FX3" s="598"/>
      <c r="FY3" s="598"/>
      <c r="FZ3" s="598"/>
      <c r="GA3" s="598"/>
      <c r="GB3" s="598"/>
      <c r="GC3" s="598"/>
      <c r="GD3" s="598"/>
      <c r="GE3" s="598"/>
      <c r="GF3" s="598"/>
      <c r="GG3" s="598"/>
      <c r="GH3" s="598"/>
      <c r="GI3" s="598"/>
      <c r="GJ3" s="598"/>
      <c r="GK3" s="598"/>
      <c r="GL3" s="598"/>
      <c r="GM3" s="598"/>
      <c r="GN3" s="598"/>
      <c r="GO3" s="598"/>
      <c r="GP3" s="598"/>
      <c r="GQ3" s="598"/>
      <c r="GR3" s="598"/>
      <c r="GS3" s="598"/>
      <c r="GT3" s="598"/>
      <c r="GU3" s="598"/>
      <c r="GV3" s="598"/>
      <c r="GW3" s="598"/>
      <c r="GX3" s="598"/>
      <c r="GY3" s="598"/>
      <c r="GZ3" s="598"/>
      <c r="HA3" s="598"/>
      <c r="HB3" s="598"/>
      <c r="HC3" s="598"/>
      <c r="HD3" s="598"/>
      <c r="HE3" s="598"/>
      <c r="HF3" s="598"/>
      <c r="HG3" s="598"/>
      <c r="HH3" s="598"/>
      <c r="HI3" s="598"/>
      <c r="HJ3" s="598"/>
      <c r="HK3" s="598"/>
      <c r="HL3" s="598"/>
      <c r="HM3" s="598"/>
      <c r="HN3" s="598"/>
      <c r="HO3" s="598"/>
      <c r="HP3" s="598"/>
      <c r="HQ3" s="598"/>
      <c r="HR3" s="598"/>
      <c r="HS3" s="598"/>
      <c r="HT3" s="598"/>
      <c r="HU3" s="598"/>
      <c r="HV3" s="598"/>
      <c r="HW3" s="598"/>
      <c r="HX3" s="598"/>
      <c r="HY3" s="598"/>
      <c r="HZ3" s="598"/>
      <c r="IA3" s="598"/>
      <c r="IB3" s="598"/>
      <c r="IC3" s="598"/>
      <c r="ID3" s="598"/>
      <c r="IE3" s="598"/>
      <c r="IF3" s="598"/>
      <c r="IG3" s="598"/>
      <c r="IH3" s="598"/>
      <c r="II3" s="598"/>
      <c r="IJ3" s="598"/>
      <c r="IK3" s="598"/>
      <c r="IL3" s="598"/>
      <c r="IM3" s="598"/>
      <c r="IN3" s="598"/>
      <c r="IO3" s="598"/>
      <c r="IP3" s="598"/>
      <c r="IQ3" s="598"/>
      <c r="IR3" s="598"/>
      <c r="IS3" s="598"/>
      <c r="IT3" s="598"/>
      <c r="IU3" s="598"/>
      <c r="IV3" s="598"/>
      <c r="IW3" s="598"/>
      <c r="IX3" s="598"/>
      <c r="IY3" s="598"/>
      <c r="IZ3" s="598"/>
      <c r="JA3" s="598"/>
      <c r="JB3" s="598"/>
      <c r="JC3" s="598"/>
      <c r="JD3" s="598"/>
      <c r="JE3" s="598"/>
      <c r="JF3" s="598"/>
      <c r="JG3" s="598"/>
      <c r="JH3" s="598"/>
      <c r="JI3" s="598"/>
      <c r="JJ3" s="598"/>
      <c r="JK3" s="598"/>
      <c r="JL3" s="598"/>
      <c r="JM3" s="598"/>
      <c r="JN3" s="598"/>
      <c r="JO3" s="598"/>
      <c r="JP3" s="598"/>
      <c r="JQ3" s="598"/>
      <c r="JR3" s="598"/>
      <c r="JS3" s="598"/>
      <c r="JT3" s="598"/>
      <c r="JU3" s="598"/>
      <c r="JV3" s="598"/>
      <c r="JW3" s="598"/>
      <c r="JX3" s="598"/>
      <c r="JY3" s="598"/>
      <c r="JZ3" s="598"/>
      <c r="KA3" s="598"/>
      <c r="KB3" s="598"/>
      <c r="KC3" s="598"/>
      <c r="KD3" s="598"/>
      <c r="KE3" s="598"/>
      <c r="KF3" s="598"/>
      <c r="KG3" s="598"/>
      <c r="KH3" s="598"/>
      <c r="KI3" s="598"/>
      <c r="KJ3" s="598"/>
      <c r="KK3" s="598"/>
      <c r="KL3" s="598"/>
      <c r="KM3" s="598"/>
      <c r="KN3" s="598"/>
      <c r="KO3" s="598"/>
      <c r="KP3" s="598"/>
      <c r="KQ3" s="598"/>
      <c r="KR3" s="598"/>
      <c r="KS3" s="598"/>
      <c r="KT3" s="598"/>
      <c r="KU3" s="598"/>
      <c r="KV3" s="598"/>
      <c r="KW3" s="598"/>
      <c r="KX3" s="598"/>
      <c r="KY3" s="598"/>
      <c r="KZ3" s="598"/>
      <c r="LA3" s="598"/>
      <c r="LB3" s="598"/>
      <c r="LC3" s="598"/>
      <c r="LD3" s="598"/>
      <c r="LE3" s="598"/>
      <c r="LF3" s="598"/>
      <c r="LG3" s="598"/>
      <c r="LH3" s="598"/>
      <c r="LI3" s="598"/>
      <c r="LJ3" s="598"/>
      <c r="LK3" s="598"/>
      <c r="LL3" s="598"/>
      <c r="LM3" s="598"/>
      <c r="LN3" s="598"/>
      <c r="LO3" s="598"/>
      <c r="LP3" s="598"/>
      <c r="LQ3" s="598"/>
      <c r="LR3" s="598"/>
      <c r="LS3" s="598"/>
      <c r="LT3" s="598"/>
      <c r="LU3" s="598"/>
      <c r="LV3" s="598"/>
      <c r="LW3" s="598"/>
      <c r="LX3" s="598"/>
      <c r="LY3" s="598"/>
      <c r="LZ3" s="598"/>
      <c r="MA3" s="598"/>
      <c r="MB3" s="598"/>
      <c r="MC3" s="598"/>
      <c r="MD3" s="598"/>
      <c r="ME3" s="598"/>
      <c r="MF3" s="598"/>
      <c r="MG3" s="598"/>
      <c r="MH3" s="598"/>
      <c r="MI3" s="598"/>
      <c r="MJ3" s="598"/>
      <c r="MK3" s="598"/>
      <c r="ML3" s="598"/>
      <c r="MM3" s="598"/>
      <c r="MN3" s="598"/>
      <c r="MO3" s="598"/>
      <c r="MP3" s="598"/>
      <c r="MQ3" s="598"/>
      <c r="MR3" s="598"/>
      <c r="MS3" s="598"/>
      <c r="MT3" s="598"/>
      <c r="MU3" s="598"/>
      <c r="MV3" s="598"/>
      <c r="MW3" s="598"/>
      <c r="MX3" s="598"/>
      <c r="MY3" s="598"/>
      <c r="MZ3" s="598"/>
      <c r="NA3" s="598"/>
      <c r="NB3" s="598"/>
      <c r="NC3" s="598"/>
      <c r="ND3" s="598"/>
      <c r="NE3" s="598"/>
      <c r="NF3" s="598"/>
      <c r="NG3" s="598"/>
      <c r="NH3" s="598"/>
      <c r="NI3" s="598"/>
      <c r="NJ3" s="598"/>
      <c r="NK3" s="598"/>
      <c r="NL3" s="598"/>
      <c r="NM3" s="598"/>
      <c r="NN3" s="598"/>
      <c r="NO3" s="598"/>
      <c r="NP3" s="598"/>
      <c r="NQ3" s="598"/>
      <c r="NR3" s="598"/>
      <c r="NS3" s="598"/>
      <c r="NT3" s="598"/>
      <c r="NU3" s="598"/>
      <c r="NV3" s="598"/>
      <c r="NW3" s="598"/>
      <c r="NX3" s="598"/>
      <c r="NY3" s="598"/>
      <c r="NZ3" s="598"/>
      <c r="OA3" s="598"/>
      <c r="OB3" s="598"/>
      <c r="OC3" s="598"/>
      <c r="OD3" s="598"/>
      <c r="OE3" s="598"/>
      <c r="OF3" s="598"/>
      <c r="OG3" s="598"/>
      <c r="OH3" s="598"/>
      <c r="OI3" s="598"/>
      <c r="OJ3" s="598"/>
      <c r="OK3" s="598"/>
      <c r="OL3" s="598"/>
      <c r="OM3" s="598"/>
      <c r="ON3" s="598"/>
      <c r="OO3" s="598"/>
      <c r="OP3" s="598"/>
      <c r="OQ3" s="598"/>
      <c r="OR3" s="598"/>
      <c r="OS3" s="598"/>
      <c r="OT3" s="598"/>
      <c r="OU3" s="598"/>
      <c r="OV3" s="598"/>
      <c r="OW3" s="598"/>
      <c r="OX3" s="598"/>
      <c r="OY3" s="598"/>
      <c r="OZ3" s="598"/>
      <c r="PA3" s="598"/>
      <c r="PB3" s="598"/>
      <c r="PC3" s="598"/>
      <c r="PD3" s="598"/>
      <c r="PE3" s="598"/>
      <c r="PF3" s="598"/>
      <c r="PG3" s="598"/>
      <c r="PH3" s="598"/>
      <c r="PI3" s="598"/>
      <c r="PJ3" s="598"/>
      <c r="PK3" s="598"/>
      <c r="PL3" s="598"/>
      <c r="PM3" s="598"/>
      <c r="PN3" s="598"/>
      <c r="PO3" s="598"/>
      <c r="PP3" s="598"/>
      <c r="PQ3" s="598"/>
      <c r="PR3" s="598"/>
      <c r="PS3" s="598"/>
      <c r="PT3" s="598"/>
      <c r="PU3" s="598"/>
      <c r="PV3" s="598"/>
      <c r="PW3" s="598"/>
      <c r="PX3" s="598"/>
      <c r="PY3" s="598"/>
      <c r="PZ3" s="598"/>
      <c r="QA3" s="598"/>
      <c r="QB3" s="598"/>
      <c r="QC3" s="598"/>
      <c r="QD3" s="598"/>
      <c r="QE3" s="598"/>
      <c r="QF3" s="598"/>
      <c r="QG3" s="598"/>
      <c r="QH3" s="598"/>
      <c r="QI3" s="598"/>
      <c r="QJ3" s="598"/>
      <c r="QK3" s="598"/>
      <c r="QL3" s="598"/>
      <c r="QM3" s="598"/>
      <c r="QN3" s="598"/>
      <c r="QO3" s="598"/>
      <c r="QP3" s="598"/>
      <c r="QQ3" s="598"/>
      <c r="QR3" s="598"/>
      <c r="QS3" s="598"/>
      <c r="QT3" s="598"/>
      <c r="QU3" s="598"/>
      <c r="QV3" s="598"/>
      <c r="QW3" s="598"/>
      <c r="QX3" s="598"/>
      <c r="QY3" s="598"/>
      <c r="QZ3" s="598"/>
      <c r="RA3" s="598"/>
      <c r="RB3" s="598"/>
      <c r="RC3" s="598"/>
      <c r="RD3" s="598"/>
      <c r="RE3" s="598"/>
      <c r="RF3" s="598"/>
      <c r="RG3" s="598"/>
      <c r="RH3" s="598"/>
      <c r="RI3" s="598"/>
      <c r="RJ3" s="598"/>
      <c r="RK3" s="598"/>
      <c r="RL3" s="598"/>
      <c r="RM3" s="598"/>
      <c r="RN3" s="598"/>
      <c r="RO3" s="598"/>
      <c r="RP3" s="598"/>
      <c r="RQ3" s="598"/>
      <c r="RR3" s="598"/>
      <c r="RS3" s="598"/>
      <c r="RT3" s="598"/>
      <c r="RU3" s="598"/>
      <c r="RV3" s="598"/>
      <c r="RW3" s="598"/>
      <c r="RX3" s="598"/>
      <c r="RY3" s="598"/>
      <c r="RZ3" s="598"/>
      <c r="SA3" s="598"/>
      <c r="SB3" s="598"/>
      <c r="SC3" s="598"/>
      <c r="SD3" s="598"/>
      <c r="SE3" s="598"/>
      <c r="SF3" s="598"/>
      <c r="SG3" s="598"/>
      <c r="SH3" s="598"/>
      <c r="SI3" s="598"/>
      <c r="SJ3" s="598"/>
      <c r="SK3" s="598"/>
      <c r="SL3" s="598"/>
      <c r="SM3" s="598"/>
      <c r="SN3" s="598"/>
      <c r="SO3" s="598"/>
      <c r="SP3" s="598"/>
      <c r="SQ3" s="598"/>
      <c r="SR3" s="598"/>
      <c r="SS3" s="598"/>
      <c r="ST3" s="598"/>
      <c r="SU3" s="598"/>
      <c r="SV3" s="598"/>
      <c r="SW3" s="598"/>
      <c r="SX3" s="598"/>
      <c r="SY3" s="598"/>
      <c r="SZ3" s="598"/>
      <c r="TA3" s="598"/>
      <c r="TB3" s="598"/>
      <c r="TC3" s="598"/>
      <c r="TD3" s="598"/>
      <c r="TE3" s="598"/>
      <c r="TF3" s="598"/>
      <c r="TG3" s="598"/>
      <c r="TH3" s="598"/>
      <c r="TI3" s="598"/>
      <c r="TJ3" s="598"/>
      <c r="TK3" s="598"/>
      <c r="TL3" s="598"/>
      <c r="TM3" s="598"/>
      <c r="TN3" s="598"/>
      <c r="TO3" s="598"/>
      <c r="TP3" s="598"/>
      <c r="TQ3" s="598"/>
      <c r="TR3" s="598"/>
      <c r="TS3" s="598"/>
      <c r="TT3" s="598"/>
      <c r="TU3" s="598"/>
      <c r="TV3" s="598"/>
      <c r="TW3" s="598"/>
      <c r="TX3" s="598"/>
      <c r="TY3" s="598"/>
      <c r="TZ3" s="598"/>
      <c r="UA3" s="598"/>
      <c r="UB3" s="598"/>
      <c r="UC3" s="598"/>
      <c r="UD3" s="598"/>
      <c r="UE3" s="598"/>
      <c r="UF3" s="598"/>
      <c r="UG3" s="598"/>
      <c r="UH3" s="598"/>
      <c r="UI3" s="598"/>
      <c r="UJ3" s="598"/>
      <c r="UK3" s="598"/>
      <c r="UL3" s="598"/>
      <c r="UM3" s="598"/>
      <c r="UN3" s="598"/>
      <c r="UO3" s="598"/>
      <c r="UP3" s="598"/>
      <c r="UQ3" s="598"/>
      <c r="UR3" s="598"/>
      <c r="US3" s="598"/>
      <c r="UT3" s="598"/>
      <c r="UU3" s="598"/>
      <c r="UV3" s="598"/>
      <c r="UW3" s="598"/>
      <c r="UX3" s="598"/>
      <c r="UY3" s="598"/>
      <c r="UZ3" s="598"/>
      <c r="VA3" s="598"/>
      <c r="VB3" s="598"/>
      <c r="VC3" s="598"/>
      <c r="VD3" s="598"/>
      <c r="VE3" s="598"/>
      <c r="VF3" s="598"/>
      <c r="VG3" s="598"/>
      <c r="VH3" s="598"/>
      <c r="VI3" s="598"/>
      <c r="VJ3" s="598"/>
      <c r="VK3" s="598"/>
      <c r="VL3" s="598"/>
      <c r="VM3" s="598"/>
      <c r="VN3" s="598"/>
      <c r="VO3" s="598"/>
      <c r="VP3" s="598"/>
      <c r="VQ3" s="598"/>
      <c r="VR3" s="598"/>
      <c r="VS3" s="598"/>
      <c r="VT3" s="598"/>
      <c r="VU3" s="598"/>
      <c r="VV3" s="598"/>
      <c r="VW3" s="598"/>
      <c r="VX3" s="598"/>
      <c r="VY3" s="598"/>
      <c r="VZ3" s="598"/>
      <c r="WA3" s="598"/>
      <c r="WB3" s="598"/>
      <c r="WC3" s="598"/>
      <c r="WD3" s="598"/>
      <c r="WE3" s="598"/>
      <c r="WF3" s="598"/>
      <c r="WG3" s="598"/>
      <c r="WH3" s="598"/>
      <c r="WI3" s="598"/>
      <c r="WJ3" s="598"/>
      <c r="WK3" s="598"/>
      <c r="WL3" s="598"/>
      <c r="WM3" s="598"/>
      <c r="WN3" s="598"/>
      <c r="WO3" s="598"/>
      <c r="WP3" s="598"/>
      <c r="WQ3" s="598"/>
      <c r="WR3" s="598"/>
      <c r="WS3" s="598"/>
      <c r="WT3" s="598"/>
      <c r="WU3" s="598"/>
      <c r="WV3" s="598"/>
      <c r="WW3" s="598"/>
      <c r="WX3" s="598"/>
      <c r="WY3" s="598"/>
      <c r="WZ3" s="598"/>
      <c r="XA3" s="598"/>
      <c r="XB3" s="598"/>
      <c r="XC3" s="598"/>
      <c r="XD3" s="598"/>
      <c r="XE3" s="598"/>
      <c r="XF3" s="598"/>
      <c r="XG3" s="598"/>
      <c r="XH3" s="598"/>
      <c r="XI3" s="598"/>
      <c r="XJ3" s="598"/>
      <c r="XK3" s="598"/>
      <c r="XL3" s="598"/>
      <c r="XM3" s="598"/>
      <c r="XN3" s="598"/>
      <c r="XO3" s="598"/>
      <c r="XP3" s="598"/>
      <c r="XQ3" s="598"/>
      <c r="XR3" s="598"/>
      <c r="XS3" s="598"/>
      <c r="XT3" s="598"/>
      <c r="XU3" s="598"/>
      <c r="XV3" s="598"/>
      <c r="XW3" s="598"/>
      <c r="XX3" s="598"/>
      <c r="XY3" s="598"/>
      <c r="XZ3" s="598"/>
      <c r="YA3" s="598"/>
      <c r="YB3" s="598"/>
      <c r="YC3" s="598"/>
      <c r="YD3" s="598"/>
      <c r="YE3" s="598"/>
      <c r="YF3" s="598"/>
      <c r="YG3" s="598"/>
      <c r="YH3" s="598"/>
      <c r="YI3" s="598"/>
      <c r="YJ3" s="598"/>
      <c r="YK3" s="598"/>
      <c r="YL3" s="598"/>
      <c r="YM3" s="598"/>
      <c r="YN3" s="598"/>
      <c r="YO3" s="598"/>
      <c r="YP3" s="598"/>
      <c r="YQ3" s="598"/>
      <c r="YR3" s="598"/>
      <c r="YS3" s="598"/>
      <c r="YT3" s="598"/>
      <c r="YU3" s="598"/>
      <c r="YV3" s="598"/>
      <c r="YW3" s="598"/>
      <c r="YX3" s="598"/>
      <c r="YY3" s="598"/>
      <c r="YZ3" s="598"/>
      <c r="ZA3" s="598"/>
      <c r="ZB3" s="598"/>
      <c r="ZC3" s="598"/>
      <c r="ZD3" s="598"/>
      <c r="ZE3" s="598"/>
      <c r="ZF3" s="598"/>
      <c r="ZG3" s="598"/>
      <c r="ZH3" s="598"/>
      <c r="ZI3" s="598"/>
      <c r="ZJ3" s="598"/>
      <c r="ZK3" s="598"/>
      <c r="ZL3" s="598"/>
      <c r="ZM3" s="598"/>
      <c r="ZN3" s="598"/>
      <c r="ZO3" s="598"/>
      <c r="ZP3" s="598"/>
      <c r="ZQ3" s="598"/>
      <c r="ZR3" s="598"/>
      <c r="ZS3" s="598"/>
      <c r="ZT3" s="598"/>
      <c r="ZU3" s="598"/>
      <c r="ZV3" s="598"/>
      <c r="ZW3" s="598"/>
      <c r="ZX3" s="598"/>
      <c r="ZY3" s="598"/>
      <c r="ZZ3" s="598"/>
      <c r="AAA3" s="598"/>
      <c r="AAB3" s="598"/>
      <c r="AAC3" s="598"/>
      <c r="AAD3" s="598"/>
      <c r="AAE3" s="598"/>
      <c r="AAF3" s="598"/>
      <c r="AAG3" s="598"/>
      <c r="AAH3" s="598"/>
      <c r="AAI3" s="598"/>
      <c r="AAJ3" s="598"/>
      <c r="AAK3" s="598"/>
      <c r="AAL3" s="598"/>
      <c r="AAM3" s="598"/>
      <c r="AAN3" s="598"/>
      <c r="AAO3" s="598"/>
      <c r="AAP3" s="598"/>
      <c r="AAQ3" s="598"/>
      <c r="AAR3" s="598"/>
      <c r="AAS3" s="598"/>
      <c r="AAT3" s="598"/>
      <c r="AAU3" s="598"/>
      <c r="AAV3" s="598"/>
      <c r="AAW3" s="598"/>
      <c r="AAX3" s="598"/>
      <c r="AAY3" s="598"/>
      <c r="AAZ3" s="598"/>
      <c r="ABA3" s="598"/>
      <c r="ABB3" s="598"/>
      <c r="ABC3" s="598"/>
      <c r="ABD3" s="598"/>
      <c r="ABE3" s="598"/>
      <c r="ABF3" s="598"/>
      <c r="ABG3" s="598"/>
      <c r="ABH3" s="598"/>
      <c r="ABI3" s="598"/>
      <c r="ABJ3" s="598"/>
      <c r="ABK3" s="598"/>
      <c r="ABL3" s="598"/>
      <c r="ABM3" s="598"/>
      <c r="ABN3" s="598"/>
      <c r="ABO3" s="598"/>
      <c r="ABP3" s="598"/>
      <c r="ABQ3" s="598"/>
      <c r="ABR3" s="598"/>
      <c r="ABS3" s="598"/>
      <c r="ABT3" s="598"/>
      <c r="ABU3" s="598"/>
      <c r="ABV3" s="598"/>
      <c r="ABW3" s="598"/>
      <c r="ABX3" s="598"/>
      <c r="ABY3" s="598"/>
      <c r="ABZ3" s="598"/>
      <c r="ACA3" s="598"/>
      <c r="ACB3" s="598"/>
      <c r="ACC3" s="598"/>
      <c r="ACD3" s="598"/>
      <c r="ACE3" s="598"/>
      <c r="ACF3" s="598"/>
      <c r="ACG3" s="598"/>
      <c r="ACH3" s="598"/>
      <c r="ACI3" s="598"/>
      <c r="ACJ3" s="598"/>
      <c r="ACK3" s="598"/>
      <c r="ACL3" s="598"/>
      <c r="ACM3" s="598"/>
      <c r="ACN3" s="598"/>
      <c r="ACO3" s="598"/>
      <c r="ACP3" s="598"/>
      <c r="ACQ3" s="598"/>
      <c r="ACR3" s="598"/>
      <c r="ACS3" s="598"/>
      <c r="ACT3" s="598"/>
      <c r="ACU3" s="598"/>
      <c r="ACV3" s="598"/>
      <c r="ACW3" s="598"/>
      <c r="ACX3" s="598"/>
      <c r="ACY3" s="598"/>
      <c r="ACZ3" s="598"/>
      <c r="ADA3" s="598"/>
      <c r="ADB3" s="598"/>
      <c r="ADC3" s="598"/>
      <c r="ADD3" s="598"/>
      <c r="ADE3" s="598"/>
      <c r="ADF3" s="598"/>
      <c r="ADG3" s="598"/>
      <c r="ADH3" s="598"/>
      <c r="ADI3" s="598"/>
      <c r="ADJ3" s="598"/>
      <c r="ADK3" s="598"/>
      <c r="ADL3" s="598"/>
      <c r="ADM3" s="598"/>
      <c r="ADN3" s="598"/>
      <c r="ADO3" s="598"/>
      <c r="ADP3" s="598"/>
      <c r="ADQ3" s="598"/>
      <c r="ADR3" s="598"/>
      <c r="ADS3" s="598"/>
      <c r="ADT3" s="598"/>
      <c r="ADU3" s="598"/>
      <c r="ADV3" s="598"/>
      <c r="ADW3" s="598"/>
      <c r="ADX3" s="598"/>
      <c r="ADY3" s="598"/>
      <c r="ADZ3" s="598"/>
      <c r="AEA3" s="598"/>
      <c r="AEB3" s="598"/>
      <c r="AEC3" s="598"/>
      <c r="AED3" s="598"/>
      <c r="AEE3" s="598"/>
      <c r="AEF3" s="598"/>
      <c r="AEG3" s="598"/>
      <c r="AEH3" s="598"/>
      <c r="AEI3" s="598"/>
      <c r="AEJ3" s="598"/>
      <c r="AEK3" s="598"/>
      <c r="AEL3" s="598"/>
      <c r="AEM3" s="598"/>
      <c r="AEN3" s="598"/>
      <c r="AEO3" s="598"/>
      <c r="AEP3" s="598"/>
      <c r="AEQ3" s="598"/>
      <c r="AER3" s="598"/>
      <c r="AES3" s="598"/>
      <c r="AET3" s="598"/>
      <c r="AEU3" s="598"/>
      <c r="AEV3" s="598"/>
      <c r="AEW3" s="598"/>
      <c r="AEX3" s="598"/>
      <c r="AEY3" s="598"/>
      <c r="AEZ3" s="598"/>
      <c r="AFA3" s="598"/>
      <c r="AFB3" s="598"/>
      <c r="AFC3" s="598"/>
      <c r="AFD3" s="598"/>
      <c r="AFE3" s="598"/>
      <c r="AFF3" s="598"/>
      <c r="AFG3" s="598"/>
      <c r="AFH3" s="598"/>
      <c r="AFI3" s="598"/>
      <c r="AFJ3" s="598"/>
      <c r="AFK3" s="598"/>
      <c r="AFL3" s="598"/>
      <c r="AFM3" s="598"/>
      <c r="AFN3" s="598"/>
      <c r="AFO3" s="598"/>
      <c r="AFP3" s="598"/>
      <c r="AFQ3" s="598"/>
      <c r="AFR3" s="598"/>
      <c r="AFS3" s="598"/>
      <c r="AFT3" s="598"/>
      <c r="AFU3" s="598"/>
      <c r="AFV3" s="598"/>
      <c r="AFW3" s="598"/>
      <c r="AFX3" s="598"/>
      <c r="AFY3" s="598"/>
      <c r="AFZ3" s="598"/>
      <c r="AGA3" s="598"/>
      <c r="AGB3" s="598"/>
      <c r="AGC3" s="598"/>
      <c r="AGD3" s="598"/>
      <c r="AGE3" s="598"/>
      <c r="AGF3" s="598"/>
      <c r="AGG3" s="598"/>
      <c r="AGH3" s="598"/>
      <c r="AGI3" s="598"/>
      <c r="AGJ3" s="598"/>
      <c r="AGK3" s="598"/>
      <c r="AGL3" s="598"/>
      <c r="AGM3" s="598"/>
      <c r="AGN3" s="598"/>
      <c r="AGO3" s="598"/>
      <c r="AGP3" s="598"/>
      <c r="AGQ3" s="598"/>
      <c r="AGR3" s="598"/>
      <c r="AGS3" s="598"/>
      <c r="AGT3" s="598"/>
      <c r="AGU3" s="598"/>
      <c r="AGV3" s="598"/>
      <c r="AGW3" s="598"/>
      <c r="AGX3" s="598"/>
      <c r="AGY3" s="598"/>
      <c r="AGZ3" s="598"/>
      <c r="AHA3" s="598"/>
      <c r="AHB3" s="598"/>
      <c r="AHC3" s="598"/>
      <c r="AHD3" s="598"/>
      <c r="AHE3" s="598"/>
      <c r="AHF3" s="598"/>
      <c r="AHG3" s="598"/>
      <c r="AHH3" s="598"/>
      <c r="AHI3" s="598"/>
      <c r="AHJ3" s="598"/>
      <c r="AHK3" s="598"/>
      <c r="AHL3" s="598"/>
      <c r="AHM3" s="598"/>
      <c r="AHN3" s="598"/>
      <c r="AHO3" s="598"/>
      <c r="AHP3" s="598"/>
      <c r="AHQ3" s="598"/>
      <c r="AHR3" s="598"/>
      <c r="AHS3" s="598"/>
      <c r="AHT3" s="598"/>
      <c r="AHU3" s="598"/>
      <c r="AHV3" s="598"/>
      <c r="AHW3" s="598"/>
      <c r="AHX3" s="598"/>
      <c r="AHY3" s="598"/>
      <c r="AHZ3" s="598"/>
      <c r="AIA3" s="598"/>
      <c r="AIB3" s="598"/>
      <c r="AIC3" s="598"/>
      <c r="AID3" s="598"/>
      <c r="AIE3" s="598"/>
      <c r="AIF3" s="598"/>
      <c r="AIG3" s="598"/>
      <c r="AIH3" s="598"/>
      <c r="AII3" s="598"/>
      <c r="AIJ3" s="598"/>
      <c r="AIK3" s="598"/>
      <c r="AIL3" s="598"/>
      <c r="AIM3" s="598"/>
      <c r="AIN3" s="598"/>
      <c r="AIO3" s="598"/>
      <c r="AIP3" s="598"/>
      <c r="AIQ3" s="598"/>
      <c r="AIR3" s="598"/>
      <c r="AIS3" s="598"/>
      <c r="AIT3" s="598"/>
      <c r="AIU3" s="598"/>
      <c r="AIV3" s="598"/>
      <c r="AIW3" s="598"/>
      <c r="AIX3" s="598"/>
      <c r="AIY3" s="598"/>
      <c r="AIZ3" s="598"/>
      <c r="AJA3" s="598"/>
      <c r="AJB3" s="598"/>
      <c r="AJC3" s="598"/>
      <c r="AJD3" s="598"/>
      <c r="AJE3" s="598"/>
      <c r="AJF3" s="598"/>
      <c r="AJG3" s="598"/>
      <c r="AJH3" s="598"/>
      <c r="AJI3" s="598"/>
      <c r="AJJ3" s="598"/>
      <c r="AJK3" s="598"/>
      <c r="AJL3" s="598"/>
      <c r="AJM3" s="598"/>
      <c r="AJN3" s="598"/>
      <c r="AJO3" s="598"/>
      <c r="AJP3" s="598"/>
      <c r="AJQ3" s="598"/>
      <c r="AJR3" s="598"/>
      <c r="AJS3" s="598"/>
      <c r="AJT3" s="598"/>
      <c r="AJU3" s="598"/>
      <c r="AJV3" s="598"/>
      <c r="AJW3" s="598"/>
      <c r="AJX3" s="598"/>
      <c r="AJY3" s="598"/>
      <c r="AJZ3" s="598"/>
      <c r="AKA3" s="598"/>
      <c r="AKB3" s="598"/>
      <c r="AKC3" s="598"/>
      <c r="AKD3" s="598"/>
      <c r="AKE3" s="598"/>
      <c r="AKF3" s="598"/>
      <c r="AKG3" s="598"/>
      <c r="AKH3" s="598"/>
      <c r="AKI3" s="598"/>
      <c r="AKJ3" s="598"/>
      <c r="AKK3" s="598"/>
      <c r="AKL3" s="598"/>
      <c r="AKM3" s="598"/>
      <c r="AKN3" s="598"/>
      <c r="AKO3" s="598"/>
      <c r="AKP3" s="598"/>
      <c r="AKQ3" s="598"/>
      <c r="AKR3" s="598"/>
      <c r="AKS3" s="598"/>
      <c r="AKT3" s="598"/>
      <c r="AKU3" s="598"/>
      <c r="AKV3" s="598"/>
      <c r="AKW3" s="598"/>
      <c r="AKX3" s="598"/>
      <c r="AKY3" s="598"/>
      <c r="AKZ3" s="598"/>
      <c r="ALA3" s="598"/>
      <c r="ALB3" s="598"/>
      <c r="ALC3" s="598"/>
      <c r="ALD3" s="598"/>
      <c r="ALE3" s="598"/>
      <c r="ALF3" s="598"/>
      <c r="ALG3" s="598"/>
      <c r="ALH3" s="598"/>
      <c r="ALI3" s="598"/>
      <c r="ALJ3" s="598"/>
      <c r="ALK3" s="598"/>
      <c r="ALL3" s="598"/>
      <c r="ALM3" s="598"/>
      <c r="ALN3" s="598"/>
      <c r="ALO3" s="598"/>
      <c r="ALP3" s="598"/>
      <c r="ALQ3" s="598"/>
      <c r="ALR3" s="598"/>
      <c r="ALS3" s="598"/>
      <c r="ALT3" s="598"/>
      <c r="ALU3" s="598"/>
      <c r="ALV3" s="598"/>
      <c r="ALW3" s="598"/>
      <c r="ALX3" s="598"/>
      <c r="ALY3" s="598"/>
      <c r="ALZ3" s="598"/>
      <c r="AMA3" s="598"/>
      <c r="AMB3" s="598"/>
      <c r="AMC3" s="598"/>
      <c r="AMD3" s="598"/>
      <c r="AME3" s="598"/>
      <c r="AMF3" s="598"/>
      <c r="AMG3" s="598"/>
      <c r="AMH3" s="598"/>
      <c r="AMI3" s="598"/>
      <c r="AMJ3" s="598"/>
      <c r="AMK3" s="598"/>
      <c r="AML3" s="598"/>
      <c r="AMM3" s="598"/>
      <c r="AMN3" s="598"/>
      <c r="AMO3" s="598"/>
      <c r="AMP3" s="598"/>
      <c r="AMQ3" s="598"/>
      <c r="AMR3" s="598"/>
      <c r="AMS3" s="598"/>
      <c r="AMT3" s="598"/>
      <c r="AMU3" s="598"/>
      <c r="AMV3" s="598"/>
      <c r="AMW3" s="598"/>
      <c r="AMX3" s="598"/>
      <c r="AMY3" s="598"/>
      <c r="AMZ3" s="598"/>
      <c r="ANA3" s="598"/>
      <c r="ANB3" s="598"/>
      <c r="ANC3" s="598"/>
      <c r="AND3" s="598"/>
      <c r="ANE3" s="598"/>
      <c r="ANF3" s="598"/>
      <c r="ANG3" s="598"/>
      <c r="ANH3" s="598"/>
      <c r="ANI3" s="598"/>
      <c r="ANJ3" s="598"/>
      <c r="ANK3" s="598"/>
      <c r="ANL3" s="598"/>
      <c r="ANM3" s="598"/>
      <c r="ANN3" s="598"/>
      <c r="ANO3" s="598"/>
      <c r="ANP3" s="598"/>
      <c r="ANQ3" s="598"/>
      <c r="ANR3" s="598"/>
      <c r="ANS3" s="598"/>
      <c r="ANT3" s="598"/>
      <c r="ANU3" s="598"/>
      <c r="ANV3" s="598"/>
      <c r="ANW3" s="598"/>
      <c r="ANX3" s="598"/>
      <c r="ANY3" s="598"/>
      <c r="ANZ3" s="598"/>
      <c r="AOA3" s="598"/>
      <c r="AOB3" s="598"/>
      <c r="AOC3" s="598"/>
      <c r="AOD3" s="598"/>
      <c r="AOE3" s="598"/>
      <c r="AOF3" s="598"/>
      <c r="AOG3" s="598"/>
      <c r="AOH3" s="598"/>
      <c r="AOI3" s="598"/>
      <c r="AOJ3" s="598"/>
      <c r="AOK3" s="598"/>
      <c r="AOL3" s="598"/>
      <c r="AOM3" s="598"/>
      <c r="AON3" s="598"/>
      <c r="AOO3" s="598"/>
      <c r="AOP3" s="598"/>
      <c r="AOQ3" s="598"/>
      <c r="AOR3" s="598"/>
      <c r="AOS3" s="598"/>
      <c r="AOT3" s="598"/>
      <c r="AOU3" s="598"/>
      <c r="AOV3" s="598"/>
      <c r="AOW3" s="598"/>
      <c r="AOX3" s="598"/>
      <c r="AOY3" s="598"/>
      <c r="AOZ3" s="598"/>
      <c r="APA3" s="598"/>
      <c r="APB3" s="598"/>
      <c r="APC3" s="598"/>
      <c r="APD3" s="598"/>
      <c r="APE3" s="598"/>
      <c r="APF3" s="598"/>
      <c r="APG3" s="598"/>
      <c r="APH3" s="598"/>
      <c r="API3" s="598"/>
      <c r="APJ3" s="598"/>
      <c r="APK3" s="598"/>
      <c r="APL3" s="598"/>
      <c r="APM3" s="598"/>
      <c r="APN3" s="598"/>
      <c r="APO3" s="598"/>
      <c r="APP3" s="598"/>
      <c r="APQ3" s="598"/>
      <c r="APR3" s="598"/>
      <c r="APS3" s="598"/>
      <c r="APT3" s="598"/>
      <c r="APU3" s="598"/>
      <c r="APV3" s="598"/>
      <c r="APW3" s="598"/>
      <c r="APX3" s="598"/>
      <c r="APY3" s="598"/>
      <c r="APZ3" s="598"/>
      <c r="AQA3" s="598"/>
      <c r="AQB3" s="598"/>
      <c r="AQC3" s="598"/>
      <c r="AQD3" s="598"/>
      <c r="AQE3" s="598"/>
      <c r="AQF3" s="598"/>
      <c r="AQG3" s="598"/>
      <c r="AQH3" s="598"/>
      <c r="AQI3" s="598"/>
      <c r="AQJ3" s="598"/>
      <c r="AQK3" s="598"/>
      <c r="AQL3" s="598"/>
      <c r="AQM3" s="598"/>
      <c r="AQN3" s="598"/>
      <c r="AQO3" s="598"/>
      <c r="AQP3" s="598"/>
      <c r="AQQ3" s="598"/>
      <c r="AQR3" s="598"/>
      <c r="AQS3" s="598"/>
      <c r="AQT3" s="598"/>
      <c r="AQU3" s="598"/>
      <c r="AQV3" s="598"/>
      <c r="AQW3" s="598"/>
      <c r="AQX3" s="598"/>
      <c r="AQY3" s="598"/>
      <c r="AQZ3" s="598"/>
      <c r="ARA3" s="598"/>
      <c r="ARB3" s="598"/>
      <c r="ARC3" s="598"/>
      <c r="ARD3" s="598"/>
      <c r="ARE3" s="598"/>
      <c r="ARF3" s="598"/>
      <c r="ARG3" s="598"/>
      <c r="ARH3" s="598"/>
      <c r="ARI3" s="598"/>
      <c r="ARJ3" s="598"/>
      <c r="ARK3" s="598"/>
      <c r="ARL3" s="598"/>
      <c r="ARM3" s="598"/>
      <c r="ARN3" s="598"/>
      <c r="ARO3" s="598"/>
      <c r="ARP3" s="598"/>
      <c r="ARQ3" s="598"/>
      <c r="ARR3" s="598"/>
      <c r="ARS3" s="598"/>
      <c r="ART3" s="598"/>
      <c r="ARU3" s="598"/>
      <c r="ARV3" s="598"/>
      <c r="ARW3" s="598"/>
      <c r="ARX3" s="598"/>
      <c r="ARY3" s="598"/>
      <c r="ARZ3" s="598"/>
      <c r="ASA3" s="598"/>
      <c r="ASB3" s="598"/>
      <c r="ASC3" s="598"/>
      <c r="ASD3" s="598"/>
      <c r="ASE3" s="598"/>
      <c r="ASF3" s="598"/>
      <c r="ASG3" s="598"/>
      <c r="ASH3" s="598"/>
      <c r="ASI3" s="598"/>
      <c r="ASJ3" s="598"/>
      <c r="ASK3" s="598"/>
      <c r="ASL3" s="598"/>
      <c r="ASM3" s="598"/>
      <c r="ASN3" s="598"/>
      <c r="ASO3" s="598"/>
      <c r="ASP3" s="598"/>
      <c r="ASQ3" s="598"/>
      <c r="ASR3" s="598"/>
      <c r="ASS3" s="598"/>
      <c r="AST3" s="598"/>
      <c r="ASU3" s="598"/>
      <c r="ASV3" s="598"/>
      <c r="ASW3" s="598"/>
      <c r="ASX3" s="598"/>
      <c r="ASY3" s="598"/>
      <c r="ASZ3" s="598"/>
      <c r="ATA3" s="598"/>
      <c r="ATB3" s="598"/>
      <c r="ATC3" s="598"/>
      <c r="ATD3" s="598"/>
      <c r="ATE3" s="598"/>
      <c r="ATF3" s="598"/>
      <c r="ATG3" s="598"/>
      <c r="ATH3" s="598"/>
      <c r="ATI3" s="598"/>
      <c r="ATJ3" s="598"/>
      <c r="ATK3" s="598"/>
      <c r="ATL3" s="598"/>
      <c r="ATM3" s="598"/>
      <c r="ATN3" s="598"/>
      <c r="ATO3" s="598"/>
      <c r="ATP3" s="598"/>
      <c r="ATQ3" s="598"/>
      <c r="ATR3" s="598"/>
      <c r="ATS3" s="598"/>
      <c r="ATT3" s="598"/>
      <c r="ATU3" s="598"/>
      <c r="ATV3" s="598"/>
      <c r="ATW3" s="598"/>
      <c r="ATX3" s="598"/>
      <c r="ATY3" s="598"/>
      <c r="ATZ3" s="598"/>
      <c r="AUA3" s="598"/>
      <c r="AUB3" s="598"/>
      <c r="AUC3" s="598"/>
      <c r="AUD3" s="598"/>
      <c r="AUE3" s="598"/>
      <c r="AUF3" s="598"/>
      <c r="AUG3" s="598"/>
      <c r="AUH3" s="598"/>
      <c r="AUI3" s="598"/>
      <c r="AUJ3" s="598"/>
      <c r="AUK3" s="598"/>
      <c r="AUL3" s="598"/>
      <c r="AUM3" s="598"/>
      <c r="AUN3" s="598"/>
      <c r="AUO3" s="598"/>
      <c r="AUP3" s="598"/>
      <c r="AUQ3" s="598"/>
      <c r="AUR3" s="598"/>
      <c r="AUS3" s="598"/>
      <c r="AUT3" s="598"/>
      <c r="AUU3" s="598"/>
      <c r="AUV3" s="598"/>
      <c r="AUW3" s="598"/>
      <c r="AUX3" s="598"/>
      <c r="AUY3" s="598"/>
      <c r="AUZ3" s="598"/>
      <c r="AVA3" s="598"/>
      <c r="AVB3" s="598"/>
      <c r="AVC3" s="598"/>
      <c r="AVD3" s="598"/>
      <c r="AVE3" s="598"/>
      <c r="AVF3" s="598"/>
      <c r="AVG3" s="598"/>
      <c r="AVH3" s="598"/>
      <c r="AVI3" s="598"/>
      <c r="AVJ3" s="598"/>
      <c r="AVK3" s="598"/>
      <c r="AVL3" s="598"/>
      <c r="AVM3" s="598"/>
      <c r="AVN3" s="598"/>
      <c r="AVO3" s="598"/>
      <c r="AVP3" s="598"/>
      <c r="AVQ3" s="598"/>
      <c r="AVR3" s="598"/>
      <c r="AVS3" s="598"/>
      <c r="AVT3" s="598"/>
      <c r="AVU3" s="598"/>
      <c r="AVV3" s="598"/>
      <c r="AVW3" s="598"/>
      <c r="AVX3" s="598"/>
      <c r="AVY3" s="598"/>
      <c r="AVZ3" s="598"/>
      <c r="AWA3" s="598"/>
      <c r="AWB3" s="598"/>
      <c r="AWC3" s="598"/>
      <c r="AWD3" s="598"/>
      <c r="AWE3" s="598"/>
      <c r="AWF3" s="598"/>
      <c r="AWG3" s="598"/>
      <c r="AWH3" s="598"/>
      <c r="AWI3" s="598"/>
      <c r="AWJ3" s="598"/>
      <c r="AWK3" s="598"/>
      <c r="AWL3" s="598"/>
      <c r="AWM3" s="598"/>
      <c r="AWN3" s="598"/>
      <c r="AWO3" s="598"/>
      <c r="AWP3" s="598"/>
      <c r="AWQ3" s="598"/>
      <c r="AWR3" s="598"/>
      <c r="AWS3" s="598"/>
      <c r="AWT3" s="598"/>
      <c r="AWU3" s="598"/>
      <c r="AWV3" s="598"/>
      <c r="AWW3" s="598"/>
      <c r="AWX3" s="598"/>
      <c r="AWY3" s="598"/>
      <c r="AWZ3" s="598"/>
      <c r="AXA3" s="598"/>
      <c r="AXB3" s="598"/>
      <c r="AXC3" s="598"/>
      <c r="AXD3" s="598"/>
      <c r="AXE3" s="598"/>
      <c r="AXF3" s="598"/>
      <c r="AXG3" s="598"/>
      <c r="AXH3" s="598"/>
      <c r="AXI3" s="598"/>
      <c r="AXJ3" s="598"/>
      <c r="AXK3" s="598"/>
      <c r="AXL3" s="598"/>
      <c r="AXM3" s="598"/>
      <c r="AXN3" s="598"/>
      <c r="AXO3" s="598"/>
      <c r="AXP3" s="598"/>
      <c r="AXQ3" s="598"/>
      <c r="AXR3" s="598"/>
      <c r="AXS3" s="598"/>
      <c r="AXT3" s="598"/>
      <c r="AXU3" s="598"/>
      <c r="AXV3" s="598"/>
      <c r="AXW3" s="598"/>
      <c r="AXX3" s="598"/>
      <c r="AXY3" s="598"/>
      <c r="AXZ3" s="598"/>
      <c r="AYA3" s="598"/>
      <c r="AYB3" s="598"/>
      <c r="AYC3" s="598"/>
      <c r="AYD3" s="598"/>
      <c r="AYE3" s="598"/>
      <c r="AYF3" s="598"/>
      <c r="AYG3" s="598"/>
      <c r="AYH3" s="598"/>
      <c r="AYI3" s="598"/>
      <c r="AYJ3" s="598"/>
      <c r="AYK3" s="598"/>
      <c r="AYL3" s="598"/>
      <c r="AYM3" s="598"/>
      <c r="AYN3" s="598"/>
      <c r="AYO3" s="598"/>
      <c r="AYP3" s="598"/>
      <c r="AYQ3" s="598"/>
      <c r="AYR3" s="598"/>
      <c r="AYS3" s="598"/>
      <c r="AYT3" s="598"/>
      <c r="AYU3" s="598"/>
      <c r="AYV3" s="598"/>
      <c r="AYW3" s="598"/>
      <c r="AYX3" s="598"/>
      <c r="AYY3" s="598"/>
      <c r="AYZ3" s="598"/>
      <c r="AZA3" s="598"/>
      <c r="AZB3" s="598"/>
      <c r="AZC3" s="598"/>
      <c r="AZD3" s="598"/>
      <c r="AZE3" s="598"/>
      <c r="AZF3" s="598"/>
      <c r="AZG3" s="598"/>
      <c r="AZH3" s="598"/>
      <c r="AZI3" s="598"/>
      <c r="AZJ3" s="598"/>
      <c r="AZK3" s="598"/>
      <c r="AZL3" s="598"/>
      <c r="AZM3" s="598"/>
      <c r="AZN3" s="598"/>
      <c r="AZO3" s="598"/>
      <c r="AZP3" s="598"/>
      <c r="AZQ3" s="598"/>
      <c r="AZR3" s="598"/>
      <c r="AZS3" s="598"/>
      <c r="AZT3" s="598"/>
      <c r="AZU3" s="598"/>
      <c r="AZV3" s="598"/>
      <c r="AZW3" s="598"/>
      <c r="AZX3" s="598"/>
      <c r="AZY3" s="598"/>
      <c r="AZZ3" s="598"/>
      <c r="BAA3" s="598"/>
      <c r="BAB3" s="598"/>
      <c r="BAC3" s="598"/>
      <c r="BAD3" s="598"/>
      <c r="BAE3" s="598"/>
      <c r="BAF3" s="598"/>
      <c r="BAG3" s="598"/>
      <c r="BAH3" s="598"/>
      <c r="BAI3" s="598"/>
      <c r="BAJ3" s="598"/>
      <c r="BAK3" s="598"/>
      <c r="BAL3" s="598"/>
      <c r="BAM3" s="598"/>
      <c r="BAN3" s="598"/>
      <c r="BAO3" s="598"/>
      <c r="BAP3" s="598"/>
      <c r="BAQ3" s="598"/>
      <c r="BAR3" s="598"/>
      <c r="BAS3" s="598"/>
      <c r="BAT3" s="598"/>
      <c r="BAU3" s="598"/>
      <c r="BAV3" s="598"/>
      <c r="BAW3" s="598"/>
      <c r="BAX3" s="598"/>
      <c r="BAY3" s="598"/>
      <c r="BAZ3" s="598"/>
      <c r="BBA3" s="598"/>
      <c r="BBB3" s="598"/>
      <c r="BBC3" s="598"/>
      <c r="BBD3" s="598"/>
      <c r="BBE3" s="598"/>
      <c r="BBF3" s="598"/>
      <c r="BBG3" s="598"/>
      <c r="BBH3" s="598"/>
      <c r="BBI3" s="598"/>
      <c r="BBJ3" s="598"/>
      <c r="BBK3" s="598"/>
      <c r="BBL3" s="598"/>
      <c r="BBM3" s="598"/>
      <c r="BBN3" s="598"/>
      <c r="BBO3" s="598"/>
      <c r="BBP3" s="598"/>
      <c r="BBQ3" s="598"/>
      <c r="BBR3" s="598"/>
      <c r="BBS3" s="598"/>
      <c r="BBT3" s="598"/>
      <c r="BBU3" s="598"/>
      <c r="BBV3" s="598"/>
      <c r="BBW3" s="598"/>
      <c r="BBX3" s="598"/>
      <c r="BBY3" s="598"/>
      <c r="BBZ3" s="598"/>
      <c r="BCA3" s="598"/>
      <c r="BCB3" s="598"/>
      <c r="BCC3" s="598"/>
      <c r="BCD3" s="598"/>
      <c r="BCE3" s="598"/>
      <c r="BCF3" s="598"/>
      <c r="BCG3" s="598"/>
      <c r="BCH3" s="598"/>
      <c r="BCI3" s="598"/>
      <c r="BCJ3" s="598"/>
      <c r="BCK3" s="598"/>
      <c r="BCL3" s="598"/>
      <c r="BCM3" s="598"/>
      <c r="BCN3" s="598"/>
      <c r="BCO3" s="598"/>
      <c r="BCP3" s="598"/>
      <c r="BCQ3" s="598"/>
      <c r="BCR3" s="598"/>
      <c r="BCS3" s="598"/>
      <c r="BCT3" s="598"/>
      <c r="BCU3" s="598"/>
      <c r="BCV3" s="598"/>
      <c r="BCW3" s="598"/>
      <c r="BCX3" s="598"/>
      <c r="BCY3" s="598"/>
      <c r="BCZ3" s="598"/>
      <c r="BDA3" s="598"/>
      <c r="BDB3" s="598"/>
      <c r="BDC3" s="598"/>
      <c r="BDD3" s="598"/>
      <c r="BDE3" s="598"/>
      <c r="BDF3" s="598"/>
      <c r="BDG3" s="598"/>
      <c r="BDH3" s="598"/>
      <c r="BDI3" s="598"/>
      <c r="BDJ3" s="598"/>
      <c r="BDK3" s="598"/>
      <c r="BDL3" s="598"/>
      <c r="BDM3" s="598"/>
      <c r="BDN3" s="598"/>
      <c r="BDO3" s="598"/>
      <c r="BDP3" s="598"/>
      <c r="BDQ3" s="598"/>
      <c r="BDR3" s="598"/>
      <c r="BDS3" s="598"/>
      <c r="BDT3" s="598"/>
      <c r="BDU3" s="598"/>
      <c r="BDV3" s="598"/>
      <c r="BDW3" s="598"/>
      <c r="BDX3" s="598"/>
      <c r="BDY3" s="598"/>
      <c r="BDZ3" s="598"/>
      <c r="BEA3" s="598"/>
      <c r="BEB3" s="598"/>
      <c r="BEC3" s="598"/>
      <c r="BED3" s="598"/>
      <c r="BEE3" s="598"/>
      <c r="BEF3" s="598"/>
      <c r="BEG3" s="598"/>
      <c r="BEH3" s="598"/>
      <c r="BEI3" s="598"/>
      <c r="BEJ3" s="598"/>
      <c r="BEK3" s="598"/>
      <c r="BEL3" s="598"/>
      <c r="BEM3" s="598"/>
      <c r="BEN3" s="598"/>
      <c r="BEO3" s="598"/>
      <c r="BEP3" s="598"/>
      <c r="BEQ3" s="598"/>
      <c r="BER3" s="598"/>
      <c r="BES3" s="598"/>
      <c r="BET3" s="598"/>
      <c r="BEU3" s="598"/>
      <c r="BEV3" s="598"/>
      <c r="BEW3" s="598"/>
      <c r="BEX3" s="598"/>
      <c r="BEY3" s="598"/>
      <c r="BEZ3" s="598"/>
      <c r="BFA3" s="598"/>
      <c r="BFB3" s="598"/>
      <c r="BFC3" s="598"/>
      <c r="BFD3" s="598"/>
      <c r="BFE3" s="598"/>
      <c r="BFF3" s="598"/>
      <c r="BFG3" s="598"/>
      <c r="BFH3" s="598"/>
      <c r="BFI3" s="598"/>
      <c r="BFJ3" s="598"/>
      <c r="BFK3" s="598"/>
      <c r="BFL3" s="598"/>
      <c r="BFM3" s="598"/>
      <c r="BFN3" s="598"/>
      <c r="BFO3" s="598"/>
      <c r="BFP3" s="598"/>
      <c r="BFQ3" s="598"/>
      <c r="BFR3" s="598"/>
      <c r="BFS3" s="598"/>
      <c r="BFT3" s="598"/>
      <c r="BFU3" s="598"/>
      <c r="BFV3" s="598"/>
      <c r="BFW3" s="598"/>
      <c r="BFX3" s="598"/>
      <c r="BFY3" s="598"/>
      <c r="BFZ3" s="598"/>
      <c r="BGA3" s="598"/>
      <c r="BGB3" s="598"/>
      <c r="BGC3" s="598"/>
      <c r="BGD3" s="598"/>
      <c r="BGE3" s="598"/>
      <c r="BGF3" s="598"/>
      <c r="BGG3" s="598"/>
      <c r="BGH3" s="598"/>
      <c r="BGI3" s="598"/>
      <c r="BGJ3" s="598"/>
      <c r="BGK3" s="598"/>
      <c r="BGL3" s="598"/>
      <c r="BGM3" s="598"/>
      <c r="BGN3" s="598"/>
      <c r="BGO3" s="598"/>
      <c r="BGP3" s="598"/>
      <c r="BGQ3" s="598"/>
      <c r="BGR3" s="598"/>
      <c r="BGS3" s="598"/>
      <c r="BGT3" s="598"/>
      <c r="BGU3" s="598"/>
      <c r="BGV3" s="598"/>
      <c r="BGW3" s="598"/>
      <c r="BGX3" s="598"/>
      <c r="BGY3" s="598"/>
      <c r="BGZ3" s="598"/>
      <c r="BHA3" s="598"/>
      <c r="BHB3" s="598"/>
      <c r="BHC3" s="598"/>
      <c r="BHD3" s="598"/>
      <c r="BHE3" s="598"/>
      <c r="BHF3" s="598"/>
      <c r="BHG3" s="598"/>
      <c r="BHH3" s="598"/>
      <c r="BHI3" s="598"/>
      <c r="BHJ3" s="598"/>
      <c r="BHK3" s="598"/>
      <c r="BHL3" s="598"/>
      <c r="BHM3" s="598"/>
      <c r="BHN3" s="598"/>
      <c r="BHO3" s="598"/>
      <c r="BHP3" s="598"/>
      <c r="BHQ3" s="598"/>
      <c r="BHR3" s="598"/>
      <c r="BHS3" s="598"/>
      <c r="BHT3" s="598"/>
      <c r="BHU3" s="598"/>
      <c r="BHV3" s="598"/>
      <c r="BHW3" s="598"/>
      <c r="BHX3" s="598"/>
      <c r="BHY3" s="598"/>
      <c r="BHZ3" s="598"/>
      <c r="BIA3" s="598"/>
      <c r="BIB3" s="598"/>
      <c r="BIC3" s="598"/>
      <c r="BID3" s="598"/>
      <c r="BIE3" s="598"/>
      <c r="BIF3" s="598"/>
      <c r="BIG3" s="598"/>
      <c r="BIH3" s="598"/>
      <c r="BII3" s="598"/>
      <c r="BIJ3" s="598"/>
      <c r="BIK3" s="598"/>
      <c r="BIL3" s="598"/>
      <c r="BIM3" s="598"/>
      <c r="BIN3" s="598"/>
      <c r="BIO3" s="598"/>
      <c r="BIP3" s="598"/>
      <c r="BIQ3" s="598"/>
      <c r="BIR3" s="598"/>
      <c r="BIS3" s="598"/>
      <c r="BIT3" s="598"/>
      <c r="BIU3" s="598"/>
      <c r="BIV3" s="598"/>
      <c r="BIW3" s="598"/>
      <c r="BIX3" s="598"/>
      <c r="BIY3" s="598"/>
      <c r="BIZ3" s="598"/>
      <c r="BJA3" s="598"/>
      <c r="BJB3" s="598"/>
      <c r="BJC3" s="598"/>
      <c r="BJD3" s="598"/>
      <c r="BJE3" s="598"/>
      <c r="BJF3" s="598"/>
      <c r="BJG3" s="598"/>
      <c r="BJH3" s="598"/>
      <c r="BJI3" s="598"/>
      <c r="BJJ3" s="598"/>
      <c r="BJK3" s="598"/>
      <c r="BJL3" s="598"/>
      <c r="BJM3" s="598"/>
      <c r="BJN3" s="598"/>
      <c r="BJO3" s="598"/>
      <c r="BJP3" s="598"/>
      <c r="BJQ3" s="598"/>
      <c r="BJR3" s="598"/>
      <c r="BJS3" s="598"/>
      <c r="BJT3" s="598"/>
      <c r="BJU3" s="598"/>
      <c r="BJV3" s="598"/>
      <c r="BJW3" s="598"/>
      <c r="BJX3" s="598"/>
      <c r="BJY3" s="598"/>
      <c r="BJZ3" s="598"/>
      <c r="BKA3" s="598"/>
      <c r="BKB3" s="598"/>
      <c r="BKC3" s="598"/>
      <c r="BKD3" s="598"/>
      <c r="BKE3" s="598"/>
      <c r="BKF3" s="598"/>
      <c r="BKG3" s="598"/>
      <c r="BKH3" s="598"/>
      <c r="BKI3" s="598"/>
      <c r="BKJ3" s="598"/>
      <c r="BKK3" s="598"/>
      <c r="BKL3" s="598"/>
      <c r="BKM3" s="598"/>
      <c r="BKN3" s="598"/>
      <c r="BKO3" s="598"/>
      <c r="BKP3" s="598"/>
      <c r="BKQ3" s="598"/>
      <c r="BKR3" s="598"/>
      <c r="BKS3" s="598"/>
      <c r="BKT3" s="598"/>
      <c r="BKU3" s="598"/>
      <c r="BKV3" s="598"/>
      <c r="BKW3" s="598"/>
      <c r="BKX3" s="598"/>
      <c r="BKY3" s="598"/>
      <c r="BKZ3" s="598"/>
      <c r="BLA3" s="598"/>
      <c r="BLB3" s="598"/>
      <c r="BLC3" s="598"/>
      <c r="BLD3" s="598"/>
      <c r="BLE3" s="598"/>
      <c r="BLF3" s="598"/>
      <c r="BLG3" s="598"/>
      <c r="BLH3" s="598"/>
      <c r="BLI3" s="598"/>
      <c r="BLJ3" s="598"/>
      <c r="BLK3" s="598"/>
      <c r="BLL3" s="598"/>
      <c r="BLM3" s="598"/>
      <c r="BLN3" s="598"/>
      <c r="BLO3" s="598"/>
      <c r="BLP3" s="598"/>
      <c r="BLQ3" s="598"/>
      <c r="BLR3" s="598"/>
      <c r="BLS3" s="598"/>
      <c r="BLT3" s="598"/>
      <c r="BLU3" s="598"/>
      <c r="BLV3" s="598"/>
      <c r="BLW3" s="598"/>
      <c r="BLX3" s="598"/>
      <c r="BLY3" s="598"/>
      <c r="BLZ3" s="598"/>
      <c r="BMA3" s="598"/>
      <c r="BMB3" s="598"/>
      <c r="BMC3" s="598"/>
      <c r="BMD3" s="598"/>
      <c r="BME3" s="598"/>
      <c r="BMF3" s="598"/>
      <c r="BMG3" s="598"/>
      <c r="BMH3" s="598"/>
      <c r="BMI3" s="598"/>
      <c r="BMJ3" s="598"/>
      <c r="BMK3" s="598"/>
      <c r="BML3" s="598"/>
      <c r="BMM3" s="598"/>
      <c r="BMN3" s="598"/>
      <c r="BMO3" s="598"/>
      <c r="BMP3" s="598"/>
      <c r="BMQ3" s="598"/>
      <c r="BMR3" s="598"/>
      <c r="BMS3" s="598"/>
      <c r="BMT3" s="598"/>
      <c r="BMU3" s="598"/>
      <c r="BMV3" s="598"/>
      <c r="BMW3" s="598"/>
      <c r="BMX3" s="598"/>
      <c r="BMY3" s="598"/>
      <c r="BMZ3" s="598"/>
      <c r="BNA3" s="598"/>
      <c r="BNB3" s="598"/>
      <c r="BNC3" s="598"/>
      <c r="BND3" s="598"/>
      <c r="BNE3" s="598"/>
      <c r="BNF3" s="598"/>
      <c r="BNG3" s="598"/>
      <c r="BNH3" s="598"/>
      <c r="BNI3" s="598"/>
      <c r="BNJ3" s="598"/>
      <c r="BNK3" s="598"/>
      <c r="BNL3" s="598"/>
      <c r="BNM3" s="598"/>
      <c r="BNN3" s="598"/>
      <c r="BNO3" s="598"/>
      <c r="BNP3" s="598"/>
      <c r="BNQ3" s="598"/>
      <c r="BNR3" s="598"/>
      <c r="BNS3" s="598"/>
      <c r="BNT3" s="598"/>
      <c r="BNU3" s="598"/>
      <c r="BNV3" s="598"/>
      <c r="BNW3" s="598"/>
      <c r="BNX3" s="598"/>
      <c r="BNY3" s="598"/>
      <c r="BNZ3" s="598"/>
      <c r="BOA3" s="598"/>
      <c r="BOB3" s="598"/>
      <c r="BOC3" s="598"/>
      <c r="BOD3" s="598"/>
      <c r="BOE3" s="598"/>
      <c r="BOF3" s="598"/>
      <c r="BOG3" s="598"/>
      <c r="BOH3" s="598"/>
      <c r="BOI3" s="598"/>
      <c r="BOJ3" s="598"/>
      <c r="BOK3" s="598"/>
      <c r="BOL3" s="598"/>
      <c r="BOM3" s="598"/>
      <c r="BON3" s="598"/>
      <c r="BOO3" s="598"/>
      <c r="BOP3" s="598"/>
      <c r="BOQ3" s="598"/>
      <c r="BOR3" s="598"/>
      <c r="BOS3" s="598"/>
      <c r="BOT3" s="598"/>
      <c r="BOU3" s="598"/>
      <c r="BOV3" s="598"/>
      <c r="BOW3" s="598"/>
      <c r="BOX3" s="598"/>
      <c r="BOY3" s="598"/>
      <c r="BOZ3" s="598"/>
      <c r="BPA3" s="598"/>
      <c r="BPB3" s="598"/>
      <c r="BPC3" s="598"/>
      <c r="BPD3" s="598"/>
      <c r="BPE3" s="598"/>
      <c r="BPF3" s="598"/>
      <c r="BPG3" s="598"/>
      <c r="BPH3" s="598"/>
      <c r="BPI3" s="598"/>
      <c r="BPJ3" s="598"/>
      <c r="BPK3" s="598"/>
      <c r="BPL3" s="598"/>
      <c r="BPM3" s="598"/>
      <c r="BPN3" s="598"/>
      <c r="BPO3" s="598"/>
      <c r="BPP3" s="598"/>
      <c r="BPQ3" s="598"/>
      <c r="BPR3" s="598"/>
      <c r="BPS3" s="598"/>
      <c r="BPT3" s="598"/>
      <c r="BPU3" s="598"/>
      <c r="BPV3" s="598"/>
      <c r="BPW3" s="598"/>
      <c r="BPX3" s="598"/>
      <c r="BPY3" s="598"/>
      <c r="BPZ3" s="598"/>
      <c r="BQA3" s="598"/>
      <c r="BQB3" s="598"/>
      <c r="BQC3" s="598"/>
      <c r="BQD3" s="598"/>
      <c r="BQE3" s="598"/>
      <c r="BQF3" s="598"/>
      <c r="BQG3" s="598"/>
      <c r="BQH3" s="598"/>
      <c r="BQI3" s="598"/>
      <c r="BQJ3" s="598"/>
      <c r="BQK3" s="598"/>
      <c r="BQL3" s="598"/>
      <c r="BQM3" s="598"/>
      <c r="BQN3" s="598"/>
      <c r="BQO3" s="598"/>
      <c r="BQP3" s="598"/>
      <c r="BQQ3" s="598"/>
      <c r="BQR3" s="598"/>
      <c r="BQS3" s="598"/>
      <c r="BQT3" s="598"/>
      <c r="BQU3" s="598"/>
      <c r="BQV3" s="598"/>
      <c r="BQW3" s="598"/>
      <c r="BQX3" s="598"/>
      <c r="BQY3" s="598"/>
      <c r="BQZ3" s="598"/>
      <c r="BRA3" s="598"/>
      <c r="BRB3" s="598"/>
      <c r="BRC3" s="598"/>
      <c r="BRD3" s="598"/>
      <c r="BRE3" s="598"/>
      <c r="BRF3" s="598"/>
      <c r="BRG3" s="598"/>
      <c r="BRH3" s="598"/>
      <c r="BRI3" s="598"/>
      <c r="BRJ3" s="598"/>
      <c r="BRK3" s="598"/>
      <c r="BRL3" s="598"/>
      <c r="BRM3" s="598"/>
      <c r="BRN3" s="598"/>
      <c r="BRO3" s="598"/>
      <c r="BRP3" s="598"/>
      <c r="BRQ3" s="598"/>
      <c r="BRR3" s="598"/>
      <c r="BRS3" s="598"/>
      <c r="BRT3" s="598"/>
      <c r="BRU3" s="598"/>
      <c r="BRV3" s="598"/>
      <c r="BRW3" s="598"/>
      <c r="BRX3" s="598"/>
      <c r="BRY3" s="598"/>
      <c r="BRZ3" s="598"/>
      <c r="BSA3" s="598"/>
      <c r="BSB3" s="598"/>
      <c r="BSC3" s="598"/>
      <c r="BSD3" s="598"/>
      <c r="BSE3" s="598"/>
      <c r="BSF3" s="598"/>
      <c r="BSG3" s="598"/>
      <c r="BSH3" s="598"/>
      <c r="BSI3" s="598"/>
      <c r="BSJ3" s="598"/>
      <c r="BSK3" s="598"/>
      <c r="BSL3" s="598"/>
      <c r="BSM3" s="598"/>
      <c r="BSN3" s="598"/>
      <c r="BSO3" s="598"/>
      <c r="BSP3" s="598"/>
      <c r="BSQ3" s="598"/>
      <c r="BSR3" s="598"/>
      <c r="BSS3" s="598"/>
      <c r="BST3" s="598"/>
      <c r="BSU3" s="598"/>
      <c r="BSV3" s="598"/>
      <c r="BSW3" s="598"/>
      <c r="BSX3" s="598"/>
      <c r="BSY3" s="598"/>
      <c r="BSZ3" s="598"/>
      <c r="BTA3" s="598"/>
      <c r="BTB3" s="598"/>
      <c r="BTC3" s="598"/>
      <c r="BTD3" s="598"/>
      <c r="BTE3" s="598"/>
      <c r="BTF3" s="598"/>
      <c r="BTG3" s="598"/>
      <c r="BTH3" s="598"/>
      <c r="BTI3" s="598"/>
      <c r="BTJ3" s="598"/>
      <c r="BTK3" s="598"/>
      <c r="BTL3" s="598"/>
      <c r="BTM3" s="598"/>
      <c r="BTN3" s="598"/>
      <c r="BTO3" s="598"/>
      <c r="BTP3" s="598"/>
      <c r="BTQ3" s="598"/>
      <c r="BTR3" s="598"/>
      <c r="BTS3" s="598"/>
      <c r="BTT3" s="598"/>
      <c r="BTU3" s="598"/>
      <c r="BTV3" s="598"/>
      <c r="BTW3" s="598"/>
      <c r="BTX3" s="598"/>
      <c r="BTY3" s="598"/>
      <c r="BTZ3" s="598"/>
      <c r="BUA3" s="598"/>
      <c r="BUB3" s="598"/>
      <c r="BUC3" s="598"/>
      <c r="BUD3" s="598"/>
      <c r="BUE3" s="598"/>
      <c r="BUF3" s="598"/>
      <c r="BUG3" s="598"/>
      <c r="BUH3" s="598"/>
      <c r="BUI3" s="598"/>
      <c r="BUJ3" s="598"/>
      <c r="BUK3" s="598"/>
      <c r="BUL3" s="598"/>
      <c r="BUM3" s="598"/>
      <c r="BUN3" s="598"/>
      <c r="BUO3" s="598"/>
      <c r="BUP3" s="598"/>
      <c r="BUQ3" s="598"/>
      <c r="BUR3" s="598"/>
      <c r="BUS3" s="598"/>
      <c r="BUT3" s="598"/>
      <c r="BUU3" s="598"/>
      <c r="BUV3" s="598"/>
      <c r="BUW3" s="598"/>
      <c r="BUX3" s="598"/>
      <c r="BUY3" s="598"/>
      <c r="BUZ3" s="598"/>
      <c r="BVA3" s="598"/>
      <c r="BVB3" s="598"/>
      <c r="BVC3" s="598"/>
      <c r="BVD3" s="598"/>
      <c r="BVE3" s="598"/>
      <c r="BVF3" s="598"/>
      <c r="BVG3" s="598"/>
      <c r="BVH3" s="598"/>
      <c r="BVI3" s="598"/>
      <c r="BVJ3" s="598"/>
      <c r="BVK3" s="598"/>
      <c r="BVL3" s="598"/>
      <c r="BVM3" s="598"/>
      <c r="BVN3" s="598"/>
      <c r="BVO3" s="598"/>
      <c r="BVP3" s="598"/>
      <c r="BVQ3" s="598"/>
      <c r="BVR3" s="598"/>
      <c r="BVS3" s="598"/>
      <c r="BVT3" s="598"/>
      <c r="BVU3" s="598"/>
      <c r="BVV3" s="598"/>
      <c r="BVW3" s="598"/>
      <c r="BVX3" s="598"/>
      <c r="BVY3" s="598"/>
      <c r="BVZ3" s="598"/>
      <c r="BWA3" s="598"/>
      <c r="BWB3" s="598"/>
      <c r="BWC3" s="598"/>
      <c r="BWD3" s="598"/>
      <c r="BWE3" s="598"/>
      <c r="BWF3" s="598"/>
      <c r="BWG3" s="598"/>
      <c r="BWH3" s="598"/>
      <c r="BWI3" s="598"/>
      <c r="BWJ3" s="598"/>
      <c r="BWK3" s="598"/>
      <c r="BWL3" s="598"/>
      <c r="BWM3" s="598"/>
      <c r="BWN3" s="598"/>
      <c r="BWO3" s="598"/>
      <c r="BWP3" s="598"/>
      <c r="BWQ3" s="598"/>
      <c r="BWR3" s="598"/>
      <c r="BWS3" s="598"/>
      <c r="BWT3" s="598"/>
      <c r="BWU3" s="598"/>
      <c r="BWV3" s="598"/>
      <c r="BWW3" s="598"/>
      <c r="BWX3" s="598"/>
      <c r="BWY3" s="598"/>
      <c r="BWZ3" s="598"/>
      <c r="BXA3" s="598"/>
      <c r="BXB3" s="598"/>
      <c r="BXC3" s="598"/>
      <c r="BXD3" s="598"/>
      <c r="BXE3" s="598"/>
      <c r="BXF3" s="598"/>
      <c r="BXG3" s="598"/>
      <c r="BXH3" s="598"/>
      <c r="BXI3" s="598"/>
      <c r="BXJ3" s="598"/>
      <c r="BXK3" s="598"/>
      <c r="BXL3" s="598"/>
      <c r="BXM3" s="598"/>
      <c r="BXN3" s="598"/>
      <c r="BXO3" s="598"/>
      <c r="BXP3" s="598"/>
      <c r="BXQ3" s="598"/>
      <c r="BXR3" s="598"/>
      <c r="BXS3" s="598"/>
      <c r="BXT3" s="598"/>
      <c r="BXU3" s="598"/>
      <c r="BXV3" s="598"/>
      <c r="BXW3" s="598"/>
      <c r="BXX3" s="598"/>
      <c r="BXY3" s="598"/>
      <c r="BXZ3" s="598"/>
      <c r="BYA3" s="598"/>
      <c r="BYB3" s="598"/>
      <c r="BYC3" s="598"/>
      <c r="BYD3" s="598"/>
      <c r="BYE3" s="598"/>
      <c r="BYF3" s="598"/>
      <c r="BYG3" s="598"/>
      <c r="BYH3" s="598"/>
      <c r="BYI3" s="598"/>
      <c r="BYJ3" s="598"/>
      <c r="BYK3" s="598"/>
      <c r="BYL3" s="598"/>
      <c r="BYM3" s="598"/>
      <c r="BYN3" s="598"/>
      <c r="BYO3" s="598"/>
      <c r="BYP3" s="598"/>
      <c r="BYQ3" s="598"/>
      <c r="BYR3" s="598"/>
      <c r="BYS3" s="598"/>
      <c r="BYT3" s="598"/>
      <c r="BYU3" s="598"/>
      <c r="BYV3" s="598"/>
      <c r="BYW3" s="598"/>
      <c r="BYX3" s="598"/>
      <c r="BYY3" s="598"/>
      <c r="BYZ3" s="598"/>
      <c r="BZA3" s="598"/>
      <c r="BZB3" s="598"/>
      <c r="BZC3" s="598"/>
      <c r="BZD3" s="598"/>
      <c r="BZE3" s="598"/>
      <c r="BZF3" s="598"/>
      <c r="BZG3" s="598"/>
      <c r="BZH3" s="598"/>
      <c r="BZI3" s="598"/>
      <c r="BZJ3" s="598"/>
      <c r="BZK3" s="598"/>
      <c r="BZL3" s="598"/>
      <c r="BZM3" s="598"/>
      <c r="BZN3" s="598"/>
      <c r="BZO3" s="598"/>
      <c r="BZP3" s="598"/>
      <c r="BZQ3" s="598"/>
      <c r="BZR3" s="598"/>
      <c r="BZS3" s="598"/>
      <c r="BZT3" s="598"/>
      <c r="BZU3" s="598"/>
      <c r="BZV3" s="598"/>
      <c r="BZW3" s="598"/>
      <c r="BZX3" s="598"/>
      <c r="BZY3" s="598"/>
      <c r="BZZ3" s="598"/>
      <c r="CAA3" s="598"/>
      <c r="CAB3" s="598"/>
      <c r="CAC3" s="598"/>
      <c r="CAD3" s="598"/>
      <c r="CAE3" s="598"/>
      <c r="CAF3" s="598"/>
      <c r="CAG3" s="598"/>
      <c r="CAH3" s="598"/>
      <c r="CAI3" s="598"/>
      <c r="CAJ3" s="598"/>
      <c r="CAK3" s="598"/>
      <c r="CAL3" s="598"/>
      <c r="CAM3" s="598"/>
      <c r="CAN3" s="598"/>
      <c r="CAO3" s="598"/>
      <c r="CAP3" s="598"/>
      <c r="CAQ3" s="598"/>
      <c r="CAR3" s="598"/>
      <c r="CAS3" s="598"/>
      <c r="CAT3" s="598"/>
      <c r="CAU3" s="598"/>
      <c r="CAV3" s="598"/>
      <c r="CAW3" s="598"/>
      <c r="CAX3" s="598"/>
      <c r="CAY3" s="598"/>
      <c r="CAZ3" s="598"/>
      <c r="CBA3" s="598"/>
      <c r="CBB3" s="598"/>
      <c r="CBC3" s="598"/>
      <c r="CBD3" s="598"/>
      <c r="CBE3" s="598"/>
      <c r="CBF3" s="598"/>
      <c r="CBG3" s="598"/>
      <c r="CBH3" s="598"/>
      <c r="CBI3" s="598"/>
      <c r="CBJ3" s="598"/>
      <c r="CBK3" s="598"/>
      <c r="CBL3" s="598"/>
      <c r="CBM3" s="598"/>
      <c r="CBN3" s="598"/>
      <c r="CBO3" s="598"/>
      <c r="CBP3" s="598"/>
      <c r="CBQ3" s="598"/>
      <c r="CBR3" s="598"/>
      <c r="CBS3" s="598"/>
      <c r="CBT3" s="598"/>
      <c r="CBU3" s="598"/>
      <c r="CBV3" s="598"/>
      <c r="CBW3" s="598"/>
      <c r="CBX3" s="598"/>
      <c r="CBY3" s="598"/>
      <c r="CBZ3" s="598"/>
      <c r="CCA3" s="598"/>
      <c r="CCB3" s="598"/>
      <c r="CCC3" s="598"/>
      <c r="CCD3" s="598"/>
      <c r="CCE3" s="598"/>
      <c r="CCF3" s="598"/>
      <c r="CCG3" s="598"/>
      <c r="CCH3" s="598"/>
      <c r="CCI3" s="598"/>
      <c r="CCJ3" s="598"/>
      <c r="CCK3" s="598"/>
      <c r="CCL3" s="598"/>
      <c r="CCM3" s="598"/>
      <c r="CCN3" s="598"/>
      <c r="CCO3" s="598"/>
      <c r="CCP3" s="598"/>
      <c r="CCQ3" s="598"/>
      <c r="CCR3" s="598"/>
      <c r="CCS3" s="598"/>
      <c r="CCT3" s="598"/>
      <c r="CCU3" s="598"/>
      <c r="CCV3" s="598"/>
      <c r="CCW3" s="598"/>
      <c r="CCX3" s="598"/>
      <c r="CCY3" s="598"/>
      <c r="CCZ3" s="598"/>
      <c r="CDA3" s="598"/>
      <c r="CDB3" s="598"/>
      <c r="CDC3" s="598"/>
      <c r="CDD3" s="598"/>
      <c r="CDE3" s="598"/>
      <c r="CDF3" s="598"/>
      <c r="CDG3" s="598"/>
      <c r="CDH3" s="598"/>
      <c r="CDI3" s="598"/>
      <c r="CDJ3" s="598"/>
      <c r="CDK3" s="598"/>
      <c r="CDL3" s="598"/>
      <c r="CDM3" s="598"/>
      <c r="CDN3" s="598"/>
      <c r="CDO3" s="598"/>
      <c r="CDP3" s="598"/>
      <c r="CDQ3" s="598"/>
      <c r="CDR3" s="598"/>
      <c r="CDS3" s="598"/>
      <c r="CDT3" s="598"/>
      <c r="CDU3" s="598"/>
      <c r="CDV3" s="598"/>
      <c r="CDW3" s="598"/>
      <c r="CDX3" s="598"/>
      <c r="CDY3" s="598"/>
      <c r="CDZ3" s="598"/>
      <c r="CEA3" s="598"/>
      <c r="CEB3" s="598"/>
      <c r="CEC3" s="598"/>
      <c r="CED3" s="598"/>
      <c r="CEE3" s="598"/>
      <c r="CEF3" s="598"/>
      <c r="CEG3" s="598"/>
      <c r="CEH3" s="598"/>
      <c r="CEI3" s="598"/>
      <c r="CEJ3" s="598"/>
      <c r="CEK3" s="598"/>
      <c r="CEL3" s="598"/>
      <c r="CEM3" s="598"/>
      <c r="CEN3" s="598"/>
      <c r="CEO3" s="598"/>
      <c r="CEP3" s="598"/>
      <c r="CEQ3" s="598"/>
      <c r="CER3" s="598"/>
      <c r="CES3" s="598"/>
      <c r="CET3" s="598"/>
      <c r="CEU3" s="598"/>
      <c r="CEV3" s="598"/>
      <c r="CEW3" s="598"/>
      <c r="CEX3" s="598"/>
      <c r="CEY3" s="598"/>
      <c r="CEZ3" s="598"/>
      <c r="CFA3" s="598"/>
      <c r="CFB3" s="598"/>
      <c r="CFC3" s="598"/>
      <c r="CFD3" s="598"/>
      <c r="CFE3" s="598"/>
      <c r="CFF3" s="598"/>
      <c r="CFG3" s="598"/>
      <c r="CFH3" s="598"/>
      <c r="CFI3" s="598"/>
      <c r="CFJ3" s="598"/>
      <c r="CFK3" s="598"/>
      <c r="CFL3" s="598"/>
      <c r="CFM3" s="598"/>
      <c r="CFN3" s="598"/>
      <c r="CFO3" s="598"/>
      <c r="CFP3" s="598"/>
      <c r="CFQ3" s="598"/>
      <c r="CFR3" s="598"/>
      <c r="CFS3" s="598"/>
      <c r="CFT3" s="598"/>
      <c r="CFU3" s="598"/>
      <c r="CFV3" s="598"/>
      <c r="CFW3" s="598"/>
      <c r="CFX3" s="598"/>
      <c r="CFY3" s="598"/>
      <c r="CFZ3" s="598"/>
      <c r="CGA3" s="598"/>
      <c r="CGB3" s="598"/>
      <c r="CGC3" s="598"/>
      <c r="CGD3" s="598"/>
      <c r="CGE3" s="598"/>
      <c r="CGF3" s="598"/>
      <c r="CGG3" s="598"/>
      <c r="CGH3" s="598"/>
      <c r="CGI3" s="598"/>
      <c r="CGJ3" s="598"/>
      <c r="CGK3" s="598"/>
      <c r="CGL3" s="598"/>
      <c r="CGM3" s="598"/>
      <c r="CGN3" s="598"/>
      <c r="CGO3" s="598"/>
      <c r="CGP3" s="598"/>
      <c r="CGQ3" s="598"/>
      <c r="CGR3" s="598"/>
      <c r="CGS3" s="598"/>
      <c r="CGT3" s="598"/>
      <c r="CGU3" s="598"/>
      <c r="CGV3" s="598"/>
      <c r="CGW3" s="598"/>
      <c r="CGX3" s="598"/>
      <c r="CGY3" s="598"/>
      <c r="CGZ3" s="598"/>
      <c r="CHA3" s="598"/>
      <c r="CHB3" s="598"/>
      <c r="CHC3" s="598"/>
      <c r="CHD3" s="598"/>
      <c r="CHE3" s="598"/>
      <c r="CHF3" s="598"/>
      <c r="CHG3" s="598"/>
      <c r="CHH3" s="598"/>
      <c r="CHI3" s="598"/>
      <c r="CHJ3" s="598"/>
      <c r="CHK3" s="598"/>
      <c r="CHL3" s="598"/>
      <c r="CHM3" s="598"/>
      <c r="CHN3" s="598"/>
      <c r="CHO3" s="598"/>
      <c r="CHP3" s="598"/>
      <c r="CHQ3" s="598"/>
      <c r="CHR3" s="598"/>
      <c r="CHS3" s="598"/>
      <c r="CHT3" s="598"/>
      <c r="CHU3" s="598"/>
      <c r="CHV3" s="598"/>
      <c r="CHW3" s="598"/>
      <c r="CHX3" s="598"/>
      <c r="CHY3" s="598"/>
      <c r="CHZ3" s="598"/>
      <c r="CIA3" s="598"/>
      <c r="CIB3" s="598"/>
      <c r="CIC3" s="598"/>
      <c r="CID3" s="598"/>
      <c r="CIE3" s="598"/>
      <c r="CIF3" s="598"/>
      <c r="CIG3" s="598"/>
      <c r="CIH3" s="598"/>
      <c r="CII3" s="598"/>
      <c r="CIJ3" s="598"/>
      <c r="CIK3" s="598"/>
      <c r="CIL3" s="598"/>
      <c r="CIM3" s="598"/>
      <c r="CIN3" s="598"/>
      <c r="CIO3" s="598"/>
      <c r="CIP3" s="598"/>
      <c r="CIQ3" s="598"/>
      <c r="CIR3" s="598"/>
      <c r="CIS3" s="598"/>
      <c r="CIT3" s="598"/>
      <c r="CIU3" s="598"/>
      <c r="CIV3" s="598"/>
      <c r="CIW3" s="598"/>
      <c r="CIX3" s="598"/>
      <c r="CIY3" s="598"/>
      <c r="CIZ3" s="598"/>
      <c r="CJA3" s="598"/>
      <c r="CJB3" s="598"/>
      <c r="CJC3" s="598"/>
      <c r="CJD3" s="598"/>
      <c r="CJE3" s="598"/>
      <c r="CJF3" s="598"/>
      <c r="CJG3" s="598"/>
      <c r="CJH3" s="598"/>
      <c r="CJI3" s="598"/>
      <c r="CJJ3" s="598"/>
      <c r="CJK3" s="598"/>
      <c r="CJL3" s="598"/>
      <c r="CJM3" s="598"/>
      <c r="CJN3" s="598"/>
      <c r="CJO3" s="598"/>
      <c r="CJP3" s="598"/>
      <c r="CJQ3" s="598"/>
      <c r="CJR3" s="598"/>
      <c r="CJS3" s="598"/>
      <c r="CJT3" s="598"/>
      <c r="CJU3" s="598"/>
      <c r="CJV3" s="598"/>
      <c r="CJW3" s="598"/>
      <c r="CJX3" s="598"/>
      <c r="CJY3" s="598"/>
      <c r="CJZ3" s="598"/>
      <c r="CKA3" s="598"/>
      <c r="CKB3" s="598"/>
      <c r="CKC3" s="598"/>
      <c r="CKD3" s="598"/>
      <c r="CKE3" s="598"/>
      <c r="CKF3" s="598"/>
      <c r="CKG3" s="598"/>
      <c r="CKH3" s="598"/>
      <c r="CKI3" s="598"/>
      <c r="CKJ3" s="598"/>
      <c r="CKK3" s="598"/>
      <c r="CKL3" s="598"/>
      <c r="CKM3" s="598"/>
      <c r="CKN3" s="598"/>
      <c r="CKO3" s="598"/>
      <c r="CKP3" s="598"/>
      <c r="CKQ3" s="598"/>
      <c r="CKR3" s="598"/>
      <c r="CKS3" s="598"/>
      <c r="CKT3" s="598"/>
      <c r="CKU3" s="598"/>
      <c r="CKV3" s="598"/>
      <c r="CKW3" s="598"/>
      <c r="CKX3" s="598"/>
      <c r="CKY3" s="598"/>
      <c r="CKZ3" s="598"/>
      <c r="CLA3" s="598"/>
      <c r="CLB3" s="598"/>
      <c r="CLC3" s="598"/>
      <c r="CLD3" s="598"/>
      <c r="CLE3" s="598"/>
      <c r="CLF3" s="598"/>
      <c r="CLG3" s="598"/>
      <c r="CLH3" s="598"/>
      <c r="CLI3" s="598"/>
      <c r="CLJ3" s="598"/>
      <c r="CLK3" s="598"/>
      <c r="CLL3" s="598"/>
      <c r="CLM3" s="598"/>
      <c r="CLN3" s="598"/>
      <c r="CLO3" s="598"/>
      <c r="CLP3" s="598"/>
      <c r="CLQ3" s="598"/>
      <c r="CLR3" s="598"/>
      <c r="CLS3" s="598"/>
      <c r="CLT3" s="598"/>
      <c r="CLU3" s="598"/>
      <c r="CLV3" s="598"/>
      <c r="CLW3" s="598"/>
      <c r="CLX3" s="598"/>
      <c r="CLY3" s="598"/>
      <c r="CLZ3" s="598"/>
      <c r="CMA3" s="598"/>
      <c r="CMB3" s="598"/>
      <c r="CMC3" s="598"/>
      <c r="CMD3" s="598"/>
      <c r="CME3" s="598"/>
      <c r="CMF3" s="598"/>
      <c r="CMG3" s="598"/>
      <c r="CMH3" s="598"/>
      <c r="CMI3" s="598"/>
      <c r="CMJ3" s="598"/>
      <c r="CMK3" s="598"/>
      <c r="CML3" s="598"/>
      <c r="CMM3" s="598"/>
      <c r="CMN3" s="598"/>
      <c r="CMO3" s="598"/>
      <c r="CMP3" s="598"/>
      <c r="CMQ3" s="598"/>
      <c r="CMR3" s="598"/>
      <c r="CMS3" s="598"/>
      <c r="CMT3" s="598"/>
      <c r="CMU3" s="598"/>
      <c r="CMV3" s="598"/>
      <c r="CMW3" s="598"/>
      <c r="CMX3" s="598"/>
      <c r="CMY3" s="598"/>
      <c r="CMZ3" s="598"/>
      <c r="CNA3" s="598"/>
      <c r="CNB3" s="598"/>
      <c r="CNC3" s="598"/>
      <c r="CND3" s="598"/>
      <c r="CNE3" s="598"/>
      <c r="CNF3" s="598"/>
      <c r="CNG3" s="598"/>
      <c r="CNH3" s="598"/>
      <c r="CNI3" s="598"/>
      <c r="CNJ3" s="598"/>
      <c r="CNK3" s="598"/>
      <c r="CNL3" s="598"/>
      <c r="CNM3" s="598"/>
      <c r="CNN3" s="598"/>
      <c r="CNO3" s="598"/>
      <c r="CNP3" s="598"/>
      <c r="CNQ3" s="598"/>
      <c r="CNR3" s="598"/>
      <c r="CNS3" s="598"/>
      <c r="CNT3" s="598"/>
      <c r="CNU3" s="598"/>
      <c r="CNV3" s="598"/>
      <c r="CNW3" s="598"/>
      <c r="CNX3" s="598"/>
      <c r="CNY3" s="598"/>
      <c r="CNZ3" s="598"/>
      <c r="COA3" s="598"/>
      <c r="COB3" s="598"/>
      <c r="COC3" s="598"/>
      <c r="COD3" s="598"/>
      <c r="COE3" s="598"/>
      <c r="COF3" s="598"/>
      <c r="COG3" s="598"/>
      <c r="COH3" s="598"/>
      <c r="COI3" s="598"/>
      <c r="COJ3" s="598"/>
      <c r="COK3" s="598"/>
      <c r="COL3" s="598"/>
      <c r="COM3" s="598"/>
      <c r="CON3" s="598"/>
      <c r="COO3" s="598"/>
      <c r="COP3" s="598"/>
      <c r="COQ3" s="598"/>
      <c r="COR3" s="598"/>
      <c r="COS3" s="598"/>
      <c r="COT3" s="598"/>
      <c r="COU3" s="598"/>
      <c r="COV3" s="598"/>
      <c r="COW3" s="598"/>
      <c r="COX3" s="598"/>
      <c r="COY3" s="598"/>
      <c r="COZ3" s="598"/>
      <c r="CPA3" s="598"/>
      <c r="CPB3" s="598"/>
      <c r="CPC3" s="598"/>
      <c r="CPD3" s="598"/>
      <c r="CPE3" s="598"/>
      <c r="CPF3" s="598"/>
      <c r="CPG3" s="598"/>
      <c r="CPH3" s="598"/>
      <c r="CPI3" s="598"/>
      <c r="CPJ3" s="598"/>
      <c r="CPK3" s="598"/>
      <c r="CPL3" s="598"/>
      <c r="CPM3" s="598"/>
      <c r="CPN3" s="598"/>
      <c r="CPO3" s="598"/>
      <c r="CPP3" s="598"/>
      <c r="CPQ3" s="598"/>
      <c r="CPR3" s="598"/>
      <c r="CPS3" s="598"/>
      <c r="CPT3" s="598"/>
      <c r="CPU3" s="598"/>
      <c r="CPV3" s="598"/>
      <c r="CPW3" s="598"/>
      <c r="CPX3" s="598"/>
      <c r="CPY3" s="598"/>
      <c r="CPZ3" s="598"/>
      <c r="CQA3" s="598"/>
      <c r="CQB3" s="598"/>
      <c r="CQC3" s="598"/>
      <c r="CQD3" s="598"/>
      <c r="CQE3" s="598"/>
      <c r="CQF3" s="598"/>
      <c r="CQG3" s="598"/>
      <c r="CQH3" s="598"/>
      <c r="CQI3" s="598"/>
      <c r="CQJ3" s="598"/>
      <c r="CQK3" s="598"/>
      <c r="CQL3" s="598"/>
      <c r="CQM3" s="598"/>
      <c r="CQN3" s="598"/>
      <c r="CQO3" s="598"/>
      <c r="CQP3" s="598"/>
      <c r="CQQ3" s="598"/>
      <c r="CQR3" s="598"/>
      <c r="CQS3" s="598"/>
      <c r="CQT3" s="598"/>
      <c r="CQU3" s="598"/>
      <c r="CQV3" s="598"/>
      <c r="CQW3" s="598"/>
      <c r="CQX3" s="598"/>
      <c r="CQY3" s="598"/>
      <c r="CQZ3" s="598"/>
      <c r="CRA3" s="598"/>
      <c r="CRB3" s="598"/>
      <c r="CRC3" s="598"/>
      <c r="CRD3" s="598"/>
      <c r="CRE3" s="598"/>
      <c r="CRF3" s="598"/>
      <c r="CRG3" s="598"/>
      <c r="CRH3" s="598"/>
      <c r="CRI3" s="598"/>
      <c r="CRJ3" s="598"/>
      <c r="CRK3" s="598"/>
      <c r="CRL3" s="598"/>
      <c r="CRM3" s="598"/>
      <c r="CRN3" s="598"/>
      <c r="CRO3" s="598"/>
      <c r="CRP3" s="598"/>
      <c r="CRQ3" s="598"/>
      <c r="CRR3" s="598"/>
      <c r="CRS3" s="598"/>
      <c r="CRT3" s="598"/>
      <c r="CRU3" s="598"/>
      <c r="CRV3" s="598"/>
      <c r="CRW3" s="598"/>
      <c r="CRX3" s="598"/>
      <c r="CRY3" s="598"/>
      <c r="CRZ3" s="598"/>
      <c r="CSA3" s="598"/>
      <c r="CSB3" s="598"/>
      <c r="CSC3" s="598"/>
      <c r="CSD3" s="598"/>
      <c r="CSE3" s="598"/>
      <c r="CSF3" s="598"/>
      <c r="CSG3" s="598"/>
      <c r="CSH3" s="598"/>
      <c r="CSI3" s="598"/>
      <c r="CSJ3" s="598"/>
      <c r="CSK3" s="598"/>
      <c r="CSL3" s="598"/>
      <c r="CSM3" s="598"/>
      <c r="CSN3" s="598"/>
      <c r="CSO3" s="598"/>
      <c r="CSP3" s="598"/>
      <c r="CSQ3" s="598"/>
      <c r="CSR3" s="598"/>
      <c r="CSS3" s="598"/>
      <c r="CST3" s="598"/>
      <c r="CSU3" s="598"/>
      <c r="CSV3" s="598"/>
      <c r="CSW3" s="598"/>
      <c r="CSX3" s="598"/>
      <c r="CSY3" s="598"/>
      <c r="CSZ3" s="598"/>
      <c r="CTA3" s="598"/>
      <c r="CTB3" s="598"/>
      <c r="CTC3" s="598"/>
      <c r="CTD3" s="598"/>
      <c r="CTE3" s="598"/>
      <c r="CTF3" s="598"/>
      <c r="CTG3" s="598"/>
      <c r="CTH3" s="598"/>
      <c r="CTI3" s="598"/>
      <c r="CTJ3" s="598"/>
      <c r="CTK3" s="598"/>
      <c r="CTL3" s="598"/>
      <c r="CTM3" s="598"/>
      <c r="CTN3" s="598"/>
      <c r="CTO3" s="598"/>
      <c r="CTP3" s="598"/>
      <c r="CTQ3" s="598"/>
      <c r="CTR3" s="598"/>
      <c r="CTS3" s="598"/>
      <c r="CTT3" s="598"/>
      <c r="CTU3" s="598"/>
      <c r="CTV3" s="598"/>
      <c r="CTW3" s="598"/>
      <c r="CTX3" s="598"/>
      <c r="CTY3" s="598"/>
      <c r="CTZ3" s="598"/>
      <c r="CUA3" s="598"/>
      <c r="CUB3" s="598"/>
      <c r="CUC3" s="598"/>
      <c r="CUD3" s="598"/>
      <c r="CUE3" s="598"/>
      <c r="CUF3" s="598"/>
      <c r="CUG3" s="598"/>
      <c r="CUH3" s="598"/>
      <c r="CUI3" s="598"/>
      <c r="CUJ3" s="598"/>
      <c r="CUK3" s="598"/>
      <c r="CUL3" s="598"/>
      <c r="CUM3" s="598"/>
      <c r="CUN3" s="598"/>
      <c r="CUO3" s="598"/>
      <c r="CUP3" s="598"/>
      <c r="CUQ3" s="598"/>
      <c r="CUR3" s="598"/>
      <c r="CUS3" s="598"/>
      <c r="CUT3" s="598"/>
      <c r="CUU3" s="598"/>
      <c r="CUV3" s="598"/>
      <c r="CUW3" s="598"/>
      <c r="CUX3" s="598"/>
      <c r="CUY3" s="598"/>
      <c r="CUZ3" s="598"/>
      <c r="CVA3" s="598"/>
      <c r="CVB3" s="598"/>
      <c r="CVC3" s="598"/>
      <c r="CVD3" s="598"/>
      <c r="CVE3" s="598"/>
      <c r="CVF3" s="598"/>
      <c r="CVG3" s="598"/>
      <c r="CVH3" s="598"/>
      <c r="CVI3" s="598"/>
      <c r="CVJ3" s="598"/>
      <c r="CVK3" s="598"/>
      <c r="CVL3" s="598"/>
      <c r="CVM3" s="598"/>
      <c r="CVN3" s="598"/>
      <c r="CVO3" s="598"/>
      <c r="CVP3" s="598"/>
      <c r="CVQ3" s="598"/>
      <c r="CVR3" s="598"/>
      <c r="CVS3" s="598"/>
      <c r="CVT3" s="598"/>
      <c r="CVU3" s="598"/>
      <c r="CVV3" s="598"/>
      <c r="CVW3" s="598"/>
      <c r="CVX3" s="598"/>
      <c r="CVY3" s="598"/>
      <c r="CVZ3" s="598"/>
      <c r="CWA3" s="598"/>
      <c r="CWB3" s="598"/>
      <c r="CWC3" s="598"/>
      <c r="CWD3" s="598"/>
      <c r="CWE3" s="598"/>
      <c r="CWF3" s="598"/>
      <c r="CWG3" s="598"/>
      <c r="CWH3" s="598"/>
      <c r="CWI3" s="598"/>
      <c r="CWJ3" s="598"/>
      <c r="CWK3" s="598"/>
      <c r="CWL3" s="598"/>
      <c r="CWM3" s="598"/>
      <c r="CWN3" s="598"/>
      <c r="CWO3" s="598"/>
      <c r="CWP3" s="598"/>
      <c r="CWQ3" s="598"/>
      <c r="CWR3" s="598"/>
      <c r="CWS3" s="598"/>
      <c r="CWT3" s="598"/>
      <c r="CWU3" s="598"/>
      <c r="CWV3" s="598"/>
      <c r="CWW3" s="598"/>
      <c r="CWX3" s="598"/>
      <c r="CWY3" s="598"/>
      <c r="CWZ3" s="598"/>
      <c r="CXA3" s="598"/>
      <c r="CXB3" s="598"/>
      <c r="CXC3" s="598"/>
      <c r="CXD3" s="598"/>
      <c r="CXE3" s="598"/>
      <c r="CXF3" s="598"/>
      <c r="CXG3" s="598"/>
      <c r="CXH3" s="598"/>
      <c r="CXI3" s="598"/>
      <c r="CXJ3" s="598"/>
      <c r="CXK3" s="598"/>
      <c r="CXL3" s="598"/>
      <c r="CXM3" s="598"/>
      <c r="CXN3" s="598"/>
      <c r="CXO3" s="598"/>
      <c r="CXP3" s="598"/>
      <c r="CXQ3" s="598"/>
      <c r="CXR3" s="598"/>
      <c r="CXS3" s="598"/>
      <c r="CXT3" s="598"/>
      <c r="CXU3" s="598"/>
      <c r="CXV3" s="598"/>
      <c r="CXW3" s="598"/>
      <c r="CXX3" s="598"/>
      <c r="CXY3" s="598"/>
      <c r="CXZ3" s="598"/>
      <c r="CYA3" s="598"/>
      <c r="CYB3" s="598"/>
      <c r="CYC3" s="598"/>
      <c r="CYD3" s="598"/>
      <c r="CYE3" s="598"/>
      <c r="CYF3" s="598"/>
      <c r="CYG3" s="598"/>
      <c r="CYH3" s="598"/>
      <c r="CYI3" s="598"/>
      <c r="CYJ3" s="598"/>
      <c r="CYK3" s="598"/>
      <c r="CYL3" s="598"/>
      <c r="CYM3" s="598"/>
      <c r="CYN3" s="598"/>
      <c r="CYO3" s="598"/>
      <c r="CYP3" s="598"/>
      <c r="CYQ3" s="598"/>
      <c r="CYR3" s="598"/>
      <c r="CYS3" s="598"/>
      <c r="CYT3" s="598"/>
      <c r="CYU3" s="598"/>
      <c r="CYV3" s="598"/>
      <c r="CYW3" s="598"/>
      <c r="CYX3" s="598"/>
      <c r="CYY3" s="598"/>
      <c r="CYZ3" s="598"/>
      <c r="CZA3" s="598"/>
      <c r="CZB3" s="598"/>
      <c r="CZC3" s="598"/>
      <c r="CZD3" s="598"/>
      <c r="CZE3" s="598"/>
      <c r="CZF3" s="598"/>
      <c r="CZG3" s="598"/>
      <c r="CZH3" s="598"/>
      <c r="CZI3" s="598"/>
      <c r="CZJ3" s="598"/>
      <c r="CZK3" s="598"/>
      <c r="CZL3" s="598"/>
      <c r="CZM3" s="598"/>
      <c r="CZN3" s="598"/>
      <c r="CZO3" s="598"/>
      <c r="CZP3" s="598"/>
      <c r="CZQ3" s="598"/>
      <c r="CZR3" s="598"/>
      <c r="CZS3" s="598"/>
      <c r="CZT3" s="598"/>
      <c r="CZU3" s="598"/>
      <c r="CZV3" s="598"/>
      <c r="CZW3" s="598"/>
      <c r="CZX3" s="598"/>
      <c r="CZY3" s="598"/>
      <c r="CZZ3" s="598"/>
      <c r="DAA3" s="598"/>
      <c r="DAB3" s="598"/>
      <c r="DAC3" s="598"/>
      <c r="DAD3" s="598"/>
      <c r="DAE3" s="598"/>
      <c r="DAF3" s="598"/>
      <c r="DAG3" s="598"/>
      <c r="DAH3" s="598"/>
      <c r="DAI3" s="598"/>
      <c r="DAJ3" s="598"/>
      <c r="DAK3" s="598"/>
      <c r="DAL3" s="598"/>
      <c r="DAM3" s="598"/>
      <c r="DAN3" s="598"/>
      <c r="DAO3" s="598"/>
      <c r="DAP3" s="598"/>
      <c r="DAQ3" s="598"/>
      <c r="DAR3" s="598"/>
      <c r="DAS3" s="598"/>
      <c r="DAT3" s="598"/>
      <c r="DAU3" s="598"/>
      <c r="DAV3" s="598"/>
      <c r="DAW3" s="598"/>
      <c r="DAX3" s="598"/>
      <c r="DAY3" s="598"/>
      <c r="DAZ3" s="598"/>
      <c r="DBA3" s="598"/>
      <c r="DBB3" s="598"/>
      <c r="DBC3" s="598"/>
      <c r="DBD3" s="598"/>
      <c r="DBE3" s="598"/>
      <c r="DBF3" s="598"/>
      <c r="DBG3" s="598"/>
      <c r="DBH3" s="598"/>
      <c r="DBI3" s="598"/>
      <c r="DBJ3" s="598"/>
      <c r="DBK3" s="598"/>
      <c r="DBL3" s="598"/>
      <c r="DBM3" s="598"/>
      <c r="DBN3" s="598"/>
      <c r="DBO3" s="598"/>
      <c r="DBP3" s="598"/>
      <c r="DBQ3" s="598"/>
      <c r="DBR3" s="598"/>
      <c r="DBS3" s="598"/>
      <c r="DBT3" s="598"/>
      <c r="DBU3" s="598"/>
      <c r="DBV3" s="598"/>
      <c r="DBW3" s="598"/>
      <c r="DBX3" s="598"/>
      <c r="DBY3" s="598"/>
      <c r="DBZ3" s="598"/>
      <c r="DCA3" s="598"/>
      <c r="DCB3" s="598"/>
      <c r="DCC3" s="598"/>
      <c r="DCD3" s="598"/>
      <c r="DCE3" s="598"/>
      <c r="DCF3" s="598"/>
      <c r="DCG3" s="598"/>
      <c r="DCH3" s="598"/>
      <c r="DCI3" s="598"/>
      <c r="DCJ3" s="598"/>
      <c r="DCK3" s="598"/>
      <c r="DCL3" s="598"/>
      <c r="DCM3" s="598"/>
      <c r="DCN3" s="598"/>
      <c r="DCO3" s="598"/>
      <c r="DCP3" s="598"/>
      <c r="DCQ3" s="598"/>
      <c r="DCR3" s="598"/>
      <c r="DCS3" s="598"/>
      <c r="DCT3" s="598"/>
      <c r="DCU3" s="598"/>
      <c r="DCV3" s="598"/>
      <c r="DCW3" s="598"/>
      <c r="DCX3" s="598"/>
      <c r="DCY3" s="598"/>
      <c r="DCZ3" s="598"/>
      <c r="DDA3" s="598"/>
      <c r="DDB3" s="598"/>
      <c r="DDC3" s="598"/>
      <c r="DDD3" s="598"/>
      <c r="DDE3" s="598"/>
      <c r="DDF3" s="598"/>
      <c r="DDG3" s="598"/>
      <c r="DDH3" s="598"/>
      <c r="DDI3" s="598"/>
      <c r="DDJ3" s="598"/>
      <c r="DDK3" s="598"/>
      <c r="DDL3" s="598"/>
      <c r="DDM3" s="598"/>
      <c r="DDN3" s="598"/>
      <c r="DDO3" s="598"/>
      <c r="DDP3" s="598"/>
      <c r="DDQ3" s="598"/>
      <c r="DDR3" s="598"/>
      <c r="DDS3" s="598"/>
      <c r="DDT3" s="598"/>
      <c r="DDU3" s="598"/>
      <c r="DDV3" s="598"/>
      <c r="DDW3" s="598"/>
      <c r="DDX3" s="598"/>
      <c r="DDY3" s="598"/>
      <c r="DDZ3" s="598"/>
      <c r="DEA3" s="598"/>
      <c r="DEB3" s="598"/>
      <c r="DEC3" s="598"/>
      <c r="DED3" s="598"/>
      <c r="DEE3" s="598"/>
      <c r="DEF3" s="598"/>
      <c r="DEG3" s="598"/>
      <c r="DEH3" s="598"/>
      <c r="DEI3" s="598"/>
      <c r="DEJ3" s="598"/>
      <c r="DEK3" s="598"/>
      <c r="DEL3" s="598"/>
      <c r="DEM3" s="598"/>
      <c r="DEN3" s="598"/>
      <c r="DEO3" s="598"/>
      <c r="DEP3" s="598"/>
      <c r="DEQ3" s="598"/>
      <c r="DER3" s="598"/>
      <c r="DES3" s="598"/>
      <c r="DET3" s="598"/>
      <c r="DEU3" s="598"/>
      <c r="DEV3" s="598"/>
      <c r="DEW3" s="598"/>
      <c r="DEX3" s="598"/>
      <c r="DEY3" s="598"/>
      <c r="DEZ3" s="598"/>
      <c r="DFA3" s="598"/>
      <c r="DFB3" s="598"/>
      <c r="DFC3" s="598"/>
      <c r="DFD3" s="598"/>
      <c r="DFE3" s="598"/>
      <c r="DFF3" s="598"/>
      <c r="DFG3" s="598"/>
      <c r="DFH3" s="598"/>
      <c r="DFI3" s="598"/>
      <c r="DFJ3" s="598"/>
      <c r="DFK3" s="598"/>
      <c r="DFL3" s="598"/>
      <c r="DFM3" s="598"/>
      <c r="DFN3" s="598"/>
      <c r="DFO3" s="598"/>
      <c r="DFP3" s="598"/>
      <c r="DFQ3" s="598"/>
      <c r="DFR3" s="598"/>
      <c r="DFS3" s="598"/>
      <c r="DFT3" s="598"/>
      <c r="DFU3" s="598"/>
      <c r="DFV3" s="598"/>
      <c r="DFW3" s="598"/>
      <c r="DFX3" s="598"/>
      <c r="DFY3" s="598"/>
      <c r="DFZ3" s="598"/>
      <c r="DGA3" s="598"/>
      <c r="DGB3" s="598"/>
      <c r="DGC3" s="598"/>
      <c r="DGD3" s="598"/>
      <c r="DGE3" s="598"/>
      <c r="DGF3" s="598"/>
      <c r="DGG3" s="598"/>
      <c r="DGH3" s="598"/>
      <c r="DGI3" s="598"/>
      <c r="DGJ3" s="598"/>
      <c r="DGK3" s="598"/>
      <c r="DGL3" s="598"/>
      <c r="DGM3" s="598"/>
      <c r="DGN3" s="598"/>
      <c r="DGO3" s="598"/>
      <c r="DGP3" s="598"/>
      <c r="DGQ3" s="598"/>
      <c r="DGR3" s="598"/>
      <c r="DGS3" s="598"/>
      <c r="DGT3" s="598"/>
      <c r="DGU3" s="598"/>
      <c r="DGV3" s="598"/>
      <c r="DGW3" s="598"/>
      <c r="DGX3" s="598"/>
      <c r="DGY3" s="598"/>
      <c r="DGZ3" s="598"/>
      <c r="DHA3" s="598"/>
      <c r="DHB3" s="598"/>
      <c r="DHC3" s="598"/>
      <c r="DHD3" s="598"/>
      <c r="DHE3" s="598"/>
      <c r="DHF3" s="598"/>
      <c r="DHG3" s="598"/>
      <c r="DHH3" s="598"/>
      <c r="DHI3" s="598"/>
      <c r="DHJ3" s="598"/>
      <c r="DHK3" s="598"/>
      <c r="DHL3" s="598"/>
      <c r="DHM3" s="598"/>
      <c r="DHN3" s="598"/>
      <c r="DHO3" s="598"/>
      <c r="DHP3" s="598"/>
      <c r="DHQ3" s="598"/>
      <c r="DHR3" s="598"/>
      <c r="DHS3" s="598"/>
      <c r="DHT3" s="598"/>
      <c r="DHU3" s="598"/>
      <c r="DHV3" s="598"/>
      <c r="DHW3" s="598"/>
      <c r="DHX3" s="598"/>
      <c r="DHY3" s="598"/>
      <c r="DHZ3" s="598"/>
      <c r="DIA3" s="598"/>
      <c r="DIB3" s="598"/>
      <c r="DIC3" s="598"/>
      <c r="DID3" s="598"/>
      <c r="DIE3" s="598"/>
      <c r="DIF3" s="598"/>
      <c r="DIG3" s="598"/>
      <c r="DIH3" s="598"/>
      <c r="DII3" s="598"/>
      <c r="DIJ3" s="598"/>
      <c r="DIK3" s="598"/>
      <c r="DIL3" s="598"/>
      <c r="DIM3" s="598"/>
      <c r="DIN3" s="598"/>
      <c r="DIO3" s="598"/>
      <c r="DIP3" s="598"/>
      <c r="DIQ3" s="598"/>
      <c r="DIR3" s="598"/>
      <c r="DIS3" s="598"/>
      <c r="DIT3" s="598"/>
      <c r="DIU3" s="598"/>
      <c r="DIV3" s="598"/>
      <c r="DIW3" s="598"/>
      <c r="DIX3" s="598"/>
      <c r="DIY3" s="598"/>
      <c r="DIZ3" s="598"/>
      <c r="DJA3" s="598"/>
      <c r="DJB3" s="598"/>
      <c r="DJC3" s="598"/>
      <c r="DJD3" s="598"/>
      <c r="DJE3" s="598"/>
      <c r="DJF3" s="598"/>
      <c r="DJG3" s="598"/>
      <c r="DJH3" s="598"/>
      <c r="DJI3" s="598"/>
      <c r="DJJ3" s="598"/>
      <c r="DJK3" s="598"/>
      <c r="DJL3" s="598"/>
      <c r="DJM3" s="598"/>
      <c r="DJN3" s="598"/>
      <c r="DJO3" s="598"/>
      <c r="DJP3" s="598"/>
      <c r="DJQ3" s="598"/>
      <c r="DJR3" s="598"/>
      <c r="DJS3" s="598"/>
      <c r="DJT3" s="598"/>
      <c r="DJU3" s="598"/>
      <c r="DJV3" s="598"/>
      <c r="DJW3" s="598"/>
      <c r="DJX3" s="598"/>
      <c r="DJY3" s="598"/>
      <c r="DJZ3" s="598"/>
      <c r="DKA3" s="598"/>
      <c r="DKB3" s="598"/>
      <c r="DKC3" s="598"/>
      <c r="DKD3" s="598"/>
      <c r="DKE3" s="598"/>
      <c r="DKF3" s="598"/>
      <c r="DKG3" s="598"/>
      <c r="DKH3" s="598"/>
      <c r="DKI3" s="598"/>
      <c r="DKJ3" s="598"/>
      <c r="DKK3" s="598"/>
      <c r="DKL3" s="598"/>
      <c r="DKM3" s="598"/>
      <c r="DKN3" s="598"/>
      <c r="DKO3" s="598"/>
      <c r="DKP3" s="598"/>
      <c r="DKQ3" s="598"/>
      <c r="DKR3" s="598"/>
      <c r="DKS3" s="598"/>
      <c r="DKT3" s="598"/>
      <c r="DKU3" s="598"/>
      <c r="DKV3" s="598"/>
      <c r="DKW3" s="598"/>
      <c r="DKX3" s="598"/>
      <c r="DKY3" s="598"/>
      <c r="DKZ3" s="598"/>
      <c r="DLA3" s="598"/>
      <c r="DLB3" s="598"/>
      <c r="DLC3" s="598"/>
      <c r="DLD3" s="598"/>
      <c r="DLE3" s="598"/>
      <c r="DLF3" s="598"/>
      <c r="DLG3" s="598"/>
      <c r="DLH3" s="598"/>
      <c r="DLI3" s="598"/>
      <c r="DLJ3" s="598"/>
      <c r="DLK3" s="598"/>
      <c r="DLL3" s="598"/>
      <c r="DLM3" s="598"/>
      <c r="DLN3" s="598"/>
      <c r="DLO3" s="598"/>
      <c r="DLP3" s="598"/>
      <c r="DLQ3" s="598"/>
      <c r="DLR3" s="598"/>
      <c r="DLS3" s="598"/>
      <c r="DLT3" s="598"/>
      <c r="DLU3" s="598"/>
      <c r="DLV3" s="598"/>
      <c r="DLW3" s="598"/>
      <c r="DLX3" s="598"/>
      <c r="DLY3" s="598"/>
      <c r="DLZ3" s="598"/>
      <c r="DMA3" s="598"/>
      <c r="DMB3" s="598"/>
      <c r="DMC3" s="598"/>
      <c r="DMD3" s="598"/>
      <c r="DME3" s="598"/>
      <c r="DMF3" s="598"/>
      <c r="DMG3" s="598"/>
      <c r="DMH3" s="598"/>
      <c r="DMI3" s="598"/>
      <c r="DMJ3" s="598"/>
      <c r="DMK3" s="598"/>
      <c r="DML3" s="598"/>
      <c r="DMM3" s="598"/>
      <c r="DMN3" s="598"/>
      <c r="DMO3" s="598"/>
      <c r="DMP3" s="598"/>
      <c r="DMQ3" s="598"/>
      <c r="DMR3" s="598"/>
      <c r="DMS3" s="598"/>
      <c r="DMT3" s="598"/>
      <c r="DMU3" s="598"/>
      <c r="DMV3" s="598"/>
      <c r="DMW3" s="598"/>
      <c r="DMX3" s="598"/>
      <c r="DMY3" s="598"/>
      <c r="DMZ3" s="598"/>
      <c r="DNA3" s="598"/>
      <c r="DNB3" s="598"/>
      <c r="DNC3" s="598"/>
      <c r="DND3" s="598"/>
      <c r="DNE3" s="598"/>
      <c r="DNF3" s="598"/>
      <c r="DNG3" s="598"/>
      <c r="DNH3" s="598"/>
      <c r="DNI3" s="598"/>
      <c r="DNJ3" s="598"/>
      <c r="DNK3" s="598"/>
      <c r="DNL3" s="598"/>
      <c r="DNM3" s="598"/>
      <c r="DNN3" s="598"/>
      <c r="DNO3" s="598"/>
      <c r="DNP3" s="598"/>
      <c r="DNQ3" s="598"/>
      <c r="DNR3" s="598"/>
      <c r="DNS3" s="598"/>
      <c r="DNT3" s="598"/>
      <c r="DNU3" s="598"/>
      <c r="DNV3" s="598"/>
      <c r="DNW3" s="598"/>
      <c r="DNX3" s="598"/>
      <c r="DNY3" s="598"/>
      <c r="DNZ3" s="598"/>
      <c r="DOA3" s="598"/>
      <c r="DOB3" s="598"/>
      <c r="DOC3" s="598"/>
      <c r="DOD3" s="598"/>
      <c r="DOE3" s="598"/>
      <c r="DOF3" s="598"/>
      <c r="DOG3" s="598"/>
      <c r="DOH3" s="598"/>
      <c r="DOI3" s="598"/>
      <c r="DOJ3" s="598"/>
      <c r="DOK3" s="598"/>
      <c r="DOL3" s="598"/>
      <c r="DOM3" s="598"/>
      <c r="DON3" s="598"/>
      <c r="DOO3" s="598"/>
      <c r="DOP3" s="598"/>
      <c r="DOQ3" s="598"/>
      <c r="DOR3" s="598"/>
      <c r="DOS3" s="598"/>
      <c r="DOT3" s="598"/>
      <c r="DOU3" s="598"/>
      <c r="DOV3" s="598"/>
      <c r="DOW3" s="598"/>
      <c r="DOX3" s="598"/>
      <c r="DOY3" s="598"/>
      <c r="DOZ3" s="598"/>
      <c r="DPA3" s="598"/>
      <c r="DPB3" s="598"/>
      <c r="DPC3" s="598"/>
      <c r="DPD3" s="598"/>
      <c r="DPE3" s="598"/>
      <c r="DPF3" s="598"/>
      <c r="DPG3" s="598"/>
      <c r="DPH3" s="598"/>
      <c r="DPI3" s="598"/>
      <c r="DPJ3" s="598"/>
      <c r="DPK3" s="598"/>
      <c r="DPL3" s="598"/>
      <c r="DPM3" s="598"/>
      <c r="DPN3" s="598"/>
      <c r="DPO3" s="598"/>
      <c r="DPP3" s="598"/>
      <c r="DPQ3" s="598"/>
      <c r="DPR3" s="598"/>
      <c r="DPS3" s="598"/>
      <c r="DPT3" s="598"/>
      <c r="DPU3" s="598"/>
      <c r="DPV3" s="598"/>
      <c r="DPW3" s="598"/>
      <c r="DPX3" s="598"/>
      <c r="DPY3" s="598"/>
      <c r="DPZ3" s="598"/>
      <c r="DQA3" s="598"/>
      <c r="DQB3" s="598"/>
      <c r="DQC3" s="598"/>
      <c r="DQD3" s="598"/>
      <c r="DQE3" s="598"/>
      <c r="DQF3" s="598"/>
      <c r="DQG3" s="598"/>
      <c r="DQH3" s="598"/>
      <c r="DQI3" s="598"/>
      <c r="DQJ3" s="598"/>
      <c r="DQK3" s="598"/>
      <c r="DQL3" s="598"/>
      <c r="DQM3" s="598"/>
      <c r="DQN3" s="598"/>
      <c r="DQO3" s="598"/>
      <c r="DQP3" s="598"/>
      <c r="DQQ3" s="598"/>
      <c r="DQR3" s="598"/>
      <c r="DQS3" s="598"/>
      <c r="DQT3" s="598"/>
      <c r="DQU3" s="598"/>
      <c r="DQV3" s="598"/>
      <c r="DQW3" s="598"/>
      <c r="DQX3" s="598"/>
      <c r="DQY3" s="598"/>
      <c r="DQZ3" s="598"/>
      <c r="DRA3" s="598"/>
      <c r="DRB3" s="598"/>
      <c r="DRC3" s="598"/>
      <c r="DRD3" s="598"/>
      <c r="DRE3" s="598"/>
      <c r="DRF3" s="598"/>
      <c r="DRG3" s="598"/>
      <c r="DRH3" s="598"/>
      <c r="DRI3" s="598"/>
      <c r="DRJ3" s="598"/>
      <c r="DRK3" s="598"/>
      <c r="DRL3" s="598"/>
      <c r="DRM3" s="598"/>
      <c r="DRN3" s="598"/>
      <c r="DRO3" s="598"/>
      <c r="DRP3" s="598"/>
      <c r="DRQ3" s="598"/>
      <c r="DRR3" s="598"/>
      <c r="DRS3" s="598"/>
      <c r="DRT3" s="598"/>
      <c r="DRU3" s="598"/>
      <c r="DRV3" s="598"/>
      <c r="DRW3" s="598"/>
      <c r="DRX3" s="598"/>
      <c r="DRY3" s="598"/>
      <c r="DRZ3" s="598"/>
      <c r="DSA3" s="598"/>
      <c r="DSB3" s="598"/>
      <c r="DSC3" s="598"/>
      <c r="DSD3" s="598"/>
      <c r="DSE3" s="598"/>
      <c r="DSF3" s="598"/>
      <c r="DSG3" s="598"/>
      <c r="DSH3" s="598"/>
      <c r="DSI3" s="598"/>
      <c r="DSJ3" s="598"/>
      <c r="DSK3" s="598"/>
      <c r="DSL3" s="598"/>
      <c r="DSM3" s="598"/>
      <c r="DSN3" s="598"/>
      <c r="DSO3" s="598"/>
      <c r="DSP3" s="598"/>
      <c r="DSQ3" s="598"/>
      <c r="DSR3" s="598"/>
      <c r="DSS3" s="598"/>
      <c r="DST3" s="598"/>
      <c r="DSU3" s="598"/>
      <c r="DSV3" s="598"/>
      <c r="DSW3" s="598"/>
      <c r="DSX3" s="598"/>
      <c r="DSY3" s="598"/>
      <c r="DSZ3" s="598"/>
      <c r="DTA3" s="598"/>
      <c r="DTB3" s="598"/>
      <c r="DTC3" s="598"/>
      <c r="DTD3" s="598"/>
      <c r="DTE3" s="598"/>
      <c r="DTF3" s="598"/>
      <c r="DTG3" s="598"/>
      <c r="DTH3" s="598"/>
      <c r="DTI3" s="598"/>
      <c r="DTJ3" s="598"/>
      <c r="DTK3" s="598"/>
      <c r="DTL3" s="598"/>
      <c r="DTM3" s="598"/>
      <c r="DTN3" s="598"/>
      <c r="DTO3" s="598"/>
      <c r="DTP3" s="598"/>
      <c r="DTQ3" s="598"/>
      <c r="DTR3" s="598"/>
      <c r="DTS3" s="598"/>
      <c r="DTT3" s="598"/>
      <c r="DTU3" s="598"/>
      <c r="DTV3" s="598"/>
      <c r="DTW3" s="598"/>
      <c r="DTX3" s="598"/>
      <c r="DTY3" s="598"/>
      <c r="DTZ3" s="598"/>
      <c r="DUA3" s="598"/>
      <c r="DUB3" s="598"/>
      <c r="DUC3" s="598"/>
      <c r="DUD3" s="598"/>
      <c r="DUE3" s="598"/>
      <c r="DUF3" s="598"/>
      <c r="DUG3" s="598"/>
      <c r="DUH3" s="598"/>
      <c r="DUI3" s="598"/>
      <c r="DUJ3" s="598"/>
      <c r="DUK3" s="598"/>
      <c r="DUL3" s="598"/>
      <c r="DUM3" s="598"/>
      <c r="DUN3" s="598"/>
      <c r="DUO3" s="598"/>
      <c r="DUP3" s="598"/>
      <c r="DUQ3" s="598"/>
      <c r="DUR3" s="598"/>
      <c r="DUS3" s="598"/>
      <c r="DUT3" s="598"/>
      <c r="DUU3" s="598"/>
      <c r="DUV3" s="598"/>
      <c r="DUW3" s="598"/>
      <c r="DUX3" s="598"/>
      <c r="DUY3" s="598"/>
      <c r="DUZ3" s="598"/>
      <c r="DVA3" s="598"/>
      <c r="DVB3" s="598"/>
      <c r="DVC3" s="598"/>
      <c r="DVD3" s="598"/>
      <c r="DVE3" s="598"/>
      <c r="DVF3" s="598"/>
      <c r="DVG3" s="598"/>
      <c r="DVH3" s="598"/>
      <c r="DVI3" s="598"/>
      <c r="DVJ3" s="598"/>
      <c r="DVK3" s="598"/>
      <c r="DVL3" s="598"/>
      <c r="DVM3" s="598"/>
      <c r="DVN3" s="598"/>
      <c r="DVO3" s="598"/>
      <c r="DVP3" s="598"/>
      <c r="DVQ3" s="598"/>
      <c r="DVR3" s="598"/>
      <c r="DVS3" s="598"/>
      <c r="DVT3" s="598"/>
      <c r="DVU3" s="598"/>
      <c r="DVV3" s="598"/>
      <c r="DVW3" s="598"/>
      <c r="DVX3" s="598"/>
      <c r="DVY3" s="598"/>
      <c r="DVZ3" s="598"/>
      <c r="DWA3" s="598"/>
      <c r="DWB3" s="598"/>
      <c r="DWC3" s="598"/>
      <c r="DWD3" s="598"/>
      <c r="DWE3" s="598"/>
      <c r="DWF3" s="598"/>
      <c r="DWG3" s="598"/>
      <c r="DWH3" s="598"/>
      <c r="DWI3" s="598"/>
      <c r="DWJ3" s="598"/>
      <c r="DWK3" s="598"/>
      <c r="DWL3" s="598"/>
      <c r="DWM3" s="598"/>
      <c r="DWN3" s="598"/>
      <c r="DWO3" s="598"/>
      <c r="DWP3" s="598"/>
      <c r="DWQ3" s="598"/>
      <c r="DWR3" s="598"/>
      <c r="DWS3" s="598"/>
      <c r="DWT3" s="598"/>
      <c r="DWU3" s="598"/>
      <c r="DWV3" s="598"/>
      <c r="DWW3" s="598"/>
      <c r="DWX3" s="598"/>
      <c r="DWY3" s="598"/>
      <c r="DWZ3" s="598"/>
      <c r="DXA3" s="598"/>
      <c r="DXB3" s="598"/>
      <c r="DXC3" s="598"/>
      <c r="DXD3" s="598"/>
      <c r="DXE3" s="598"/>
      <c r="DXF3" s="598"/>
      <c r="DXG3" s="598"/>
      <c r="DXH3" s="598"/>
      <c r="DXI3" s="598"/>
      <c r="DXJ3" s="598"/>
      <c r="DXK3" s="598"/>
      <c r="DXL3" s="598"/>
      <c r="DXM3" s="598"/>
      <c r="DXN3" s="598"/>
      <c r="DXO3" s="598"/>
      <c r="DXP3" s="598"/>
      <c r="DXQ3" s="598"/>
      <c r="DXR3" s="598"/>
      <c r="DXS3" s="598"/>
      <c r="DXT3" s="598"/>
      <c r="DXU3" s="598"/>
      <c r="DXV3" s="598"/>
      <c r="DXW3" s="598"/>
      <c r="DXX3" s="598"/>
      <c r="DXY3" s="598"/>
      <c r="DXZ3" s="598"/>
      <c r="DYA3" s="598"/>
      <c r="DYB3" s="598"/>
      <c r="DYC3" s="598"/>
      <c r="DYD3" s="598"/>
      <c r="DYE3" s="598"/>
      <c r="DYF3" s="598"/>
      <c r="DYG3" s="598"/>
      <c r="DYH3" s="598"/>
      <c r="DYI3" s="598"/>
      <c r="DYJ3" s="598"/>
      <c r="DYK3" s="598"/>
      <c r="DYL3" s="598"/>
      <c r="DYM3" s="598"/>
      <c r="DYN3" s="598"/>
      <c r="DYO3" s="598"/>
      <c r="DYP3" s="598"/>
      <c r="DYQ3" s="598"/>
      <c r="DYR3" s="598"/>
      <c r="DYS3" s="598"/>
      <c r="DYT3" s="598"/>
      <c r="DYU3" s="598"/>
      <c r="DYV3" s="598"/>
      <c r="DYW3" s="598"/>
      <c r="DYX3" s="598"/>
      <c r="DYY3" s="598"/>
      <c r="DYZ3" s="598"/>
      <c r="DZA3" s="598"/>
      <c r="DZB3" s="598"/>
      <c r="DZC3" s="598"/>
      <c r="DZD3" s="598"/>
      <c r="DZE3" s="598"/>
      <c r="DZF3" s="598"/>
      <c r="DZG3" s="598"/>
      <c r="DZH3" s="598"/>
      <c r="DZI3" s="598"/>
      <c r="DZJ3" s="598"/>
      <c r="DZK3" s="598"/>
      <c r="DZL3" s="598"/>
      <c r="DZM3" s="598"/>
      <c r="DZN3" s="598"/>
      <c r="DZO3" s="598"/>
      <c r="DZP3" s="598"/>
      <c r="DZQ3" s="598"/>
      <c r="DZR3" s="598"/>
      <c r="DZS3" s="598"/>
      <c r="DZT3" s="598"/>
      <c r="DZU3" s="598"/>
      <c r="DZV3" s="598"/>
      <c r="DZW3" s="598"/>
      <c r="DZX3" s="598"/>
      <c r="DZY3" s="598"/>
      <c r="DZZ3" s="598"/>
      <c r="EAA3" s="598"/>
      <c r="EAB3" s="598"/>
      <c r="EAC3" s="598"/>
      <c r="EAD3" s="598"/>
      <c r="EAE3" s="598"/>
      <c r="EAF3" s="598"/>
      <c r="EAG3" s="598"/>
      <c r="EAH3" s="598"/>
      <c r="EAI3" s="598"/>
      <c r="EAJ3" s="598"/>
      <c r="EAK3" s="598"/>
      <c r="EAL3" s="598"/>
      <c r="EAM3" s="598"/>
      <c r="EAN3" s="598"/>
      <c r="EAO3" s="598"/>
      <c r="EAP3" s="598"/>
      <c r="EAQ3" s="598"/>
      <c r="EAR3" s="598"/>
      <c r="EAS3" s="598"/>
      <c r="EAT3" s="598"/>
      <c r="EAU3" s="598"/>
      <c r="EAV3" s="598"/>
      <c r="EAW3" s="598"/>
      <c r="EAX3" s="598"/>
      <c r="EAY3" s="598"/>
      <c r="EAZ3" s="598"/>
      <c r="EBA3" s="598"/>
      <c r="EBB3" s="598"/>
      <c r="EBC3" s="598"/>
      <c r="EBD3" s="598"/>
      <c r="EBE3" s="598"/>
      <c r="EBF3" s="598"/>
      <c r="EBG3" s="598"/>
      <c r="EBH3" s="598"/>
      <c r="EBI3" s="598"/>
      <c r="EBJ3" s="598"/>
      <c r="EBK3" s="598"/>
      <c r="EBL3" s="598"/>
      <c r="EBM3" s="598"/>
      <c r="EBN3" s="598"/>
      <c r="EBO3" s="598"/>
      <c r="EBP3" s="598"/>
      <c r="EBQ3" s="598"/>
      <c r="EBR3" s="598"/>
      <c r="EBS3" s="598"/>
      <c r="EBT3" s="598"/>
      <c r="EBU3" s="598"/>
      <c r="EBV3" s="598"/>
      <c r="EBW3" s="598"/>
      <c r="EBX3" s="598"/>
      <c r="EBY3" s="598"/>
      <c r="EBZ3" s="598"/>
      <c r="ECA3" s="598"/>
      <c r="ECB3" s="598"/>
      <c r="ECC3" s="598"/>
      <c r="ECD3" s="598"/>
      <c r="ECE3" s="598"/>
      <c r="ECF3" s="598"/>
      <c r="ECG3" s="598"/>
      <c r="ECH3" s="598"/>
      <c r="ECI3" s="598"/>
      <c r="ECJ3" s="598"/>
      <c r="ECK3" s="598"/>
      <c r="ECL3" s="598"/>
      <c r="ECM3" s="598"/>
      <c r="ECN3" s="598"/>
      <c r="ECO3" s="598"/>
      <c r="ECP3" s="598"/>
      <c r="ECQ3" s="598"/>
      <c r="ECR3" s="598"/>
      <c r="ECS3" s="598"/>
      <c r="ECT3" s="598"/>
      <c r="ECU3" s="598"/>
      <c r="ECV3" s="598"/>
      <c r="ECW3" s="598"/>
      <c r="ECX3" s="598"/>
      <c r="ECY3" s="598"/>
      <c r="ECZ3" s="598"/>
      <c r="EDA3" s="598"/>
      <c r="EDB3" s="598"/>
      <c r="EDC3" s="598"/>
      <c r="EDD3" s="598"/>
      <c r="EDE3" s="598"/>
      <c r="EDF3" s="598"/>
      <c r="EDG3" s="598"/>
      <c r="EDH3" s="598"/>
      <c r="EDI3" s="598"/>
      <c r="EDJ3" s="598"/>
      <c r="EDK3" s="598"/>
      <c r="EDL3" s="598"/>
      <c r="EDM3" s="598"/>
      <c r="EDN3" s="598"/>
      <c r="EDO3" s="598"/>
      <c r="EDP3" s="598"/>
      <c r="EDQ3" s="598"/>
      <c r="EDR3" s="598"/>
      <c r="EDS3" s="598"/>
      <c r="EDT3" s="598"/>
      <c r="EDU3" s="598"/>
      <c r="EDV3" s="598"/>
      <c r="EDW3" s="598"/>
      <c r="EDX3" s="598"/>
      <c r="EDY3" s="598"/>
      <c r="EDZ3" s="598"/>
      <c r="EEA3" s="598"/>
      <c r="EEB3" s="598"/>
      <c r="EEC3" s="598"/>
      <c r="EED3" s="598"/>
      <c r="EEE3" s="598"/>
      <c r="EEF3" s="598"/>
      <c r="EEG3" s="598"/>
      <c r="EEH3" s="598"/>
      <c r="EEI3" s="598"/>
      <c r="EEJ3" s="598"/>
      <c r="EEK3" s="598"/>
      <c r="EEL3" s="598"/>
      <c r="EEM3" s="598"/>
      <c r="EEN3" s="598"/>
      <c r="EEO3" s="598"/>
      <c r="EEP3" s="598"/>
      <c r="EEQ3" s="598"/>
      <c r="EER3" s="598"/>
      <c r="EES3" s="598"/>
      <c r="EET3" s="598"/>
      <c r="EEU3" s="598"/>
      <c r="EEV3" s="598"/>
      <c r="EEW3" s="598"/>
      <c r="EEX3" s="598"/>
      <c r="EEY3" s="598"/>
      <c r="EEZ3" s="598"/>
      <c r="EFA3" s="598"/>
      <c r="EFB3" s="598"/>
      <c r="EFC3" s="598"/>
      <c r="EFD3" s="598"/>
      <c r="EFE3" s="598"/>
      <c r="EFF3" s="598"/>
      <c r="EFG3" s="598"/>
      <c r="EFH3" s="598"/>
      <c r="EFI3" s="598"/>
      <c r="EFJ3" s="598"/>
      <c r="EFK3" s="598"/>
      <c r="EFL3" s="598"/>
      <c r="EFM3" s="598"/>
      <c r="EFN3" s="598"/>
      <c r="EFO3" s="598"/>
      <c r="EFP3" s="598"/>
      <c r="EFQ3" s="598"/>
      <c r="EFR3" s="598"/>
      <c r="EFS3" s="598"/>
      <c r="EFT3" s="598"/>
      <c r="EFU3" s="598"/>
      <c r="EFV3" s="598"/>
      <c r="EFW3" s="598"/>
      <c r="EFX3" s="598"/>
      <c r="EFY3" s="598"/>
      <c r="EFZ3" s="598"/>
      <c r="EGA3" s="598"/>
      <c r="EGB3" s="598"/>
      <c r="EGC3" s="598"/>
      <c r="EGD3" s="598"/>
      <c r="EGE3" s="598"/>
      <c r="EGF3" s="598"/>
      <c r="EGG3" s="598"/>
      <c r="EGH3" s="598"/>
      <c r="EGI3" s="598"/>
      <c r="EGJ3" s="598"/>
      <c r="EGK3" s="598"/>
      <c r="EGL3" s="598"/>
      <c r="EGM3" s="598"/>
      <c r="EGN3" s="598"/>
      <c r="EGO3" s="598"/>
      <c r="EGP3" s="598"/>
      <c r="EGQ3" s="598"/>
      <c r="EGR3" s="598"/>
      <c r="EGS3" s="598"/>
      <c r="EGT3" s="598"/>
      <c r="EGU3" s="598"/>
      <c r="EGV3" s="598"/>
      <c r="EGW3" s="598"/>
      <c r="EGX3" s="598"/>
      <c r="EGY3" s="598"/>
      <c r="EGZ3" s="598"/>
      <c r="EHA3" s="598"/>
      <c r="EHB3" s="598"/>
      <c r="EHC3" s="598"/>
      <c r="EHD3" s="598"/>
      <c r="EHE3" s="598"/>
      <c r="EHF3" s="598"/>
      <c r="EHG3" s="598"/>
      <c r="EHH3" s="598"/>
      <c r="EHI3" s="598"/>
      <c r="EHJ3" s="598"/>
      <c r="EHK3" s="598"/>
      <c r="EHL3" s="598"/>
      <c r="EHM3" s="598"/>
      <c r="EHN3" s="598"/>
      <c r="EHO3" s="598"/>
      <c r="EHP3" s="598"/>
      <c r="EHQ3" s="598"/>
      <c r="EHR3" s="598"/>
      <c r="EHS3" s="598"/>
      <c r="EHT3" s="598"/>
      <c r="EHU3" s="598"/>
      <c r="EHV3" s="598"/>
      <c r="EHW3" s="598"/>
      <c r="EHX3" s="598"/>
      <c r="EHY3" s="598"/>
      <c r="EHZ3" s="598"/>
      <c r="EIA3" s="598"/>
      <c r="EIB3" s="598"/>
      <c r="EIC3" s="598"/>
      <c r="EID3" s="598"/>
      <c r="EIE3" s="598"/>
      <c r="EIF3" s="598"/>
      <c r="EIG3" s="598"/>
      <c r="EIH3" s="598"/>
      <c r="EII3" s="598"/>
      <c r="EIJ3" s="598"/>
      <c r="EIK3" s="598"/>
      <c r="EIL3" s="598"/>
      <c r="EIM3" s="598"/>
      <c r="EIN3" s="598"/>
      <c r="EIO3" s="598"/>
      <c r="EIP3" s="598"/>
      <c r="EIQ3" s="598"/>
      <c r="EIR3" s="598"/>
      <c r="EIS3" s="598"/>
      <c r="EIT3" s="598"/>
      <c r="EIU3" s="598"/>
      <c r="EIV3" s="598"/>
      <c r="EIW3" s="598"/>
      <c r="EIX3" s="598"/>
      <c r="EIY3" s="598"/>
      <c r="EIZ3" s="598"/>
      <c r="EJA3" s="598"/>
      <c r="EJB3" s="598"/>
      <c r="EJC3" s="598"/>
      <c r="EJD3" s="598"/>
      <c r="EJE3" s="598"/>
      <c r="EJF3" s="598"/>
      <c r="EJG3" s="598"/>
      <c r="EJH3" s="598"/>
      <c r="EJI3" s="598"/>
      <c r="EJJ3" s="598"/>
      <c r="EJK3" s="598"/>
      <c r="EJL3" s="598"/>
      <c r="EJM3" s="598"/>
      <c r="EJN3" s="598"/>
      <c r="EJO3" s="598"/>
      <c r="EJP3" s="598"/>
      <c r="EJQ3" s="598"/>
      <c r="EJR3" s="598"/>
      <c r="EJS3" s="598"/>
      <c r="EJT3" s="598"/>
      <c r="EJU3" s="598"/>
      <c r="EJV3" s="598"/>
      <c r="EJW3" s="598"/>
      <c r="EJX3" s="598"/>
      <c r="EJY3" s="598"/>
      <c r="EJZ3" s="598"/>
      <c r="EKA3" s="598"/>
      <c r="EKB3" s="598"/>
      <c r="EKC3" s="598"/>
      <c r="EKD3" s="598"/>
      <c r="EKE3" s="598"/>
      <c r="EKF3" s="598"/>
      <c r="EKG3" s="598"/>
      <c r="EKH3" s="598"/>
      <c r="EKI3" s="598"/>
      <c r="EKJ3" s="598"/>
      <c r="EKK3" s="598"/>
      <c r="EKL3" s="598"/>
      <c r="EKM3" s="598"/>
      <c r="EKN3" s="598"/>
      <c r="EKO3" s="598"/>
      <c r="EKP3" s="598"/>
      <c r="EKQ3" s="598"/>
      <c r="EKR3" s="598"/>
      <c r="EKS3" s="598"/>
      <c r="EKT3" s="598"/>
      <c r="EKU3" s="598"/>
      <c r="EKV3" s="598"/>
      <c r="EKW3" s="598"/>
      <c r="EKX3" s="598"/>
      <c r="EKY3" s="598"/>
      <c r="EKZ3" s="598"/>
      <c r="ELA3" s="598"/>
      <c r="ELB3" s="598"/>
      <c r="ELC3" s="598"/>
      <c r="ELD3" s="598"/>
      <c r="ELE3" s="598"/>
      <c r="ELF3" s="598"/>
      <c r="ELG3" s="598"/>
      <c r="ELH3" s="598"/>
      <c r="ELI3" s="598"/>
      <c r="ELJ3" s="598"/>
      <c r="ELK3" s="598"/>
      <c r="ELL3" s="598"/>
      <c r="ELM3" s="598"/>
      <c r="ELN3" s="598"/>
      <c r="ELO3" s="598"/>
      <c r="ELP3" s="598"/>
      <c r="ELQ3" s="598"/>
      <c r="ELR3" s="598"/>
      <c r="ELS3" s="598"/>
      <c r="ELT3" s="598"/>
      <c r="ELU3" s="598"/>
      <c r="ELV3" s="598"/>
      <c r="ELW3" s="598"/>
      <c r="ELX3" s="598"/>
      <c r="ELY3" s="598"/>
      <c r="ELZ3" s="598"/>
      <c r="EMA3" s="598"/>
      <c r="EMB3" s="598"/>
      <c r="EMC3" s="598"/>
      <c r="EMD3" s="598"/>
      <c r="EME3" s="598"/>
      <c r="EMF3" s="598"/>
      <c r="EMG3" s="598"/>
      <c r="EMH3" s="598"/>
      <c r="EMI3" s="598"/>
      <c r="EMJ3" s="598"/>
      <c r="EMK3" s="598"/>
      <c r="EML3" s="598"/>
      <c r="EMM3" s="598"/>
      <c r="EMN3" s="598"/>
      <c r="EMO3" s="598"/>
      <c r="EMP3" s="598"/>
      <c r="EMQ3" s="598"/>
      <c r="EMR3" s="598"/>
      <c r="EMS3" s="598"/>
      <c r="EMT3" s="598"/>
      <c r="EMU3" s="598"/>
      <c r="EMV3" s="598"/>
      <c r="EMW3" s="598"/>
      <c r="EMX3" s="598"/>
      <c r="EMY3" s="598"/>
      <c r="EMZ3" s="598"/>
      <c r="ENA3" s="598"/>
      <c r="ENB3" s="598"/>
      <c r="ENC3" s="598"/>
      <c r="END3" s="598"/>
      <c r="ENE3" s="598"/>
      <c r="ENF3" s="598"/>
      <c r="ENG3" s="598"/>
      <c r="ENH3" s="598"/>
      <c r="ENI3" s="598"/>
      <c r="ENJ3" s="598"/>
      <c r="ENK3" s="598"/>
      <c r="ENL3" s="598"/>
      <c r="ENM3" s="598"/>
      <c r="ENN3" s="598"/>
      <c r="ENO3" s="598"/>
      <c r="ENP3" s="598"/>
      <c r="ENQ3" s="598"/>
      <c r="ENR3" s="598"/>
      <c r="ENS3" s="598"/>
      <c r="ENT3" s="598"/>
      <c r="ENU3" s="598"/>
      <c r="ENV3" s="598"/>
      <c r="ENW3" s="598"/>
      <c r="ENX3" s="598"/>
      <c r="ENY3" s="598"/>
      <c r="ENZ3" s="598"/>
      <c r="EOA3" s="598"/>
      <c r="EOB3" s="598"/>
      <c r="EOC3" s="598"/>
      <c r="EOD3" s="598"/>
      <c r="EOE3" s="598"/>
      <c r="EOF3" s="598"/>
      <c r="EOG3" s="598"/>
      <c r="EOH3" s="598"/>
      <c r="EOI3" s="598"/>
      <c r="EOJ3" s="598"/>
      <c r="EOK3" s="598"/>
      <c r="EOL3" s="598"/>
      <c r="EOM3" s="598"/>
      <c r="EON3" s="598"/>
      <c r="EOO3" s="598"/>
      <c r="EOP3" s="598"/>
      <c r="EOQ3" s="598"/>
      <c r="EOR3" s="598"/>
      <c r="EOS3" s="598"/>
      <c r="EOT3" s="598"/>
      <c r="EOU3" s="598"/>
      <c r="EOV3" s="598"/>
      <c r="EOW3" s="598"/>
      <c r="EOX3" s="598"/>
      <c r="EOY3" s="598"/>
      <c r="EOZ3" s="598"/>
      <c r="EPA3" s="598"/>
      <c r="EPB3" s="598"/>
      <c r="EPC3" s="598"/>
      <c r="EPD3" s="598"/>
      <c r="EPE3" s="598"/>
      <c r="EPF3" s="598"/>
      <c r="EPG3" s="598"/>
      <c r="EPH3" s="598"/>
      <c r="EPI3" s="598"/>
      <c r="EPJ3" s="598"/>
      <c r="EPK3" s="598"/>
      <c r="EPL3" s="598"/>
      <c r="EPM3" s="598"/>
      <c r="EPN3" s="598"/>
      <c r="EPO3" s="598"/>
      <c r="EPP3" s="598"/>
      <c r="EPQ3" s="598"/>
      <c r="EPR3" s="598"/>
      <c r="EPS3" s="598"/>
      <c r="EPT3" s="598"/>
      <c r="EPU3" s="598"/>
      <c r="EPV3" s="598"/>
      <c r="EPW3" s="598"/>
      <c r="EPX3" s="598"/>
      <c r="EPY3" s="598"/>
      <c r="EPZ3" s="598"/>
      <c r="EQA3" s="598"/>
      <c r="EQB3" s="598"/>
      <c r="EQC3" s="598"/>
      <c r="EQD3" s="598"/>
      <c r="EQE3" s="598"/>
      <c r="EQF3" s="598"/>
      <c r="EQG3" s="598"/>
      <c r="EQH3" s="598"/>
      <c r="EQI3" s="598"/>
      <c r="EQJ3" s="598"/>
      <c r="EQK3" s="598"/>
      <c r="EQL3" s="598"/>
      <c r="EQM3" s="598"/>
      <c r="EQN3" s="598"/>
      <c r="EQO3" s="598"/>
      <c r="EQP3" s="598"/>
      <c r="EQQ3" s="598"/>
      <c r="EQR3" s="598"/>
      <c r="EQS3" s="598"/>
      <c r="EQT3" s="598"/>
      <c r="EQU3" s="598"/>
      <c r="EQV3" s="598"/>
      <c r="EQW3" s="598"/>
      <c r="EQX3" s="598"/>
      <c r="EQY3" s="598"/>
      <c r="EQZ3" s="598"/>
      <c r="ERA3" s="598"/>
      <c r="ERB3" s="598"/>
      <c r="ERC3" s="598"/>
      <c r="ERD3" s="598"/>
      <c r="ERE3" s="598"/>
      <c r="ERF3" s="598"/>
      <c r="ERG3" s="598"/>
      <c r="ERH3" s="598"/>
      <c r="ERI3" s="598"/>
      <c r="ERJ3" s="598"/>
      <c r="ERK3" s="598"/>
      <c r="ERL3" s="598"/>
      <c r="ERM3" s="598"/>
      <c r="ERN3" s="598"/>
      <c r="ERO3" s="598"/>
      <c r="ERP3" s="598"/>
      <c r="ERQ3" s="598"/>
      <c r="ERR3" s="598"/>
      <c r="ERS3" s="598"/>
      <c r="ERT3" s="598"/>
      <c r="ERU3" s="598"/>
      <c r="ERV3" s="598"/>
      <c r="ERW3" s="598"/>
      <c r="ERX3" s="598"/>
      <c r="ERY3" s="598"/>
      <c r="ERZ3" s="598"/>
      <c r="ESA3" s="598"/>
      <c r="ESB3" s="598"/>
      <c r="ESC3" s="598"/>
      <c r="ESD3" s="598"/>
      <c r="ESE3" s="598"/>
      <c r="ESF3" s="598"/>
      <c r="ESG3" s="598"/>
      <c r="ESH3" s="598"/>
      <c r="ESI3" s="598"/>
      <c r="ESJ3" s="598"/>
      <c r="ESK3" s="598"/>
      <c r="ESL3" s="598"/>
      <c r="ESM3" s="598"/>
      <c r="ESN3" s="598"/>
      <c r="ESO3" s="598"/>
      <c r="ESP3" s="598"/>
      <c r="ESQ3" s="598"/>
      <c r="ESR3" s="598"/>
      <c r="ESS3" s="598"/>
      <c r="EST3" s="598"/>
      <c r="ESU3" s="598"/>
      <c r="ESV3" s="598"/>
      <c r="ESW3" s="598"/>
      <c r="ESX3" s="598"/>
      <c r="ESY3" s="598"/>
      <c r="ESZ3" s="598"/>
      <c r="ETA3" s="598"/>
      <c r="ETB3" s="598"/>
      <c r="ETC3" s="598"/>
      <c r="ETD3" s="598"/>
      <c r="ETE3" s="598"/>
      <c r="ETF3" s="598"/>
      <c r="ETG3" s="598"/>
      <c r="ETH3" s="598"/>
      <c r="ETI3" s="598"/>
      <c r="ETJ3" s="598"/>
      <c r="ETK3" s="598"/>
      <c r="ETL3" s="598"/>
      <c r="ETM3" s="598"/>
      <c r="ETN3" s="598"/>
      <c r="ETO3" s="598"/>
      <c r="ETP3" s="598"/>
      <c r="ETQ3" s="598"/>
      <c r="ETR3" s="598"/>
      <c r="ETS3" s="598"/>
      <c r="ETT3" s="598"/>
      <c r="ETU3" s="598"/>
      <c r="ETV3" s="598"/>
      <c r="ETW3" s="598"/>
      <c r="ETX3" s="598"/>
      <c r="ETY3" s="598"/>
      <c r="ETZ3" s="598"/>
      <c r="EUA3" s="598"/>
      <c r="EUB3" s="598"/>
      <c r="EUC3" s="598"/>
      <c r="EUD3" s="598"/>
      <c r="EUE3" s="598"/>
      <c r="EUF3" s="598"/>
      <c r="EUG3" s="598"/>
      <c r="EUH3" s="598"/>
      <c r="EUI3" s="598"/>
      <c r="EUJ3" s="598"/>
      <c r="EUK3" s="598"/>
      <c r="EUL3" s="598"/>
      <c r="EUM3" s="598"/>
      <c r="EUN3" s="598"/>
      <c r="EUO3" s="598"/>
      <c r="EUP3" s="598"/>
      <c r="EUQ3" s="598"/>
      <c r="EUR3" s="598"/>
      <c r="EUS3" s="598"/>
      <c r="EUT3" s="598"/>
      <c r="EUU3" s="598"/>
      <c r="EUV3" s="598"/>
      <c r="EUW3" s="598"/>
      <c r="EUX3" s="598"/>
      <c r="EUY3" s="598"/>
      <c r="EUZ3" s="598"/>
      <c r="EVA3" s="598"/>
      <c r="EVB3" s="598"/>
      <c r="EVC3" s="598"/>
      <c r="EVD3" s="598"/>
      <c r="EVE3" s="598"/>
      <c r="EVF3" s="598"/>
      <c r="EVG3" s="598"/>
      <c r="EVH3" s="598"/>
      <c r="EVI3" s="598"/>
      <c r="EVJ3" s="598"/>
      <c r="EVK3" s="598"/>
      <c r="EVL3" s="598"/>
      <c r="EVM3" s="598"/>
      <c r="EVN3" s="598"/>
      <c r="EVO3" s="598"/>
      <c r="EVP3" s="598"/>
      <c r="EVQ3" s="598"/>
      <c r="EVR3" s="598"/>
      <c r="EVS3" s="598"/>
      <c r="EVT3" s="598"/>
      <c r="EVU3" s="598"/>
      <c r="EVV3" s="598"/>
      <c r="EVW3" s="598"/>
      <c r="EVX3" s="598"/>
      <c r="EVY3" s="598"/>
      <c r="EVZ3" s="598"/>
      <c r="EWA3" s="598"/>
      <c r="EWB3" s="598"/>
      <c r="EWC3" s="598"/>
      <c r="EWD3" s="598"/>
      <c r="EWE3" s="598"/>
      <c r="EWF3" s="598"/>
      <c r="EWG3" s="598"/>
      <c r="EWH3" s="598"/>
      <c r="EWI3" s="598"/>
      <c r="EWJ3" s="598"/>
      <c r="EWK3" s="598"/>
      <c r="EWL3" s="598"/>
      <c r="EWM3" s="598"/>
      <c r="EWN3" s="598"/>
      <c r="EWO3" s="598"/>
      <c r="EWP3" s="598"/>
      <c r="EWQ3" s="598"/>
      <c r="EWR3" s="598"/>
      <c r="EWS3" s="598"/>
      <c r="EWT3" s="598"/>
      <c r="EWU3" s="598"/>
      <c r="EWV3" s="598"/>
      <c r="EWW3" s="598"/>
      <c r="EWX3" s="598"/>
      <c r="EWY3" s="598"/>
      <c r="EWZ3" s="598"/>
      <c r="EXA3" s="598"/>
      <c r="EXB3" s="598"/>
      <c r="EXC3" s="598"/>
      <c r="EXD3" s="598"/>
      <c r="EXE3" s="598"/>
      <c r="EXF3" s="598"/>
      <c r="EXG3" s="598"/>
      <c r="EXH3" s="598"/>
      <c r="EXI3" s="598"/>
      <c r="EXJ3" s="598"/>
      <c r="EXK3" s="598"/>
      <c r="EXL3" s="598"/>
      <c r="EXM3" s="598"/>
      <c r="EXN3" s="598"/>
      <c r="EXO3" s="598"/>
      <c r="EXP3" s="598"/>
      <c r="EXQ3" s="598"/>
      <c r="EXR3" s="598"/>
      <c r="EXS3" s="598"/>
      <c r="EXT3" s="598"/>
      <c r="EXU3" s="598"/>
      <c r="EXV3" s="598"/>
      <c r="EXW3" s="598"/>
      <c r="EXX3" s="598"/>
      <c r="EXY3" s="598"/>
      <c r="EXZ3" s="598"/>
      <c r="EYA3" s="598"/>
      <c r="EYB3" s="598"/>
      <c r="EYC3" s="598"/>
      <c r="EYD3" s="598"/>
      <c r="EYE3" s="598"/>
      <c r="EYF3" s="598"/>
      <c r="EYG3" s="598"/>
      <c r="EYH3" s="598"/>
      <c r="EYI3" s="598"/>
      <c r="EYJ3" s="598"/>
      <c r="EYK3" s="598"/>
      <c r="EYL3" s="598"/>
      <c r="EYM3" s="598"/>
      <c r="EYN3" s="598"/>
      <c r="EYO3" s="598"/>
      <c r="EYP3" s="598"/>
      <c r="EYQ3" s="598"/>
      <c r="EYR3" s="598"/>
      <c r="EYS3" s="598"/>
      <c r="EYT3" s="598"/>
      <c r="EYU3" s="598"/>
      <c r="EYV3" s="598"/>
      <c r="EYW3" s="598"/>
      <c r="EYX3" s="598"/>
      <c r="EYY3" s="598"/>
      <c r="EYZ3" s="598"/>
      <c r="EZA3" s="598"/>
      <c r="EZB3" s="598"/>
      <c r="EZC3" s="598"/>
      <c r="EZD3" s="598"/>
      <c r="EZE3" s="598"/>
      <c r="EZF3" s="598"/>
      <c r="EZG3" s="598"/>
      <c r="EZH3" s="598"/>
      <c r="EZI3" s="598"/>
      <c r="EZJ3" s="598"/>
      <c r="EZK3" s="598"/>
      <c r="EZL3" s="598"/>
      <c r="EZM3" s="598"/>
      <c r="EZN3" s="598"/>
      <c r="EZO3" s="598"/>
      <c r="EZP3" s="598"/>
      <c r="EZQ3" s="598"/>
      <c r="EZR3" s="598"/>
      <c r="EZS3" s="598"/>
      <c r="EZT3" s="598"/>
      <c r="EZU3" s="598"/>
      <c r="EZV3" s="598"/>
      <c r="EZW3" s="598"/>
      <c r="EZX3" s="598"/>
      <c r="EZY3" s="598"/>
      <c r="EZZ3" s="598"/>
      <c r="FAA3" s="598"/>
      <c r="FAB3" s="598"/>
      <c r="FAC3" s="598"/>
      <c r="FAD3" s="598"/>
      <c r="FAE3" s="598"/>
      <c r="FAF3" s="598"/>
      <c r="FAG3" s="598"/>
      <c r="FAH3" s="598"/>
      <c r="FAI3" s="598"/>
      <c r="FAJ3" s="598"/>
      <c r="FAK3" s="598"/>
      <c r="FAL3" s="598"/>
      <c r="FAM3" s="598"/>
      <c r="FAN3" s="598"/>
      <c r="FAO3" s="598"/>
      <c r="FAP3" s="598"/>
      <c r="FAQ3" s="598"/>
      <c r="FAR3" s="598"/>
      <c r="FAS3" s="598"/>
      <c r="FAT3" s="598"/>
      <c r="FAU3" s="598"/>
      <c r="FAV3" s="598"/>
      <c r="FAW3" s="598"/>
      <c r="FAX3" s="598"/>
      <c r="FAY3" s="598"/>
      <c r="FAZ3" s="598"/>
      <c r="FBA3" s="598"/>
      <c r="FBB3" s="598"/>
      <c r="FBC3" s="598"/>
      <c r="FBD3" s="598"/>
      <c r="FBE3" s="598"/>
      <c r="FBF3" s="598"/>
      <c r="FBG3" s="598"/>
      <c r="FBH3" s="598"/>
      <c r="FBI3" s="598"/>
      <c r="FBJ3" s="598"/>
      <c r="FBK3" s="598"/>
      <c r="FBL3" s="598"/>
      <c r="FBM3" s="598"/>
      <c r="FBN3" s="598"/>
      <c r="FBO3" s="598"/>
      <c r="FBP3" s="598"/>
      <c r="FBQ3" s="598"/>
      <c r="FBR3" s="598"/>
      <c r="FBS3" s="598"/>
      <c r="FBT3" s="598"/>
      <c r="FBU3" s="598"/>
      <c r="FBV3" s="598"/>
      <c r="FBW3" s="598"/>
      <c r="FBX3" s="598"/>
      <c r="FBY3" s="598"/>
      <c r="FBZ3" s="598"/>
      <c r="FCA3" s="598"/>
      <c r="FCB3" s="598"/>
      <c r="FCC3" s="598"/>
      <c r="FCD3" s="598"/>
      <c r="FCE3" s="598"/>
      <c r="FCF3" s="598"/>
      <c r="FCG3" s="598"/>
      <c r="FCH3" s="598"/>
      <c r="FCI3" s="598"/>
      <c r="FCJ3" s="598"/>
      <c r="FCK3" s="598"/>
      <c r="FCL3" s="598"/>
      <c r="FCM3" s="598"/>
      <c r="FCN3" s="598"/>
      <c r="FCO3" s="598"/>
      <c r="FCP3" s="598"/>
      <c r="FCQ3" s="598"/>
      <c r="FCR3" s="598"/>
      <c r="FCS3" s="598"/>
      <c r="FCT3" s="598"/>
      <c r="FCU3" s="598"/>
      <c r="FCV3" s="598"/>
      <c r="FCW3" s="598"/>
      <c r="FCX3" s="598"/>
      <c r="FCY3" s="598"/>
      <c r="FCZ3" s="598"/>
      <c r="FDA3" s="598"/>
      <c r="FDB3" s="598"/>
      <c r="FDC3" s="598"/>
      <c r="FDD3" s="598"/>
      <c r="FDE3" s="598"/>
      <c r="FDF3" s="598"/>
      <c r="FDG3" s="598"/>
      <c r="FDH3" s="598"/>
      <c r="FDI3" s="598"/>
      <c r="FDJ3" s="598"/>
      <c r="FDK3" s="598"/>
      <c r="FDL3" s="598"/>
      <c r="FDM3" s="598"/>
      <c r="FDN3" s="598"/>
      <c r="FDO3" s="598"/>
      <c r="FDP3" s="598"/>
      <c r="FDQ3" s="598"/>
      <c r="FDR3" s="598"/>
      <c r="FDS3" s="598"/>
      <c r="FDT3" s="598"/>
      <c r="FDU3" s="598"/>
      <c r="FDV3" s="598"/>
      <c r="FDW3" s="598"/>
      <c r="FDX3" s="598"/>
      <c r="FDY3" s="598"/>
      <c r="FDZ3" s="598"/>
      <c r="FEA3" s="598"/>
      <c r="FEB3" s="598"/>
      <c r="FEC3" s="598"/>
      <c r="FED3" s="598"/>
      <c r="FEE3" s="598"/>
      <c r="FEF3" s="598"/>
      <c r="FEG3" s="598"/>
      <c r="FEH3" s="598"/>
      <c r="FEI3" s="598"/>
      <c r="FEJ3" s="598"/>
      <c r="FEK3" s="598"/>
      <c r="FEL3" s="598"/>
      <c r="FEM3" s="598"/>
      <c r="FEN3" s="598"/>
      <c r="FEO3" s="598"/>
      <c r="FEP3" s="598"/>
      <c r="FEQ3" s="598"/>
      <c r="FER3" s="598"/>
      <c r="FES3" s="598"/>
      <c r="FET3" s="598"/>
      <c r="FEU3" s="598"/>
      <c r="FEV3" s="598"/>
      <c r="FEW3" s="598"/>
      <c r="FEX3" s="598"/>
      <c r="FEY3" s="598"/>
      <c r="FEZ3" s="598"/>
      <c r="FFA3" s="598"/>
      <c r="FFB3" s="598"/>
      <c r="FFC3" s="598"/>
      <c r="FFD3" s="598"/>
      <c r="FFE3" s="598"/>
      <c r="FFF3" s="598"/>
      <c r="FFG3" s="598"/>
      <c r="FFH3" s="598"/>
      <c r="FFI3" s="598"/>
      <c r="FFJ3" s="598"/>
      <c r="FFK3" s="598"/>
      <c r="FFL3" s="598"/>
      <c r="FFM3" s="598"/>
      <c r="FFN3" s="598"/>
      <c r="FFO3" s="598"/>
      <c r="FFP3" s="598"/>
      <c r="FFQ3" s="598"/>
      <c r="FFR3" s="598"/>
      <c r="FFS3" s="598"/>
      <c r="FFT3" s="598"/>
      <c r="FFU3" s="598"/>
      <c r="FFV3" s="598"/>
      <c r="FFW3" s="598"/>
      <c r="FFX3" s="598"/>
      <c r="FFY3" s="598"/>
      <c r="FFZ3" s="598"/>
      <c r="FGA3" s="598"/>
      <c r="FGB3" s="598"/>
      <c r="FGC3" s="598"/>
      <c r="FGD3" s="598"/>
      <c r="FGE3" s="598"/>
      <c r="FGF3" s="598"/>
      <c r="FGG3" s="598"/>
      <c r="FGH3" s="598"/>
      <c r="FGI3" s="598"/>
      <c r="FGJ3" s="598"/>
      <c r="FGK3" s="598"/>
      <c r="FGL3" s="598"/>
      <c r="FGM3" s="598"/>
      <c r="FGN3" s="598"/>
      <c r="FGO3" s="598"/>
      <c r="FGP3" s="598"/>
      <c r="FGQ3" s="598"/>
      <c r="FGR3" s="598"/>
      <c r="FGS3" s="598"/>
      <c r="FGT3" s="598"/>
      <c r="FGU3" s="598"/>
      <c r="FGV3" s="598"/>
      <c r="FGW3" s="598"/>
      <c r="FGX3" s="598"/>
      <c r="FGY3" s="598"/>
      <c r="FGZ3" s="598"/>
      <c r="FHA3" s="598"/>
      <c r="FHB3" s="598"/>
      <c r="FHC3" s="598"/>
      <c r="FHD3" s="598"/>
      <c r="FHE3" s="598"/>
      <c r="FHF3" s="598"/>
      <c r="FHG3" s="598"/>
      <c r="FHH3" s="598"/>
      <c r="FHI3" s="598"/>
      <c r="FHJ3" s="598"/>
      <c r="FHK3" s="598"/>
      <c r="FHL3" s="598"/>
      <c r="FHM3" s="598"/>
      <c r="FHN3" s="598"/>
      <c r="FHO3" s="598"/>
      <c r="FHP3" s="598"/>
      <c r="FHQ3" s="598"/>
      <c r="FHR3" s="598"/>
      <c r="FHS3" s="598"/>
      <c r="FHT3" s="598"/>
      <c r="FHU3" s="598"/>
      <c r="FHV3" s="598"/>
      <c r="FHW3" s="598"/>
      <c r="FHX3" s="598"/>
      <c r="FHY3" s="598"/>
      <c r="FHZ3" s="598"/>
      <c r="FIA3" s="598"/>
      <c r="FIB3" s="598"/>
      <c r="FIC3" s="598"/>
      <c r="FID3" s="598"/>
      <c r="FIE3" s="598"/>
      <c r="FIF3" s="598"/>
      <c r="FIG3" s="598"/>
      <c r="FIH3" s="598"/>
      <c r="FII3" s="598"/>
      <c r="FIJ3" s="598"/>
      <c r="FIK3" s="598"/>
      <c r="FIL3" s="598"/>
      <c r="FIM3" s="598"/>
      <c r="FIN3" s="598"/>
      <c r="FIO3" s="598"/>
      <c r="FIP3" s="598"/>
      <c r="FIQ3" s="598"/>
      <c r="FIR3" s="598"/>
      <c r="FIS3" s="598"/>
      <c r="FIT3" s="598"/>
      <c r="FIU3" s="598"/>
      <c r="FIV3" s="598"/>
      <c r="FIW3" s="598"/>
      <c r="FIX3" s="598"/>
      <c r="FIY3" s="598"/>
      <c r="FIZ3" s="598"/>
      <c r="FJA3" s="598"/>
      <c r="FJB3" s="598"/>
      <c r="FJC3" s="598"/>
      <c r="FJD3" s="598"/>
      <c r="FJE3" s="598"/>
      <c r="FJF3" s="598"/>
      <c r="FJG3" s="598"/>
      <c r="FJH3" s="598"/>
      <c r="FJI3" s="598"/>
      <c r="FJJ3" s="598"/>
      <c r="FJK3" s="598"/>
      <c r="FJL3" s="598"/>
      <c r="FJM3" s="598"/>
      <c r="FJN3" s="598"/>
      <c r="FJO3" s="598"/>
      <c r="FJP3" s="598"/>
      <c r="FJQ3" s="598"/>
      <c r="FJR3" s="598"/>
      <c r="FJS3" s="598"/>
      <c r="FJT3" s="598"/>
      <c r="FJU3" s="598"/>
      <c r="FJV3" s="598"/>
      <c r="FJW3" s="598"/>
      <c r="FJX3" s="598"/>
      <c r="FJY3" s="598"/>
      <c r="FJZ3" s="598"/>
      <c r="FKA3" s="598"/>
      <c r="FKB3" s="598"/>
      <c r="FKC3" s="598"/>
      <c r="FKD3" s="598"/>
      <c r="FKE3" s="598"/>
      <c r="FKF3" s="598"/>
      <c r="FKG3" s="598"/>
      <c r="FKH3" s="598"/>
      <c r="FKI3" s="598"/>
      <c r="FKJ3" s="598"/>
      <c r="FKK3" s="598"/>
      <c r="FKL3" s="598"/>
      <c r="FKM3" s="598"/>
      <c r="FKN3" s="598"/>
      <c r="FKO3" s="598"/>
      <c r="FKP3" s="598"/>
      <c r="FKQ3" s="598"/>
      <c r="FKR3" s="598"/>
      <c r="FKS3" s="598"/>
      <c r="FKT3" s="598"/>
      <c r="FKU3" s="598"/>
      <c r="FKV3" s="598"/>
      <c r="FKW3" s="598"/>
      <c r="FKX3" s="598"/>
      <c r="FKY3" s="598"/>
      <c r="FKZ3" s="598"/>
      <c r="FLA3" s="598"/>
      <c r="FLB3" s="598"/>
      <c r="FLC3" s="598"/>
      <c r="FLD3" s="598"/>
      <c r="FLE3" s="598"/>
      <c r="FLF3" s="598"/>
      <c r="FLG3" s="598"/>
      <c r="FLH3" s="598"/>
      <c r="FLI3" s="598"/>
      <c r="FLJ3" s="598"/>
      <c r="FLK3" s="598"/>
      <c r="FLL3" s="598"/>
      <c r="FLM3" s="598"/>
      <c r="FLN3" s="598"/>
      <c r="FLO3" s="598"/>
      <c r="FLP3" s="598"/>
      <c r="FLQ3" s="598"/>
      <c r="FLR3" s="598"/>
      <c r="FLS3" s="598"/>
      <c r="FLT3" s="598"/>
      <c r="FLU3" s="598"/>
      <c r="FLV3" s="598"/>
      <c r="FLW3" s="598"/>
      <c r="FLX3" s="598"/>
      <c r="FLY3" s="598"/>
      <c r="FLZ3" s="598"/>
      <c r="FMA3" s="598"/>
      <c r="FMB3" s="598"/>
      <c r="FMC3" s="598"/>
      <c r="FMD3" s="598"/>
      <c r="FME3" s="598"/>
      <c r="FMF3" s="598"/>
      <c r="FMG3" s="598"/>
      <c r="FMH3" s="598"/>
      <c r="FMI3" s="598"/>
      <c r="FMJ3" s="598"/>
      <c r="FMK3" s="598"/>
      <c r="FML3" s="598"/>
      <c r="FMM3" s="598"/>
      <c r="FMN3" s="598"/>
      <c r="FMO3" s="598"/>
      <c r="FMP3" s="598"/>
      <c r="FMQ3" s="598"/>
      <c r="FMR3" s="598"/>
      <c r="FMS3" s="598"/>
      <c r="FMT3" s="598"/>
      <c r="FMU3" s="598"/>
      <c r="FMV3" s="598"/>
      <c r="FMW3" s="598"/>
      <c r="FMX3" s="598"/>
      <c r="FMY3" s="598"/>
      <c r="FMZ3" s="598"/>
      <c r="FNA3" s="598"/>
      <c r="FNB3" s="598"/>
      <c r="FNC3" s="598"/>
      <c r="FND3" s="598"/>
      <c r="FNE3" s="598"/>
      <c r="FNF3" s="598"/>
      <c r="FNG3" s="598"/>
      <c r="FNH3" s="598"/>
      <c r="FNI3" s="598"/>
      <c r="FNJ3" s="598"/>
      <c r="FNK3" s="598"/>
      <c r="FNL3" s="598"/>
      <c r="FNM3" s="598"/>
      <c r="FNN3" s="598"/>
      <c r="FNO3" s="598"/>
      <c r="FNP3" s="598"/>
      <c r="FNQ3" s="598"/>
      <c r="FNR3" s="598"/>
      <c r="FNS3" s="598"/>
      <c r="FNT3" s="598"/>
      <c r="FNU3" s="598"/>
      <c r="FNV3" s="598"/>
      <c r="FNW3" s="598"/>
      <c r="FNX3" s="598"/>
      <c r="FNY3" s="598"/>
      <c r="FNZ3" s="598"/>
      <c r="FOA3" s="598"/>
      <c r="FOB3" s="598"/>
      <c r="FOC3" s="598"/>
      <c r="FOD3" s="598"/>
      <c r="FOE3" s="598"/>
      <c r="FOF3" s="598"/>
      <c r="FOG3" s="598"/>
      <c r="FOH3" s="598"/>
      <c r="FOI3" s="598"/>
      <c r="FOJ3" s="598"/>
      <c r="FOK3" s="598"/>
      <c r="FOL3" s="598"/>
      <c r="FOM3" s="598"/>
      <c r="FON3" s="598"/>
      <c r="FOO3" s="598"/>
      <c r="FOP3" s="598"/>
      <c r="FOQ3" s="598"/>
      <c r="FOR3" s="598"/>
      <c r="FOS3" s="598"/>
      <c r="FOT3" s="598"/>
      <c r="FOU3" s="598"/>
      <c r="FOV3" s="598"/>
      <c r="FOW3" s="598"/>
      <c r="FOX3" s="598"/>
      <c r="FOY3" s="598"/>
      <c r="FOZ3" s="598"/>
      <c r="FPA3" s="598"/>
      <c r="FPB3" s="598"/>
      <c r="FPC3" s="598"/>
      <c r="FPD3" s="598"/>
      <c r="FPE3" s="598"/>
      <c r="FPF3" s="598"/>
      <c r="FPG3" s="598"/>
      <c r="FPH3" s="598"/>
      <c r="FPI3" s="598"/>
      <c r="FPJ3" s="598"/>
      <c r="FPK3" s="598"/>
      <c r="FPL3" s="598"/>
      <c r="FPM3" s="598"/>
      <c r="FPN3" s="598"/>
      <c r="FPO3" s="598"/>
      <c r="FPP3" s="598"/>
      <c r="FPQ3" s="598"/>
      <c r="FPR3" s="598"/>
      <c r="FPS3" s="598"/>
      <c r="FPT3" s="598"/>
      <c r="FPU3" s="598"/>
      <c r="FPV3" s="598"/>
      <c r="FPW3" s="598"/>
      <c r="FPX3" s="598"/>
      <c r="FPY3" s="598"/>
      <c r="FPZ3" s="598"/>
      <c r="FQA3" s="598"/>
      <c r="FQB3" s="598"/>
      <c r="FQC3" s="598"/>
      <c r="FQD3" s="598"/>
      <c r="FQE3" s="598"/>
      <c r="FQF3" s="598"/>
      <c r="FQG3" s="598"/>
      <c r="FQH3" s="598"/>
      <c r="FQI3" s="598"/>
      <c r="FQJ3" s="598"/>
      <c r="FQK3" s="598"/>
      <c r="FQL3" s="598"/>
      <c r="FQM3" s="598"/>
      <c r="FQN3" s="598"/>
      <c r="FQO3" s="598"/>
      <c r="FQP3" s="598"/>
      <c r="FQQ3" s="598"/>
      <c r="FQR3" s="598"/>
      <c r="FQS3" s="598"/>
      <c r="FQT3" s="598"/>
      <c r="FQU3" s="598"/>
      <c r="FQV3" s="598"/>
      <c r="FQW3" s="598"/>
      <c r="FQX3" s="598"/>
      <c r="FQY3" s="598"/>
      <c r="FQZ3" s="598"/>
      <c r="FRA3" s="598"/>
      <c r="FRB3" s="598"/>
      <c r="FRC3" s="598"/>
      <c r="FRD3" s="598"/>
      <c r="FRE3" s="598"/>
      <c r="FRF3" s="598"/>
      <c r="FRG3" s="598"/>
      <c r="FRH3" s="598"/>
      <c r="FRI3" s="598"/>
      <c r="FRJ3" s="598"/>
      <c r="FRK3" s="598"/>
      <c r="FRL3" s="598"/>
      <c r="FRM3" s="598"/>
      <c r="FRN3" s="598"/>
      <c r="FRO3" s="598"/>
      <c r="FRP3" s="598"/>
      <c r="FRQ3" s="598"/>
      <c r="FRR3" s="598"/>
      <c r="FRS3" s="598"/>
      <c r="FRT3" s="598"/>
      <c r="FRU3" s="598"/>
      <c r="FRV3" s="598"/>
      <c r="FRW3" s="598"/>
      <c r="FRX3" s="598"/>
      <c r="FRY3" s="598"/>
      <c r="FRZ3" s="598"/>
      <c r="FSA3" s="598"/>
      <c r="FSB3" s="598"/>
      <c r="FSC3" s="598"/>
      <c r="FSD3" s="598"/>
      <c r="FSE3" s="598"/>
      <c r="FSF3" s="598"/>
      <c r="FSG3" s="598"/>
      <c r="FSH3" s="598"/>
      <c r="FSI3" s="598"/>
      <c r="FSJ3" s="598"/>
      <c r="FSK3" s="598"/>
      <c r="FSL3" s="598"/>
      <c r="FSM3" s="598"/>
      <c r="FSN3" s="598"/>
      <c r="FSO3" s="598"/>
      <c r="FSP3" s="598"/>
      <c r="FSQ3" s="598"/>
      <c r="FSR3" s="598"/>
      <c r="FSS3" s="598"/>
      <c r="FST3" s="598"/>
      <c r="FSU3" s="598"/>
      <c r="FSV3" s="598"/>
      <c r="FSW3" s="598"/>
      <c r="FSX3" s="598"/>
      <c r="FSY3" s="598"/>
      <c r="FSZ3" s="598"/>
      <c r="FTA3" s="598"/>
      <c r="FTB3" s="598"/>
      <c r="FTC3" s="598"/>
      <c r="FTD3" s="598"/>
      <c r="FTE3" s="598"/>
      <c r="FTF3" s="598"/>
      <c r="FTG3" s="598"/>
      <c r="FTH3" s="598"/>
      <c r="FTI3" s="598"/>
      <c r="FTJ3" s="598"/>
      <c r="FTK3" s="598"/>
      <c r="FTL3" s="598"/>
      <c r="FTM3" s="598"/>
      <c r="FTN3" s="598"/>
      <c r="FTO3" s="598"/>
      <c r="FTP3" s="598"/>
      <c r="FTQ3" s="598"/>
      <c r="FTR3" s="598"/>
      <c r="FTS3" s="598"/>
      <c r="FTT3" s="598"/>
      <c r="FTU3" s="598"/>
      <c r="FTV3" s="598"/>
      <c r="FTW3" s="598"/>
      <c r="FTX3" s="598"/>
      <c r="FTY3" s="598"/>
      <c r="FTZ3" s="598"/>
      <c r="FUA3" s="598"/>
      <c r="FUB3" s="598"/>
      <c r="FUC3" s="598"/>
      <c r="FUD3" s="598"/>
      <c r="FUE3" s="598"/>
      <c r="FUF3" s="598"/>
      <c r="FUG3" s="598"/>
      <c r="FUH3" s="598"/>
      <c r="FUI3" s="598"/>
      <c r="FUJ3" s="598"/>
      <c r="FUK3" s="598"/>
      <c r="FUL3" s="598"/>
      <c r="FUM3" s="598"/>
      <c r="FUN3" s="598"/>
      <c r="FUO3" s="598"/>
      <c r="FUP3" s="598"/>
      <c r="FUQ3" s="598"/>
      <c r="FUR3" s="598"/>
      <c r="FUS3" s="598"/>
      <c r="FUT3" s="598"/>
      <c r="FUU3" s="598"/>
      <c r="FUV3" s="598"/>
      <c r="FUW3" s="598"/>
      <c r="FUX3" s="598"/>
      <c r="FUY3" s="598"/>
      <c r="FUZ3" s="598"/>
      <c r="FVA3" s="598"/>
      <c r="FVB3" s="598"/>
      <c r="FVC3" s="598"/>
      <c r="FVD3" s="598"/>
      <c r="FVE3" s="598"/>
      <c r="FVF3" s="598"/>
      <c r="FVG3" s="598"/>
      <c r="FVH3" s="598"/>
      <c r="FVI3" s="598"/>
      <c r="FVJ3" s="598"/>
      <c r="FVK3" s="598"/>
      <c r="FVL3" s="598"/>
      <c r="FVM3" s="598"/>
      <c r="FVN3" s="598"/>
      <c r="FVO3" s="598"/>
      <c r="FVP3" s="598"/>
      <c r="FVQ3" s="598"/>
      <c r="FVR3" s="598"/>
      <c r="FVS3" s="598"/>
      <c r="FVT3" s="598"/>
      <c r="FVU3" s="598"/>
      <c r="FVV3" s="598"/>
      <c r="FVW3" s="598"/>
      <c r="FVX3" s="598"/>
      <c r="FVY3" s="598"/>
      <c r="FVZ3" s="598"/>
      <c r="FWA3" s="598"/>
      <c r="FWB3" s="598"/>
      <c r="FWC3" s="598"/>
      <c r="FWD3" s="598"/>
      <c r="FWE3" s="598"/>
      <c r="FWF3" s="598"/>
      <c r="FWG3" s="598"/>
      <c r="FWH3" s="598"/>
      <c r="FWI3" s="598"/>
      <c r="FWJ3" s="598"/>
      <c r="FWK3" s="598"/>
      <c r="FWL3" s="598"/>
      <c r="FWM3" s="598"/>
      <c r="FWN3" s="598"/>
      <c r="FWO3" s="598"/>
      <c r="FWP3" s="598"/>
      <c r="FWQ3" s="598"/>
      <c r="FWR3" s="598"/>
      <c r="FWS3" s="598"/>
      <c r="FWT3" s="598"/>
      <c r="FWU3" s="598"/>
      <c r="FWV3" s="598"/>
      <c r="FWW3" s="598"/>
      <c r="FWX3" s="598"/>
      <c r="FWY3" s="598"/>
      <c r="FWZ3" s="598"/>
      <c r="FXA3" s="598"/>
      <c r="FXB3" s="598"/>
      <c r="FXC3" s="598"/>
      <c r="FXD3" s="598"/>
      <c r="FXE3" s="598"/>
      <c r="FXF3" s="598"/>
      <c r="FXG3" s="598"/>
      <c r="FXH3" s="598"/>
      <c r="FXI3" s="598"/>
      <c r="FXJ3" s="598"/>
      <c r="FXK3" s="598"/>
      <c r="FXL3" s="598"/>
      <c r="FXM3" s="598"/>
      <c r="FXN3" s="598"/>
      <c r="FXO3" s="598"/>
      <c r="FXP3" s="598"/>
      <c r="FXQ3" s="598"/>
      <c r="FXR3" s="598"/>
      <c r="FXS3" s="598"/>
      <c r="FXT3" s="598"/>
      <c r="FXU3" s="598"/>
      <c r="FXV3" s="598"/>
      <c r="FXW3" s="598"/>
      <c r="FXX3" s="598"/>
      <c r="FXY3" s="598"/>
      <c r="FXZ3" s="598"/>
      <c r="FYA3" s="598"/>
      <c r="FYB3" s="598"/>
      <c r="FYC3" s="598"/>
      <c r="FYD3" s="598"/>
      <c r="FYE3" s="598"/>
      <c r="FYF3" s="598"/>
      <c r="FYG3" s="598"/>
      <c r="FYH3" s="598"/>
      <c r="FYI3" s="598"/>
      <c r="FYJ3" s="598"/>
      <c r="FYK3" s="598"/>
      <c r="FYL3" s="598"/>
      <c r="FYM3" s="598"/>
      <c r="FYN3" s="598"/>
      <c r="FYO3" s="598"/>
      <c r="FYP3" s="598"/>
      <c r="FYQ3" s="598"/>
      <c r="FYR3" s="598"/>
      <c r="FYS3" s="598"/>
      <c r="FYT3" s="598"/>
      <c r="FYU3" s="598"/>
      <c r="FYV3" s="598"/>
      <c r="FYW3" s="598"/>
      <c r="FYX3" s="598"/>
      <c r="FYY3" s="598"/>
      <c r="FYZ3" s="598"/>
      <c r="FZA3" s="598"/>
      <c r="FZB3" s="598"/>
      <c r="FZC3" s="598"/>
      <c r="FZD3" s="598"/>
      <c r="FZE3" s="598"/>
      <c r="FZF3" s="598"/>
      <c r="FZG3" s="598"/>
      <c r="FZH3" s="598"/>
      <c r="FZI3" s="598"/>
      <c r="FZJ3" s="598"/>
      <c r="FZK3" s="598"/>
      <c r="FZL3" s="598"/>
      <c r="FZM3" s="598"/>
      <c r="FZN3" s="598"/>
      <c r="FZO3" s="598"/>
      <c r="FZP3" s="598"/>
      <c r="FZQ3" s="598"/>
      <c r="FZR3" s="598"/>
      <c r="FZS3" s="598"/>
      <c r="FZT3" s="598"/>
      <c r="FZU3" s="598"/>
      <c r="FZV3" s="598"/>
      <c r="FZW3" s="598"/>
      <c r="FZX3" s="598"/>
      <c r="FZY3" s="598"/>
      <c r="FZZ3" s="598"/>
      <c r="GAA3" s="598"/>
      <c r="GAB3" s="598"/>
      <c r="GAC3" s="598"/>
      <c r="GAD3" s="598"/>
      <c r="GAE3" s="598"/>
      <c r="GAF3" s="598"/>
      <c r="GAG3" s="598"/>
      <c r="GAH3" s="598"/>
      <c r="GAI3" s="598"/>
      <c r="GAJ3" s="598"/>
      <c r="GAK3" s="598"/>
      <c r="GAL3" s="598"/>
      <c r="GAM3" s="598"/>
      <c r="GAN3" s="598"/>
      <c r="GAO3" s="598"/>
      <c r="GAP3" s="598"/>
      <c r="GAQ3" s="598"/>
      <c r="GAR3" s="598"/>
      <c r="GAS3" s="598"/>
      <c r="GAT3" s="598"/>
      <c r="GAU3" s="598"/>
      <c r="GAV3" s="598"/>
      <c r="GAW3" s="598"/>
      <c r="GAX3" s="598"/>
      <c r="GAY3" s="598"/>
      <c r="GAZ3" s="598"/>
      <c r="GBA3" s="598"/>
      <c r="GBB3" s="598"/>
      <c r="GBC3" s="598"/>
      <c r="GBD3" s="598"/>
      <c r="GBE3" s="598"/>
      <c r="GBF3" s="598"/>
      <c r="GBG3" s="598"/>
      <c r="GBH3" s="598"/>
      <c r="GBI3" s="598"/>
      <c r="GBJ3" s="598"/>
      <c r="GBK3" s="598"/>
      <c r="GBL3" s="598"/>
      <c r="GBM3" s="598"/>
      <c r="GBN3" s="598"/>
      <c r="GBO3" s="598"/>
      <c r="GBP3" s="598"/>
      <c r="GBQ3" s="598"/>
      <c r="GBR3" s="598"/>
      <c r="GBS3" s="598"/>
      <c r="GBT3" s="598"/>
      <c r="GBU3" s="598"/>
      <c r="GBV3" s="598"/>
      <c r="GBW3" s="598"/>
      <c r="GBX3" s="598"/>
      <c r="GBY3" s="598"/>
      <c r="GBZ3" s="598"/>
      <c r="GCA3" s="598"/>
      <c r="GCB3" s="598"/>
      <c r="GCC3" s="598"/>
      <c r="GCD3" s="598"/>
      <c r="GCE3" s="598"/>
      <c r="GCF3" s="598"/>
      <c r="GCG3" s="598"/>
      <c r="GCH3" s="598"/>
      <c r="GCI3" s="598"/>
      <c r="GCJ3" s="598"/>
      <c r="GCK3" s="598"/>
      <c r="GCL3" s="598"/>
      <c r="GCM3" s="598"/>
      <c r="GCN3" s="598"/>
      <c r="GCO3" s="598"/>
      <c r="GCP3" s="598"/>
      <c r="GCQ3" s="598"/>
      <c r="GCR3" s="598"/>
      <c r="GCS3" s="598"/>
      <c r="GCT3" s="598"/>
      <c r="GCU3" s="598"/>
      <c r="GCV3" s="598"/>
      <c r="GCW3" s="598"/>
      <c r="GCX3" s="598"/>
      <c r="GCY3" s="598"/>
      <c r="GCZ3" s="598"/>
      <c r="GDA3" s="598"/>
      <c r="GDB3" s="598"/>
      <c r="GDC3" s="598"/>
      <c r="GDD3" s="598"/>
      <c r="GDE3" s="598"/>
      <c r="GDF3" s="598"/>
      <c r="GDG3" s="598"/>
      <c r="GDH3" s="598"/>
      <c r="GDI3" s="598"/>
      <c r="GDJ3" s="598"/>
      <c r="GDK3" s="598"/>
      <c r="GDL3" s="598"/>
      <c r="GDM3" s="598"/>
      <c r="GDN3" s="598"/>
      <c r="GDO3" s="598"/>
      <c r="GDP3" s="598"/>
      <c r="GDQ3" s="598"/>
      <c r="GDR3" s="598"/>
      <c r="GDS3" s="598"/>
      <c r="GDT3" s="598"/>
      <c r="GDU3" s="598"/>
      <c r="GDV3" s="598"/>
      <c r="GDW3" s="598"/>
      <c r="GDX3" s="598"/>
      <c r="GDY3" s="598"/>
      <c r="GDZ3" s="598"/>
      <c r="GEA3" s="598"/>
      <c r="GEB3" s="598"/>
      <c r="GEC3" s="598"/>
      <c r="GED3" s="598"/>
      <c r="GEE3" s="598"/>
      <c r="GEF3" s="598"/>
      <c r="GEG3" s="598"/>
      <c r="GEH3" s="598"/>
      <c r="GEI3" s="598"/>
      <c r="GEJ3" s="598"/>
      <c r="GEK3" s="598"/>
      <c r="GEL3" s="598"/>
      <c r="GEM3" s="598"/>
      <c r="GEN3" s="598"/>
      <c r="GEO3" s="598"/>
      <c r="GEP3" s="598"/>
      <c r="GEQ3" s="598"/>
      <c r="GER3" s="598"/>
      <c r="GES3" s="598"/>
      <c r="GET3" s="598"/>
      <c r="GEU3" s="598"/>
      <c r="GEV3" s="598"/>
      <c r="GEW3" s="598"/>
      <c r="GEX3" s="598"/>
      <c r="GEY3" s="598"/>
      <c r="GEZ3" s="598"/>
      <c r="GFA3" s="598"/>
      <c r="GFB3" s="598"/>
      <c r="GFC3" s="598"/>
      <c r="GFD3" s="598"/>
      <c r="GFE3" s="598"/>
      <c r="GFF3" s="598"/>
      <c r="GFG3" s="598"/>
      <c r="GFH3" s="598"/>
      <c r="GFI3" s="598"/>
      <c r="GFJ3" s="598"/>
      <c r="GFK3" s="598"/>
      <c r="GFL3" s="598"/>
      <c r="GFM3" s="598"/>
      <c r="GFN3" s="598"/>
      <c r="GFO3" s="598"/>
      <c r="GFP3" s="598"/>
      <c r="GFQ3" s="598"/>
      <c r="GFR3" s="598"/>
      <c r="GFS3" s="598"/>
      <c r="GFT3" s="598"/>
      <c r="GFU3" s="598"/>
      <c r="GFV3" s="598"/>
      <c r="GFW3" s="598"/>
      <c r="GFX3" s="598"/>
      <c r="GFY3" s="598"/>
      <c r="GFZ3" s="598"/>
      <c r="GGA3" s="598"/>
      <c r="GGB3" s="598"/>
      <c r="GGC3" s="598"/>
      <c r="GGD3" s="598"/>
      <c r="GGE3" s="598"/>
      <c r="GGF3" s="598"/>
      <c r="GGG3" s="598"/>
      <c r="GGH3" s="598"/>
      <c r="GGI3" s="598"/>
      <c r="GGJ3" s="598"/>
      <c r="GGK3" s="598"/>
      <c r="GGL3" s="598"/>
      <c r="GGM3" s="598"/>
      <c r="GGN3" s="598"/>
      <c r="GGO3" s="598"/>
      <c r="GGP3" s="598"/>
      <c r="GGQ3" s="598"/>
      <c r="GGR3" s="598"/>
      <c r="GGS3" s="598"/>
      <c r="GGT3" s="598"/>
      <c r="GGU3" s="598"/>
      <c r="GGV3" s="598"/>
      <c r="GGW3" s="598"/>
      <c r="GGX3" s="598"/>
      <c r="GGY3" s="598"/>
      <c r="GGZ3" s="598"/>
      <c r="GHA3" s="598"/>
      <c r="GHB3" s="598"/>
      <c r="GHC3" s="598"/>
      <c r="GHD3" s="598"/>
      <c r="GHE3" s="598"/>
      <c r="GHF3" s="598"/>
      <c r="GHG3" s="598"/>
      <c r="GHH3" s="598"/>
      <c r="GHI3" s="598"/>
      <c r="GHJ3" s="598"/>
      <c r="GHK3" s="598"/>
      <c r="GHL3" s="598"/>
      <c r="GHM3" s="598"/>
      <c r="GHN3" s="598"/>
      <c r="GHO3" s="598"/>
      <c r="GHP3" s="598"/>
      <c r="GHQ3" s="598"/>
      <c r="GHR3" s="598"/>
      <c r="GHS3" s="598"/>
      <c r="GHT3" s="598"/>
      <c r="GHU3" s="598"/>
      <c r="GHV3" s="598"/>
      <c r="GHW3" s="598"/>
      <c r="GHX3" s="598"/>
      <c r="GHY3" s="598"/>
      <c r="GHZ3" s="598"/>
      <c r="GIA3" s="598"/>
      <c r="GIB3" s="598"/>
      <c r="GIC3" s="598"/>
      <c r="GID3" s="598"/>
      <c r="GIE3" s="598"/>
      <c r="GIF3" s="598"/>
      <c r="GIG3" s="598"/>
      <c r="GIH3" s="598"/>
      <c r="GII3" s="598"/>
      <c r="GIJ3" s="598"/>
      <c r="GIK3" s="598"/>
      <c r="GIL3" s="598"/>
      <c r="GIM3" s="598"/>
      <c r="GIN3" s="598"/>
      <c r="GIO3" s="598"/>
      <c r="GIP3" s="598"/>
      <c r="GIQ3" s="598"/>
      <c r="GIR3" s="598"/>
      <c r="GIS3" s="598"/>
      <c r="GIT3" s="598"/>
      <c r="GIU3" s="598"/>
      <c r="GIV3" s="598"/>
      <c r="GIW3" s="598"/>
      <c r="GIX3" s="598"/>
      <c r="GIY3" s="598"/>
      <c r="GIZ3" s="598"/>
      <c r="GJA3" s="598"/>
      <c r="GJB3" s="598"/>
      <c r="GJC3" s="598"/>
      <c r="GJD3" s="598"/>
      <c r="GJE3" s="598"/>
      <c r="GJF3" s="598"/>
      <c r="GJG3" s="598"/>
      <c r="GJH3" s="598"/>
      <c r="GJI3" s="598"/>
      <c r="GJJ3" s="598"/>
      <c r="GJK3" s="598"/>
      <c r="GJL3" s="598"/>
      <c r="GJM3" s="598"/>
      <c r="GJN3" s="598"/>
      <c r="GJO3" s="598"/>
      <c r="GJP3" s="598"/>
      <c r="GJQ3" s="598"/>
      <c r="GJR3" s="598"/>
      <c r="GJS3" s="598"/>
      <c r="GJT3" s="598"/>
      <c r="GJU3" s="598"/>
      <c r="GJV3" s="598"/>
      <c r="GJW3" s="598"/>
      <c r="GJX3" s="598"/>
      <c r="GJY3" s="598"/>
      <c r="GJZ3" s="598"/>
      <c r="GKA3" s="598"/>
      <c r="GKB3" s="598"/>
      <c r="GKC3" s="598"/>
      <c r="GKD3" s="598"/>
      <c r="GKE3" s="598"/>
      <c r="GKF3" s="598"/>
      <c r="GKG3" s="598"/>
      <c r="GKH3" s="598"/>
      <c r="GKI3" s="598"/>
      <c r="GKJ3" s="598"/>
      <c r="GKK3" s="598"/>
      <c r="GKL3" s="598"/>
      <c r="GKM3" s="598"/>
      <c r="GKN3" s="598"/>
      <c r="GKO3" s="598"/>
      <c r="GKP3" s="598"/>
      <c r="GKQ3" s="598"/>
      <c r="GKR3" s="598"/>
      <c r="GKS3" s="598"/>
      <c r="GKT3" s="598"/>
      <c r="GKU3" s="598"/>
      <c r="GKV3" s="598"/>
      <c r="GKW3" s="598"/>
      <c r="GKX3" s="598"/>
      <c r="GKY3" s="598"/>
      <c r="GKZ3" s="598"/>
      <c r="GLA3" s="598"/>
      <c r="GLB3" s="598"/>
      <c r="GLC3" s="598"/>
      <c r="GLD3" s="598"/>
      <c r="GLE3" s="598"/>
      <c r="GLF3" s="598"/>
      <c r="GLG3" s="598"/>
      <c r="GLH3" s="598"/>
      <c r="GLI3" s="598"/>
      <c r="GLJ3" s="598"/>
      <c r="GLK3" s="598"/>
      <c r="GLL3" s="598"/>
      <c r="GLM3" s="598"/>
      <c r="GLN3" s="598"/>
      <c r="GLO3" s="598"/>
      <c r="GLP3" s="598"/>
      <c r="GLQ3" s="598"/>
      <c r="GLR3" s="598"/>
      <c r="GLS3" s="598"/>
      <c r="GLT3" s="598"/>
      <c r="GLU3" s="598"/>
      <c r="GLV3" s="598"/>
      <c r="GLW3" s="598"/>
      <c r="GLX3" s="598"/>
      <c r="GLY3" s="598"/>
      <c r="GLZ3" s="598"/>
      <c r="GMA3" s="598"/>
      <c r="GMB3" s="598"/>
      <c r="GMC3" s="598"/>
      <c r="GMD3" s="598"/>
      <c r="GME3" s="598"/>
      <c r="GMF3" s="598"/>
      <c r="GMG3" s="598"/>
      <c r="GMH3" s="598"/>
      <c r="GMI3" s="598"/>
      <c r="GMJ3" s="598"/>
      <c r="GMK3" s="598"/>
      <c r="GML3" s="598"/>
      <c r="GMM3" s="598"/>
      <c r="GMN3" s="598"/>
      <c r="GMO3" s="598"/>
      <c r="GMP3" s="598"/>
      <c r="GMQ3" s="598"/>
      <c r="GMR3" s="598"/>
      <c r="GMS3" s="598"/>
      <c r="GMT3" s="598"/>
      <c r="GMU3" s="598"/>
      <c r="GMV3" s="598"/>
      <c r="GMW3" s="598"/>
      <c r="GMX3" s="598"/>
      <c r="GMY3" s="598"/>
      <c r="GMZ3" s="598"/>
      <c r="GNA3" s="598"/>
      <c r="GNB3" s="598"/>
      <c r="GNC3" s="598"/>
      <c r="GND3" s="598"/>
      <c r="GNE3" s="598"/>
      <c r="GNF3" s="598"/>
      <c r="GNG3" s="598"/>
      <c r="GNH3" s="598"/>
      <c r="GNI3" s="598"/>
      <c r="GNJ3" s="598"/>
      <c r="GNK3" s="598"/>
      <c r="GNL3" s="598"/>
      <c r="GNM3" s="598"/>
      <c r="GNN3" s="598"/>
      <c r="GNO3" s="598"/>
      <c r="GNP3" s="598"/>
      <c r="GNQ3" s="598"/>
      <c r="GNR3" s="598"/>
      <c r="GNS3" s="598"/>
      <c r="GNT3" s="598"/>
      <c r="GNU3" s="598"/>
      <c r="GNV3" s="598"/>
      <c r="GNW3" s="598"/>
      <c r="GNX3" s="598"/>
      <c r="GNY3" s="598"/>
      <c r="GNZ3" s="598"/>
      <c r="GOA3" s="598"/>
      <c r="GOB3" s="598"/>
      <c r="GOC3" s="598"/>
      <c r="GOD3" s="598"/>
      <c r="GOE3" s="598"/>
      <c r="GOF3" s="598"/>
      <c r="GOG3" s="598"/>
      <c r="GOH3" s="598"/>
      <c r="GOI3" s="598"/>
      <c r="GOJ3" s="598"/>
      <c r="GOK3" s="598"/>
      <c r="GOL3" s="598"/>
      <c r="GOM3" s="598"/>
      <c r="GON3" s="598"/>
      <c r="GOO3" s="598"/>
      <c r="GOP3" s="598"/>
      <c r="GOQ3" s="598"/>
      <c r="GOR3" s="598"/>
      <c r="GOS3" s="598"/>
      <c r="GOT3" s="598"/>
      <c r="GOU3" s="598"/>
      <c r="GOV3" s="598"/>
      <c r="GOW3" s="598"/>
      <c r="GOX3" s="598"/>
      <c r="GOY3" s="598"/>
      <c r="GOZ3" s="598"/>
      <c r="GPA3" s="598"/>
      <c r="GPB3" s="598"/>
      <c r="GPC3" s="598"/>
      <c r="GPD3" s="598"/>
      <c r="GPE3" s="598"/>
      <c r="GPF3" s="598"/>
      <c r="GPG3" s="598"/>
      <c r="GPH3" s="598"/>
      <c r="GPI3" s="598"/>
      <c r="GPJ3" s="598"/>
      <c r="GPK3" s="598"/>
      <c r="GPL3" s="598"/>
      <c r="GPM3" s="598"/>
      <c r="GPN3" s="598"/>
      <c r="GPO3" s="598"/>
      <c r="GPP3" s="598"/>
      <c r="GPQ3" s="598"/>
      <c r="GPR3" s="598"/>
      <c r="GPS3" s="598"/>
      <c r="GPT3" s="598"/>
      <c r="GPU3" s="598"/>
      <c r="GPV3" s="598"/>
      <c r="GPW3" s="598"/>
      <c r="GPX3" s="598"/>
      <c r="GPY3" s="598"/>
      <c r="GPZ3" s="598"/>
      <c r="GQA3" s="598"/>
      <c r="GQB3" s="598"/>
      <c r="GQC3" s="598"/>
      <c r="GQD3" s="598"/>
      <c r="GQE3" s="598"/>
      <c r="GQF3" s="598"/>
      <c r="GQG3" s="598"/>
      <c r="GQH3" s="598"/>
      <c r="GQI3" s="598"/>
      <c r="GQJ3" s="598"/>
      <c r="GQK3" s="598"/>
      <c r="GQL3" s="598"/>
      <c r="GQM3" s="598"/>
      <c r="GQN3" s="598"/>
      <c r="GQO3" s="598"/>
      <c r="GQP3" s="598"/>
      <c r="GQQ3" s="598"/>
      <c r="GQR3" s="598"/>
      <c r="GQS3" s="598"/>
      <c r="GQT3" s="598"/>
      <c r="GQU3" s="598"/>
      <c r="GQV3" s="598"/>
      <c r="GQW3" s="598"/>
      <c r="GQX3" s="598"/>
      <c r="GQY3" s="598"/>
      <c r="GQZ3" s="598"/>
      <c r="GRA3" s="598"/>
      <c r="GRB3" s="598"/>
      <c r="GRC3" s="598"/>
      <c r="GRD3" s="598"/>
      <c r="GRE3" s="598"/>
      <c r="GRF3" s="598"/>
      <c r="GRG3" s="598"/>
      <c r="GRH3" s="598"/>
      <c r="GRI3" s="598"/>
      <c r="GRJ3" s="598"/>
      <c r="GRK3" s="598"/>
      <c r="GRL3" s="598"/>
      <c r="GRM3" s="598"/>
      <c r="GRN3" s="598"/>
      <c r="GRO3" s="598"/>
      <c r="GRP3" s="598"/>
      <c r="GRQ3" s="598"/>
      <c r="GRR3" s="598"/>
      <c r="GRS3" s="598"/>
      <c r="GRT3" s="598"/>
      <c r="GRU3" s="598"/>
      <c r="GRV3" s="598"/>
      <c r="GRW3" s="598"/>
      <c r="GRX3" s="598"/>
      <c r="GRY3" s="598"/>
      <c r="GRZ3" s="598"/>
      <c r="GSA3" s="598"/>
      <c r="GSB3" s="598"/>
      <c r="GSC3" s="598"/>
      <c r="GSD3" s="598"/>
      <c r="GSE3" s="598"/>
      <c r="GSF3" s="598"/>
      <c r="GSG3" s="598"/>
      <c r="GSH3" s="598"/>
      <c r="GSI3" s="598"/>
      <c r="GSJ3" s="598"/>
      <c r="GSK3" s="598"/>
      <c r="GSL3" s="598"/>
      <c r="GSM3" s="598"/>
      <c r="GSN3" s="598"/>
      <c r="GSO3" s="598"/>
      <c r="GSP3" s="598"/>
      <c r="GSQ3" s="598"/>
      <c r="GSR3" s="598"/>
      <c r="GSS3" s="598"/>
      <c r="GST3" s="598"/>
      <c r="GSU3" s="598"/>
      <c r="GSV3" s="598"/>
      <c r="GSW3" s="598"/>
      <c r="GSX3" s="598"/>
      <c r="GSY3" s="598"/>
      <c r="GSZ3" s="598"/>
      <c r="GTA3" s="598"/>
      <c r="GTB3" s="598"/>
      <c r="GTC3" s="598"/>
      <c r="GTD3" s="598"/>
      <c r="GTE3" s="598"/>
      <c r="GTF3" s="598"/>
      <c r="GTG3" s="598"/>
      <c r="GTH3" s="598"/>
      <c r="GTI3" s="598"/>
      <c r="GTJ3" s="598"/>
      <c r="GTK3" s="598"/>
      <c r="GTL3" s="598"/>
      <c r="GTM3" s="598"/>
      <c r="GTN3" s="598"/>
      <c r="GTO3" s="598"/>
      <c r="GTP3" s="598"/>
      <c r="GTQ3" s="598"/>
      <c r="GTR3" s="598"/>
      <c r="GTS3" s="598"/>
      <c r="GTT3" s="598"/>
      <c r="GTU3" s="598"/>
      <c r="GTV3" s="598"/>
      <c r="GTW3" s="598"/>
      <c r="GTX3" s="598"/>
      <c r="GTY3" s="598"/>
      <c r="GTZ3" s="598"/>
      <c r="GUA3" s="598"/>
      <c r="GUB3" s="598"/>
      <c r="GUC3" s="598"/>
      <c r="GUD3" s="598"/>
      <c r="GUE3" s="598"/>
      <c r="GUF3" s="598"/>
      <c r="GUG3" s="598"/>
      <c r="GUH3" s="598"/>
      <c r="GUI3" s="598"/>
      <c r="GUJ3" s="598"/>
      <c r="GUK3" s="598"/>
      <c r="GUL3" s="598"/>
      <c r="GUM3" s="598"/>
      <c r="GUN3" s="598"/>
      <c r="GUO3" s="598"/>
      <c r="GUP3" s="598"/>
      <c r="GUQ3" s="598"/>
      <c r="GUR3" s="598"/>
      <c r="GUS3" s="598"/>
      <c r="GUT3" s="598"/>
      <c r="GUU3" s="598"/>
      <c r="GUV3" s="598"/>
      <c r="GUW3" s="598"/>
      <c r="GUX3" s="598"/>
      <c r="GUY3" s="598"/>
      <c r="GUZ3" s="598"/>
      <c r="GVA3" s="598"/>
      <c r="GVB3" s="598"/>
      <c r="GVC3" s="598"/>
      <c r="GVD3" s="598"/>
      <c r="GVE3" s="598"/>
      <c r="GVF3" s="598"/>
      <c r="GVG3" s="598"/>
      <c r="GVH3" s="598"/>
      <c r="GVI3" s="598"/>
      <c r="GVJ3" s="598"/>
      <c r="GVK3" s="598"/>
      <c r="GVL3" s="598"/>
      <c r="GVM3" s="598"/>
      <c r="GVN3" s="598"/>
      <c r="GVO3" s="598"/>
      <c r="GVP3" s="598"/>
      <c r="GVQ3" s="598"/>
      <c r="GVR3" s="598"/>
      <c r="GVS3" s="598"/>
      <c r="GVT3" s="598"/>
      <c r="GVU3" s="598"/>
      <c r="GVV3" s="598"/>
      <c r="GVW3" s="598"/>
      <c r="GVX3" s="598"/>
      <c r="GVY3" s="598"/>
      <c r="GVZ3" s="598"/>
      <c r="GWA3" s="598"/>
      <c r="GWB3" s="598"/>
      <c r="GWC3" s="598"/>
      <c r="GWD3" s="598"/>
      <c r="GWE3" s="598"/>
      <c r="GWF3" s="598"/>
      <c r="GWG3" s="598"/>
      <c r="GWH3" s="598"/>
      <c r="GWI3" s="598"/>
      <c r="GWJ3" s="598"/>
      <c r="GWK3" s="598"/>
      <c r="GWL3" s="598"/>
      <c r="GWM3" s="598"/>
      <c r="GWN3" s="598"/>
      <c r="GWO3" s="598"/>
      <c r="GWP3" s="598"/>
      <c r="GWQ3" s="598"/>
      <c r="GWR3" s="598"/>
      <c r="GWS3" s="598"/>
      <c r="GWT3" s="598"/>
      <c r="GWU3" s="598"/>
      <c r="GWV3" s="598"/>
      <c r="GWW3" s="598"/>
      <c r="GWX3" s="598"/>
      <c r="GWY3" s="598"/>
      <c r="GWZ3" s="598"/>
      <c r="GXA3" s="598"/>
      <c r="GXB3" s="598"/>
      <c r="GXC3" s="598"/>
      <c r="GXD3" s="598"/>
      <c r="GXE3" s="598"/>
      <c r="GXF3" s="598"/>
      <c r="GXG3" s="598"/>
      <c r="GXH3" s="598"/>
      <c r="GXI3" s="598"/>
      <c r="GXJ3" s="598"/>
      <c r="GXK3" s="598"/>
      <c r="GXL3" s="598"/>
      <c r="GXM3" s="598"/>
      <c r="GXN3" s="598"/>
      <c r="GXO3" s="598"/>
      <c r="GXP3" s="598"/>
      <c r="GXQ3" s="598"/>
      <c r="GXR3" s="598"/>
      <c r="GXS3" s="598"/>
      <c r="GXT3" s="598"/>
      <c r="GXU3" s="598"/>
      <c r="GXV3" s="598"/>
      <c r="GXW3" s="598"/>
      <c r="GXX3" s="598"/>
      <c r="GXY3" s="598"/>
      <c r="GXZ3" s="598"/>
      <c r="GYA3" s="598"/>
      <c r="GYB3" s="598"/>
      <c r="GYC3" s="598"/>
      <c r="GYD3" s="598"/>
      <c r="GYE3" s="598"/>
      <c r="GYF3" s="598"/>
      <c r="GYG3" s="598"/>
      <c r="GYH3" s="598"/>
      <c r="GYI3" s="598"/>
      <c r="GYJ3" s="598"/>
      <c r="GYK3" s="598"/>
      <c r="GYL3" s="598"/>
      <c r="GYM3" s="598"/>
      <c r="GYN3" s="598"/>
      <c r="GYO3" s="598"/>
      <c r="GYP3" s="598"/>
      <c r="GYQ3" s="598"/>
      <c r="GYR3" s="598"/>
      <c r="GYS3" s="598"/>
      <c r="GYT3" s="598"/>
      <c r="GYU3" s="598"/>
      <c r="GYV3" s="598"/>
      <c r="GYW3" s="598"/>
      <c r="GYX3" s="598"/>
      <c r="GYY3" s="598"/>
      <c r="GYZ3" s="598"/>
      <c r="GZA3" s="598"/>
      <c r="GZB3" s="598"/>
      <c r="GZC3" s="598"/>
      <c r="GZD3" s="598"/>
      <c r="GZE3" s="598"/>
      <c r="GZF3" s="598"/>
      <c r="GZG3" s="598"/>
      <c r="GZH3" s="598"/>
      <c r="GZI3" s="598"/>
      <c r="GZJ3" s="598"/>
      <c r="GZK3" s="598"/>
      <c r="GZL3" s="598"/>
      <c r="GZM3" s="598"/>
      <c r="GZN3" s="598"/>
      <c r="GZO3" s="598"/>
      <c r="GZP3" s="598"/>
      <c r="GZQ3" s="598"/>
      <c r="GZR3" s="598"/>
      <c r="GZS3" s="598"/>
      <c r="GZT3" s="598"/>
      <c r="GZU3" s="598"/>
      <c r="GZV3" s="598"/>
      <c r="GZW3" s="598"/>
      <c r="GZX3" s="598"/>
      <c r="GZY3" s="598"/>
      <c r="GZZ3" s="598"/>
      <c r="HAA3" s="598"/>
      <c r="HAB3" s="598"/>
      <c r="HAC3" s="598"/>
      <c r="HAD3" s="598"/>
      <c r="HAE3" s="598"/>
      <c r="HAF3" s="598"/>
      <c r="HAG3" s="598"/>
      <c r="HAH3" s="598"/>
      <c r="HAI3" s="598"/>
      <c r="HAJ3" s="598"/>
      <c r="HAK3" s="598"/>
      <c r="HAL3" s="598"/>
      <c r="HAM3" s="598"/>
      <c r="HAN3" s="598"/>
      <c r="HAO3" s="598"/>
      <c r="HAP3" s="598"/>
      <c r="HAQ3" s="598"/>
      <c r="HAR3" s="598"/>
      <c r="HAS3" s="598"/>
      <c r="HAT3" s="598"/>
      <c r="HAU3" s="598"/>
      <c r="HAV3" s="598"/>
      <c r="HAW3" s="598"/>
      <c r="HAX3" s="598"/>
      <c r="HAY3" s="598"/>
      <c r="HAZ3" s="598"/>
      <c r="HBA3" s="598"/>
      <c r="HBB3" s="598"/>
      <c r="HBC3" s="598"/>
      <c r="HBD3" s="598"/>
      <c r="HBE3" s="598"/>
      <c r="HBF3" s="598"/>
      <c r="HBG3" s="598"/>
      <c r="HBH3" s="598"/>
      <c r="HBI3" s="598"/>
      <c r="HBJ3" s="598"/>
      <c r="HBK3" s="598"/>
      <c r="HBL3" s="598"/>
      <c r="HBM3" s="598"/>
      <c r="HBN3" s="598"/>
      <c r="HBO3" s="598"/>
      <c r="HBP3" s="598"/>
      <c r="HBQ3" s="598"/>
      <c r="HBR3" s="598"/>
      <c r="HBS3" s="598"/>
      <c r="HBT3" s="598"/>
      <c r="HBU3" s="598"/>
      <c r="HBV3" s="598"/>
      <c r="HBW3" s="598"/>
      <c r="HBX3" s="598"/>
      <c r="HBY3" s="598"/>
      <c r="HBZ3" s="598"/>
      <c r="HCA3" s="598"/>
      <c r="HCB3" s="598"/>
      <c r="HCC3" s="598"/>
      <c r="HCD3" s="598"/>
      <c r="HCE3" s="598"/>
      <c r="HCF3" s="598"/>
      <c r="HCG3" s="598"/>
      <c r="HCH3" s="598"/>
      <c r="HCI3" s="598"/>
      <c r="HCJ3" s="598"/>
      <c r="HCK3" s="598"/>
      <c r="HCL3" s="598"/>
      <c r="HCM3" s="598"/>
      <c r="HCN3" s="598"/>
      <c r="HCO3" s="598"/>
      <c r="HCP3" s="598"/>
      <c r="HCQ3" s="598"/>
      <c r="HCR3" s="598"/>
      <c r="HCS3" s="598"/>
      <c r="HCT3" s="598"/>
      <c r="HCU3" s="598"/>
      <c r="HCV3" s="598"/>
      <c r="HCW3" s="598"/>
      <c r="HCX3" s="598"/>
      <c r="HCY3" s="598"/>
      <c r="HCZ3" s="598"/>
      <c r="HDA3" s="598"/>
      <c r="HDB3" s="598"/>
      <c r="HDC3" s="598"/>
      <c r="HDD3" s="598"/>
      <c r="HDE3" s="598"/>
      <c r="HDF3" s="598"/>
      <c r="HDG3" s="598"/>
      <c r="HDH3" s="598"/>
      <c r="HDI3" s="598"/>
      <c r="HDJ3" s="598"/>
      <c r="HDK3" s="598"/>
      <c r="HDL3" s="598"/>
      <c r="HDM3" s="598"/>
      <c r="HDN3" s="598"/>
      <c r="HDO3" s="598"/>
      <c r="HDP3" s="598"/>
      <c r="HDQ3" s="598"/>
      <c r="HDR3" s="598"/>
      <c r="HDS3" s="598"/>
      <c r="HDT3" s="598"/>
      <c r="HDU3" s="598"/>
      <c r="HDV3" s="598"/>
      <c r="HDW3" s="598"/>
      <c r="HDX3" s="598"/>
      <c r="HDY3" s="598"/>
      <c r="HDZ3" s="598"/>
      <c r="HEA3" s="598"/>
      <c r="HEB3" s="598"/>
      <c r="HEC3" s="598"/>
      <c r="HED3" s="598"/>
      <c r="HEE3" s="598"/>
      <c r="HEF3" s="598"/>
      <c r="HEG3" s="598"/>
      <c r="HEH3" s="598"/>
      <c r="HEI3" s="598"/>
      <c r="HEJ3" s="598"/>
      <c r="HEK3" s="598"/>
      <c r="HEL3" s="598"/>
      <c r="HEM3" s="598"/>
      <c r="HEN3" s="598"/>
      <c r="HEO3" s="598"/>
      <c r="HEP3" s="598"/>
      <c r="HEQ3" s="598"/>
      <c r="HER3" s="598"/>
      <c r="HES3" s="598"/>
      <c r="HET3" s="598"/>
      <c r="HEU3" s="598"/>
      <c r="HEV3" s="598"/>
      <c r="HEW3" s="598"/>
      <c r="HEX3" s="598"/>
      <c r="HEY3" s="598"/>
      <c r="HEZ3" s="598"/>
      <c r="HFA3" s="598"/>
      <c r="HFB3" s="598"/>
      <c r="HFC3" s="598"/>
      <c r="HFD3" s="598"/>
      <c r="HFE3" s="598"/>
      <c r="HFF3" s="598"/>
      <c r="HFG3" s="598"/>
      <c r="HFH3" s="598"/>
      <c r="HFI3" s="598"/>
      <c r="HFJ3" s="598"/>
      <c r="HFK3" s="598"/>
      <c r="HFL3" s="598"/>
      <c r="HFM3" s="598"/>
      <c r="HFN3" s="598"/>
      <c r="HFO3" s="598"/>
      <c r="HFP3" s="598"/>
      <c r="HFQ3" s="598"/>
      <c r="HFR3" s="598"/>
      <c r="HFS3" s="598"/>
      <c r="HFT3" s="598"/>
      <c r="HFU3" s="598"/>
      <c r="HFV3" s="598"/>
      <c r="HFW3" s="598"/>
      <c r="HFX3" s="598"/>
      <c r="HFY3" s="598"/>
      <c r="HFZ3" s="598"/>
      <c r="HGA3" s="598"/>
      <c r="HGB3" s="598"/>
      <c r="HGC3" s="598"/>
      <c r="HGD3" s="598"/>
      <c r="HGE3" s="598"/>
      <c r="HGF3" s="598"/>
      <c r="HGG3" s="598"/>
      <c r="HGH3" s="598"/>
      <c r="HGI3" s="598"/>
      <c r="HGJ3" s="598"/>
      <c r="HGK3" s="598"/>
      <c r="HGL3" s="598"/>
      <c r="HGM3" s="598"/>
      <c r="HGN3" s="598"/>
      <c r="HGO3" s="598"/>
      <c r="HGP3" s="598"/>
      <c r="HGQ3" s="598"/>
      <c r="HGR3" s="598"/>
      <c r="HGS3" s="598"/>
      <c r="HGT3" s="598"/>
      <c r="HGU3" s="598"/>
      <c r="HGV3" s="598"/>
      <c r="HGW3" s="598"/>
      <c r="HGX3" s="598"/>
      <c r="HGY3" s="598"/>
      <c r="HGZ3" s="598"/>
      <c r="HHA3" s="598"/>
      <c r="HHB3" s="598"/>
      <c r="HHC3" s="598"/>
      <c r="HHD3" s="598"/>
      <c r="HHE3" s="598"/>
      <c r="HHF3" s="598"/>
      <c r="HHG3" s="598"/>
      <c r="HHH3" s="598"/>
      <c r="HHI3" s="598"/>
      <c r="HHJ3" s="598"/>
      <c r="HHK3" s="598"/>
      <c r="HHL3" s="598"/>
      <c r="HHM3" s="598"/>
      <c r="HHN3" s="598"/>
      <c r="HHO3" s="598"/>
      <c r="HHP3" s="598"/>
      <c r="HHQ3" s="598"/>
      <c r="HHR3" s="598"/>
      <c r="HHS3" s="598"/>
      <c r="HHT3" s="598"/>
      <c r="HHU3" s="598"/>
      <c r="HHV3" s="598"/>
      <c r="HHW3" s="598"/>
      <c r="HHX3" s="598"/>
      <c r="HHY3" s="598"/>
      <c r="HHZ3" s="598"/>
      <c r="HIA3" s="598"/>
      <c r="HIB3" s="598"/>
      <c r="HIC3" s="598"/>
      <c r="HID3" s="598"/>
      <c r="HIE3" s="598"/>
      <c r="HIF3" s="598"/>
      <c r="HIG3" s="598"/>
      <c r="HIH3" s="598"/>
      <c r="HII3" s="598"/>
      <c r="HIJ3" s="598"/>
      <c r="HIK3" s="598"/>
      <c r="HIL3" s="598"/>
      <c r="HIM3" s="598"/>
      <c r="HIN3" s="598"/>
      <c r="HIO3" s="598"/>
      <c r="HIP3" s="598"/>
      <c r="HIQ3" s="598"/>
      <c r="HIR3" s="598"/>
      <c r="HIS3" s="598"/>
      <c r="HIT3" s="598"/>
      <c r="HIU3" s="598"/>
      <c r="HIV3" s="598"/>
      <c r="HIW3" s="598"/>
      <c r="HIX3" s="598"/>
      <c r="HIY3" s="598"/>
      <c r="HIZ3" s="598"/>
      <c r="HJA3" s="598"/>
      <c r="HJB3" s="598"/>
      <c r="HJC3" s="598"/>
      <c r="HJD3" s="598"/>
      <c r="HJE3" s="598"/>
      <c r="HJF3" s="598"/>
      <c r="HJG3" s="598"/>
      <c r="HJH3" s="598"/>
      <c r="HJI3" s="598"/>
      <c r="HJJ3" s="598"/>
      <c r="HJK3" s="598"/>
      <c r="HJL3" s="598"/>
      <c r="HJM3" s="598"/>
      <c r="HJN3" s="598"/>
      <c r="HJO3" s="598"/>
      <c r="HJP3" s="598"/>
      <c r="HJQ3" s="598"/>
      <c r="HJR3" s="598"/>
      <c r="HJS3" s="598"/>
      <c r="HJT3" s="598"/>
      <c r="HJU3" s="598"/>
      <c r="HJV3" s="598"/>
      <c r="HJW3" s="598"/>
      <c r="HJX3" s="598"/>
      <c r="HJY3" s="598"/>
      <c r="HJZ3" s="598"/>
      <c r="HKA3" s="598"/>
      <c r="HKB3" s="598"/>
      <c r="HKC3" s="598"/>
      <c r="HKD3" s="598"/>
      <c r="HKE3" s="598"/>
      <c r="HKF3" s="598"/>
      <c r="HKG3" s="598"/>
      <c r="HKH3" s="598"/>
      <c r="HKI3" s="598"/>
      <c r="HKJ3" s="598"/>
      <c r="HKK3" s="598"/>
      <c r="HKL3" s="598"/>
      <c r="HKM3" s="598"/>
      <c r="HKN3" s="598"/>
      <c r="HKO3" s="598"/>
      <c r="HKP3" s="598"/>
      <c r="HKQ3" s="598"/>
      <c r="HKR3" s="598"/>
      <c r="HKS3" s="598"/>
      <c r="HKT3" s="598"/>
      <c r="HKU3" s="598"/>
      <c r="HKV3" s="598"/>
      <c r="HKW3" s="598"/>
      <c r="HKX3" s="598"/>
      <c r="HKY3" s="598"/>
      <c r="HKZ3" s="598"/>
      <c r="HLA3" s="598"/>
      <c r="HLB3" s="598"/>
      <c r="HLC3" s="598"/>
      <c r="HLD3" s="598"/>
      <c r="HLE3" s="598"/>
      <c r="HLF3" s="598"/>
      <c r="HLG3" s="598"/>
      <c r="HLH3" s="598"/>
      <c r="HLI3" s="598"/>
      <c r="HLJ3" s="598"/>
      <c r="HLK3" s="598"/>
      <c r="HLL3" s="598"/>
      <c r="HLM3" s="598"/>
      <c r="HLN3" s="598"/>
      <c r="HLO3" s="598"/>
      <c r="HLP3" s="598"/>
      <c r="HLQ3" s="598"/>
      <c r="HLR3" s="598"/>
      <c r="HLS3" s="598"/>
      <c r="HLT3" s="598"/>
      <c r="HLU3" s="598"/>
      <c r="HLV3" s="598"/>
      <c r="HLW3" s="598"/>
      <c r="HLX3" s="598"/>
      <c r="HLY3" s="598"/>
      <c r="HLZ3" s="598"/>
      <c r="HMA3" s="598"/>
      <c r="HMB3" s="598"/>
      <c r="HMC3" s="598"/>
      <c r="HMD3" s="598"/>
      <c r="HME3" s="598"/>
      <c r="HMF3" s="598"/>
      <c r="HMG3" s="598"/>
      <c r="HMH3" s="598"/>
      <c r="HMI3" s="598"/>
      <c r="HMJ3" s="598"/>
      <c r="HMK3" s="598"/>
      <c r="HML3" s="598"/>
      <c r="HMM3" s="598"/>
      <c r="HMN3" s="598"/>
      <c r="HMO3" s="598"/>
      <c r="HMP3" s="598"/>
      <c r="HMQ3" s="598"/>
      <c r="HMR3" s="598"/>
      <c r="HMS3" s="598"/>
      <c r="HMT3" s="598"/>
      <c r="HMU3" s="598"/>
      <c r="HMV3" s="598"/>
      <c r="HMW3" s="598"/>
      <c r="HMX3" s="598"/>
      <c r="HMY3" s="598"/>
      <c r="HMZ3" s="598"/>
      <c r="HNA3" s="598"/>
      <c r="HNB3" s="598"/>
      <c r="HNC3" s="598"/>
      <c r="HND3" s="598"/>
      <c r="HNE3" s="598"/>
      <c r="HNF3" s="598"/>
      <c r="HNG3" s="598"/>
      <c r="HNH3" s="598"/>
      <c r="HNI3" s="598"/>
      <c r="HNJ3" s="598"/>
      <c r="HNK3" s="598"/>
      <c r="HNL3" s="598"/>
      <c r="HNM3" s="598"/>
      <c r="HNN3" s="598"/>
      <c r="HNO3" s="598"/>
      <c r="HNP3" s="598"/>
      <c r="HNQ3" s="598"/>
      <c r="HNR3" s="598"/>
      <c r="HNS3" s="598"/>
      <c r="HNT3" s="598"/>
      <c r="HNU3" s="598"/>
      <c r="HNV3" s="598"/>
      <c r="HNW3" s="598"/>
      <c r="HNX3" s="598"/>
      <c r="HNY3" s="598"/>
      <c r="HNZ3" s="598"/>
      <c r="HOA3" s="598"/>
      <c r="HOB3" s="598"/>
      <c r="HOC3" s="598"/>
      <c r="HOD3" s="598"/>
      <c r="HOE3" s="598"/>
      <c r="HOF3" s="598"/>
      <c r="HOG3" s="598"/>
      <c r="HOH3" s="598"/>
      <c r="HOI3" s="598"/>
      <c r="HOJ3" s="598"/>
      <c r="HOK3" s="598"/>
      <c r="HOL3" s="598"/>
      <c r="HOM3" s="598"/>
      <c r="HON3" s="598"/>
      <c r="HOO3" s="598"/>
      <c r="HOP3" s="598"/>
      <c r="HOQ3" s="598"/>
      <c r="HOR3" s="598"/>
      <c r="HOS3" s="598"/>
      <c r="HOT3" s="598"/>
      <c r="HOU3" s="598"/>
      <c r="HOV3" s="598"/>
      <c r="HOW3" s="598"/>
      <c r="HOX3" s="598"/>
      <c r="HOY3" s="598"/>
      <c r="HOZ3" s="598"/>
      <c r="HPA3" s="598"/>
      <c r="HPB3" s="598"/>
      <c r="HPC3" s="598"/>
      <c r="HPD3" s="598"/>
      <c r="HPE3" s="598"/>
      <c r="HPF3" s="598"/>
      <c r="HPG3" s="598"/>
      <c r="HPH3" s="598"/>
      <c r="HPI3" s="598"/>
      <c r="HPJ3" s="598"/>
      <c r="HPK3" s="598"/>
      <c r="HPL3" s="598"/>
      <c r="HPM3" s="598"/>
      <c r="HPN3" s="598"/>
      <c r="HPO3" s="598"/>
      <c r="HPP3" s="598"/>
      <c r="HPQ3" s="598"/>
      <c r="HPR3" s="598"/>
      <c r="HPS3" s="598"/>
      <c r="HPT3" s="598"/>
      <c r="HPU3" s="598"/>
      <c r="HPV3" s="598"/>
      <c r="HPW3" s="598"/>
      <c r="HPX3" s="598"/>
      <c r="HPY3" s="598"/>
      <c r="HPZ3" s="598"/>
      <c r="HQA3" s="598"/>
      <c r="HQB3" s="598"/>
      <c r="HQC3" s="598"/>
      <c r="HQD3" s="598"/>
      <c r="HQE3" s="598"/>
      <c r="HQF3" s="598"/>
      <c r="HQG3" s="598"/>
      <c r="HQH3" s="598"/>
      <c r="HQI3" s="598"/>
      <c r="HQJ3" s="598"/>
      <c r="HQK3" s="598"/>
      <c r="HQL3" s="598"/>
      <c r="HQM3" s="598"/>
      <c r="HQN3" s="598"/>
      <c r="HQO3" s="598"/>
      <c r="HQP3" s="598"/>
      <c r="HQQ3" s="598"/>
      <c r="HQR3" s="598"/>
      <c r="HQS3" s="598"/>
      <c r="HQT3" s="598"/>
      <c r="HQU3" s="598"/>
      <c r="HQV3" s="598"/>
      <c r="HQW3" s="598"/>
      <c r="HQX3" s="598"/>
      <c r="HQY3" s="598"/>
      <c r="HQZ3" s="598"/>
      <c r="HRA3" s="598"/>
      <c r="HRB3" s="598"/>
      <c r="HRC3" s="598"/>
      <c r="HRD3" s="598"/>
      <c r="HRE3" s="598"/>
      <c r="HRF3" s="598"/>
      <c r="HRG3" s="598"/>
      <c r="HRH3" s="598"/>
      <c r="HRI3" s="598"/>
      <c r="HRJ3" s="598"/>
      <c r="HRK3" s="598"/>
      <c r="HRL3" s="598"/>
      <c r="HRM3" s="598"/>
      <c r="HRN3" s="598"/>
      <c r="HRO3" s="598"/>
      <c r="HRP3" s="598"/>
      <c r="HRQ3" s="598"/>
      <c r="HRR3" s="598"/>
      <c r="HRS3" s="598"/>
      <c r="HRT3" s="598"/>
      <c r="HRU3" s="598"/>
      <c r="HRV3" s="598"/>
      <c r="HRW3" s="598"/>
      <c r="HRX3" s="598"/>
      <c r="HRY3" s="598"/>
      <c r="HRZ3" s="598"/>
      <c r="HSA3" s="598"/>
      <c r="HSB3" s="598"/>
      <c r="HSC3" s="598"/>
      <c r="HSD3" s="598"/>
      <c r="HSE3" s="598"/>
      <c r="HSF3" s="598"/>
      <c r="HSG3" s="598"/>
      <c r="HSH3" s="598"/>
      <c r="HSI3" s="598"/>
      <c r="HSJ3" s="598"/>
      <c r="HSK3" s="598"/>
      <c r="HSL3" s="598"/>
      <c r="HSM3" s="598"/>
      <c r="HSN3" s="598"/>
      <c r="HSO3" s="598"/>
      <c r="HSP3" s="598"/>
      <c r="HSQ3" s="598"/>
      <c r="HSR3" s="598"/>
      <c r="HSS3" s="598"/>
      <c r="HST3" s="598"/>
      <c r="HSU3" s="598"/>
      <c r="HSV3" s="598"/>
      <c r="HSW3" s="598"/>
      <c r="HSX3" s="598"/>
      <c r="HSY3" s="598"/>
      <c r="HSZ3" s="598"/>
      <c r="HTA3" s="598"/>
      <c r="HTB3" s="598"/>
      <c r="HTC3" s="598"/>
      <c r="HTD3" s="598"/>
      <c r="HTE3" s="598"/>
      <c r="HTF3" s="598"/>
      <c r="HTG3" s="598"/>
      <c r="HTH3" s="598"/>
      <c r="HTI3" s="598"/>
      <c r="HTJ3" s="598"/>
      <c r="HTK3" s="598"/>
      <c r="HTL3" s="598"/>
      <c r="HTM3" s="598"/>
      <c r="HTN3" s="598"/>
      <c r="HTO3" s="598"/>
      <c r="HTP3" s="598"/>
      <c r="HTQ3" s="598"/>
      <c r="HTR3" s="598"/>
      <c r="HTS3" s="598"/>
      <c r="HTT3" s="598"/>
      <c r="HTU3" s="598"/>
      <c r="HTV3" s="598"/>
      <c r="HTW3" s="598"/>
      <c r="HTX3" s="598"/>
      <c r="HTY3" s="598"/>
      <c r="HTZ3" s="598"/>
      <c r="HUA3" s="598"/>
      <c r="HUB3" s="598"/>
      <c r="HUC3" s="598"/>
      <c r="HUD3" s="598"/>
      <c r="HUE3" s="598"/>
      <c r="HUF3" s="598"/>
      <c r="HUG3" s="598"/>
      <c r="HUH3" s="598"/>
      <c r="HUI3" s="598"/>
      <c r="HUJ3" s="598"/>
      <c r="HUK3" s="598"/>
      <c r="HUL3" s="598"/>
      <c r="HUM3" s="598"/>
      <c r="HUN3" s="598"/>
      <c r="HUO3" s="598"/>
      <c r="HUP3" s="598"/>
      <c r="HUQ3" s="598"/>
      <c r="HUR3" s="598"/>
      <c r="HUS3" s="598"/>
      <c r="HUT3" s="598"/>
      <c r="HUU3" s="598"/>
      <c r="HUV3" s="598"/>
      <c r="HUW3" s="598"/>
      <c r="HUX3" s="598"/>
      <c r="HUY3" s="598"/>
      <c r="HUZ3" s="598"/>
      <c r="HVA3" s="598"/>
      <c r="HVB3" s="598"/>
      <c r="HVC3" s="598"/>
      <c r="HVD3" s="598"/>
      <c r="HVE3" s="598"/>
      <c r="HVF3" s="598"/>
      <c r="HVG3" s="598"/>
      <c r="HVH3" s="598"/>
      <c r="HVI3" s="598"/>
      <c r="HVJ3" s="598"/>
      <c r="HVK3" s="598"/>
      <c r="HVL3" s="598"/>
      <c r="HVM3" s="598"/>
      <c r="HVN3" s="598"/>
      <c r="HVO3" s="598"/>
      <c r="HVP3" s="598"/>
      <c r="HVQ3" s="598"/>
      <c r="HVR3" s="598"/>
      <c r="HVS3" s="598"/>
      <c r="HVT3" s="598"/>
      <c r="HVU3" s="598"/>
      <c r="HVV3" s="598"/>
      <c r="HVW3" s="598"/>
      <c r="HVX3" s="598"/>
      <c r="HVY3" s="598"/>
      <c r="HVZ3" s="598"/>
      <c r="HWA3" s="598"/>
      <c r="HWB3" s="598"/>
      <c r="HWC3" s="598"/>
      <c r="HWD3" s="598"/>
      <c r="HWE3" s="598"/>
      <c r="HWF3" s="598"/>
      <c r="HWG3" s="598"/>
      <c r="HWH3" s="598"/>
      <c r="HWI3" s="598"/>
      <c r="HWJ3" s="598"/>
      <c r="HWK3" s="598"/>
      <c r="HWL3" s="598"/>
      <c r="HWM3" s="598"/>
      <c r="HWN3" s="598"/>
      <c r="HWO3" s="598"/>
      <c r="HWP3" s="598"/>
      <c r="HWQ3" s="598"/>
      <c r="HWR3" s="598"/>
      <c r="HWS3" s="598"/>
      <c r="HWT3" s="598"/>
      <c r="HWU3" s="598"/>
      <c r="HWV3" s="598"/>
      <c r="HWW3" s="598"/>
      <c r="HWX3" s="598"/>
      <c r="HWY3" s="598"/>
      <c r="HWZ3" s="598"/>
      <c r="HXA3" s="598"/>
      <c r="HXB3" s="598"/>
      <c r="HXC3" s="598"/>
      <c r="HXD3" s="598"/>
      <c r="HXE3" s="598"/>
      <c r="HXF3" s="598"/>
      <c r="HXG3" s="598"/>
      <c r="HXH3" s="598"/>
      <c r="HXI3" s="598"/>
      <c r="HXJ3" s="598"/>
      <c r="HXK3" s="598"/>
      <c r="HXL3" s="598"/>
      <c r="HXM3" s="598"/>
      <c r="HXN3" s="598"/>
      <c r="HXO3" s="598"/>
      <c r="HXP3" s="598"/>
      <c r="HXQ3" s="598"/>
      <c r="HXR3" s="598"/>
      <c r="HXS3" s="598"/>
      <c r="HXT3" s="598"/>
      <c r="HXU3" s="598"/>
      <c r="HXV3" s="598"/>
      <c r="HXW3" s="598"/>
      <c r="HXX3" s="598"/>
      <c r="HXY3" s="598"/>
      <c r="HXZ3" s="598"/>
      <c r="HYA3" s="598"/>
      <c r="HYB3" s="598"/>
      <c r="HYC3" s="598"/>
      <c r="HYD3" s="598"/>
      <c r="HYE3" s="598"/>
      <c r="HYF3" s="598"/>
      <c r="HYG3" s="598"/>
      <c r="HYH3" s="598"/>
      <c r="HYI3" s="598"/>
      <c r="HYJ3" s="598"/>
      <c r="HYK3" s="598"/>
      <c r="HYL3" s="598"/>
      <c r="HYM3" s="598"/>
      <c r="HYN3" s="598"/>
      <c r="HYO3" s="598"/>
      <c r="HYP3" s="598"/>
      <c r="HYQ3" s="598"/>
      <c r="HYR3" s="598"/>
      <c r="HYS3" s="598"/>
      <c r="HYT3" s="598"/>
      <c r="HYU3" s="598"/>
      <c r="HYV3" s="598"/>
      <c r="HYW3" s="598"/>
      <c r="HYX3" s="598"/>
      <c r="HYY3" s="598"/>
      <c r="HYZ3" s="598"/>
      <c r="HZA3" s="598"/>
      <c r="HZB3" s="598"/>
      <c r="HZC3" s="598"/>
      <c r="HZD3" s="598"/>
      <c r="HZE3" s="598"/>
      <c r="HZF3" s="598"/>
      <c r="HZG3" s="598"/>
      <c r="HZH3" s="598"/>
      <c r="HZI3" s="598"/>
      <c r="HZJ3" s="598"/>
      <c r="HZK3" s="598"/>
      <c r="HZL3" s="598"/>
      <c r="HZM3" s="598"/>
      <c r="HZN3" s="598"/>
      <c r="HZO3" s="598"/>
      <c r="HZP3" s="598"/>
      <c r="HZQ3" s="598"/>
      <c r="HZR3" s="598"/>
      <c r="HZS3" s="598"/>
      <c r="HZT3" s="598"/>
      <c r="HZU3" s="598"/>
      <c r="HZV3" s="598"/>
      <c r="HZW3" s="598"/>
      <c r="HZX3" s="598"/>
      <c r="HZY3" s="598"/>
      <c r="HZZ3" s="598"/>
      <c r="IAA3" s="598"/>
      <c r="IAB3" s="598"/>
      <c r="IAC3" s="598"/>
      <c r="IAD3" s="598"/>
      <c r="IAE3" s="598"/>
      <c r="IAF3" s="598"/>
      <c r="IAG3" s="598"/>
      <c r="IAH3" s="598"/>
      <c r="IAI3" s="598"/>
      <c r="IAJ3" s="598"/>
      <c r="IAK3" s="598"/>
      <c r="IAL3" s="598"/>
      <c r="IAM3" s="598"/>
      <c r="IAN3" s="598"/>
      <c r="IAO3" s="598"/>
      <c r="IAP3" s="598"/>
      <c r="IAQ3" s="598"/>
      <c r="IAR3" s="598"/>
      <c r="IAS3" s="598"/>
      <c r="IAT3" s="598"/>
      <c r="IAU3" s="598"/>
      <c r="IAV3" s="598"/>
      <c r="IAW3" s="598"/>
      <c r="IAX3" s="598"/>
      <c r="IAY3" s="598"/>
      <c r="IAZ3" s="598"/>
      <c r="IBA3" s="598"/>
      <c r="IBB3" s="598"/>
      <c r="IBC3" s="598"/>
      <c r="IBD3" s="598"/>
      <c r="IBE3" s="598"/>
      <c r="IBF3" s="598"/>
      <c r="IBG3" s="598"/>
      <c r="IBH3" s="598"/>
      <c r="IBI3" s="598"/>
      <c r="IBJ3" s="598"/>
      <c r="IBK3" s="598"/>
      <c r="IBL3" s="598"/>
      <c r="IBM3" s="598"/>
      <c r="IBN3" s="598"/>
      <c r="IBO3" s="598"/>
      <c r="IBP3" s="598"/>
      <c r="IBQ3" s="598"/>
      <c r="IBR3" s="598"/>
      <c r="IBS3" s="598"/>
      <c r="IBT3" s="598"/>
      <c r="IBU3" s="598"/>
      <c r="IBV3" s="598"/>
      <c r="IBW3" s="598"/>
      <c r="IBX3" s="598"/>
      <c r="IBY3" s="598"/>
      <c r="IBZ3" s="598"/>
      <c r="ICA3" s="598"/>
      <c r="ICB3" s="598"/>
      <c r="ICC3" s="598"/>
      <c r="ICD3" s="598"/>
      <c r="ICE3" s="598"/>
      <c r="ICF3" s="598"/>
      <c r="ICG3" s="598"/>
      <c r="ICH3" s="598"/>
      <c r="ICI3" s="598"/>
      <c r="ICJ3" s="598"/>
      <c r="ICK3" s="598"/>
      <c r="ICL3" s="598"/>
      <c r="ICM3" s="598"/>
      <c r="ICN3" s="598"/>
      <c r="ICO3" s="598"/>
      <c r="ICP3" s="598"/>
      <c r="ICQ3" s="598"/>
      <c r="ICR3" s="598"/>
      <c r="ICS3" s="598"/>
      <c r="ICT3" s="598"/>
      <c r="ICU3" s="598"/>
      <c r="ICV3" s="598"/>
      <c r="ICW3" s="598"/>
      <c r="ICX3" s="598"/>
      <c r="ICY3" s="598"/>
      <c r="ICZ3" s="598"/>
      <c r="IDA3" s="598"/>
      <c r="IDB3" s="598"/>
      <c r="IDC3" s="598"/>
      <c r="IDD3" s="598"/>
      <c r="IDE3" s="598"/>
      <c r="IDF3" s="598"/>
      <c r="IDG3" s="598"/>
      <c r="IDH3" s="598"/>
      <c r="IDI3" s="598"/>
      <c r="IDJ3" s="598"/>
      <c r="IDK3" s="598"/>
      <c r="IDL3" s="598"/>
      <c r="IDM3" s="598"/>
      <c r="IDN3" s="598"/>
      <c r="IDO3" s="598"/>
      <c r="IDP3" s="598"/>
      <c r="IDQ3" s="598"/>
      <c r="IDR3" s="598"/>
      <c r="IDS3" s="598"/>
      <c r="IDT3" s="598"/>
      <c r="IDU3" s="598"/>
      <c r="IDV3" s="598"/>
      <c r="IDW3" s="598"/>
      <c r="IDX3" s="598"/>
      <c r="IDY3" s="598"/>
      <c r="IDZ3" s="598"/>
      <c r="IEA3" s="598"/>
      <c r="IEB3" s="598"/>
      <c r="IEC3" s="598"/>
      <c r="IED3" s="598"/>
      <c r="IEE3" s="598"/>
      <c r="IEF3" s="598"/>
      <c r="IEG3" s="598"/>
      <c r="IEH3" s="598"/>
      <c r="IEI3" s="598"/>
      <c r="IEJ3" s="598"/>
      <c r="IEK3" s="598"/>
      <c r="IEL3" s="598"/>
      <c r="IEM3" s="598"/>
      <c r="IEN3" s="598"/>
      <c r="IEO3" s="598"/>
      <c r="IEP3" s="598"/>
      <c r="IEQ3" s="598"/>
      <c r="IER3" s="598"/>
      <c r="IES3" s="598"/>
      <c r="IET3" s="598"/>
      <c r="IEU3" s="598"/>
      <c r="IEV3" s="598"/>
      <c r="IEW3" s="598"/>
      <c r="IEX3" s="598"/>
      <c r="IEY3" s="598"/>
      <c r="IEZ3" s="598"/>
      <c r="IFA3" s="598"/>
      <c r="IFB3" s="598"/>
      <c r="IFC3" s="598"/>
      <c r="IFD3" s="598"/>
      <c r="IFE3" s="598"/>
      <c r="IFF3" s="598"/>
      <c r="IFG3" s="598"/>
      <c r="IFH3" s="598"/>
      <c r="IFI3" s="598"/>
      <c r="IFJ3" s="598"/>
      <c r="IFK3" s="598"/>
      <c r="IFL3" s="598"/>
      <c r="IFM3" s="598"/>
      <c r="IFN3" s="598"/>
      <c r="IFO3" s="598"/>
      <c r="IFP3" s="598"/>
      <c r="IFQ3" s="598"/>
      <c r="IFR3" s="598"/>
      <c r="IFS3" s="598"/>
      <c r="IFT3" s="598"/>
      <c r="IFU3" s="598"/>
      <c r="IFV3" s="598"/>
      <c r="IFW3" s="598"/>
      <c r="IFX3" s="598"/>
      <c r="IFY3" s="598"/>
      <c r="IFZ3" s="598"/>
      <c r="IGA3" s="598"/>
      <c r="IGB3" s="598"/>
      <c r="IGC3" s="598"/>
      <c r="IGD3" s="598"/>
      <c r="IGE3" s="598"/>
      <c r="IGF3" s="598"/>
      <c r="IGG3" s="598"/>
      <c r="IGH3" s="598"/>
      <c r="IGI3" s="598"/>
      <c r="IGJ3" s="598"/>
      <c r="IGK3" s="598"/>
      <c r="IGL3" s="598"/>
      <c r="IGM3" s="598"/>
      <c r="IGN3" s="598"/>
      <c r="IGO3" s="598"/>
      <c r="IGP3" s="598"/>
      <c r="IGQ3" s="598"/>
      <c r="IGR3" s="598"/>
      <c r="IGS3" s="598"/>
      <c r="IGT3" s="598"/>
      <c r="IGU3" s="598"/>
      <c r="IGV3" s="598"/>
      <c r="IGW3" s="598"/>
      <c r="IGX3" s="598"/>
      <c r="IGY3" s="598"/>
      <c r="IGZ3" s="598"/>
      <c r="IHA3" s="598"/>
      <c r="IHB3" s="598"/>
      <c r="IHC3" s="598"/>
      <c r="IHD3" s="598"/>
      <c r="IHE3" s="598"/>
      <c r="IHF3" s="598"/>
      <c r="IHG3" s="598"/>
      <c r="IHH3" s="598"/>
      <c r="IHI3" s="598"/>
      <c r="IHJ3" s="598"/>
      <c r="IHK3" s="598"/>
      <c r="IHL3" s="598"/>
      <c r="IHM3" s="598"/>
      <c r="IHN3" s="598"/>
      <c r="IHO3" s="598"/>
      <c r="IHP3" s="598"/>
      <c r="IHQ3" s="598"/>
      <c r="IHR3" s="598"/>
      <c r="IHS3" s="598"/>
      <c r="IHT3" s="598"/>
      <c r="IHU3" s="598"/>
      <c r="IHV3" s="598"/>
      <c r="IHW3" s="598"/>
      <c r="IHX3" s="598"/>
      <c r="IHY3" s="598"/>
      <c r="IHZ3" s="598"/>
      <c r="IIA3" s="598"/>
      <c r="IIB3" s="598"/>
      <c r="IIC3" s="598"/>
      <c r="IID3" s="598"/>
      <c r="IIE3" s="598"/>
      <c r="IIF3" s="598"/>
      <c r="IIG3" s="598"/>
      <c r="IIH3" s="598"/>
      <c r="III3" s="598"/>
      <c r="IIJ3" s="598"/>
      <c r="IIK3" s="598"/>
      <c r="IIL3" s="598"/>
      <c r="IIM3" s="598"/>
      <c r="IIN3" s="598"/>
      <c r="IIO3" s="598"/>
      <c r="IIP3" s="598"/>
      <c r="IIQ3" s="598"/>
      <c r="IIR3" s="598"/>
      <c r="IIS3" s="598"/>
      <c r="IIT3" s="598"/>
      <c r="IIU3" s="598"/>
      <c r="IIV3" s="598"/>
      <c r="IIW3" s="598"/>
      <c r="IIX3" s="598"/>
      <c r="IIY3" s="598"/>
      <c r="IIZ3" s="598"/>
      <c r="IJA3" s="598"/>
      <c r="IJB3" s="598"/>
      <c r="IJC3" s="598"/>
      <c r="IJD3" s="598"/>
      <c r="IJE3" s="598"/>
      <c r="IJF3" s="598"/>
      <c r="IJG3" s="598"/>
      <c r="IJH3" s="598"/>
      <c r="IJI3" s="598"/>
      <c r="IJJ3" s="598"/>
      <c r="IJK3" s="598"/>
      <c r="IJL3" s="598"/>
      <c r="IJM3" s="598"/>
      <c r="IJN3" s="598"/>
      <c r="IJO3" s="598"/>
      <c r="IJP3" s="598"/>
      <c r="IJQ3" s="598"/>
      <c r="IJR3" s="598"/>
      <c r="IJS3" s="598"/>
      <c r="IJT3" s="598"/>
      <c r="IJU3" s="598"/>
      <c r="IJV3" s="598"/>
      <c r="IJW3" s="598"/>
      <c r="IJX3" s="598"/>
      <c r="IJY3" s="598"/>
      <c r="IJZ3" s="598"/>
      <c r="IKA3" s="598"/>
      <c r="IKB3" s="598"/>
      <c r="IKC3" s="598"/>
      <c r="IKD3" s="598"/>
      <c r="IKE3" s="598"/>
      <c r="IKF3" s="598"/>
      <c r="IKG3" s="598"/>
      <c r="IKH3" s="598"/>
      <c r="IKI3" s="598"/>
      <c r="IKJ3" s="598"/>
      <c r="IKK3" s="598"/>
      <c r="IKL3" s="598"/>
      <c r="IKM3" s="598"/>
      <c r="IKN3" s="598"/>
      <c r="IKO3" s="598"/>
      <c r="IKP3" s="598"/>
      <c r="IKQ3" s="598"/>
      <c r="IKR3" s="598"/>
      <c r="IKS3" s="598"/>
      <c r="IKT3" s="598"/>
      <c r="IKU3" s="598"/>
      <c r="IKV3" s="598"/>
      <c r="IKW3" s="598"/>
      <c r="IKX3" s="598"/>
      <c r="IKY3" s="598"/>
      <c r="IKZ3" s="598"/>
      <c r="ILA3" s="598"/>
      <c r="ILB3" s="598"/>
      <c r="ILC3" s="598"/>
      <c r="ILD3" s="598"/>
      <c r="ILE3" s="598"/>
      <c r="ILF3" s="598"/>
      <c r="ILG3" s="598"/>
      <c r="ILH3" s="598"/>
      <c r="ILI3" s="598"/>
      <c r="ILJ3" s="598"/>
      <c r="ILK3" s="598"/>
      <c r="ILL3" s="598"/>
      <c r="ILM3" s="598"/>
      <c r="ILN3" s="598"/>
      <c r="ILO3" s="598"/>
      <c r="ILP3" s="598"/>
      <c r="ILQ3" s="598"/>
      <c r="ILR3" s="598"/>
      <c r="ILS3" s="598"/>
      <c r="ILT3" s="598"/>
      <c r="ILU3" s="598"/>
      <c r="ILV3" s="598"/>
      <c r="ILW3" s="598"/>
      <c r="ILX3" s="598"/>
      <c r="ILY3" s="598"/>
      <c r="ILZ3" s="598"/>
      <c r="IMA3" s="598"/>
      <c r="IMB3" s="598"/>
      <c r="IMC3" s="598"/>
      <c r="IMD3" s="598"/>
      <c r="IME3" s="598"/>
      <c r="IMF3" s="598"/>
      <c r="IMG3" s="598"/>
      <c r="IMH3" s="598"/>
      <c r="IMI3" s="598"/>
      <c r="IMJ3" s="598"/>
      <c r="IMK3" s="598"/>
      <c r="IML3" s="598"/>
      <c r="IMM3" s="598"/>
      <c r="IMN3" s="598"/>
      <c r="IMO3" s="598"/>
      <c r="IMP3" s="598"/>
      <c r="IMQ3" s="598"/>
      <c r="IMR3" s="598"/>
      <c r="IMS3" s="598"/>
      <c r="IMT3" s="598"/>
      <c r="IMU3" s="598"/>
      <c r="IMV3" s="598"/>
      <c r="IMW3" s="598"/>
      <c r="IMX3" s="598"/>
      <c r="IMY3" s="598"/>
      <c r="IMZ3" s="598"/>
      <c r="INA3" s="598"/>
      <c r="INB3" s="598"/>
      <c r="INC3" s="598"/>
      <c r="IND3" s="598"/>
      <c r="INE3" s="598"/>
      <c r="INF3" s="598"/>
      <c r="ING3" s="598"/>
      <c r="INH3" s="598"/>
      <c r="INI3" s="598"/>
      <c r="INJ3" s="598"/>
      <c r="INK3" s="598"/>
      <c r="INL3" s="598"/>
      <c r="INM3" s="598"/>
      <c r="INN3" s="598"/>
      <c r="INO3" s="598"/>
      <c r="INP3" s="598"/>
      <c r="INQ3" s="598"/>
      <c r="INR3" s="598"/>
      <c r="INS3" s="598"/>
      <c r="INT3" s="598"/>
      <c r="INU3" s="598"/>
      <c r="INV3" s="598"/>
      <c r="INW3" s="598"/>
      <c r="INX3" s="598"/>
      <c r="INY3" s="598"/>
      <c r="INZ3" s="598"/>
      <c r="IOA3" s="598"/>
      <c r="IOB3" s="598"/>
      <c r="IOC3" s="598"/>
      <c r="IOD3" s="598"/>
      <c r="IOE3" s="598"/>
      <c r="IOF3" s="598"/>
      <c r="IOG3" s="598"/>
      <c r="IOH3" s="598"/>
      <c r="IOI3" s="598"/>
      <c r="IOJ3" s="598"/>
      <c r="IOK3" s="598"/>
      <c r="IOL3" s="598"/>
      <c r="IOM3" s="598"/>
      <c r="ION3" s="598"/>
      <c r="IOO3" s="598"/>
      <c r="IOP3" s="598"/>
      <c r="IOQ3" s="598"/>
      <c r="IOR3" s="598"/>
      <c r="IOS3" s="598"/>
      <c r="IOT3" s="598"/>
      <c r="IOU3" s="598"/>
      <c r="IOV3" s="598"/>
      <c r="IOW3" s="598"/>
      <c r="IOX3" s="598"/>
      <c r="IOY3" s="598"/>
      <c r="IOZ3" s="598"/>
      <c r="IPA3" s="598"/>
      <c r="IPB3" s="598"/>
      <c r="IPC3" s="598"/>
      <c r="IPD3" s="598"/>
      <c r="IPE3" s="598"/>
      <c r="IPF3" s="598"/>
      <c r="IPG3" s="598"/>
      <c r="IPH3" s="598"/>
      <c r="IPI3" s="598"/>
      <c r="IPJ3" s="598"/>
      <c r="IPK3" s="598"/>
      <c r="IPL3" s="598"/>
      <c r="IPM3" s="598"/>
      <c r="IPN3" s="598"/>
      <c r="IPO3" s="598"/>
      <c r="IPP3" s="598"/>
      <c r="IPQ3" s="598"/>
      <c r="IPR3" s="598"/>
      <c r="IPS3" s="598"/>
      <c r="IPT3" s="598"/>
      <c r="IPU3" s="598"/>
      <c r="IPV3" s="598"/>
      <c r="IPW3" s="598"/>
      <c r="IPX3" s="598"/>
      <c r="IPY3" s="598"/>
      <c r="IPZ3" s="598"/>
      <c r="IQA3" s="598"/>
      <c r="IQB3" s="598"/>
      <c r="IQC3" s="598"/>
      <c r="IQD3" s="598"/>
      <c r="IQE3" s="598"/>
      <c r="IQF3" s="598"/>
      <c r="IQG3" s="598"/>
      <c r="IQH3" s="598"/>
      <c r="IQI3" s="598"/>
      <c r="IQJ3" s="598"/>
      <c r="IQK3" s="598"/>
      <c r="IQL3" s="598"/>
      <c r="IQM3" s="598"/>
      <c r="IQN3" s="598"/>
      <c r="IQO3" s="598"/>
      <c r="IQP3" s="598"/>
      <c r="IQQ3" s="598"/>
      <c r="IQR3" s="598"/>
      <c r="IQS3" s="598"/>
      <c r="IQT3" s="598"/>
      <c r="IQU3" s="598"/>
      <c r="IQV3" s="598"/>
      <c r="IQW3" s="598"/>
      <c r="IQX3" s="598"/>
      <c r="IQY3" s="598"/>
      <c r="IQZ3" s="598"/>
      <c r="IRA3" s="598"/>
      <c r="IRB3" s="598"/>
      <c r="IRC3" s="598"/>
      <c r="IRD3" s="598"/>
      <c r="IRE3" s="598"/>
      <c r="IRF3" s="598"/>
      <c r="IRG3" s="598"/>
      <c r="IRH3" s="598"/>
      <c r="IRI3" s="598"/>
      <c r="IRJ3" s="598"/>
      <c r="IRK3" s="598"/>
      <c r="IRL3" s="598"/>
      <c r="IRM3" s="598"/>
      <c r="IRN3" s="598"/>
      <c r="IRO3" s="598"/>
      <c r="IRP3" s="598"/>
      <c r="IRQ3" s="598"/>
      <c r="IRR3" s="598"/>
      <c r="IRS3" s="598"/>
      <c r="IRT3" s="598"/>
      <c r="IRU3" s="598"/>
      <c r="IRV3" s="598"/>
      <c r="IRW3" s="598"/>
      <c r="IRX3" s="598"/>
      <c r="IRY3" s="598"/>
      <c r="IRZ3" s="598"/>
      <c r="ISA3" s="598"/>
      <c r="ISB3" s="598"/>
      <c r="ISC3" s="598"/>
      <c r="ISD3" s="598"/>
      <c r="ISE3" s="598"/>
      <c r="ISF3" s="598"/>
      <c r="ISG3" s="598"/>
      <c r="ISH3" s="598"/>
      <c r="ISI3" s="598"/>
      <c r="ISJ3" s="598"/>
      <c r="ISK3" s="598"/>
      <c r="ISL3" s="598"/>
      <c r="ISM3" s="598"/>
      <c r="ISN3" s="598"/>
      <c r="ISO3" s="598"/>
      <c r="ISP3" s="598"/>
      <c r="ISQ3" s="598"/>
      <c r="ISR3" s="598"/>
      <c r="ISS3" s="598"/>
      <c r="IST3" s="598"/>
      <c r="ISU3" s="598"/>
      <c r="ISV3" s="598"/>
      <c r="ISW3" s="598"/>
      <c r="ISX3" s="598"/>
      <c r="ISY3" s="598"/>
      <c r="ISZ3" s="598"/>
      <c r="ITA3" s="598"/>
      <c r="ITB3" s="598"/>
      <c r="ITC3" s="598"/>
      <c r="ITD3" s="598"/>
      <c r="ITE3" s="598"/>
      <c r="ITF3" s="598"/>
      <c r="ITG3" s="598"/>
      <c r="ITH3" s="598"/>
      <c r="ITI3" s="598"/>
      <c r="ITJ3" s="598"/>
      <c r="ITK3" s="598"/>
      <c r="ITL3" s="598"/>
      <c r="ITM3" s="598"/>
      <c r="ITN3" s="598"/>
      <c r="ITO3" s="598"/>
      <c r="ITP3" s="598"/>
      <c r="ITQ3" s="598"/>
      <c r="ITR3" s="598"/>
      <c r="ITS3" s="598"/>
      <c r="ITT3" s="598"/>
      <c r="ITU3" s="598"/>
      <c r="ITV3" s="598"/>
      <c r="ITW3" s="598"/>
      <c r="ITX3" s="598"/>
      <c r="ITY3" s="598"/>
      <c r="ITZ3" s="598"/>
      <c r="IUA3" s="598"/>
      <c r="IUB3" s="598"/>
      <c r="IUC3" s="598"/>
      <c r="IUD3" s="598"/>
      <c r="IUE3" s="598"/>
      <c r="IUF3" s="598"/>
      <c r="IUG3" s="598"/>
      <c r="IUH3" s="598"/>
      <c r="IUI3" s="598"/>
      <c r="IUJ3" s="598"/>
      <c r="IUK3" s="598"/>
      <c r="IUL3" s="598"/>
      <c r="IUM3" s="598"/>
      <c r="IUN3" s="598"/>
      <c r="IUO3" s="598"/>
      <c r="IUP3" s="598"/>
      <c r="IUQ3" s="598"/>
      <c r="IUR3" s="598"/>
      <c r="IUS3" s="598"/>
      <c r="IUT3" s="598"/>
      <c r="IUU3" s="598"/>
      <c r="IUV3" s="598"/>
      <c r="IUW3" s="598"/>
      <c r="IUX3" s="598"/>
      <c r="IUY3" s="598"/>
      <c r="IUZ3" s="598"/>
      <c r="IVA3" s="598"/>
      <c r="IVB3" s="598"/>
      <c r="IVC3" s="598"/>
      <c r="IVD3" s="598"/>
      <c r="IVE3" s="598"/>
      <c r="IVF3" s="598"/>
      <c r="IVG3" s="598"/>
      <c r="IVH3" s="598"/>
      <c r="IVI3" s="598"/>
      <c r="IVJ3" s="598"/>
      <c r="IVK3" s="598"/>
      <c r="IVL3" s="598"/>
      <c r="IVM3" s="598"/>
      <c r="IVN3" s="598"/>
      <c r="IVO3" s="598"/>
      <c r="IVP3" s="598"/>
      <c r="IVQ3" s="598"/>
      <c r="IVR3" s="598"/>
      <c r="IVS3" s="598"/>
      <c r="IVT3" s="598"/>
      <c r="IVU3" s="598"/>
      <c r="IVV3" s="598"/>
      <c r="IVW3" s="598"/>
      <c r="IVX3" s="598"/>
      <c r="IVY3" s="598"/>
      <c r="IVZ3" s="598"/>
      <c r="IWA3" s="598"/>
      <c r="IWB3" s="598"/>
      <c r="IWC3" s="598"/>
      <c r="IWD3" s="598"/>
      <c r="IWE3" s="598"/>
      <c r="IWF3" s="598"/>
      <c r="IWG3" s="598"/>
      <c r="IWH3" s="598"/>
      <c r="IWI3" s="598"/>
      <c r="IWJ3" s="598"/>
      <c r="IWK3" s="598"/>
      <c r="IWL3" s="598"/>
      <c r="IWM3" s="598"/>
      <c r="IWN3" s="598"/>
      <c r="IWO3" s="598"/>
      <c r="IWP3" s="598"/>
      <c r="IWQ3" s="598"/>
      <c r="IWR3" s="598"/>
      <c r="IWS3" s="598"/>
      <c r="IWT3" s="598"/>
      <c r="IWU3" s="598"/>
      <c r="IWV3" s="598"/>
      <c r="IWW3" s="598"/>
      <c r="IWX3" s="598"/>
      <c r="IWY3" s="598"/>
      <c r="IWZ3" s="598"/>
      <c r="IXA3" s="598"/>
      <c r="IXB3" s="598"/>
      <c r="IXC3" s="598"/>
      <c r="IXD3" s="598"/>
      <c r="IXE3" s="598"/>
      <c r="IXF3" s="598"/>
      <c r="IXG3" s="598"/>
      <c r="IXH3" s="598"/>
      <c r="IXI3" s="598"/>
      <c r="IXJ3" s="598"/>
      <c r="IXK3" s="598"/>
      <c r="IXL3" s="598"/>
      <c r="IXM3" s="598"/>
      <c r="IXN3" s="598"/>
      <c r="IXO3" s="598"/>
      <c r="IXP3" s="598"/>
      <c r="IXQ3" s="598"/>
      <c r="IXR3" s="598"/>
      <c r="IXS3" s="598"/>
      <c r="IXT3" s="598"/>
      <c r="IXU3" s="598"/>
      <c r="IXV3" s="598"/>
      <c r="IXW3" s="598"/>
      <c r="IXX3" s="598"/>
      <c r="IXY3" s="598"/>
      <c r="IXZ3" s="598"/>
      <c r="IYA3" s="598"/>
      <c r="IYB3" s="598"/>
      <c r="IYC3" s="598"/>
      <c r="IYD3" s="598"/>
      <c r="IYE3" s="598"/>
      <c r="IYF3" s="598"/>
      <c r="IYG3" s="598"/>
      <c r="IYH3" s="598"/>
      <c r="IYI3" s="598"/>
      <c r="IYJ3" s="598"/>
      <c r="IYK3" s="598"/>
      <c r="IYL3" s="598"/>
      <c r="IYM3" s="598"/>
      <c r="IYN3" s="598"/>
      <c r="IYO3" s="598"/>
      <c r="IYP3" s="598"/>
      <c r="IYQ3" s="598"/>
      <c r="IYR3" s="598"/>
      <c r="IYS3" s="598"/>
      <c r="IYT3" s="598"/>
      <c r="IYU3" s="598"/>
      <c r="IYV3" s="598"/>
      <c r="IYW3" s="598"/>
      <c r="IYX3" s="598"/>
      <c r="IYY3" s="598"/>
      <c r="IYZ3" s="598"/>
      <c r="IZA3" s="598"/>
      <c r="IZB3" s="598"/>
      <c r="IZC3" s="598"/>
      <c r="IZD3" s="598"/>
      <c r="IZE3" s="598"/>
      <c r="IZF3" s="598"/>
      <c r="IZG3" s="598"/>
      <c r="IZH3" s="598"/>
      <c r="IZI3" s="598"/>
      <c r="IZJ3" s="598"/>
      <c r="IZK3" s="598"/>
      <c r="IZL3" s="598"/>
      <c r="IZM3" s="598"/>
      <c r="IZN3" s="598"/>
      <c r="IZO3" s="598"/>
      <c r="IZP3" s="598"/>
      <c r="IZQ3" s="598"/>
      <c r="IZR3" s="598"/>
      <c r="IZS3" s="598"/>
      <c r="IZT3" s="598"/>
      <c r="IZU3" s="598"/>
      <c r="IZV3" s="598"/>
      <c r="IZW3" s="598"/>
      <c r="IZX3" s="598"/>
      <c r="IZY3" s="598"/>
      <c r="IZZ3" s="598"/>
      <c r="JAA3" s="598"/>
      <c r="JAB3" s="598"/>
      <c r="JAC3" s="598"/>
      <c r="JAD3" s="598"/>
      <c r="JAE3" s="598"/>
      <c r="JAF3" s="598"/>
      <c r="JAG3" s="598"/>
      <c r="JAH3" s="598"/>
      <c r="JAI3" s="598"/>
      <c r="JAJ3" s="598"/>
      <c r="JAK3" s="598"/>
      <c r="JAL3" s="598"/>
      <c r="JAM3" s="598"/>
      <c r="JAN3" s="598"/>
      <c r="JAO3" s="598"/>
      <c r="JAP3" s="598"/>
      <c r="JAQ3" s="598"/>
      <c r="JAR3" s="598"/>
      <c r="JAS3" s="598"/>
      <c r="JAT3" s="598"/>
      <c r="JAU3" s="598"/>
      <c r="JAV3" s="598"/>
      <c r="JAW3" s="598"/>
      <c r="JAX3" s="598"/>
      <c r="JAY3" s="598"/>
      <c r="JAZ3" s="598"/>
      <c r="JBA3" s="598"/>
      <c r="JBB3" s="598"/>
      <c r="JBC3" s="598"/>
      <c r="JBD3" s="598"/>
      <c r="JBE3" s="598"/>
      <c r="JBF3" s="598"/>
      <c r="JBG3" s="598"/>
      <c r="JBH3" s="598"/>
      <c r="JBI3" s="598"/>
      <c r="JBJ3" s="598"/>
      <c r="JBK3" s="598"/>
      <c r="JBL3" s="598"/>
      <c r="JBM3" s="598"/>
      <c r="JBN3" s="598"/>
      <c r="JBO3" s="598"/>
      <c r="JBP3" s="598"/>
      <c r="JBQ3" s="598"/>
      <c r="JBR3" s="598"/>
      <c r="JBS3" s="598"/>
      <c r="JBT3" s="598"/>
      <c r="JBU3" s="598"/>
      <c r="JBV3" s="598"/>
      <c r="JBW3" s="598"/>
      <c r="JBX3" s="598"/>
      <c r="JBY3" s="598"/>
      <c r="JBZ3" s="598"/>
      <c r="JCA3" s="598"/>
      <c r="JCB3" s="598"/>
      <c r="JCC3" s="598"/>
      <c r="JCD3" s="598"/>
      <c r="JCE3" s="598"/>
      <c r="JCF3" s="598"/>
      <c r="JCG3" s="598"/>
      <c r="JCH3" s="598"/>
      <c r="JCI3" s="598"/>
      <c r="JCJ3" s="598"/>
      <c r="JCK3" s="598"/>
      <c r="JCL3" s="598"/>
      <c r="JCM3" s="598"/>
      <c r="JCN3" s="598"/>
      <c r="JCO3" s="598"/>
      <c r="JCP3" s="598"/>
      <c r="JCQ3" s="598"/>
      <c r="JCR3" s="598"/>
      <c r="JCS3" s="598"/>
      <c r="JCT3" s="598"/>
      <c r="JCU3" s="598"/>
      <c r="JCV3" s="598"/>
      <c r="JCW3" s="598"/>
      <c r="JCX3" s="598"/>
      <c r="JCY3" s="598"/>
      <c r="JCZ3" s="598"/>
      <c r="JDA3" s="598"/>
      <c r="JDB3" s="598"/>
      <c r="JDC3" s="598"/>
      <c r="JDD3" s="598"/>
      <c r="JDE3" s="598"/>
      <c r="JDF3" s="598"/>
      <c r="JDG3" s="598"/>
      <c r="JDH3" s="598"/>
      <c r="JDI3" s="598"/>
      <c r="JDJ3" s="598"/>
      <c r="JDK3" s="598"/>
      <c r="JDL3" s="598"/>
      <c r="JDM3" s="598"/>
      <c r="JDN3" s="598"/>
      <c r="JDO3" s="598"/>
      <c r="JDP3" s="598"/>
      <c r="JDQ3" s="598"/>
      <c r="JDR3" s="598"/>
      <c r="JDS3" s="598"/>
      <c r="JDT3" s="598"/>
      <c r="JDU3" s="598"/>
      <c r="JDV3" s="598"/>
      <c r="JDW3" s="598"/>
      <c r="JDX3" s="598"/>
      <c r="JDY3" s="598"/>
      <c r="JDZ3" s="598"/>
      <c r="JEA3" s="598"/>
      <c r="JEB3" s="598"/>
      <c r="JEC3" s="598"/>
      <c r="JED3" s="598"/>
      <c r="JEE3" s="598"/>
      <c r="JEF3" s="598"/>
      <c r="JEG3" s="598"/>
      <c r="JEH3" s="598"/>
      <c r="JEI3" s="598"/>
      <c r="JEJ3" s="598"/>
      <c r="JEK3" s="598"/>
      <c r="JEL3" s="598"/>
      <c r="JEM3" s="598"/>
      <c r="JEN3" s="598"/>
      <c r="JEO3" s="598"/>
      <c r="JEP3" s="598"/>
      <c r="JEQ3" s="598"/>
      <c r="JER3" s="598"/>
      <c r="JES3" s="598"/>
      <c r="JET3" s="598"/>
      <c r="JEU3" s="598"/>
      <c r="JEV3" s="598"/>
      <c r="JEW3" s="598"/>
      <c r="JEX3" s="598"/>
      <c r="JEY3" s="598"/>
      <c r="JEZ3" s="598"/>
      <c r="JFA3" s="598"/>
      <c r="JFB3" s="598"/>
      <c r="JFC3" s="598"/>
      <c r="JFD3" s="598"/>
      <c r="JFE3" s="598"/>
      <c r="JFF3" s="598"/>
      <c r="JFG3" s="598"/>
      <c r="JFH3" s="598"/>
      <c r="JFI3" s="598"/>
      <c r="JFJ3" s="598"/>
      <c r="JFK3" s="598"/>
      <c r="JFL3" s="598"/>
      <c r="JFM3" s="598"/>
      <c r="JFN3" s="598"/>
      <c r="JFO3" s="598"/>
      <c r="JFP3" s="598"/>
      <c r="JFQ3" s="598"/>
      <c r="JFR3" s="598"/>
      <c r="JFS3" s="598"/>
      <c r="JFT3" s="598"/>
      <c r="JFU3" s="598"/>
      <c r="JFV3" s="598"/>
      <c r="JFW3" s="598"/>
      <c r="JFX3" s="598"/>
      <c r="JFY3" s="598"/>
      <c r="JFZ3" s="598"/>
      <c r="JGA3" s="598"/>
      <c r="JGB3" s="598"/>
      <c r="JGC3" s="598"/>
      <c r="JGD3" s="598"/>
      <c r="JGE3" s="598"/>
      <c r="JGF3" s="598"/>
      <c r="JGG3" s="598"/>
      <c r="JGH3" s="598"/>
      <c r="JGI3" s="598"/>
      <c r="JGJ3" s="598"/>
      <c r="JGK3" s="598"/>
      <c r="JGL3" s="598"/>
      <c r="JGM3" s="598"/>
      <c r="JGN3" s="598"/>
      <c r="JGO3" s="598"/>
      <c r="JGP3" s="598"/>
      <c r="JGQ3" s="598"/>
      <c r="JGR3" s="598"/>
      <c r="JGS3" s="598"/>
      <c r="JGT3" s="598"/>
      <c r="JGU3" s="598"/>
      <c r="JGV3" s="598"/>
      <c r="JGW3" s="598"/>
      <c r="JGX3" s="598"/>
      <c r="JGY3" s="598"/>
      <c r="JGZ3" s="598"/>
      <c r="JHA3" s="598"/>
      <c r="JHB3" s="598"/>
      <c r="JHC3" s="598"/>
      <c r="JHD3" s="598"/>
      <c r="JHE3" s="598"/>
      <c r="JHF3" s="598"/>
      <c r="JHG3" s="598"/>
      <c r="JHH3" s="598"/>
      <c r="JHI3" s="598"/>
      <c r="JHJ3" s="598"/>
      <c r="JHK3" s="598"/>
      <c r="JHL3" s="598"/>
      <c r="JHM3" s="598"/>
      <c r="JHN3" s="598"/>
      <c r="JHO3" s="598"/>
      <c r="JHP3" s="598"/>
      <c r="JHQ3" s="598"/>
      <c r="JHR3" s="598"/>
      <c r="JHS3" s="598"/>
      <c r="JHT3" s="598"/>
      <c r="JHU3" s="598"/>
      <c r="JHV3" s="598"/>
      <c r="JHW3" s="598"/>
      <c r="JHX3" s="598"/>
      <c r="JHY3" s="598"/>
      <c r="JHZ3" s="598"/>
      <c r="JIA3" s="598"/>
      <c r="JIB3" s="598"/>
      <c r="JIC3" s="598"/>
      <c r="JID3" s="598"/>
      <c r="JIE3" s="598"/>
      <c r="JIF3" s="598"/>
      <c r="JIG3" s="598"/>
      <c r="JIH3" s="598"/>
      <c r="JII3" s="598"/>
      <c r="JIJ3" s="598"/>
      <c r="JIK3" s="598"/>
      <c r="JIL3" s="598"/>
      <c r="JIM3" s="598"/>
      <c r="JIN3" s="598"/>
      <c r="JIO3" s="598"/>
      <c r="JIP3" s="598"/>
      <c r="JIQ3" s="598"/>
      <c r="JIR3" s="598"/>
      <c r="JIS3" s="598"/>
      <c r="JIT3" s="598"/>
      <c r="JIU3" s="598"/>
      <c r="JIV3" s="598"/>
      <c r="JIW3" s="598"/>
      <c r="JIX3" s="598"/>
      <c r="JIY3" s="598"/>
      <c r="JIZ3" s="598"/>
      <c r="JJA3" s="598"/>
      <c r="JJB3" s="598"/>
      <c r="JJC3" s="598"/>
      <c r="JJD3" s="598"/>
      <c r="JJE3" s="598"/>
      <c r="JJF3" s="598"/>
      <c r="JJG3" s="598"/>
      <c r="JJH3" s="598"/>
      <c r="JJI3" s="598"/>
      <c r="JJJ3" s="598"/>
      <c r="JJK3" s="598"/>
      <c r="JJL3" s="598"/>
      <c r="JJM3" s="598"/>
      <c r="JJN3" s="598"/>
      <c r="JJO3" s="598"/>
      <c r="JJP3" s="598"/>
      <c r="JJQ3" s="598"/>
      <c r="JJR3" s="598"/>
      <c r="JJS3" s="598"/>
      <c r="JJT3" s="598"/>
      <c r="JJU3" s="598"/>
      <c r="JJV3" s="598"/>
      <c r="JJW3" s="598"/>
      <c r="JJX3" s="598"/>
      <c r="JJY3" s="598"/>
      <c r="JJZ3" s="598"/>
      <c r="JKA3" s="598"/>
      <c r="JKB3" s="598"/>
      <c r="JKC3" s="598"/>
      <c r="JKD3" s="598"/>
      <c r="JKE3" s="598"/>
      <c r="JKF3" s="598"/>
      <c r="JKG3" s="598"/>
      <c r="JKH3" s="598"/>
      <c r="JKI3" s="598"/>
      <c r="JKJ3" s="598"/>
      <c r="JKK3" s="598"/>
      <c r="JKL3" s="598"/>
      <c r="JKM3" s="598"/>
      <c r="JKN3" s="598"/>
      <c r="JKO3" s="598"/>
      <c r="JKP3" s="598"/>
      <c r="JKQ3" s="598"/>
      <c r="JKR3" s="598"/>
      <c r="JKS3" s="598"/>
      <c r="JKT3" s="598"/>
      <c r="JKU3" s="598"/>
      <c r="JKV3" s="598"/>
      <c r="JKW3" s="598"/>
      <c r="JKX3" s="598"/>
      <c r="JKY3" s="598"/>
      <c r="JKZ3" s="598"/>
      <c r="JLA3" s="598"/>
      <c r="JLB3" s="598"/>
      <c r="JLC3" s="598"/>
      <c r="JLD3" s="598"/>
      <c r="JLE3" s="598"/>
      <c r="JLF3" s="598"/>
      <c r="JLG3" s="598"/>
      <c r="JLH3" s="598"/>
      <c r="JLI3" s="598"/>
      <c r="JLJ3" s="598"/>
      <c r="JLK3" s="598"/>
      <c r="JLL3" s="598"/>
      <c r="JLM3" s="598"/>
      <c r="JLN3" s="598"/>
      <c r="JLO3" s="598"/>
      <c r="JLP3" s="598"/>
      <c r="JLQ3" s="598"/>
      <c r="JLR3" s="598"/>
      <c r="JLS3" s="598"/>
      <c r="JLT3" s="598"/>
      <c r="JLU3" s="598"/>
      <c r="JLV3" s="598"/>
      <c r="JLW3" s="598"/>
      <c r="JLX3" s="598"/>
      <c r="JLY3" s="598"/>
      <c r="JLZ3" s="598"/>
      <c r="JMA3" s="598"/>
      <c r="JMB3" s="598"/>
      <c r="JMC3" s="598"/>
      <c r="JMD3" s="598"/>
      <c r="JME3" s="598"/>
      <c r="JMF3" s="598"/>
      <c r="JMG3" s="598"/>
      <c r="JMH3" s="598"/>
      <c r="JMI3" s="598"/>
      <c r="JMJ3" s="598"/>
      <c r="JMK3" s="598"/>
      <c r="JML3" s="598"/>
      <c r="JMM3" s="598"/>
      <c r="JMN3" s="598"/>
      <c r="JMO3" s="598"/>
      <c r="JMP3" s="598"/>
      <c r="JMQ3" s="598"/>
      <c r="JMR3" s="598"/>
      <c r="JMS3" s="598"/>
      <c r="JMT3" s="598"/>
      <c r="JMU3" s="598"/>
      <c r="JMV3" s="598"/>
      <c r="JMW3" s="598"/>
      <c r="JMX3" s="598"/>
      <c r="JMY3" s="598"/>
      <c r="JMZ3" s="598"/>
      <c r="JNA3" s="598"/>
      <c r="JNB3" s="598"/>
      <c r="JNC3" s="598"/>
      <c r="JND3" s="598"/>
      <c r="JNE3" s="598"/>
      <c r="JNF3" s="598"/>
      <c r="JNG3" s="598"/>
      <c r="JNH3" s="598"/>
      <c r="JNI3" s="598"/>
      <c r="JNJ3" s="598"/>
      <c r="JNK3" s="598"/>
      <c r="JNL3" s="598"/>
      <c r="JNM3" s="598"/>
      <c r="JNN3" s="598"/>
      <c r="JNO3" s="598"/>
      <c r="JNP3" s="598"/>
      <c r="JNQ3" s="598"/>
      <c r="JNR3" s="598"/>
      <c r="JNS3" s="598"/>
      <c r="JNT3" s="598"/>
      <c r="JNU3" s="598"/>
      <c r="JNV3" s="598"/>
      <c r="JNW3" s="598"/>
      <c r="JNX3" s="598"/>
      <c r="JNY3" s="598"/>
      <c r="JNZ3" s="598"/>
      <c r="JOA3" s="598"/>
      <c r="JOB3" s="598"/>
      <c r="JOC3" s="598"/>
      <c r="JOD3" s="598"/>
      <c r="JOE3" s="598"/>
      <c r="JOF3" s="598"/>
      <c r="JOG3" s="598"/>
      <c r="JOH3" s="598"/>
      <c r="JOI3" s="598"/>
      <c r="JOJ3" s="598"/>
      <c r="JOK3" s="598"/>
      <c r="JOL3" s="598"/>
      <c r="JOM3" s="598"/>
      <c r="JON3" s="598"/>
      <c r="JOO3" s="598"/>
      <c r="JOP3" s="598"/>
      <c r="JOQ3" s="598"/>
      <c r="JOR3" s="598"/>
      <c r="JOS3" s="598"/>
      <c r="JOT3" s="598"/>
      <c r="JOU3" s="598"/>
      <c r="JOV3" s="598"/>
      <c r="JOW3" s="598"/>
      <c r="JOX3" s="598"/>
      <c r="JOY3" s="598"/>
      <c r="JOZ3" s="598"/>
      <c r="JPA3" s="598"/>
      <c r="JPB3" s="598"/>
      <c r="JPC3" s="598"/>
      <c r="JPD3" s="598"/>
      <c r="JPE3" s="598"/>
      <c r="JPF3" s="598"/>
      <c r="JPG3" s="598"/>
      <c r="JPH3" s="598"/>
      <c r="JPI3" s="598"/>
      <c r="JPJ3" s="598"/>
      <c r="JPK3" s="598"/>
      <c r="JPL3" s="598"/>
      <c r="JPM3" s="598"/>
      <c r="JPN3" s="598"/>
      <c r="JPO3" s="598"/>
      <c r="JPP3" s="598"/>
      <c r="JPQ3" s="598"/>
      <c r="JPR3" s="598"/>
      <c r="JPS3" s="598"/>
      <c r="JPT3" s="598"/>
      <c r="JPU3" s="598"/>
      <c r="JPV3" s="598"/>
      <c r="JPW3" s="598"/>
      <c r="JPX3" s="598"/>
      <c r="JPY3" s="598"/>
      <c r="JPZ3" s="598"/>
      <c r="JQA3" s="598"/>
      <c r="JQB3" s="598"/>
      <c r="JQC3" s="598"/>
      <c r="JQD3" s="598"/>
      <c r="JQE3" s="598"/>
      <c r="JQF3" s="598"/>
      <c r="JQG3" s="598"/>
      <c r="JQH3" s="598"/>
      <c r="JQI3" s="598"/>
      <c r="JQJ3" s="598"/>
      <c r="JQK3" s="598"/>
      <c r="JQL3" s="598"/>
      <c r="JQM3" s="598"/>
      <c r="JQN3" s="598"/>
      <c r="JQO3" s="598"/>
      <c r="JQP3" s="598"/>
      <c r="JQQ3" s="598"/>
      <c r="JQR3" s="598"/>
      <c r="JQS3" s="598"/>
      <c r="JQT3" s="598"/>
      <c r="JQU3" s="598"/>
      <c r="JQV3" s="598"/>
      <c r="JQW3" s="598"/>
      <c r="JQX3" s="598"/>
      <c r="JQY3" s="598"/>
      <c r="JQZ3" s="598"/>
      <c r="JRA3" s="598"/>
      <c r="JRB3" s="598"/>
      <c r="JRC3" s="598"/>
      <c r="JRD3" s="598"/>
      <c r="JRE3" s="598"/>
      <c r="JRF3" s="598"/>
      <c r="JRG3" s="598"/>
      <c r="JRH3" s="598"/>
      <c r="JRI3" s="598"/>
      <c r="JRJ3" s="598"/>
      <c r="JRK3" s="598"/>
      <c r="JRL3" s="598"/>
      <c r="JRM3" s="598"/>
      <c r="JRN3" s="598"/>
      <c r="JRO3" s="598"/>
      <c r="JRP3" s="598"/>
      <c r="JRQ3" s="598"/>
      <c r="JRR3" s="598"/>
      <c r="JRS3" s="598"/>
      <c r="JRT3" s="598"/>
      <c r="JRU3" s="598"/>
      <c r="JRV3" s="598"/>
      <c r="JRW3" s="598"/>
      <c r="JRX3" s="598"/>
      <c r="JRY3" s="598"/>
      <c r="JRZ3" s="598"/>
      <c r="JSA3" s="598"/>
      <c r="JSB3" s="598"/>
      <c r="JSC3" s="598"/>
      <c r="JSD3" s="598"/>
      <c r="JSE3" s="598"/>
      <c r="JSF3" s="598"/>
      <c r="JSG3" s="598"/>
      <c r="JSH3" s="598"/>
      <c r="JSI3" s="598"/>
      <c r="JSJ3" s="598"/>
      <c r="JSK3" s="598"/>
      <c r="JSL3" s="598"/>
      <c r="JSM3" s="598"/>
      <c r="JSN3" s="598"/>
      <c r="JSO3" s="598"/>
      <c r="JSP3" s="598"/>
      <c r="JSQ3" s="598"/>
      <c r="JSR3" s="598"/>
      <c r="JSS3" s="598"/>
      <c r="JST3" s="598"/>
      <c r="JSU3" s="598"/>
      <c r="JSV3" s="598"/>
      <c r="JSW3" s="598"/>
      <c r="JSX3" s="598"/>
      <c r="JSY3" s="598"/>
      <c r="JSZ3" s="598"/>
      <c r="JTA3" s="598"/>
      <c r="JTB3" s="598"/>
      <c r="JTC3" s="598"/>
      <c r="JTD3" s="598"/>
      <c r="JTE3" s="598"/>
      <c r="JTF3" s="598"/>
      <c r="JTG3" s="598"/>
      <c r="JTH3" s="598"/>
      <c r="JTI3" s="598"/>
      <c r="JTJ3" s="598"/>
      <c r="JTK3" s="598"/>
      <c r="JTL3" s="598"/>
      <c r="JTM3" s="598"/>
      <c r="JTN3" s="598"/>
      <c r="JTO3" s="598"/>
      <c r="JTP3" s="598"/>
      <c r="JTQ3" s="598"/>
      <c r="JTR3" s="598"/>
      <c r="JTS3" s="598"/>
      <c r="JTT3" s="598"/>
      <c r="JTU3" s="598"/>
      <c r="JTV3" s="598"/>
      <c r="JTW3" s="598"/>
      <c r="JTX3" s="598"/>
      <c r="JTY3" s="598"/>
      <c r="JTZ3" s="598"/>
      <c r="JUA3" s="598"/>
      <c r="JUB3" s="598"/>
      <c r="JUC3" s="598"/>
      <c r="JUD3" s="598"/>
      <c r="JUE3" s="598"/>
      <c r="JUF3" s="598"/>
      <c r="JUG3" s="598"/>
      <c r="JUH3" s="598"/>
      <c r="JUI3" s="598"/>
      <c r="JUJ3" s="598"/>
      <c r="JUK3" s="598"/>
      <c r="JUL3" s="598"/>
      <c r="JUM3" s="598"/>
      <c r="JUN3" s="598"/>
      <c r="JUO3" s="598"/>
      <c r="JUP3" s="598"/>
      <c r="JUQ3" s="598"/>
      <c r="JUR3" s="598"/>
      <c r="JUS3" s="598"/>
      <c r="JUT3" s="598"/>
      <c r="JUU3" s="598"/>
      <c r="JUV3" s="598"/>
      <c r="JUW3" s="598"/>
      <c r="JUX3" s="598"/>
      <c r="JUY3" s="598"/>
      <c r="JUZ3" s="598"/>
      <c r="JVA3" s="598"/>
      <c r="JVB3" s="598"/>
      <c r="JVC3" s="598"/>
      <c r="JVD3" s="598"/>
      <c r="JVE3" s="598"/>
      <c r="JVF3" s="598"/>
      <c r="JVG3" s="598"/>
      <c r="JVH3" s="598"/>
      <c r="JVI3" s="598"/>
      <c r="JVJ3" s="598"/>
      <c r="JVK3" s="598"/>
      <c r="JVL3" s="598"/>
      <c r="JVM3" s="598"/>
      <c r="JVN3" s="598"/>
      <c r="JVO3" s="598"/>
      <c r="JVP3" s="598"/>
      <c r="JVQ3" s="598"/>
      <c r="JVR3" s="598"/>
      <c r="JVS3" s="598"/>
      <c r="JVT3" s="598"/>
      <c r="JVU3" s="598"/>
      <c r="JVV3" s="598"/>
      <c r="JVW3" s="598"/>
      <c r="JVX3" s="598"/>
      <c r="JVY3" s="598"/>
      <c r="JVZ3" s="598"/>
      <c r="JWA3" s="598"/>
      <c r="JWB3" s="598"/>
      <c r="JWC3" s="598"/>
      <c r="JWD3" s="598"/>
      <c r="JWE3" s="598"/>
      <c r="JWF3" s="598"/>
      <c r="JWG3" s="598"/>
      <c r="JWH3" s="598"/>
      <c r="JWI3" s="598"/>
      <c r="JWJ3" s="598"/>
      <c r="JWK3" s="598"/>
      <c r="JWL3" s="598"/>
      <c r="JWM3" s="598"/>
      <c r="JWN3" s="598"/>
      <c r="JWO3" s="598"/>
      <c r="JWP3" s="598"/>
      <c r="JWQ3" s="598"/>
      <c r="JWR3" s="598"/>
      <c r="JWS3" s="598"/>
      <c r="JWT3" s="598"/>
      <c r="JWU3" s="598"/>
      <c r="JWV3" s="598"/>
      <c r="JWW3" s="598"/>
      <c r="JWX3" s="598"/>
      <c r="JWY3" s="598"/>
      <c r="JWZ3" s="598"/>
      <c r="JXA3" s="598"/>
      <c r="JXB3" s="598"/>
      <c r="JXC3" s="598"/>
      <c r="JXD3" s="598"/>
      <c r="JXE3" s="598"/>
      <c r="JXF3" s="598"/>
      <c r="JXG3" s="598"/>
      <c r="JXH3" s="598"/>
      <c r="JXI3" s="598"/>
      <c r="JXJ3" s="598"/>
      <c r="JXK3" s="598"/>
      <c r="JXL3" s="598"/>
      <c r="JXM3" s="598"/>
      <c r="JXN3" s="598"/>
      <c r="JXO3" s="598"/>
      <c r="JXP3" s="598"/>
      <c r="JXQ3" s="598"/>
      <c r="JXR3" s="598"/>
      <c r="JXS3" s="598"/>
      <c r="JXT3" s="598"/>
      <c r="JXU3" s="598"/>
      <c r="JXV3" s="598"/>
      <c r="JXW3" s="598"/>
      <c r="JXX3" s="598"/>
      <c r="JXY3" s="598"/>
      <c r="JXZ3" s="598"/>
      <c r="JYA3" s="598"/>
      <c r="JYB3" s="598"/>
      <c r="JYC3" s="598"/>
      <c r="JYD3" s="598"/>
      <c r="JYE3" s="598"/>
      <c r="JYF3" s="598"/>
      <c r="JYG3" s="598"/>
      <c r="JYH3" s="598"/>
      <c r="JYI3" s="598"/>
      <c r="JYJ3" s="598"/>
      <c r="JYK3" s="598"/>
      <c r="JYL3" s="598"/>
      <c r="JYM3" s="598"/>
      <c r="JYN3" s="598"/>
      <c r="JYO3" s="598"/>
      <c r="JYP3" s="598"/>
      <c r="JYQ3" s="598"/>
      <c r="JYR3" s="598"/>
      <c r="JYS3" s="598"/>
      <c r="JYT3" s="598"/>
      <c r="JYU3" s="598"/>
      <c r="JYV3" s="598"/>
      <c r="JYW3" s="598"/>
      <c r="JYX3" s="598"/>
      <c r="JYY3" s="598"/>
      <c r="JYZ3" s="598"/>
      <c r="JZA3" s="598"/>
      <c r="JZB3" s="598"/>
      <c r="JZC3" s="598"/>
      <c r="JZD3" s="598"/>
      <c r="JZE3" s="598"/>
      <c r="JZF3" s="598"/>
      <c r="JZG3" s="598"/>
      <c r="JZH3" s="598"/>
      <c r="JZI3" s="598"/>
      <c r="JZJ3" s="598"/>
      <c r="JZK3" s="598"/>
      <c r="JZL3" s="598"/>
      <c r="JZM3" s="598"/>
      <c r="JZN3" s="598"/>
      <c r="JZO3" s="598"/>
      <c r="JZP3" s="598"/>
      <c r="JZQ3" s="598"/>
      <c r="JZR3" s="598"/>
      <c r="JZS3" s="598"/>
      <c r="JZT3" s="598"/>
      <c r="JZU3" s="598"/>
      <c r="JZV3" s="598"/>
      <c r="JZW3" s="598"/>
      <c r="JZX3" s="598"/>
      <c r="JZY3" s="598"/>
      <c r="JZZ3" s="598"/>
      <c r="KAA3" s="598"/>
      <c r="KAB3" s="598"/>
      <c r="KAC3" s="598"/>
      <c r="KAD3" s="598"/>
      <c r="KAE3" s="598"/>
      <c r="KAF3" s="598"/>
      <c r="KAG3" s="598"/>
      <c r="KAH3" s="598"/>
      <c r="KAI3" s="598"/>
      <c r="KAJ3" s="598"/>
      <c r="KAK3" s="598"/>
      <c r="KAL3" s="598"/>
      <c r="KAM3" s="598"/>
      <c r="KAN3" s="598"/>
      <c r="KAO3" s="598"/>
      <c r="KAP3" s="598"/>
      <c r="KAQ3" s="598"/>
      <c r="KAR3" s="598"/>
      <c r="KAS3" s="598"/>
      <c r="KAT3" s="598"/>
      <c r="KAU3" s="598"/>
      <c r="KAV3" s="598"/>
      <c r="KAW3" s="598"/>
      <c r="KAX3" s="598"/>
      <c r="KAY3" s="598"/>
      <c r="KAZ3" s="598"/>
      <c r="KBA3" s="598"/>
      <c r="KBB3" s="598"/>
      <c r="KBC3" s="598"/>
      <c r="KBD3" s="598"/>
      <c r="KBE3" s="598"/>
      <c r="KBF3" s="598"/>
      <c r="KBG3" s="598"/>
      <c r="KBH3" s="598"/>
      <c r="KBI3" s="598"/>
      <c r="KBJ3" s="598"/>
      <c r="KBK3" s="598"/>
      <c r="KBL3" s="598"/>
      <c r="KBM3" s="598"/>
      <c r="KBN3" s="598"/>
      <c r="KBO3" s="598"/>
      <c r="KBP3" s="598"/>
      <c r="KBQ3" s="598"/>
      <c r="KBR3" s="598"/>
      <c r="KBS3" s="598"/>
      <c r="KBT3" s="598"/>
      <c r="KBU3" s="598"/>
      <c r="KBV3" s="598"/>
      <c r="KBW3" s="598"/>
      <c r="KBX3" s="598"/>
      <c r="KBY3" s="598"/>
      <c r="KBZ3" s="598"/>
      <c r="KCA3" s="598"/>
      <c r="KCB3" s="598"/>
      <c r="KCC3" s="598"/>
      <c r="KCD3" s="598"/>
      <c r="KCE3" s="598"/>
      <c r="KCF3" s="598"/>
      <c r="KCG3" s="598"/>
      <c r="KCH3" s="598"/>
      <c r="KCI3" s="598"/>
      <c r="KCJ3" s="598"/>
      <c r="KCK3" s="598"/>
      <c r="KCL3" s="598"/>
      <c r="KCM3" s="598"/>
      <c r="KCN3" s="598"/>
      <c r="KCO3" s="598"/>
      <c r="KCP3" s="598"/>
      <c r="KCQ3" s="598"/>
      <c r="KCR3" s="598"/>
      <c r="KCS3" s="598"/>
      <c r="KCT3" s="598"/>
      <c r="KCU3" s="598"/>
      <c r="KCV3" s="598"/>
      <c r="KCW3" s="598"/>
      <c r="KCX3" s="598"/>
      <c r="KCY3" s="598"/>
      <c r="KCZ3" s="598"/>
      <c r="KDA3" s="598"/>
      <c r="KDB3" s="598"/>
      <c r="KDC3" s="598"/>
      <c r="KDD3" s="598"/>
      <c r="KDE3" s="598"/>
      <c r="KDF3" s="598"/>
      <c r="KDG3" s="598"/>
      <c r="KDH3" s="598"/>
      <c r="KDI3" s="598"/>
      <c r="KDJ3" s="598"/>
      <c r="KDK3" s="598"/>
      <c r="KDL3" s="598"/>
      <c r="KDM3" s="598"/>
      <c r="KDN3" s="598"/>
      <c r="KDO3" s="598"/>
      <c r="KDP3" s="598"/>
      <c r="KDQ3" s="598"/>
      <c r="KDR3" s="598"/>
      <c r="KDS3" s="598"/>
      <c r="KDT3" s="598"/>
      <c r="KDU3" s="598"/>
      <c r="KDV3" s="598"/>
      <c r="KDW3" s="598"/>
      <c r="KDX3" s="598"/>
      <c r="KDY3" s="598"/>
      <c r="KDZ3" s="598"/>
      <c r="KEA3" s="598"/>
      <c r="KEB3" s="598"/>
      <c r="KEC3" s="598"/>
      <c r="KED3" s="598"/>
      <c r="KEE3" s="598"/>
      <c r="KEF3" s="598"/>
      <c r="KEG3" s="598"/>
      <c r="KEH3" s="598"/>
      <c r="KEI3" s="598"/>
      <c r="KEJ3" s="598"/>
      <c r="KEK3" s="598"/>
      <c r="KEL3" s="598"/>
      <c r="KEM3" s="598"/>
      <c r="KEN3" s="598"/>
      <c r="KEO3" s="598"/>
      <c r="KEP3" s="598"/>
      <c r="KEQ3" s="598"/>
      <c r="KER3" s="598"/>
      <c r="KES3" s="598"/>
      <c r="KET3" s="598"/>
      <c r="KEU3" s="598"/>
      <c r="KEV3" s="598"/>
      <c r="KEW3" s="598"/>
      <c r="KEX3" s="598"/>
      <c r="KEY3" s="598"/>
      <c r="KEZ3" s="598"/>
      <c r="KFA3" s="598"/>
      <c r="KFB3" s="598"/>
      <c r="KFC3" s="598"/>
      <c r="KFD3" s="598"/>
      <c r="KFE3" s="598"/>
      <c r="KFF3" s="598"/>
      <c r="KFG3" s="598"/>
      <c r="KFH3" s="598"/>
      <c r="KFI3" s="598"/>
      <c r="KFJ3" s="598"/>
      <c r="KFK3" s="598"/>
      <c r="KFL3" s="598"/>
      <c r="KFM3" s="598"/>
      <c r="KFN3" s="598"/>
      <c r="KFO3" s="598"/>
      <c r="KFP3" s="598"/>
      <c r="KFQ3" s="598"/>
      <c r="KFR3" s="598"/>
      <c r="KFS3" s="598"/>
      <c r="KFT3" s="598"/>
      <c r="KFU3" s="598"/>
      <c r="KFV3" s="598"/>
      <c r="KFW3" s="598"/>
      <c r="KFX3" s="598"/>
      <c r="KFY3" s="598"/>
      <c r="KFZ3" s="598"/>
      <c r="KGA3" s="598"/>
      <c r="KGB3" s="598"/>
      <c r="KGC3" s="598"/>
      <c r="KGD3" s="598"/>
      <c r="KGE3" s="598"/>
      <c r="KGF3" s="598"/>
      <c r="KGG3" s="598"/>
      <c r="KGH3" s="598"/>
      <c r="KGI3" s="598"/>
      <c r="KGJ3" s="598"/>
      <c r="KGK3" s="598"/>
      <c r="KGL3" s="598"/>
      <c r="KGM3" s="598"/>
      <c r="KGN3" s="598"/>
      <c r="KGO3" s="598"/>
      <c r="KGP3" s="598"/>
      <c r="KGQ3" s="598"/>
      <c r="KGR3" s="598"/>
      <c r="KGS3" s="598"/>
      <c r="KGT3" s="598"/>
      <c r="KGU3" s="598"/>
      <c r="KGV3" s="598"/>
      <c r="KGW3" s="598"/>
      <c r="KGX3" s="598"/>
      <c r="KGY3" s="598"/>
      <c r="KGZ3" s="598"/>
      <c r="KHA3" s="598"/>
      <c r="KHB3" s="598"/>
      <c r="KHC3" s="598"/>
      <c r="KHD3" s="598"/>
      <c r="KHE3" s="598"/>
      <c r="KHF3" s="598"/>
      <c r="KHG3" s="598"/>
      <c r="KHH3" s="598"/>
      <c r="KHI3" s="598"/>
      <c r="KHJ3" s="598"/>
      <c r="KHK3" s="598"/>
      <c r="KHL3" s="598"/>
      <c r="KHM3" s="598"/>
      <c r="KHN3" s="598"/>
      <c r="KHO3" s="598"/>
      <c r="KHP3" s="598"/>
      <c r="KHQ3" s="598"/>
      <c r="KHR3" s="598"/>
      <c r="KHS3" s="598"/>
      <c r="KHT3" s="598"/>
      <c r="KHU3" s="598"/>
      <c r="KHV3" s="598"/>
      <c r="KHW3" s="598"/>
      <c r="KHX3" s="598"/>
      <c r="KHY3" s="598"/>
      <c r="KHZ3" s="598"/>
      <c r="KIA3" s="598"/>
      <c r="KIB3" s="598"/>
      <c r="KIC3" s="598"/>
      <c r="KID3" s="598"/>
      <c r="KIE3" s="598"/>
      <c r="KIF3" s="598"/>
      <c r="KIG3" s="598"/>
      <c r="KIH3" s="598"/>
      <c r="KII3" s="598"/>
      <c r="KIJ3" s="598"/>
      <c r="KIK3" s="598"/>
      <c r="KIL3" s="598"/>
      <c r="KIM3" s="598"/>
      <c r="KIN3" s="598"/>
      <c r="KIO3" s="598"/>
      <c r="KIP3" s="598"/>
      <c r="KIQ3" s="598"/>
      <c r="KIR3" s="598"/>
      <c r="KIS3" s="598"/>
      <c r="KIT3" s="598"/>
      <c r="KIU3" s="598"/>
      <c r="KIV3" s="598"/>
      <c r="KIW3" s="598"/>
      <c r="KIX3" s="598"/>
      <c r="KIY3" s="598"/>
      <c r="KIZ3" s="598"/>
      <c r="KJA3" s="598"/>
      <c r="KJB3" s="598"/>
      <c r="KJC3" s="598"/>
      <c r="KJD3" s="598"/>
      <c r="KJE3" s="598"/>
      <c r="KJF3" s="598"/>
      <c r="KJG3" s="598"/>
      <c r="KJH3" s="598"/>
      <c r="KJI3" s="598"/>
      <c r="KJJ3" s="598"/>
      <c r="KJK3" s="598"/>
      <c r="KJL3" s="598"/>
      <c r="KJM3" s="598"/>
      <c r="KJN3" s="598"/>
      <c r="KJO3" s="598"/>
      <c r="KJP3" s="598"/>
      <c r="KJQ3" s="598"/>
      <c r="KJR3" s="598"/>
      <c r="KJS3" s="598"/>
      <c r="KJT3" s="598"/>
      <c r="KJU3" s="598"/>
      <c r="KJV3" s="598"/>
      <c r="KJW3" s="598"/>
      <c r="KJX3" s="598"/>
      <c r="KJY3" s="598"/>
      <c r="KJZ3" s="598"/>
      <c r="KKA3" s="598"/>
      <c r="KKB3" s="598"/>
      <c r="KKC3" s="598"/>
      <c r="KKD3" s="598"/>
      <c r="KKE3" s="598"/>
      <c r="KKF3" s="598"/>
      <c r="KKG3" s="598"/>
      <c r="KKH3" s="598"/>
      <c r="KKI3" s="598"/>
      <c r="KKJ3" s="598"/>
      <c r="KKK3" s="598"/>
      <c r="KKL3" s="598"/>
      <c r="KKM3" s="598"/>
      <c r="KKN3" s="598"/>
      <c r="KKO3" s="598"/>
      <c r="KKP3" s="598"/>
      <c r="KKQ3" s="598"/>
      <c r="KKR3" s="598"/>
      <c r="KKS3" s="598"/>
      <c r="KKT3" s="598"/>
      <c r="KKU3" s="598"/>
      <c r="KKV3" s="598"/>
      <c r="KKW3" s="598"/>
      <c r="KKX3" s="598"/>
      <c r="KKY3" s="598"/>
      <c r="KKZ3" s="598"/>
      <c r="KLA3" s="598"/>
      <c r="KLB3" s="598"/>
      <c r="KLC3" s="598"/>
      <c r="KLD3" s="598"/>
      <c r="KLE3" s="598"/>
      <c r="KLF3" s="598"/>
      <c r="KLG3" s="598"/>
      <c r="KLH3" s="598"/>
      <c r="KLI3" s="598"/>
      <c r="KLJ3" s="598"/>
      <c r="KLK3" s="598"/>
      <c r="KLL3" s="598"/>
      <c r="KLM3" s="598"/>
      <c r="KLN3" s="598"/>
      <c r="KLO3" s="598"/>
      <c r="KLP3" s="598"/>
      <c r="KLQ3" s="598"/>
      <c r="KLR3" s="598"/>
      <c r="KLS3" s="598"/>
      <c r="KLT3" s="598"/>
      <c r="KLU3" s="598"/>
      <c r="KLV3" s="598"/>
      <c r="KLW3" s="598"/>
      <c r="KLX3" s="598"/>
      <c r="KLY3" s="598"/>
      <c r="KLZ3" s="598"/>
      <c r="KMA3" s="598"/>
      <c r="KMB3" s="598"/>
      <c r="KMC3" s="598"/>
      <c r="KMD3" s="598"/>
      <c r="KME3" s="598"/>
      <c r="KMF3" s="598"/>
      <c r="KMG3" s="598"/>
      <c r="KMH3" s="598"/>
      <c r="KMI3" s="598"/>
      <c r="KMJ3" s="598"/>
      <c r="KMK3" s="598"/>
      <c r="KML3" s="598"/>
      <c r="KMM3" s="598"/>
      <c r="KMN3" s="598"/>
      <c r="KMO3" s="598"/>
      <c r="KMP3" s="598"/>
      <c r="KMQ3" s="598"/>
      <c r="KMR3" s="598"/>
      <c r="KMS3" s="598"/>
      <c r="KMT3" s="598"/>
      <c r="KMU3" s="598"/>
      <c r="KMV3" s="598"/>
      <c r="KMW3" s="598"/>
      <c r="KMX3" s="598"/>
      <c r="KMY3" s="598"/>
      <c r="KMZ3" s="598"/>
      <c r="KNA3" s="598"/>
      <c r="KNB3" s="598"/>
      <c r="KNC3" s="598"/>
      <c r="KND3" s="598"/>
      <c r="KNE3" s="598"/>
      <c r="KNF3" s="598"/>
      <c r="KNG3" s="598"/>
      <c r="KNH3" s="598"/>
      <c r="KNI3" s="598"/>
      <c r="KNJ3" s="598"/>
      <c r="KNK3" s="598"/>
      <c r="KNL3" s="598"/>
      <c r="KNM3" s="598"/>
      <c r="KNN3" s="598"/>
      <c r="KNO3" s="598"/>
      <c r="KNP3" s="598"/>
      <c r="KNQ3" s="598"/>
      <c r="KNR3" s="598"/>
      <c r="KNS3" s="598"/>
      <c r="KNT3" s="598"/>
      <c r="KNU3" s="598"/>
      <c r="KNV3" s="598"/>
      <c r="KNW3" s="598"/>
      <c r="KNX3" s="598"/>
      <c r="KNY3" s="598"/>
      <c r="KNZ3" s="598"/>
      <c r="KOA3" s="598"/>
      <c r="KOB3" s="598"/>
      <c r="KOC3" s="598"/>
      <c r="KOD3" s="598"/>
      <c r="KOE3" s="598"/>
      <c r="KOF3" s="598"/>
      <c r="KOG3" s="598"/>
      <c r="KOH3" s="598"/>
      <c r="KOI3" s="598"/>
      <c r="KOJ3" s="598"/>
      <c r="KOK3" s="598"/>
      <c r="KOL3" s="598"/>
      <c r="KOM3" s="598"/>
      <c r="KON3" s="598"/>
      <c r="KOO3" s="598"/>
      <c r="KOP3" s="598"/>
      <c r="KOQ3" s="598"/>
      <c r="KOR3" s="598"/>
      <c r="KOS3" s="598"/>
      <c r="KOT3" s="598"/>
      <c r="KOU3" s="598"/>
      <c r="KOV3" s="598"/>
      <c r="KOW3" s="598"/>
      <c r="KOX3" s="598"/>
      <c r="KOY3" s="598"/>
      <c r="KOZ3" s="598"/>
      <c r="KPA3" s="598"/>
      <c r="KPB3" s="598"/>
      <c r="KPC3" s="598"/>
      <c r="KPD3" s="598"/>
      <c r="KPE3" s="598"/>
      <c r="KPF3" s="598"/>
      <c r="KPG3" s="598"/>
      <c r="KPH3" s="598"/>
      <c r="KPI3" s="598"/>
      <c r="KPJ3" s="598"/>
      <c r="KPK3" s="598"/>
      <c r="KPL3" s="598"/>
      <c r="KPM3" s="598"/>
      <c r="KPN3" s="598"/>
      <c r="KPO3" s="598"/>
      <c r="KPP3" s="598"/>
      <c r="KPQ3" s="598"/>
      <c r="KPR3" s="598"/>
      <c r="KPS3" s="598"/>
      <c r="KPT3" s="598"/>
      <c r="KPU3" s="598"/>
      <c r="KPV3" s="598"/>
      <c r="KPW3" s="598"/>
      <c r="KPX3" s="598"/>
      <c r="KPY3" s="598"/>
      <c r="KPZ3" s="598"/>
      <c r="KQA3" s="598"/>
      <c r="KQB3" s="598"/>
      <c r="KQC3" s="598"/>
      <c r="KQD3" s="598"/>
      <c r="KQE3" s="598"/>
      <c r="KQF3" s="598"/>
      <c r="KQG3" s="598"/>
      <c r="KQH3" s="598"/>
      <c r="KQI3" s="598"/>
      <c r="KQJ3" s="598"/>
      <c r="KQK3" s="598"/>
      <c r="KQL3" s="598"/>
      <c r="KQM3" s="598"/>
      <c r="KQN3" s="598"/>
      <c r="KQO3" s="598"/>
      <c r="KQP3" s="598"/>
      <c r="KQQ3" s="598"/>
      <c r="KQR3" s="598"/>
      <c r="KQS3" s="598"/>
      <c r="KQT3" s="598"/>
      <c r="KQU3" s="598"/>
      <c r="KQV3" s="598"/>
      <c r="KQW3" s="598"/>
      <c r="KQX3" s="598"/>
      <c r="KQY3" s="598"/>
      <c r="KQZ3" s="598"/>
      <c r="KRA3" s="598"/>
      <c r="KRB3" s="598"/>
      <c r="KRC3" s="598"/>
      <c r="KRD3" s="598"/>
      <c r="KRE3" s="598"/>
      <c r="KRF3" s="598"/>
      <c r="KRG3" s="598"/>
      <c r="KRH3" s="598"/>
      <c r="KRI3" s="598"/>
      <c r="KRJ3" s="598"/>
      <c r="KRK3" s="598"/>
      <c r="KRL3" s="598"/>
      <c r="KRM3" s="598"/>
      <c r="KRN3" s="598"/>
      <c r="KRO3" s="598"/>
      <c r="KRP3" s="598"/>
      <c r="KRQ3" s="598"/>
      <c r="KRR3" s="598"/>
      <c r="KRS3" s="598"/>
      <c r="KRT3" s="598"/>
      <c r="KRU3" s="598"/>
      <c r="KRV3" s="598"/>
      <c r="KRW3" s="598"/>
      <c r="KRX3" s="598"/>
      <c r="KRY3" s="598"/>
      <c r="KRZ3" s="598"/>
      <c r="KSA3" s="598"/>
      <c r="KSB3" s="598"/>
      <c r="KSC3" s="598"/>
      <c r="KSD3" s="598"/>
      <c r="KSE3" s="598"/>
      <c r="KSF3" s="598"/>
      <c r="KSG3" s="598"/>
      <c r="KSH3" s="598"/>
      <c r="KSI3" s="598"/>
      <c r="KSJ3" s="598"/>
      <c r="KSK3" s="598"/>
      <c r="KSL3" s="598"/>
      <c r="KSM3" s="598"/>
      <c r="KSN3" s="598"/>
      <c r="KSO3" s="598"/>
      <c r="KSP3" s="598"/>
      <c r="KSQ3" s="598"/>
      <c r="KSR3" s="598"/>
      <c r="KSS3" s="598"/>
      <c r="KST3" s="598"/>
      <c r="KSU3" s="598"/>
      <c r="KSV3" s="598"/>
      <c r="KSW3" s="598"/>
      <c r="KSX3" s="598"/>
      <c r="KSY3" s="598"/>
      <c r="KSZ3" s="598"/>
      <c r="KTA3" s="598"/>
      <c r="KTB3" s="598"/>
      <c r="KTC3" s="598"/>
      <c r="KTD3" s="598"/>
      <c r="KTE3" s="598"/>
      <c r="KTF3" s="598"/>
      <c r="KTG3" s="598"/>
      <c r="KTH3" s="598"/>
      <c r="KTI3" s="598"/>
      <c r="KTJ3" s="598"/>
      <c r="KTK3" s="598"/>
      <c r="KTL3" s="598"/>
      <c r="KTM3" s="598"/>
      <c r="KTN3" s="598"/>
      <c r="KTO3" s="598"/>
      <c r="KTP3" s="598"/>
      <c r="KTQ3" s="598"/>
      <c r="KTR3" s="598"/>
      <c r="KTS3" s="598"/>
      <c r="KTT3" s="598"/>
      <c r="KTU3" s="598"/>
      <c r="KTV3" s="598"/>
      <c r="KTW3" s="598"/>
      <c r="KTX3" s="598"/>
      <c r="KTY3" s="598"/>
      <c r="KTZ3" s="598"/>
      <c r="KUA3" s="598"/>
      <c r="KUB3" s="598"/>
      <c r="KUC3" s="598"/>
      <c r="KUD3" s="598"/>
      <c r="KUE3" s="598"/>
      <c r="KUF3" s="598"/>
      <c r="KUG3" s="598"/>
      <c r="KUH3" s="598"/>
      <c r="KUI3" s="598"/>
      <c r="KUJ3" s="598"/>
      <c r="KUK3" s="598"/>
      <c r="KUL3" s="598"/>
      <c r="KUM3" s="598"/>
      <c r="KUN3" s="598"/>
      <c r="KUO3" s="598"/>
      <c r="KUP3" s="598"/>
      <c r="KUQ3" s="598"/>
      <c r="KUR3" s="598"/>
      <c r="KUS3" s="598"/>
      <c r="KUT3" s="598"/>
      <c r="KUU3" s="598"/>
      <c r="KUV3" s="598"/>
      <c r="KUW3" s="598"/>
      <c r="KUX3" s="598"/>
      <c r="KUY3" s="598"/>
      <c r="KUZ3" s="598"/>
      <c r="KVA3" s="598"/>
      <c r="KVB3" s="598"/>
      <c r="KVC3" s="598"/>
      <c r="KVD3" s="598"/>
      <c r="KVE3" s="598"/>
      <c r="KVF3" s="598"/>
      <c r="KVG3" s="598"/>
      <c r="KVH3" s="598"/>
      <c r="KVI3" s="598"/>
      <c r="KVJ3" s="598"/>
      <c r="KVK3" s="598"/>
      <c r="KVL3" s="598"/>
      <c r="KVM3" s="598"/>
      <c r="KVN3" s="598"/>
      <c r="KVO3" s="598"/>
      <c r="KVP3" s="598"/>
      <c r="KVQ3" s="598"/>
      <c r="KVR3" s="598"/>
      <c r="KVS3" s="598"/>
      <c r="KVT3" s="598"/>
      <c r="KVU3" s="598"/>
      <c r="KVV3" s="598"/>
      <c r="KVW3" s="598"/>
      <c r="KVX3" s="598"/>
      <c r="KVY3" s="598"/>
      <c r="KVZ3" s="598"/>
      <c r="KWA3" s="598"/>
      <c r="KWB3" s="598"/>
      <c r="KWC3" s="598"/>
      <c r="KWD3" s="598"/>
      <c r="KWE3" s="598"/>
      <c r="KWF3" s="598"/>
      <c r="KWG3" s="598"/>
      <c r="KWH3" s="598"/>
      <c r="KWI3" s="598"/>
      <c r="KWJ3" s="598"/>
      <c r="KWK3" s="598"/>
      <c r="KWL3" s="598"/>
      <c r="KWM3" s="598"/>
      <c r="KWN3" s="598"/>
      <c r="KWO3" s="598"/>
      <c r="KWP3" s="598"/>
      <c r="KWQ3" s="598"/>
      <c r="KWR3" s="598"/>
      <c r="KWS3" s="598"/>
      <c r="KWT3" s="598"/>
      <c r="KWU3" s="598"/>
      <c r="KWV3" s="598"/>
      <c r="KWW3" s="598"/>
      <c r="KWX3" s="598"/>
      <c r="KWY3" s="598"/>
      <c r="KWZ3" s="598"/>
      <c r="KXA3" s="598"/>
      <c r="KXB3" s="598"/>
      <c r="KXC3" s="598"/>
      <c r="KXD3" s="598"/>
      <c r="KXE3" s="598"/>
      <c r="KXF3" s="598"/>
      <c r="KXG3" s="598"/>
      <c r="KXH3" s="598"/>
      <c r="KXI3" s="598"/>
      <c r="KXJ3" s="598"/>
      <c r="KXK3" s="598"/>
      <c r="KXL3" s="598"/>
      <c r="KXM3" s="598"/>
      <c r="KXN3" s="598"/>
      <c r="KXO3" s="598"/>
      <c r="KXP3" s="598"/>
      <c r="KXQ3" s="598"/>
      <c r="KXR3" s="598"/>
      <c r="KXS3" s="598"/>
      <c r="KXT3" s="598"/>
      <c r="KXU3" s="598"/>
      <c r="KXV3" s="598"/>
      <c r="KXW3" s="598"/>
      <c r="KXX3" s="598"/>
      <c r="KXY3" s="598"/>
      <c r="KXZ3" s="598"/>
      <c r="KYA3" s="598"/>
      <c r="KYB3" s="598"/>
      <c r="KYC3" s="598"/>
      <c r="KYD3" s="598"/>
      <c r="KYE3" s="598"/>
      <c r="KYF3" s="598"/>
      <c r="KYG3" s="598"/>
      <c r="KYH3" s="598"/>
      <c r="KYI3" s="598"/>
      <c r="KYJ3" s="598"/>
      <c r="KYK3" s="598"/>
      <c r="KYL3" s="598"/>
      <c r="KYM3" s="598"/>
      <c r="KYN3" s="598"/>
      <c r="KYO3" s="598"/>
      <c r="KYP3" s="598"/>
      <c r="KYQ3" s="598"/>
      <c r="KYR3" s="598"/>
      <c r="KYS3" s="598"/>
      <c r="KYT3" s="598"/>
      <c r="KYU3" s="598"/>
      <c r="KYV3" s="598"/>
      <c r="KYW3" s="598"/>
      <c r="KYX3" s="598"/>
      <c r="KYY3" s="598"/>
      <c r="KYZ3" s="598"/>
      <c r="KZA3" s="598"/>
      <c r="KZB3" s="598"/>
      <c r="KZC3" s="598"/>
      <c r="KZD3" s="598"/>
      <c r="KZE3" s="598"/>
      <c r="KZF3" s="598"/>
      <c r="KZG3" s="598"/>
      <c r="KZH3" s="598"/>
      <c r="KZI3" s="598"/>
      <c r="KZJ3" s="598"/>
      <c r="KZK3" s="598"/>
      <c r="KZL3" s="598"/>
      <c r="KZM3" s="598"/>
      <c r="KZN3" s="598"/>
      <c r="KZO3" s="598"/>
      <c r="KZP3" s="598"/>
      <c r="KZQ3" s="598"/>
      <c r="KZR3" s="598"/>
      <c r="KZS3" s="598"/>
      <c r="KZT3" s="598"/>
      <c r="KZU3" s="598"/>
      <c r="KZV3" s="598"/>
      <c r="KZW3" s="598"/>
      <c r="KZX3" s="598"/>
      <c r="KZY3" s="598"/>
      <c r="KZZ3" s="598"/>
      <c r="LAA3" s="598"/>
      <c r="LAB3" s="598"/>
      <c r="LAC3" s="598"/>
      <c r="LAD3" s="598"/>
      <c r="LAE3" s="598"/>
      <c r="LAF3" s="598"/>
      <c r="LAG3" s="598"/>
      <c r="LAH3" s="598"/>
      <c r="LAI3" s="598"/>
      <c r="LAJ3" s="598"/>
      <c r="LAK3" s="598"/>
      <c r="LAL3" s="598"/>
      <c r="LAM3" s="598"/>
      <c r="LAN3" s="598"/>
      <c r="LAO3" s="598"/>
      <c r="LAP3" s="598"/>
      <c r="LAQ3" s="598"/>
      <c r="LAR3" s="598"/>
      <c r="LAS3" s="598"/>
      <c r="LAT3" s="598"/>
      <c r="LAU3" s="598"/>
      <c r="LAV3" s="598"/>
      <c r="LAW3" s="598"/>
      <c r="LAX3" s="598"/>
      <c r="LAY3" s="598"/>
      <c r="LAZ3" s="598"/>
      <c r="LBA3" s="598"/>
      <c r="LBB3" s="598"/>
      <c r="LBC3" s="598"/>
      <c r="LBD3" s="598"/>
      <c r="LBE3" s="598"/>
      <c r="LBF3" s="598"/>
      <c r="LBG3" s="598"/>
      <c r="LBH3" s="598"/>
      <c r="LBI3" s="598"/>
      <c r="LBJ3" s="598"/>
      <c r="LBK3" s="598"/>
      <c r="LBL3" s="598"/>
      <c r="LBM3" s="598"/>
      <c r="LBN3" s="598"/>
      <c r="LBO3" s="598"/>
      <c r="LBP3" s="598"/>
      <c r="LBQ3" s="598"/>
      <c r="LBR3" s="598"/>
      <c r="LBS3" s="598"/>
      <c r="LBT3" s="598"/>
      <c r="LBU3" s="598"/>
      <c r="LBV3" s="598"/>
      <c r="LBW3" s="598"/>
      <c r="LBX3" s="598"/>
      <c r="LBY3" s="598"/>
      <c r="LBZ3" s="598"/>
      <c r="LCA3" s="598"/>
      <c r="LCB3" s="598"/>
      <c r="LCC3" s="598"/>
      <c r="LCD3" s="598"/>
      <c r="LCE3" s="598"/>
      <c r="LCF3" s="598"/>
      <c r="LCG3" s="598"/>
      <c r="LCH3" s="598"/>
      <c r="LCI3" s="598"/>
      <c r="LCJ3" s="598"/>
      <c r="LCK3" s="598"/>
      <c r="LCL3" s="598"/>
      <c r="LCM3" s="598"/>
      <c r="LCN3" s="598"/>
      <c r="LCO3" s="598"/>
      <c r="LCP3" s="598"/>
      <c r="LCQ3" s="598"/>
      <c r="LCR3" s="598"/>
      <c r="LCS3" s="598"/>
      <c r="LCT3" s="598"/>
      <c r="LCU3" s="598"/>
      <c r="LCV3" s="598"/>
      <c r="LCW3" s="598"/>
      <c r="LCX3" s="598"/>
      <c r="LCY3" s="598"/>
      <c r="LCZ3" s="598"/>
      <c r="LDA3" s="598"/>
      <c r="LDB3" s="598"/>
      <c r="LDC3" s="598"/>
      <c r="LDD3" s="598"/>
      <c r="LDE3" s="598"/>
      <c r="LDF3" s="598"/>
      <c r="LDG3" s="598"/>
      <c r="LDH3" s="598"/>
      <c r="LDI3" s="598"/>
      <c r="LDJ3" s="598"/>
      <c r="LDK3" s="598"/>
      <c r="LDL3" s="598"/>
      <c r="LDM3" s="598"/>
      <c r="LDN3" s="598"/>
      <c r="LDO3" s="598"/>
      <c r="LDP3" s="598"/>
      <c r="LDQ3" s="598"/>
      <c r="LDR3" s="598"/>
      <c r="LDS3" s="598"/>
      <c r="LDT3" s="598"/>
      <c r="LDU3" s="598"/>
      <c r="LDV3" s="598"/>
      <c r="LDW3" s="598"/>
      <c r="LDX3" s="598"/>
      <c r="LDY3" s="598"/>
      <c r="LDZ3" s="598"/>
      <c r="LEA3" s="598"/>
      <c r="LEB3" s="598"/>
      <c r="LEC3" s="598"/>
      <c r="LED3" s="598"/>
      <c r="LEE3" s="598"/>
      <c r="LEF3" s="598"/>
      <c r="LEG3" s="598"/>
      <c r="LEH3" s="598"/>
      <c r="LEI3" s="598"/>
      <c r="LEJ3" s="598"/>
      <c r="LEK3" s="598"/>
      <c r="LEL3" s="598"/>
      <c r="LEM3" s="598"/>
      <c r="LEN3" s="598"/>
      <c r="LEO3" s="598"/>
      <c r="LEP3" s="598"/>
      <c r="LEQ3" s="598"/>
      <c r="LER3" s="598"/>
      <c r="LES3" s="598"/>
      <c r="LET3" s="598"/>
      <c r="LEU3" s="598"/>
      <c r="LEV3" s="598"/>
      <c r="LEW3" s="598"/>
      <c r="LEX3" s="598"/>
      <c r="LEY3" s="598"/>
      <c r="LEZ3" s="598"/>
      <c r="LFA3" s="598"/>
      <c r="LFB3" s="598"/>
      <c r="LFC3" s="598"/>
      <c r="LFD3" s="598"/>
      <c r="LFE3" s="598"/>
      <c r="LFF3" s="598"/>
      <c r="LFG3" s="598"/>
      <c r="LFH3" s="598"/>
      <c r="LFI3" s="598"/>
      <c r="LFJ3" s="598"/>
      <c r="LFK3" s="598"/>
      <c r="LFL3" s="598"/>
      <c r="LFM3" s="598"/>
      <c r="LFN3" s="598"/>
      <c r="LFO3" s="598"/>
      <c r="LFP3" s="598"/>
      <c r="LFQ3" s="598"/>
      <c r="LFR3" s="598"/>
      <c r="LFS3" s="598"/>
      <c r="LFT3" s="598"/>
      <c r="LFU3" s="598"/>
      <c r="LFV3" s="598"/>
      <c r="LFW3" s="598"/>
      <c r="LFX3" s="598"/>
      <c r="LFY3" s="598"/>
      <c r="LFZ3" s="598"/>
      <c r="LGA3" s="598"/>
      <c r="LGB3" s="598"/>
      <c r="LGC3" s="598"/>
      <c r="LGD3" s="598"/>
      <c r="LGE3" s="598"/>
      <c r="LGF3" s="598"/>
      <c r="LGG3" s="598"/>
      <c r="LGH3" s="598"/>
      <c r="LGI3" s="598"/>
      <c r="LGJ3" s="598"/>
      <c r="LGK3" s="598"/>
      <c r="LGL3" s="598"/>
      <c r="LGM3" s="598"/>
      <c r="LGN3" s="598"/>
      <c r="LGO3" s="598"/>
      <c r="LGP3" s="598"/>
      <c r="LGQ3" s="598"/>
      <c r="LGR3" s="598"/>
      <c r="LGS3" s="598"/>
      <c r="LGT3" s="598"/>
      <c r="LGU3" s="598"/>
      <c r="LGV3" s="598"/>
      <c r="LGW3" s="598"/>
      <c r="LGX3" s="598"/>
      <c r="LGY3" s="598"/>
      <c r="LGZ3" s="598"/>
      <c r="LHA3" s="598"/>
      <c r="LHB3" s="598"/>
      <c r="LHC3" s="598"/>
      <c r="LHD3" s="598"/>
      <c r="LHE3" s="598"/>
      <c r="LHF3" s="598"/>
      <c r="LHG3" s="598"/>
      <c r="LHH3" s="598"/>
      <c r="LHI3" s="598"/>
      <c r="LHJ3" s="598"/>
      <c r="LHK3" s="598"/>
      <c r="LHL3" s="598"/>
      <c r="LHM3" s="598"/>
      <c r="LHN3" s="598"/>
      <c r="LHO3" s="598"/>
      <c r="LHP3" s="598"/>
      <c r="LHQ3" s="598"/>
      <c r="LHR3" s="598"/>
      <c r="LHS3" s="598"/>
      <c r="LHT3" s="598"/>
      <c r="LHU3" s="598"/>
      <c r="LHV3" s="598"/>
      <c r="LHW3" s="598"/>
      <c r="LHX3" s="598"/>
      <c r="LHY3" s="598"/>
      <c r="LHZ3" s="598"/>
      <c r="LIA3" s="598"/>
      <c r="LIB3" s="598"/>
      <c r="LIC3" s="598"/>
      <c r="LID3" s="598"/>
      <c r="LIE3" s="598"/>
      <c r="LIF3" s="598"/>
      <c r="LIG3" s="598"/>
      <c r="LIH3" s="598"/>
      <c r="LII3" s="598"/>
      <c r="LIJ3" s="598"/>
      <c r="LIK3" s="598"/>
      <c r="LIL3" s="598"/>
      <c r="LIM3" s="598"/>
      <c r="LIN3" s="598"/>
      <c r="LIO3" s="598"/>
      <c r="LIP3" s="598"/>
      <c r="LIQ3" s="598"/>
      <c r="LIR3" s="598"/>
      <c r="LIS3" s="598"/>
      <c r="LIT3" s="598"/>
      <c r="LIU3" s="598"/>
      <c r="LIV3" s="598"/>
      <c r="LIW3" s="598"/>
      <c r="LIX3" s="598"/>
      <c r="LIY3" s="598"/>
      <c r="LIZ3" s="598"/>
      <c r="LJA3" s="598"/>
      <c r="LJB3" s="598"/>
      <c r="LJC3" s="598"/>
      <c r="LJD3" s="598"/>
      <c r="LJE3" s="598"/>
      <c r="LJF3" s="598"/>
      <c r="LJG3" s="598"/>
      <c r="LJH3" s="598"/>
      <c r="LJI3" s="598"/>
      <c r="LJJ3" s="598"/>
      <c r="LJK3" s="598"/>
      <c r="LJL3" s="598"/>
      <c r="LJM3" s="598"/>
      <c r="LJN3" s="598"/>
      <c r="LJO3" s="598"/>
      <c r="LJP3" s="598"/>
      <c r="LJQ3" s="598"/>
      <c r="LJR3" s="598"/>
      <c r="LJS3" s="598"/>
      <c r="LJT3" s="598"/>
      <c r="LJU3" s="598"/>
      <c r="LJV3" s="598"/>
      <c r="LJW3" s="598"/>
      <c r="LJX3" s="598"/>
      <c r="LJY3" s="598"/>
      <c r="LJZ3" s="598"/>
      <c r="LKA3" s="598"/>
      <c r="LKB3" s="598"/>
      <c r="LKC3" s="598"/>
      <c r="LKD3" s="598"/>
      <c r="LKE3" s="598"/>
      <c r="LKF3" s="598"/>
      <c r="LKG3" s="598"/>
      <c r="LKH3" s="598"/>
      <c r="LKI3" s="598"/>
      <c r="LKJ3" s="598"/>
      <c r="LKK3" s="598"/>
      <c r="LKL3" s="598"/>
      <c r="LKM3" s="598"/>
      <c r="LKN3" s="598"/>
      <c r="LKO3" s="598"/>
      <c r="LKP3" s="598"/>
      <c r="LKQ3" s="598"/>
      <c r="LKR3" s="598"/>
      <c r="LKS3" s="598"/>
      <c r="LKT3" s="598"/>
      <c r="LKU3" s="598"/>
      <c r="LKV3" s="598"/>
      <c r="LKW3" s="598"/>
      <c r="LKX3" s="598"/>
      <c r="LKY3" s="598"/>
      <c r="LKZ3" s="598"/>
      <c r="LLA3" s="598"/>
      <c r="LLB3" s="598"/>
      <c r="LLC3" s="598"/>
      <c r="LLD3" s="598"/>
      <c r="LLE3" s="598"/>
      <c r="LLF3" s="598"/>
      <c r="LLG3" s="598"/>
      <c r="LLH3" s="598"/>
      <c r="LLI3" s="598"/>
      <c r="LLJ3" s="598"/>
      <c r="LLK3" s="598"/>
      <c r="LLL3" s="598"/>
      <c r="LLM3" s="598"/>
      <c r="LLN3" s="598"/>
      <c r="LLO3" s="598"/>
      <c r="LLP3" s="598"/>
      <c r="LLQ3" s="598"/>
      <c r="LLR3" s="598"/>
      <c r="LLS3" s="598"/>
      <c r="LLT3" s="598"/>
      <c r="LLU3" s="598"/>
      <c r="LLV3" s="598"/>
      <c r="LLW3" s="598"/>
      <c r="LLX3" s="598"/>
      <c r="LLY3" s="598"/>
      <c r="LLZ3" s="598"/>
      <c r="LMA3" s="598"/>
      <c r="LMB3" s="598"/>
      <c r="LMC3" s="598"/>
      <c r="LMD3" s="598"/>
      <c r="LME3" s="598"/>
      <c r="LMF3" s="598"/>
      <c r="LMG3" s="598"/>
      <c r="LMH3" s="598"/>
      <c r="LMI3" s="598"/>
      <c r="LMJ3" s="598"/>
      <c r="LMK3" s="598"/>
      <c r="LML3" s="598"/>
      <c r="LMM3" s="598"/>
      <c r="LMN3" s="598"/>
      <c r="LMO3" s="598"/>
      <c r="LMP3" s="598"/>
      <c r="LMQ3" s="598"/>
      <c r="LMR3" s="598"/>
      <c r="LMS3" s="598"/>
      <c r="LMT3" s="598"/>
      <c r="LMU3" s="598"/>
      <c r="LMV3" s="598"/>
      <c r="LMW3" s="598"/>
      <c r="LMX3" s="598"/>
      <c r="LMY3" s="598"/>
      <c r="LMZ3" s="598"/>
      <c r="LNA3" s="598"/>
      <c r="LNB3" s="598"/>
      <c r="LNC3" s="598"/>
      <c r="LND3" s="598"/>
      <c r="LNE3" s="598"/>
      <c r="LNF3" s="598"/>
      <c r="LNG3" s="598"/>
      <c r="LNH3" s="598"/>
      <c r="LNI3" s="598"/>
      <c r="LNJ3" s="598"/>
      <c r="LNK3" s="598"/>
      <c r="LNL3" s="598"/>
      <c r="LNM3" s="598"/>
      <c r="LNN3" s="598"/>
      <c r="LNO3" s="598"/>
      <c r="LNP3" s="598"/>
      <c r="LNQ3" s="598"/>
      <c r="LNR3" s="598"/>
      <c r="LNS3" s="598"/>
      <c r="LNT3" s="598"/>
      <c r="LNU3" s="598"/>
      <c r="LNV3" s="598"/>
      <c r="LNW3" s="598"/>
      <c r="LNX3" s="598"/>
      <c r="LNY3" s="598"/>
      <c r="LNZ3" s="598"/>
      <c r="LOA3" s="598"/>
      <c r="LOB3" s="598"/>
      <c r="LOC3" s="598"/>
      <c r="LOD3" s="598"/>
      <c r="LOE3" s="598"/>
      <c r="LOF3" s="598"/>
      <c r="LOG3" s="598"/>
      <c r="LOH3" s="598"/>
      <c r="LOI3" s="598"/>
      <c r="LOJ3" s="598"/>
      <c r="LOK3" s="598"/>
      <c r="LOL3" s="598"/>
      <c r="LOM3" s="598"/>
      <c r="LON3" s="598"/>
      <c r="LOO3" s="598"/>
      <c r="LOP3" s="598"/>
      <c r="LOQ3" s="598"/>
      <c r="LOR3" s="598"/>
      <c r="LOS3" s="598"/>
      <c r="LOT3" s="598"/>
      <c r="LOU3" s="598"/>
      <c r="LOV3" s="598"/>
      <c r="LOW3" s="598"/>
      <c r="LOX3" s="598"/>
      <c r="LOY3" s="598"/>
      <c r="LOZ3" s="598"/>
      <c r="LPA3" s="598"/>
      <c r="LPB3" s="598"/>
      <c r="LPC3" s="598"/>
      <c r="LPD3" s="598"/>
      <c r="LPE3" s="598"/>
      <c r="LPF3" s="598"/>
      <c r="LPG3" s="598"/>
      <c r="LPH3" s="598"/>
      <c r="LPI3" s="598"/>
      <c r="LPJ3" s="598"/>
      <c r="LPK3" s="598"/>
      <c r="LPL3" s="598"/>
      <c r="LPM3" s="598"/>
      <c r="LPN3" s="598"/>
      <c r="LPO3" s="598"/>
      <c r="LPP3" s="598"/>
      <c r="LPQ3" s="598"/>
      <c r="LPR3" s="598"/>
      <c r="LPS3" s="598"/>
      <c r="LPT3" s="598"/>
      <c r="LPU3" s="598"/>
      <c r="LPV3" s="598"/>
      <c r="LPW3" s="598"/>
      <c r="LPX3" s="598"/>
      <c r="LPY3" s="598"/>
      <c r="LPZ3" s="598"/>
      <c r="LQA3" s="598"/>
      <c r="LQB3" s="598"/>
      <c r="LQC3" s="598"/>
      <c r="LQD3" s="598"/>
      <c r="LQE3" s="598"/>
      <c r="LQF3" s="598"/>
      <c r="LQG3" s="598"/>
      <c r="LQH3" s="598"/>
      <c r="LQI3" s="598"/>
      <c r="LQJ3" s="598"/>
      <c r="LQK3" s="598"/>
      <c r="LQL3" s="598"/>
      <c r="LQM3" s="598"/>
      <c r="LQN3" s="598"/>
      <c r="LQO3" s="598"/>
      <c r="LQP3" s="598"/>
      <c r="LQQ3" s="598"/>
      <c r="LQR3" s="598"/>
      <c r="LQS3" s="598"/>
      <c r="LQT3" s="598"/>
      <c r="LQU3" s="598"/>
      <c r="LQV3" s="598"/>
      <c r="LQW3" s="598"/>
      <c r="LQX3" s="598"/>
      <c r="LQY3" s="598"/>
      <c r="LQZ3" s="598"/>
      <c r="LRA3" s="598"/>
      <c r="LRB3" s="598"/>
      <c r="LRC3" s="598"/>
      <c r="LRD3" s="598"/>
      <c r="LRE3" s="598"/>
      <c r="LRF3" s="598"/>
      <c r="LRG3" s="598"/>
      <c r="LRH3" s="598"/>
      <c r="LRI3" s="598"/>
      <c r="LRJ3" s="598"/>
      <c r="LRK3" s="598"/>
      <c r="LRL3" s="598"/>
      <c r="LRM3" s="598"/>
      <c r="LRN3" s="598"/>
      <c r="LRO3" s="598"/>
      <c r="LRP3" s="598"/>
      <c r="LRQ3" s="598"/>
      <c r="LRR3" s="598"/>
      <c r="LRS3" s="598"/>
      <c r="LRT3" s="598"/>
      <c r="LRU3" s="598"/>
      <c r="LRV3" s="598"/>
      <c r="LRW3" s="598"/>
      <c r="LRX3" s="598"/>
      <c r="LRY3" s="598"/>
      <c r="LRZ3" s="598"/>
      <c r="LSA3" s="598"/>
      <c r="LSB3" s="598"/>
      <c r="LSC3" s="598"/>
      <c r="LSD3" s="598"/>
      <c r="LSE3" s="598"/>
      <c r="LSF3" s="598"/>
      <c r="LSG3" s="598"/>
      <c r="LSH3" s="598"/>
      <c r="LSI3" s="598"/>
      <c r="LSJ3" s="598"/>
      <c r="LSK3" s="598"/>
      <c r="LSL3" s="598"/>
      <c r="LSM3" s="598"/>
      <c r="LSN3" s="598"/>
      <c r="LSO3" s="598"/>
      <c r="LSP3" s="598"/>
      <c r="LSQ3" s="598"/>
      <c r="LSR3" s="598"/>
      <c r="LSS3" s="598"/>
      <c r="LST3" s="598"/>
      <c r="LSU3" s="598"/>
      <c r="LSV3" s="598"/>
      <c r="LSW3" s="598"/>
      <c r="LSX3" s="598"/>
      <c r="LSY3" s="598"/>
      <c r="LSZ3" s="598"/>
      <c r="LTA3" s="598"/>
      <c r="LTB3" s="598"/>
      <c r="LTC3" s="598"/>
      <c r="LTD3" s="598"/>
      <c r="LTE3" s="598"/>
      <c r="LTF3" s="598"/>
      <c r="LTG3" s="598"/>
      <c r="LTH3" s="598"/>
      <c r="LTI3" s="598"/>
      <c r="LTJ3" s="598"/>
      <c r="LTK3" s="598"/>
      <c r="LTL3" s="598"/>
      <c r="LTM3" s="598"/>
      <c r="LTN3" s="598"/>
      <c r="LTO3" s="598"/>
      <c r="LTP3" s="598"/>
      <c r="LTQ3" s="598"/>
      <c r="LTR3" s="598"/>
      <c r="LTS3" s="598"/>
      <c r="LTT3" s="598"/>
      <c r="LTU3" s="598"/>
      <c r="LTV3" s="598"/>
      <c r="LTW3" s="598"/>
      <c r="LTX3" s="598"/>
      <c r="LTY3" s="598"/>
      <c r="LTZ3" s="598"/>
      <c r="LUA3" s="598"/>
      <c r="LUB3" s="598"/>
      <c r="LUC3" s="598"/>
      <c r="LUD3" s="598"/>
      <c r="LUE3" s="598"/>
      <c r="LUF3" s="598"/>
      <c r="LUG3" s="598"/>
      <c r="LUH3" s="598"/>
      <c r="LUI3" s="598"/>
      <c r="LUJ3" s="598"/>
      <c r="LUK3" s="598"/>
      <c r="LUL3" s="598"/>
      <c r="LUM3" s="598"/>
      <c r="LUN3" s="598"/>
      <c r="LUO3" s="598"/>
      <c r="LUP3" s="598"/>
      <c r="LUQ3" s="598"/>
      <c r="LUR3" s="598"/>
      <c r="LUS3" s="598"/>
      <c r="LUT3" s="598"/>
      <c r="LUU3" s="598"/>
      <c r="LUV3" s="598"/>
      <c r="LUW3" s="598"/>
      <c r="LUX3" s="598"/>
      <c r="LUY3" s="598"/>
      <c r="LUZ3" s="598"/>
      <c r="LVA3" s="598"/>
      <c r="LVB3" s="598"/>
      <c r="LVC3" s="598"/>
      <c r="LVD3" s="598"/>
      <c r="LVE3" s="598"/>
      <c r="LVF3" s="598"/>
      <c r="LVG3" s="598"/>
      <c r="LVH3" s="598"/>
      <c r="LVI3" s="598"/>
      <c r="LVJ3" s="598"/>
      <c r="LVK3" s="598"/>
      <c r="LVL3" s="598"/>
      <c r="LVM3" s="598"/>
      <c r="LVN3" s="598"/>
      <c r="LVO3" s="598"/>
      <c r="LVP3" s="598"/>
      <c r="LVQ3" s="598"/>
      <c r="LVR3" s="598"/>
      <c r="LVS3" s="598"/>
      <c r="LVT3" s="598"/>
      <c r="LVU3" s="598"/>
      <c r="LVV3" s="598"/>
      <c r="LVW3" s="598"/>
      <c r="LVX3" s="598"/>
      <c r="LVY3" s="598"/>
      <c r="LVZ3" s="598"/>
      <c r="LWA3" s="598"/>
      <c r="LWB3" s="598"/>
      <c r="LWC3" s="598"/>
      <c r="LWD3" s="598"/>
      <c r="LWE3" s="598"/>
      <c r="LWF3" s="598"/>
      <c r="LWG3" s="598"/>
      <c r="LWH3" s="598"/>
      <c r="LWI3" s="598"/>
      <c r="LWJ3" s="598"/>
      <c r="LWK3" s="598"/>
      <c r="LWL3" s="598"/>
      <c r="LWM3" s="598"/>
      <c r="LWN3" s="598"/>
      <c r="LWO3" s="598"/>
      <c r="LWP3" s="598"/>
      <c r="LWQ3" s="598"/>
      <c r="LWR3" s="598"/>
      <c r="LWS3" s="598"/>
      <c r="LWT3" s="598"/>
      <c r="LWU3" s="598"/>
      <c r="LWV3" s="598"/>
      <c r="LWW3" s="598"/>
      <c r="LWX3" s="598"/>
      <c r="LWY3" s="598"/>
      <c r="LWZ3" s="598"/>
      <c r="LXA3" s="598"/>
      <c r="LXB3" s="598"/>
      <c r="LXC3" s="598"/>
      <c r="LXD3" s="598"/>
      <c r="LXE3" s="598"/>
      <c r="LXF3" s="598"/>
      <c r="LXG3" s="598"/>
      <c r="LXH3" s="598"/>
      <c r="LXI3" s="598"/>
      <c r="LXJ3" s="598"/>
      <c r="LXK3" s="598"/>
      <c r="LXL3" s="598"/>
      <c r="LXM3" s="598"/>
      <c r="LXN3" s="598"/>
      <c r="LXO3" s="598"/>
      <c r="LXP3" s="598"/>
      <c r="LXQ3" s="598"/>
      <c r="LXR3" s="598"/>
      <c r="LXS3" s="598"/>
      <c r="LXT3" s="598"/>
      <c r="LXU3" s="598"/>
      <c r="LXV3" s="598"/>
      <c r="LXW3" s="598"/>
      <c r="LXX3" s="598"/>
      <c r="LXY3" s="598"/>
      <c r="LXZ3" s="598"/>
      <c r="LYA3" s="598"/>
      <c r="LYB3" s="598"/>
      <c r="LYC3" s="598"/>
      <c r="LYD3" s="598"/>
      <c r="LYE3" s="598"/>
      <c r="LYF3" s="598"/>
      <c r="LYG3" s="598"/>
      <c r="LYH3" s="598"/>
      <c r="LYI3" s="598"/>
      <c r="LYJ3" s="598"/>
      <c r="LYK3" s="598"/>
      <c r="LYL3" s="598"/>
      <c r="LYM3" s="598"/>
      <c r="LYN3" s="598"/>
      <c r="LYO3" s="598"/>
      <c r="LYP3" s="598"/>
      <c r="LYQ3" s="598"/>
      <c r="LYR3" s="598"/>
      <c r="LYS3" s="598"/>
      <c r="LYT3" s="598"/>
      <c r="LYU3" s="598"/>
      <c r="LYV3" s="598"/>
      <c r="LYW3" s="598"/>
      <c r="LYX3" s="598"/>
      <c r="LYY3" s="598"/>
      <c r="LYZ3" s="598"/>
      <c r="LZA3" s="598"/>
      <c r="LZB3" s="598"/>
      <c r="LZC3" s="598"/>
      <c r="LZD3" s="598"/>
      <c r="LZE3" s="598"/>
      <c r="LZF3" s="598"/>
      <c r="LZG3" s="598"/>
      <c r="LZH3" s="598"/>
      <c r="LZI3" s="598"/>
      <c r="LZJ3" s="598"/>
      <c r="LZK3" s="598"/>
      <c r="LZL3" s="598"/>
      <c r="LZM3" s="598"/>
      <c r="LZN3" s="598"/>
      <c r="LZO3" s="598"/>
      <c r="LZP3" s="598"/>
      <c r="LZQ3" s="598"/>
      <c r="LZR3" s="598"/>
      <c r="LZS3" s="598"/>
      <c r="LZT3" s="598"/>
      <c r="LZU3" s="598"/>
      <c r="LZV3" s="598"/>
      <c r="LZW3" s="598"/>
      <c r="LZX3" s="598"/>
      <c r="LZY3" s="598"/>
      <c r="LZZ3" s="598"/>
      <c r="MAA3" s="598"/>
      <c r="MAB3" s="598"/>
      <c r="MAC3" s="598"/>
      <c r="MAD3" s="598"/>
      <c r="MAE3" s="598"/>
      <c r="MAF3" s="598"/>
      <c r="MAG3" s="598"/>
      <c r="MAH3" s="598"/>
      <c r="MAI3" s="598"/>
      <c r="MAJ3" s="598"/>
      <c r="MAK3" s="598"/>
      <c r="MAL3" s="598"/>
      <c r="MAM3" s="598"/>
      <c r="MAN3" s="598"/>
      <c r="MAO3" s="598"/>
      <c r="MAP3" s="598"/>
      <c r="MAQ3" s="598"/>
      <c r="MAR3" s="598"/>
      <c r="MAS3" s="598"/>
      <c r="MAT3" s="598"/>
      <c r="MAU3" s="598"/>
      <c r="MAV3" s="598"/>
      <c r="MAW3" s="598"/>
      <c r="MAX3" s="598"/>
      <c r="MAY3" s="598"/>
      <c r="MAZ3" s="598"/>
      <c r="MBA3" s="598"/>
      <c r="MBB3" s="598"/>
      <c r="MBC3" s="598"/>
      <c r="MBD3" s="598"/>
      <c r="MBE3" s="598"/>
      <c r="MBF3" s="598"/>
      <c r="MBG3" s="598"/>
      <c r="MBH3" s="598"/>
      <c r="MBI3" s="598"/>
      <c r="MBJ3" s="598"/>
      <c r="MBK3" s="598"/>
      <c r="MBL3" s="598"/>
      <c r="MBM3" s="598"/>
      <c r="MBN3" s="598"/>
      <c r="MBO3" s="598"/>
      <c r="MBP3" s="598"/>
      <c r="MBQ3" s="598"/>
      <c r="MBR3" s="598"/>
      <c r="MBS3" s="598"/>
      <c r="MBT3" s="598"/>
      <c r="MBU3" s="598"/>
      <c r="MBV3" s="598"/>
      <c r="MBW3" s="598"/>
      <c r="MBX3" s="598"/>
      <c r="MBY3" s="598"/>
      <c r="MBZ3" s="598"/>
      <c r="MCA3" s="598"/>
      <c r="MCB3" s="598"/>
      <c r="MCC3" s="598"/>
      <c r="MCD3" s="598"/>
      <c r="MCE3" s="598"/>
      <c r="MCF3" s="598"/>
      <c r="MCG3" s="598"/>
      <c r="MCH3" s="598"/>
      <c r="MCI3" s="598"/>
      <c r="MCJ3" s="598"/>
      <c r="MCK3" s="598"/>
      <c r="MCL3" s="598"/>
      <c r="MCM3" s="598"/>
      <c r="MCN3" s="598"/>
      <c r="MCO3" s="598"/>
      <c r="MCP3" s="598"/>
      <c r="MCQ3" s="598"/>
      <c r="MCR3" s="598"/>
      <c r="MCS3" s="598"/>
      <c r="MCT3" s="598"/>
      <c r="MCU3" s="598"/>
      <c r="MCV3" s="598"/>
      <c r="MCW3" s="598"/>
      <c r="MCX3" s="598"/>
      <c r="MCY3" s="598"/>
      <c r="MCZ3" s="598"/>
      <c r="MDA3" s="598"/>
      <c r="MDB3" s="598"/>
      <c r="MDC3" s="598"/>
      <c r="MDD3" s="598"/>
      <c r="MDE3" s="598"/>
      <c r="MDF3" s="598"/>
      <c r="MDG3" s="598"/>
      <c r="MDH3" s="598"/>
      <c r="MDI3" s="598"/>
      <c r="MDJ3" s="598"/>
      <c r="MDK3" s="598"/>
      <c r="MDL3" s="598"/>
      <c r="MDM3" s="598"/>
      <c r="MDN3" s="598"/>
      <c r="MDO3" s="598"/>
      <c r="MDP3" s="598"/>
      <c r="MDQ3" s="598"/>
      <c r="MDR3" s="598"/>
      <c r="MDS3" s="598"/>
      <c r="MDT3" s="598"/>
      <c r="MDU3" s="598"/>
      <c r="MDV3" s="598"/>
      <c r="MDW3" s="598"/>
      <c r="MDX3" s="598"/>
      <c r="MDY3" s="598"/>
      <c r="MDZ3" s="598"/>
      <c r="MEA3" s="598"/>
      <c r="MEB3" s="598"/>
      <c r="MEC3" s="598"/>
      <c r="MED3" s="598"/>
      <c r="MEE3" s="598"/>
      <c r="MEF3" s="598"/>
      <c r="MEG3" s="598"/>
      <c r="MEH3" s="598"/>
      <c r="MEI3" s="598"/>
      <c r="MEJ3" s="598"/>
      <c r="MEK3" s="598"/>
      <c r="MEL3" s="598"/>
      <c r="MEM3" s="598"/>
      <c r="MEN3" s="598"/>
      <c r="MEO3" s="598"/>
      <c r="MEP3" s="598"/>
      <c r="MEQ3" s="598"/>
      <c r="MER3" s="598"/>
      <c r="MES3" s="598"/>
      <c r="MET3" s="598"/>
      <c r="MEU3" s="598"/>
      <c r="MEV3" s="598"/>
      <c r="MEW3" s="598"/>
      <c r="MEX3" s="598"/>
      <c r="MEY3" s="598"/>
      <c r="MEZ3" s="598"/>
      <c r="MFA3" s="598"/>
      <c r="MFB3" s="598"/>
      <c r="MFC3" s="598"/>
      <c r="MFD3" s="598"/>
      <c r="MFE3" s="598"/>
      <c r="MFF3" s="598"/>
      <c r="MFG3" s="598"/>
      <c r="MFH3" s="598"/>
      <c r="MFI3" s="598"/>
      <c r="MFJ3" s="598"/>
      <c r="MFK3" s="598"/>
      <c r="MFL3" s="598"/>
      <c r="MFM3" s="598"/>
      <c r="MFN3" s="598"/>
      <c r="MFO3" s="598"/>
      <c r="MFP3" s="598"/>
      <c r="MFQ3" s="598"/>
      <c r="MFR3" s="598"/>
      <c r="MFS3" s="598"/>
      <c r="MFT3" s="598"/>
      <c r="MFU3" s="598"/>
      <c r="MFV3" s="598"/>
      <c r="MFW3" s="598"/>
      <c r="MFX3" s="598"/>
      <c r="MFY3" s="598"/>
      <c r="MFZ3" s="598"/>
      <c r="MGA3" s="598"/>
      <c r="MGB3" s="598"/>
      <c r="MGC3" s="598"/>
      <c r="MGD3" s="598"/>
      <c r="MGE3" s="598"/>
      <c r="MGF3" s="598"/>
      <c r="MGG3" s="598"/>
      <c r="MGH3" s="598"/>
      <c r="MGI3" s="598"/>
      <c r="MGJ3" s="598"/>
      <c r="MGK3" s="598"/>
      <c r="MGL3" s="598"/>
      <c r="MGM3" s="598"/>
      <c r="MGN3" s="598"/>
      <c r="MGO3" s="598"/>
      <c r="MGP3" s="598"/>
      <c r="MGQ3" s="598"/>
      <c r="MGR3" s="598"/>
      <c r="MGS3" s="598"/>
      <c r="MGT3" s="598"/>
      <c r="MGU3" s="598"/>
      <c r="MGV3" s="598"/>
      <c r="MGW3" s="598"/>
      <c r="MGX3" s="598"/>
      <c r="MGY3" s="598"/>
      <c r="MGZ3" s="598"/>
      <c r="MHA3" s="598"/>
      <c r="MHB3" s="598"/>
      <c r="MHC3" s="598"/>
      <c r="MHD3" s="598"/>
      <c r="MHE3" s="598"/>
      <c r="MHF3" s="598"/>
      <c r="MHG3" s="598"/>
      <c r="MHH3" s="598"/>
      <c r="MHI3" s="598"/>
      <c r="MHJ3" s="598"/>
      <c r="MHK3" s="598"/>
      <c r="MHL3" s="598"/>
      <c r="MHM3" s="598"/>
      <c r="MHN3" s="598"/>
      <c r="MHO3" s="598"/>
      <c r="MHP3" s="598"/>
      <c r="MHQ3" s="598"/>
      <c r="MHR3" s="598"/>
      <c r="MHS3" s="598"/>
      <c r="MHT3" s="598"/>
      <c r="MHU3" s="598"/>
      <c r="MHV3" s="598"/>
      <c r="MHW3" s="598"/>
      <c r="MHX3" s="598"/>
      <c r="MHY3" s="598"/>
      <c r="MHZ3" s="598"/>
      <c r="MIA3" s="598"/>
      <c r="MIB3" s="598"/>
      <c r="MIC3" s="598"/>
      <c r="MID3" s="598"/>
      <c r="MIE3" s="598"/>
      <c r="MIF3" s="598"/>
      <c r="MIG3" s="598"/>
      <c r="MIH3" s="598"/>
      <c r="MII3" s="598"/>
      <c r="MIJ3" s="598"/>
      <c r="MIK3" s="598"/>
      <c r="MIL3" s="598"/>
      <c r="MIM3" s="598"/>
      <c r="MIN3" s="598"/>
      <c r="MIO3" s="598"/>
      <c r="MIP3" s="598"/>
      <c r="MIQ3" s="598"/>
      <c r="MIR3" s="598"/>
      <c r="MIS3" s="598"/>
      <c r="MIT3" s="598"/>
      <c r="MIU3" s="598"/>
      <c r="MIV3" s="598"/>
      <c r="MIW3" s="598"/>
      <c r="MIX3" s="598"/>
      <c r="MIY3" s="598"/>
      <c r="MIZ3" s="598"/>
      <c r="MJA3" s="598"/>
      <c r="MJB3" s="598"/>
      <c r="MJC3" s="598"/>
      <c r="MJD3" s="598"/>
      <c r="MJE3" s="598"/>
      <c r="MJF3" s="598"/>
      <c r="MJG3" s="598"/>
      <c r="MJH3" s="598"/>
      <c r="MJI3" s="598"/>
      <c r="MJJ3" s="598"/>
      <c r="MJK3" s="598"/>
      <c r="MJL3" s="598"/>
      <c r="MJM3" s="598"/>
      <c r="MJN3" s="598"/>
      <c r="MJO3" s="598"/>
      <c r="MJP3" s="598"/>
      <c r="MJQ3" s="598"/>
      <c r="MJR3" s="598"/>
      <c r="MJS3" s="598"/>
      <c r="MJT3" s="598"/>
      <c r="MJU3" s="598"/>
      <c r="MJV3" s="598"/>
      <c r="MJW3" s="598"/>
      <c r="MJX3" s="598"/>
      <c r="MJY3" s="598"/>
      <c r="MJZ3" s="598"/>
      <c r="MKA3" s="598"/>
      <c r="MKB3" s="598"/>
      <c r="MKC3" s="598"/>
      <c r="MKD3" s="598"/>
      <c r="MKE3" s="598"/>
      <c r="MKF3" s="598"/>
      <c r="MKG3" s="598"/>
      <c r="MKH3" s="598"/>
      <c r="MKI3" s="598"/>
      <c r="MKJ3" s="598"/>
      <c r="MKK3" s="598"/>
      <c r="MKL3" s="598"/>
      <c r="MKM3" s="598"/>
      <c r="MKN3" s="598"/>
      <c r="MKO3" s="598"/>
      <c r="MKP3" s="598"/>
      <c r="MKQ3" s="598"/>
      <c r="MKR3" s="598"/>
      <c r="MKS3" s="598"/>
      <c r="MKT3" s="598"/>
      <c r="MKU3" s="598"/>
      <c r="MKV3" s="598"/>
      <c r="MKW3" s="598"/>
      <c r="MKX3" s="598"/>
      <c r="MKY3" s="598"/>
      <c r="MKZ3" s="598"/>
      <c r="MLA3" s="598"/>
      <c r="MLB3" s="598"/>
      <c r="MLC3" s="598"/>
      <c r="MLD3" s="598"/>
      <c r="MLE3" s="598"/>
      <c r="MLF3" s="598"/>
      <c r="MLG3" s="598"/>
      <c r="MLH3" s="598"/>
      <c r="MLI3" s="598"/>
      <c r="MLJ3" s="598"/>
      <c r="MLK3" s="598"/>
      <c r="MLL3" s="598"/>
      <c r="MLM3" s="598"/>
      <c r="MLN3" s="598"/>
      <c r="MLO3" s="598"/>
      <c r="MLP3" s="598"/>
      <c r="MLQ3" s="598"/>
      <c r="MLR3" s="598"/>
      <c r="MLS3" s="598"/>
      <c r="MLT3" s="598"/>
      <c r="MLU3" s="598"/>
      <c r="MLV3" s="598"/>
      <c r="MLW3" s="598"/>
      <c r="MLX3" s="598"/>
      <c r="MLY3" s="598"/>
      <c r="MLZ3" s="598"/>
      <c r="MMA3" s="598"/>
      <c r="MMB3" s="598"/>
      <c r="MMC3" s="598"/>
      <c r="MMD3" s="598"/>
      <c r="MME3" s="598"/>
      <c r="MMF3" s="598"/>
      <c r="MMG3" s="598"/>
      <c r="MMH3" s="598"/>
      <c r="MMI3" s="598"/>
      <c r="MMJ3" s="598"/>
      <c r="MMK3" s="598"/>
      <c r="MML3" s="598"/>
      <c r="MMM3" s="598"/>
      <c r="MMN3" s="598"/>
      <c r="MMO3" s="598"/>
      <c r="MMP3" s="598"/>
      <c r="MMQ3" s="598"/>
      <c r="MMR3" s="598"/>
      <c r="MMS3" s="598"/>
      <c r="MMT3" s="598"/>
      <c r="MMU3" s="598"/>
      <c r="MMV3" s="598"/>
      <c r="MMW3" s="598"/>
      <c r="MMX3" s="598"/>
      <c r="MMY3" s="598"/>
      <c r="MMZ3" s="598"/>
      <c r="MNA3" s="598"/>
      <c r="MNB3" s="598"/>
      <c r="MNC3" s="598"/>
      <c r="MND3" s="598"/>
      <c r="MNE3" s="598"/>
      <c r="MNF3" s="598"/>
      <c r="MNG3" s="598"/>
      <c r="MNH3" s="598"/>
      <c r="MNI3" s="598"/>
      <c r="MNJ3" s="598"/>
      <c r="MNK3" s="598"/>
      <c r="MNL3" s="598"/>
      <c r="MNM3" s="598"/>
      <c r="MNN3" s="598"/>
      <c r="MNO3" s="598"/>
      <c r="MNP3" s="598"/>
      <c r="MNQ3" s="598"/>
      <c r="MNR3" s="598"/>
      <c r="MNS3" s="598"/>
      <c r="MNT3" s="598"/>
      <c r="MNU3" s="598"/>
      <c r="MNV3" s="598"/>
      <c r="MNW3" s="598"/>
      <c r="MNX3" s="598"/>
      <c r="MNY3" s="598"/>
      <c r="MNZ3" s="598"/>
      <c r="MOA3" s="598"/>
      <c r="MOB3" s="598"/>
      <c r="MOC3" s="598"/>
      <c r="MOD3" s="598"/>
      <c r="MOE3" s="598"/>
      <c r="MOF3" s="598"/>
      <c r="MOG3" s="598"/>
      <c r="MOH3" s="598"/>
      <c r="MOI3" s="598"/>
      <c r="MOJ3" s="598"/>
      <c r="MOK3" s="598"/>
      <c r="MOL3" s="598"/>
      <c r="MOM3" s="598"/>
      <c r="MON3" s="598"/>
      <c r="MOO3" s="598"/>
      <c r="MOP3" s="598"/>
      <c r="MOQ3" s="598"/>
      <c r="MOR3" s="598"/>
      <c r="MOS3" s="598"/>
      <c r="MOT3" s="598"/>
      <c r="MOU3" s="598"/>
      <c r="MOV3" s="598"/>
      <c r="MOW3" s="598"/>
      <c r="MOX3" s="598"/>
      <c r="MOY3" s="598"/>
      <c r="MOZ3" s="598"/>
      <c r="MPA3" s="598"/>
      <c r="MPB3" s="598"/>
      <c r="MPC3" s="598"/>
      <c r="MPD3" s="598"/>
      <c r="MPE3" s="598"/>
      <c r="MPF3" s="598"/>
      <c r="MPG3" s="598"/>
      <c r="MPH3" s="598"/>
      <c r="MPI3" s="598"/>
      <c r="MPJ3" s="598"/>
      <c r="MPK3" s="598"/>
      <c r="MPL3" s="598"/>
      <c r="MPM3" s="598"/>
      <c r="MPN3" s="598"/>
      <c r="MPO3" s="598"/>
      <c r="MPP3" s="598"/>
      <c r="MPQ3" s="598"/>
      <c r="MPR3" s="598"/>
      <c r="MPS3" s="598"/>
      <c r="MPT3" s="598"/>
      <c r="MPU3" s="598"/>
      <c r="MPV3" s="598"/>
      <c r="MPW3" s="598"/>
      <c r="MPX3" s="598"/>
      <c r="MPY3" s="598"/>
      <c r="MPZ3" s="598"/>
      <c r="MQA3" s="598"/>
      <c r="MQB3" s="598"/>
      <c r="MQC3" s="598"/>
      <c r="MQD3" s="598"/>
      <c r="MQE3" s="598"/>
      <c r="MQF3" s="598"/>
      <c r="MQG3" s="598"/>
      <c r="MQH3" s="598"/>
      <c r="MQI3" s="598"/>
      <c r="MQJ3" s="598"/>
      <c r="MQK3" s="598"/>
      <c r="MQL3" s="598"/>
      <c r="MQM3" s="598"/>
      <c r="MQN3" s="598"/>
      <c r="MQO3" s="598"/>
      <c r="MQP3" s="598"/>
      <c r="MQQ3" s="598"/>
      <c r="MQR3" s="598"/>
      <c r="MQS3" s="598"/>
      <c r="MQT3" s="598"/>
      <c r="MQU3" s="598"/>
      <c r="MQV3" s="598"/>
      <c r="MQW3" s="598"/>
      <c r="MQX3" s="598"/>
      <c r="MQY3" s="598"/>
      <c r="MQZ3" s="598"/>
      <c r="MRA3" s="598"/>
      <c r="MRB3" s="598"/>
      <c r="MRC3" s="598"/>
      <c r="MRD3" s="598"/>
      <c r="MRE3" s="598"/>
      <c r="MRF3" s="598"/>
      <c r="MRG3" s="598"/>
      <c r="MRH3" s="598"/>
      <c r="MRI3" s="598"/>
      <c r="MRJ3" s="598"/>
      <c r="MRK3" s="598"/>
      <c r="MRL3" s="598"/>
      <c r="MRM3" s="598"/>
      <c r="MRN3" s="598"/>
      <c r="MRO3" s="598"/>
      <c r="MRP3" s="598"/>
      <c r="MRQ3" s="598"/>
      <c r="MRR3" s="598"/>
      <c r="MRS3" s="598"/>
      <c r="MRT3" s="598"/>
      <c r="MRU3" s="598"/>
      <c r="MRV3" s="598"/>
      <c r="MRW3" s="598"/>
      <c r="MRX3" s="598"/>
      <c r="MRY3" s="598"/>
      <c r="MRZ3" s="598"/>
      <c r="MSA3" s="598"/>
      <c r="MSB3" s="598"/>
      <c r="MSC3" s="598"/>
      <c r="MSD3" s="598"/>
      <c r="MSE3" s="598"/>
      <c r="MSF3" s="598"/>
      <c r="MSG3" s="598"/>
      <c r="MSH3" s="598"/>
      <c r="MSI3" s="598"/>
      <c r="MSJ3" s="598"/>
      <c r="MSK3" s="598"/>
      <c r="MSL3" s="598"/>
      <c r="MSM3" s="598"/>
      <c r="MSN3" s="598"/>
      <c r="MSO3" s="598"/>
      <c r="MSP3" s="598"/>
      <c r="MSQ3" s="598"/>
      <c r="MSR3" s="598"/>
      <c r="MSS3" s="598"/>
      <c r="MST3" s="598"/>
      <c r="MSU3" s="598"/>
      <c r="MSV3" s="598"/>
      <c r="MSW3" s="598"/>
      <c r="MSX3" s="598"/>
      <c r="MSY3" s="598"/>
      <c r="MSZ3" s="598"/>
      <c r="MTA3" s="598"/>
      <c r="MTB3" s="598"/>
      <c r="MTC3" s="598"/>
      <c r="MTD3" s="598"/>
      <c r="MTE3" s="598"/>
      <c r="MTF3" s="598"/>
      <c r="MTG3" s="598"/>
      <c r="MTH3" s="598"/>
      <c r="MTI3" s="598"/>
      <c r="MTJ3" s="598"/>
      <c r="MTK3" s="598"/>
      <c r="MTL3" s="598"/>
      <c r="MTM3" s="598"/>
      <c r="MTN3" s="598"/>
      <c r="MTO3" s="598"/>
      <c r="MTP3" s="598"/>
      <c r="MTQ3" s="598"/>
      <c r="MTR3" s="598"/>
      <c r="MTS3" s="598"/>
      <c r="MTT3" s="598"/>
      <c r="MTU3" s="598"/>
      <c r="MTV3" s="598"/>
      <c r="MTW3" s="598"/>
      <c r="MTX3" s="598"/>
      <c r="MTY3" s="598"/>
      <c r="MTZ3" s="598"/>
      <c r="MUA3" s="598"/>
      <c r="MUB3" s="598"/>
      <c r="MUC3" s="598"/>
      <c r="MUD3" s="598"/>
      <c r="MUE3" s="598"/>
      <c r="MUF3" s="598"/>
      <c r="MUG3" s="598"/>
      <c r="MUH3" s="598"/>
      <c r="MUI3" s="598"/>
      <c r="MUJ3" s="598"/>
      <c r="MUK3" s="598"/>
      <c r="MUL3" s="598"/>
      <c r="MUM3" s="598"/>
      <c r="MUN3" s="598"/>
      <c r="MUO3" s="598"/>
      <c r="MUP3" s="598"/>
      <c r="MUQ3" s="598"/>
      <c r="MUR3" s="598"/>
      <c r="MUS3" s="598"/>
      <c r="MUT3" s="598"/>
      <c r="MUU3" s="598"/>
      <c r="MUV3" s="598"/>
      <c r="MUW3" s="598"/>
      <c r="MUX3" s="598"/>
      <c r="MUY3" s="598"/>
      <c r="MUZ3" s="598"/>
      <c r="MVA3" s="598"/>
      <c r="MVB3" s="598"/>
      <c r="MVC3" s="598"/>
      <c r="MVD3" s="598"/>
      <c r="MVE3" s="598"/>
      <c r="MVF3" s="598"/>
      <c r="MVG3" s="598"/>
      <c r="MVH3" s="598"/>
      <c r="MVI3" s="598"/>
      <c r="MVJ3" s="598"/>
      <c r="MVK3" s="598"/>
      <c r="MVL3" s="598"/>
      <c r="MVM3" s="598"/>
      <c r="MVN3" s="598"/>
      <c r="MVO3" s="598"/>
      <c r="MVP3" s="598"/>
      <c r="MVQ3" s="598"/>
      <c r="MVR3" s="598"/>
      <c r="MVS3" s="598"/>
      <c r="MVT3" s="598"/>
      <c r="MVU3" s="598"/>
      <c r="MVV3" s="598"/>
      <c r="MVW3" s="598"/>
      <c r="MVX3" s="598"/>
      <c r="MVY3" s="598"/>
      <c r="MVZ3" s="598"/>
      <c r="MWA3" s="598"/>
      <c r="MWB3" s="598"/>
      <c r="MWC3" s="598"/>
      <c r="MWD3" s="598"/>
      <c r="MWE3" s="598"/>
      <c r="MWF3" s="598"/>
      <c r="MWG3" s="598"/>
      <c r="MWH3" s="598"/>
      <c r="MWI3" s="598"/>
      <c r="MWJ3" s="598"/>
      <c r="MWK3" s="598"/>
      <c r="MWL3" s="598"/>
      <c r="MWM3" s="598"/>
      <c r="MWN3" s="598"/>
      <c r="MWO3" s="598"/>
      <c r="MWP3" s="598"/>
      <c r="MWQ3" s="598"/>
      <c r="MWR3" s="598"/>
      <c r="MWS3" s="598"/>
      <c r="MWT3" s="598"/>
      <c r="MWU3" s="598"/>
      <c r="MWV3" s="598"/>
      <c r="MWW3" s="598"/>
      <c r="MWX3" s="598"/>
      <c r="MWY3" s="598"/>
      <c r="MWZ3" s="598"/>
      <c r="MXA3" s="598"/>
      <c r="MXB3" s="598"/>
      <c r="MXC3" s="598"/>
      <c r="MXD3" s="598"/>
      <c r="MXE3" s="598"/>
      <c r="MXF3" s="598"/>
      <c r="MXG3" s="598"/>
      <c r="MXH3" s="598"/>
      <c r="MXI3" s="598"/>
      <c r="MXJ3" s="598"/>
      <c r="MXK3" s="598"/>
      <c r="MXL3" s="598"/>
      <c r="MXM3" s="598"/>
      <c r="MXN3" s="598"/>
      <c r="MXO3" s="598"/>
      <c r="MXP3" s="598"/>
      <c r="MXQ3" s="598"/>
      <c r="MXR3" s="598"/>
      <c r="MXS3" s="598"/>
      <c r="MXT3" s="598"/>
      <c r="MXU3" s="598"/>
      <c r="MXV3" s="598"/>
      <c r="MXW3" s="598"/>
      <c r="MXX3" s="598"/>
      <c r="MXY3" s="598"/>
      <c r="MXZ3" s="598"/>
      <c r="MYA3" s="598"/>
      <c r="MYB3" s="598"/>
      <c r="MYC3" s="598"/>
      <c r="MYD3" s="598"/>
      <c r="MYE3" s="598"/>
      <c r="MYF3" s="598"/>
      <c r="MYG3" s="598"/>
      <c r="MYH3" s="598"/>
      <c r="MYI3" s="598"/>
      <c r="MYJ3" s="598"/>
      <c r="MYK3" s="598"/>
      <c r="MYL3" s="598"/>
      <c r="MYM3" s="598"/>
      <c r="MYN3" s="598"/>
      <c r="MYO3" s="598"/>
      <c r="MYP3" s="598"/>
      <c r="MYQ3" s="598"/>
      <c r="MYR3" s="598"/>
      <c r="MYS3" s="598"/>
      <c r="MYT3" s="598"/>
      <c r="MYU3" s="598"/>
      <c r="MYV3" s="598"/>
      <c r="MYW3" s="598"/>
      <c r="MYX3" s="598"/>
      <c r="MYY3" s="598"/>
      <c r="MYZ3" s="598"/>
      <c r="MZA3" s="598"/>
      <c r="MZB3" s="598"/>
      <c r="MZC3" s="598"/>
      <c r="MZD3" s="598"/>
      <c r="MZE3" s="598"/>
      <c r="MZF3" s="598"/>
      <c r="MZG3" s="598"/>
      <c r="MZH3" s="598"/>
      <c r="MZI3" s="598"/>
      <c r="MZJ3" s="598"/>
      <c r="MZK3" s="598"/>
      <c r="MZL3" s="598"/>
      <c r="MZM3" s="598"/>
      <c r="MZN3" s="598"/>
      <c r="MZO3" s="598"/>
      <c r="MZP3" s="598"/>
      <c r="MZQ3" s="598"/>
      <c r="MZR3" s="598"/>
      <c r="MZS3" s="598"/>
      <c r="MZT3" s="598"/>
      <c r="MZU3" s="598"/>
      <c r="MZV3" s="598"/>
      <c r="MZW3" s="598"/>
      <c r="MZX3" s="598"/>
      <c r="MZY3" s="598"/>
      <c r="MZZ3" s="598"/>
      <c r="NAA3" s="598"/>
      <c r="NAB3" s="598"/>
      <c r="NAC3" s="598"/>
      <c r="NAD3" s="598"/>
      <c r="NAE3" s="598"/>
      <c r="NAF3" s="598"/>
      <c r="NAG3" s="598"/>
      <c r="NAH3" s="598"/>
      <c r="NAI3" s="598"/>
      <c r="NAJ3" s="598"/>
      <c r="NAK3" s="598"/>
      <c r="NAL3" s="598"/>
      <c r="NAM3" s="598"/>
      <c r="NAN3" s="598"/>
      <c r="NAO3" s="598"/>
      <c r="NAP3" s="598"/>
      <c r="NAQ3" s="598"/>
      <c r="NAR3" s="598"/>
      <c r="NAS3" s="598"/>
      <c r="NAT3" s="598"/>
      <c r="NAU3" s="598"/>
      <c r="NAV3" s="598"/>
      <c r="NAW3" s="598"/>
      <c r="NAX3" s="598"/>
      <c r="NAY3" s="598"/>
      <c r="NAZ3" s="598"/>
      <c r="NBA3" s="598"/>
      <c r="NBB3" s="598"/>
      <c r="NBC3" s="598"/>
      <c r="NBD3" s="598"/>
      <c r="NBE3" s="598"/>
      <c r="NBF3" s="598"/>
      <c r="NBG3" s="598"/>
      <c r="NBH3" s="598"/>
      <c r="NBI3" s="598"/>
      <c r="NBJ3" s="598"/>
      <c r="NBK3" s="598"/>
      <c r="NBL3" s="598"/>
      <c r="NBM3" s="598"/>
      <c r="NBN3" s="598"/>
      <c r="NBO3" s="598"/>
      <c r="NBP3" s="598"/>
      <c r="NBQ3" s="598"/>
      <c r="NBR3" s="598"/>
      <c r="NBS3" s="598"/>
      <c r="NBT3" s="598"/>
      <c r="NBU3" s="598"/>
      <c r="NBV3" s="598"/>
      <c r="NBW3" s="598"/>
      <c r="NBX3" s="598"/>
      <c r="NBY3" s="598"/>
      <c r="NBZ3" s="598"/>
      <c r="NCA3" s="598"/>
      <c r="NCB3" s="598"/>
      <c r="NCC3" s="598"/>
      <c r="NCD3" s="598"/>
      <c r="NCE3" s="598"/>
      <c r="NCF3" s="598"/>
      <c r="NCG3" s="598"/>
      <c r="NCH3" s="598"/>
      <c r="NCI3" s="598"/>
      <c r="NCJ3" s="598"/>
      <c r="NCK3" s="598"/>
      <c r="NCL3" s="598"/>
      <c r="NCM3" s="598"/>
      <c r="NCN3" s="598"/>
      <c r="NCO3" s="598"/>
      <c r="NCP3" s="598"/>
      <c r="NCQ3" s="598"/>
      <c r="NCR3" s="598"/>
      <c r="NCS3" s="598"/>
      <c r="NCT3" s="598"/>
      <c r="NCU3" s="598"/>
      <c r="NCV3" s="598"/>
      <c r="NCW3" s="598"/>
      <c r="NCX3" s="598"/>
      <c r="NCY3" s="598"/>
      <c r="NCZ3" s="598"/>
      <c r="NDA3" s="598"/>
      <c r="NDB3" s="598"/>
      <c r="NDC3" s="598"/>
      <c r="NDD3" s="598"/>
      <c r="NDE3" s="598"/>
      <c r="NDF3" s="598"/>
      <c r="NDG3" s="598"/>
      <c r="NDH3" s="598"/>
      <c r="NDI3" s="598"/>
      <c r="NDJ3" s="598"/>
      <c r="NDK3" s="598"/>
      <c r="NDL3" s="598"/>
      <c r="NDM3" s="598"/>
      <c r="NDN3" s="598"/>
      <c r="NDO3" s="598"/>
      <c r="NDP3" s="598"/>
      <c r="NDQ3" s="598"/>
      <c r="NDR3" s="598"/>
      <c r="NDS3" s="598"/>
      <c r="NDT3" s="598"/>
      <c r="NDU3" s="598"/>
      <c r="NDV3" s="598"/>
      <c r="NDW3" s="598"/>
      <c r="NDX3" s="598"/>
      <c r="NDY3" s="598"/>
      <c r="NDZ3" s="598"/>
      <c r="NEA3" s="598"/>
      <c r="NEB3" s="598"/>
      <c r="NEC3" s="598"/>
      <c r="NED3" s="598"/>
      <c r="NEE3" s="598"/>
      <c r="NEF3" s="598"/>
      <c r="NEG3" s="598"/>
      <c r="NEH3" s="598"/>
      <c r="NEI3" s="598"/>
      <c r="NEJ3" s="598"/>
      <c r="NEK3" s="598"/>
      <c r="NEL3" s="598"/>
      <c r="NEM3" s="598"/>
      <c r="NEN3" s="598"/>
      <c r="NEO3" s="598"/>
      <c r="NEP3" s="598"/>
      <c r="NEQ3" s="598"/>
      <c r="NER3" s="598"/>
      <c r="NES3" s="598"/>
      <c r="NET3" s="598"/>
      <c r="NEU3" s="598"/>
      <c r="NEV3" s="598"/>
      <c r="NEW3" s="598"/>
      <c r="NEX3" s="598"/>
      <c r="NEY3" s="598"/>
      <c r="NEZ3" s="598"/>
      <c r="NFA3" s="598"/>
      <c r="NFB3" s="598"/>
      <c r="NFC3" s="598"/>
      <c r="NFD3" s="598"/>
      <c r="NFE3" s="598"/>
      <c r="NFF3" s="598"/>
      <c r="NFG3" s="598"/>
      <c r="NFH3" s="598"/>
      <c r="NFI3" s="598"/>
      <c r="NFJ3" s="598"/>
      <c r="NFK3" s="598"/>
      <c r="NFL3" s="598"/>
      <c r="NFM3" s="598"/>
      <c r="NFN3" s="598"/>
      <c r="NFO3" s="598"/>
      <c r="NFP3" s="598"/>
      <c r="NFQ3" s="598"/>
      <c r="NFR3" s="598"/>
      <c r="NFS3" s="598"/>
      <c r="NFT3" s="598"/>
      <c r="NFU3" s="598"/>
      <c r="NFV3" s="598"/>
      <c r="NFW3" s="598"/>
      <c r="NFX3" s="598"/>
      <c r="NFY3" s="598"/>
      <c r="NFZ3" s="598"/>
      <c r="NGA3" s="598"/>
      <c r="NGB3" s="598"/>
      <c r="NGC3" s="598"/>
      <c r="NGD3" s="598"/>
      <c r="NGE3" s="598"/>
      <c r="NGF3" s="598"/>
      <c r="NGG3" s="598"/>
      <c r="NGH3" s="598"/>
      <c r="NGI3" s="598"/>
      <c r="NGJ3" s="598"/>
      <c r="NGK3" s="598"/>
      <c r="NGL3" s="598"/>
      <c r="NGM3" s="598"/>
      <c r="NGN3" s="598"/>
      <c r="NGO3" s="598"/>
      <c r="NGP3" s="598"/>
      <c r="NGQ3" s="598"/>
      <c r="NGR3" s="598"/>
      <c r="NGS3" s="598"/>
      <c r="NGT3" s="598"/>
      <c r="NGU3" s="598"/>
      <c r="NGV3" s="598"/>
      <c r="NGW3" s="598"/>
      <c r="NGX3" s="598"/>
      <c r="NGY3" s="598"/>
      <c r="NGZ3" s="598"/>
      <c r="NHA3" s="598"/>
      <c r="NHB3" s="598"/>
      <c r="NHC3" s="598"/>
      <c r="NHD3" s="598"/>
      <c r="NHE3" s="598"/>
      <c r="NHF3" s="598"/>
      <c r="NHG3" s="598"/>
      <c r="NHH3" s="598"/>
      <c r="NHI3" s="598"/>
      <c r="NHJ3" s="598"/>
      <c r="NHK3" s="598"/>
      <c r="NHL3" s="598"/>
      <c r="NHM3" s="598"/>
      <c r="NHN3" s="598"/>
      <c r="NHO3" s="598"/>
      <c r="NHP3" s="598"/>
      <c r="NHQ3" s="598"/>
      <c r="NHR3" s="598"/>
      <c r="NHS3" s="598"/>
      <c r="NHT3" s="598"/>
      <c r="NHU3" s="598"/>
      <c r="NHV3" s="598"/>
      <c r="NHW3" s="598"/>
      <c r="NHX3" s="598"/>
      <c r="NHY3" s="598"/>
      <c r="NHZ3" s="598"/>
      <c r="NIA3" s="598"/>
      <c r="NIB3" s="598"/>
      <c r="NIC3" s="598"/>
      <c r="NID3" s="598"/>
      <c r="NIE3" s="598"/>
      <c r="NIF3" s="598"/>
      <c r="NIG3" s="598"/>
      <c r="NIH3" s="598"/>
      <c r="NII3" s="598"/>
      <c r="NIJ3" s="598"/>
      <c r="NIK3" s="598"/>
      <c r="NIL3" s="598"/>
      <c r="NIM3" s="598"/>
      <c r="NIN3" s="598"/>
      <c r="NIO3" s="598"/>
      <c r="NIP3" s="598"/>
      <c r="NIQ3" s="598"/>
      <c r="NIR3" s="598"/>
      <c r="NIS3" s="598"/>
      <c r="NIT3" s="598"/>
      <c r="NIU3" s="598"/>
      <c r="NIV3" s="598"/>
      <c r="NIW3" s="598"/>
      <c r="NIX3" s="598"/>
      <c r="NIY3" s="598"/>
      <c r="NIZ3" s="598"/>
      <c r="NJA3" s="598"/>
      <c r="NJB3" s="598"/>
      <c r="NJC3" s="598"/>
      <c r="NJD3" s="598"/>
      <c r="NJE3" s="598"/>
      <c r="NJF3" s="598"/>
      <c r="NJG3" s="598"/>
      <c r="NJH3" s="598"/>
      <c r="NJI3" s="598"/>
      <c r="NJJ3" s="598"/>
      <c r="NJK3" s="598"/>
      <c r="NJL3" s="598"/>
      <c r="NJM3" s="598"/>
      <c r="NJN3" s="598"/>
      <c r="NJO3" s="598"/>
      <c r="NJP3" s="598"/>
      <c r="NJQ3" s="598"/>
      <c r="NJR3" s="598"/>
      <c r="NJS3" s="598"/>
      <c r="NJT3" s="598"/>
      <c r="NJU3" s="598"/>
      <c r="NJV3" s="598"/>
      <c r="NJW3" s="598"/>
      <c r="NJX3" s="598"/>
      <c r="NJY3" s="598"/>
      <c r="NJZ3" s="598"/>
      <c r="NKA3" s="598"/>
      <c r="NKB3" s="598"/>
      <c r="NKC3" s="598"/>
      <c r="NKD3" s="598"/>
      <c r="NKE3" s="598"/>
      <c r="NKF3" s="598"/>
      <c r="NKG3" s="598"/>
      <c r="NKH3" s="598"/>
      <c r="NKI3" s="598"/>
      <c r="NKJ3" s="598"/>
      <c r="NKK3" s="598"/>
      <c r="NKL3" s="598"/>
      <c r="NKM3" s="598"/>
      <c r="NKN3" s="598"/>
      <c r="NKO3" s="598"/>
      <c r="NKP3" s="598"/>
      <c r="NKQ3" s="598"/>
      <c r="NKR3" s="598"/>
      <c r="NKS3" s="598"/>
      <c r="NKT3" s="598"/>
      <c r="NKU3" s="598"/>
      <c r="NKV3" s="598"/>
      <c r="NKW3" s="598"/>
      <c r="NKX3" s="598"/>
      <c r="NKY3" s="598"/>
      <c r="NKZ3" s="598"/>
      <c r="NLA3" s="598"/>
      <c r="NLB3" s="598"/>
      <c r="NLC3" s="598"/>
      <c r="NLD3" s="598"/>
      <c r="NLE3" s="598"/>
      <c r="NLF3" s="598"/>
      <c r="NLG3" s="598"/>
      <c r="NLH3" s="598"/>
      <c r="NLI3" s="598"/>
      <c r="NLJ3" s="598"/>
      <c r="NLK3" s="598"/>
      <c r="NLL3" s="598"/>
      <c r="NLM3" s="598"/>
      <c r="NLN3" s="598"/>
      <c r="NLO3" s="598"/>
      <c r="NLP3" s="598"/>
      <c r="NLQ3" s="598"/>
      <c r="NLR3" s="598"/>
      <c r="NLS3" s="598"/>
      <c r="NLT3" s="598"/>
      <c r="NLU3" s="598"/>
      <c r="NLV3" s="598"/>
      <c r="NLW3" s="598"/>
      <c r="NLX3" s="598"/>
      <c r="NLY3" s="598"/>
      <c r="NLZ3" s="598"/>
      <c r="NMA3" s="598"/>
      <c r="NMB3" s="598"/>
      <c r="NMC3" s="598"/>
      <c r="NMD3" s="598"/>
      <c r="NME3" s="598"/>
      <c r="NMF3" s="598"/>
      <c r="NMG3" s="598"/>
      <c r="NMH3" s="598"/>
      <c r="NMI3" s="598"/>
      <c r="NMJ3" s="598"/>
      <c r="NMK3" s="598"/>
      <c r="NML3" s="598"/>
      <c r="NMM3" s="598"/>
      <c r="NMN3" s="598"/>
      <c r="NMO3" s="598"/>
      <c r="NMP3" s="598"/>
      <c r="NMQ3" s="598"/>
      <c r="NMR3" s="598"/>
      <c r="NMS3" s="598"/>
      <c r="NMT3" s="598"/>
      <c r="NMU3" s="598"/>
      <c r="NMV3" s="598"/>
      <c r="NMW3" s="598"/>
      <c r="NMX3" s="598"/>
      <c r="NMY3" s="598"/>
      <c r="NMZ3" s="598"/>
      <c r="NNA3" s="598"/>
      <c r="NNB3" s="598"/>
      <c r="NNC3" s="598"/>
      <c r="NND3" s="598"/>
      <c r="NNE3" s="598"/>
      <c r="NNF3" s="598"/>
      <c r="NNG3" s="598"/>
      <c r="NNH3" s="598"/>
      <c r="NNI3" s="598"/>
      <c r="NNJ3" s="598"/>
      <c r="NNK3" s="598"/>
      <c r="NNL3" s="598"/>
      <c r="NNM3" s="598"/>
      <c r="NNN3" s="598"/>
      <c r="NNO3" s="598"/>
      <c r="NNP3" s="598"/>
      <c r="NNQ3" s="598"/>
      <c r="NNR3" s="598"/>
      <c r="NNS3" s="598"/>
      <c r="NNT3" s="598"/>
      <c r="NNU3" s="598"/>
      <c r="NNV3" s="598"/>
      <c r="NNW3" s="598"/>
      <c r="NNX3" s="598"/>
      <c r="NNY3" s="598"/>
      <c r="NNZ3" s="598"/>
      <c r="NOA3" s="598"/>
      <c r="NOB3" s="598"/>
      <c r="NOC3" s="598"/>
      <c r="NOD3" s="598"/>
      <c r="NOE3" s="598"/>
      <c r="NOF3" s="598"/>
      <c r="NOG3" s="598"/>
      <c r="NOH3" s="598"/>
      <c r="NOI3" s="598"/>
      <c r="NOJ3" s="598"/>
      <c r="NOK3" s="598"/>
      <c r="NOL3" s="598"/>
      <c r="NOM3" s="598"/>
      <c r="NON3" s="598"/>
      <c r="NOO3" s="598"/>
      <c r="NOP3" s="598"/>
      <c r="NOQ3" s="598"/>
      <c r="NOR3" s="598"/>
      <c r="NOS3" s="598"/>
      <c r="NOT3" s="598"/>
      <c r="NOU3" s="598"/>
      <c r="NOV3" s="598"/>
      <c r="NOW3" s="598"/>
      <c r="NOX3" s="598"/>
      <c r="NOY3" s="598"/>
      <c r="NOZ3" s="598"/>
      <c r="NPA3" s="598"/>
      <c r="NPB3" s="598"/>
      <c r="NPC3" s="598"/>
      <c r="NPD3" s="598"/>
      <c r="NPE3" s="598"/>
      <c r="NPF3" s="598"/>
      <c r="NPG3" s="598"/>
      <c r="NPH3" s="598"/>
      <c r="NPI3" s="598"/>
      <c r="NPJ3" s="598"/>
      <c r="NPK3" s="598"/>
      <c r="NPL3" s="598"/>
      <c r="NPM3" s="598"/>
      <c r="NPN3" s="598"/>
      <c r="NPO3" s="598"/>
      <c r="NPP3" s="598"/>
      <c r="NPQ3" s="598"/>
      <c r="NPR3" s="598"/>
      <c r="NPS3" s="598"/>
      <c r="NPT3" s="598"/>
      <c r="NPU3" s="598"/>
      <c r="NPV3" s="598"/>
      <c r="NPW3" s="598"/>
      <c r="NPX3" s="598"/>
      <c r="NPY3" s="598"/>
      <c r="NPZ3" s="598"/>
      <c r="NQA3" s="598"/>
      <c r="NQB3" s="598"/>
      <c r="NQC3" s="598"/>
      <c r="NQD3" s="598"/>
      <c r="NQE3" s="598"/>
      <c r="NQF3" s="598"/>
      <c r="NQG3" s="598"/>
      <c r="NQH3" s="598"/>
      <c r="NQI3" s="598"/>
      <c r="NQJ3" s="598"/>
      <c r="NQK3" s="598"/>
      <c r="NQL3" s="598"/>
      <c r="NQM3" s="598"/>
      <c r="NQN3" s="598"/>
      <c r="NQO3" s="598"/>
      <c r="NQP3" s="598"/>
      <c r="NQQ3" s="598"/>
      <c r="NQR3" s="598"/>
      <c r="NQS3" s="598"/>
      <c r="NQT3" s="598"/>
      <c r="NQU3" s="598"/>
      <c r="NQV3" s="598"/>
      <c r="NQW3" s="598"/>
      <c r="NQX3" s="598"/>
      <c r="NQY3" s="598"/>
      <c r="NQZ3" s="598"/>
      <c r="NRA3" s="598"/>
      <c r="NRB3" s="598"/>
      <c r="NRC3" s="598"/>
      <c r="NRD3" s="598"/>
      <c r="NRE3" s="598"/>
      <c r="NRF3" s="598"/>
      <c r="NRG3" s="598"/>
      <c r="NRH3" s="598"/>
      <c r="NRI3" s="598"/>
      <c r="NRJ3" s="598"/>
      <c r="NRK3" s="598"/>
      <c r="NRL3" s="598"/>
      <c r="NRM3" s="598"/>
      <c r="NRN3" s="598"/>
      <c r="NRO3" s="598"/>
      <c r="NRP3" s="598"/>
      <c r="NRQ3" s="598"/>
      <c r="NRR3" s="598"/>
      <c r="NRS3" s="598"/>
      <c r="NRT3" s="598"/>
      <c r="NRU3" s="598"/>
      <c r="NRV3" s="598"/>
      <c r="NRW3" s="598"/>
      <c r="NRX3" s="598"/>
      <c r="NRY3" s="598"/>
      <c r="NRZ3" s="598"/>
      <c r="NSA3" s="598"/>
      <c r="NSB3" s="598"/>
      <c r="NSC3" s="598"/>
      <c r="NSD3" s="598"/>
      <c r="NSE3" s="598"/>
      <c r="NSF3" s="598"/>
      <c r="NSG3" s="598"/>
      <c r="NSH3" s="598"/>
      <c r="NSI3" s="598"/>
      <c r="NSJ3" s="598"/>
      <c r="NSK3" s="598"/>
      <c r="NSL3" s="598"/>
      <c r="NSM3" s="598"/>
      <c r="NSN3" s="598"/>
      <c r="NSO3" s="598"/>
      <c r="NSP3" s="598"/>
      <c r="NSQ3" s="598"/>
      <c r="NSR3" s="598"/>
      <c r="NSS3" s="598"/>
      <c r="NST3" s="598"/>
      <c r="NSU3" s="598"/>
      <c r="NSV3" s="598"/>
      <c r="NSW3" s="598"/>
      <c r="NSX3" s="598"/>
      <c r="NSY3" s="598"/>
      <c r="NSZ3" s="598"/>
      <c r="NTA3" s="598"/>
      <c r="NTB3" s="598"/>
      <c r="NTC3" s="598"/>
      <c r="NTD3" s="598"/>
      <c r="NTE3" s="598"/>
      <c r="NTF3" s="598"/>
      <c r="NTG3" s="598"/>
      <c r="NTH3" s="598"/>
      <c r="NTI3" s="598"/>
      <c r="NTJ3" s="598"/>
      <c r="NTK3" s="598"/>
      <c r="NTL3" s="598"/>
      <c r="NTM3" s="598"/>
      <c r="NTN3" s="598"/>
      <c r="NTO3" s="598"/>
      <c r="NTP3" s="598"/>
      <c r="NTQ3" s="598"/>
      <c r="NTR3" s="598"/>
      <c r="NTS3" s="598"/>
      <c r="NTT3" s="598"/>
      <c r="NTU3" s="598"/>
      <c r="NTV3" s="598"/>
      <c r="NTW3" s="598"/>
      <c r="NTX3" s="598"/>
      <c r="NTY3" s="598"/>
      <c r="NTZ3" s="598"/>
      <c r="NUA3" s="598"/>
      <c r="NUB3" s="598"/>
      <c r="NUC3" s="598"/>
      <c r="NUD3" s="598"/>
      <c r="NUE3" s="598"/>
      <c r="NUF3" s="598"/>
      <c r="NUG3" s="598"/>
      <c r="NUH3" s="598"/>
      <c r="NUI3" s="598"/>
      <c r="NUJ3" s="598"/>
      <c r="NUK3" s="598"/>
      <c r="NUL3" s="598"/>
      <c r="NUM3" s="598"/>
      <c r="NUN3" s="598"/>
      <c r="NUO3" s="598"/>
      <c r="NUP3" s="598"/>
      <c r="NUQ3" s="598"/>
      <c r="NUR3" s="598"/>
      <c r="NUS3" s="598"/>
      <c r="NUT3" s="598"/>
      <c r="NUU3" s="598"/>
      <c r="NUV3" s="598"/>
      <c r="NUW3" s="598"/>
      <c r="NUX3" s="598"/>
      <c r="NUY3" s="598"/>
      <c r="NUZ3" s="598"/>
      <c r="NVA3" s="598"/>
      <c r="NVB3" s="598"/>
      <c r="NVC3" s="598"/>
      <c r="NVD3" s="598"/>
      <c r="NVE3" s="598"/>
      <c r="NVF3" s="598"/>
      <c r="NVG3" s="598"/>
      <c r="NVH3" s="598"/>
      <c r="NVI3" s="598"/>
      <c r="NVJ3" s="598"/>
      <c r="NVK3" s="598"/>
      <c r="NVL3" s="598"/>
      <c r="NVM3" s="598"/>
      <c r="NVN3" s="598"/>
      <c r="NVO3" s="598"/>
      <c r="NVP3" s="598"/>
      <c r="NVQ3" s="598"/>
      <c r="NVR3" s="598"/>
      <c r="NVS3" s="598"/>
      <c r="NVT3" s="598"/>
      <c r="NVU3" s="598"/>
      <c r="NVV3" s="598"/>
      <c r="NVW3" s="598"/>
      <c r="NVX3" s="598"/>
      <c r="NVY3" s="598"/>
      <c r="NVZ3" s="598"/>
      <c r="NWA3" s="598"/>
      <c r="NWB3" s="598"/>
      <c r="NWC3" s="598"/>
      <c r="NWD3" s="598"/>
      <c r="NWE3" s="598"/>
      <c r="NWF3" s="598"/>
      <c r="NWG3" s="598"/>
      <c r="NWH3" s="598"/>
      <c r="NWI3" s="598"/>
      <c r="NWJ3" s="598"/>
      <c r="NWK3" s="598"/>
      <c r="NWL3" s="598"/>
      <c r="NWM3" s="598"/>
      <c r="NWN3" s="598"/>
      <c r="NWO3" s="598"/>
      <c r="NWP3" s="598"/>
      <c r="NWQ3" s="598"/>
      <c r="NWR3" s="598"/>
      <c r="NWS3" s="598"/>
      <c r="NWT3" s="598"/>
      <c r="NWU3" s="598"/>
      <c r="NWV3" s="598"/>
      <c r="NWW3" s="598"/>
      <c r="NWX3" s="598"/>
      <c r="NWY3" s="598"/>
      <c r="NWZ3" s="598"/>
      <c r="NXA3" s="598"/>
      <c r="NXB3" s="598"/>
      <c r="NXC3" s="598"/>
      <c r="NXD3" s="598"/>
      <c r="NXE3" s="598"/>
      <c r="NXF3" s="598"/>
      <c r="NXG3" s="598"/>
      <c r="NXH3" s="598"/>
      <c r="NXI3" s="598"/>
      <c r="NXJ3" s="598"/>
      <c r="NXK3" s="598"/>
      <c r="NXL3" s="598"/>
      <c r="NXM3" s="598"/>
      <c r="NXN3" s="598"/>
      <c r="NXO3" s="598"/>
      <c r="NXP3" s="598"/>
      <c r="NXQ3" s="598"/>
      <c r="NXR3" s="598"/>
      <c r="NXS3" s="598"/>
      <c r="NXT3" s="598"/>
      <c r="NXU3" s="598"/>
      <c r="NXV3" s="598"/>
      <c r="NXW3" s="598"/>
      <c r="NXX3" s="598"/>
      <c r="NXY3" s="598"/>
      <c r="NXZ3" s="598"/>
      <c r="NYA3" s="598"/>
      <c r="NYB3" s="598"/>
      <c r="NYC3" s="598"/>
      <c r="NYD3" s="598"/>
      <c r="NYE3" s="598"/>
      <c r="NYF3" s="598"/>
      <c r="NYG3" s="598"/>
      <c r="NYH3" s="598"/>
      <c r="NYI3" s="598"/>
      <c r="NYJ3" s="598"/>
      <c r="NYK3" s="598"/>
      <c r="NYL3" s="598"/>
      <c r="NYM3" s="598"/>
      <c r="NYN3" s="598"/>
      <c r="NYO3" s="598"/>
      <c r="NYP3" s="598"/>
      <c r="NYQ3" s="598"/>
      <c r="NYR3" s="598"/>
      <c r="NYS3" s="598"/>
      <c r="NYT3" s="598"/>
      <c r="NYU3" s="598"/>
      <c r="NYV3" s="598"/>
      <c r="NYW3" s="598"/>
      <c r="NYX3" s="598"/>
      <c r="NYY3" s="598"/>
      <c r="NYZ3" s="598"/>
      <c r="NZA3" s="598"/>
      <c r="NZB3" s="598"/>
      <c r="NZC3" s="598"/>
      <c r="NZD3" s="598"/>
      <c r="NZE3" s="598"/>
      <c r="NZF3" s="598"/>
      <c r="NZG3" s="598"/>
      <c r="NZH3" s="598"/>
      <c r="NZI3" s="598"/>
      <c r="NZJ3" s="598"/>
      <c r="NZK3" s="598"/>
      <c r="NZL3" s="598"/>
      <c r="NZM3" s="598"/>
      <c r="NZN3" s="598"/>
      <c r="NZO3" s="598"/>
      <c r="NZP3" s="598"/>
      <c r="NZQ3" s="598"/>
      <c r="NZR3" s="598"/>
      <c r="NZS3" s="598"/>
      <c r="NZT3" s="598"/>
      <c r="NZU3" s="598"/>
      <c r="NZV3" s="598"/>
      <c r="NZW3" s="598"/>
      <c r="NZX3" s="598"/>
      <c r="NZY3" s="598"/>
      <c r="NZZ3" s="598"/>
      <c r="OAA3" s="598"/>
      <c r="OAB3" s="598"/>
      <c r="OAC3" s="598"/>
      <c r="OAD3" s="598"/>
      <c r="OAE3" s="598"/>
      <c r="OAF3" s="598"/>
      <c r="OAG3" s="598"/>
      <c r="OAH3" s="598"/>
      <c r="OAI3" s="598"/>
      <c r="OAJ3" s="598"/>
      <c r="OAK3" s="598"/>
      <c r="OAL3" s="598"/>
      <c r="OAM3" s="598"/>
      <c r="OAN3" s="598"/>
      <c r="OAO3" s="598"/>
      <c r="OAP3" s="598"/>
      <c r="OAQ3" s="598"/>
      <c r="OAR3" s="598"/>
      <c r="OAS3" s="598"/>
      <c r="OAT3" s="598"/>
      <c r="OAU3" s="598"/>
      <c r="OAV3" s="598"/>
      <c r="OAW3" s="598"/>
      <c r="OAX3" s="598"/>
      <c r="OAY3" s="598"/>
      <c r="OAZ3" s="598"/>
      <c r="OBA3" s="598"/>
      <c r="OBB3" s="598"/>
      <c r="OBC3" s="598"/>
      <c r="OBD3" s="598"/>
      <c r="OBE3" s="598"/>
      <c r="OBF3" s="598"/>
      <c r="OBG3" s="598"/>
      <c r="OBH3" s="598"/>
      <c r="OBI3" s="598"/>
      <c r="OBJ3" s="598"/>
      <c r="OBK3" s="598"/>
      <c r="OBL3" s="598"/>
      <c r="OBM3" s="598"/>
      <c r="OBN3" s="598"/>
      <c r="OBO3" s="598"/>
      <c r="OBP3" s="598"/>
      <c r="OBQ3" s="598"/>
      <c r="OBR3" s="598"/>
      <c r="OBS3" s="598"/>
      <c r="OBT3" s="598"/>
      <c r="OBU3" s="598"/>
      <c r="OBV3" s="598"/>
      <c r="OBW3" s="598"/>
      <c r="OBX3" s="598"/>
      <c r="OBY3" s="598"/>
      <c r="OBZ3" s="598"/>
      <c r="OCA3" s="598"/>
      <c r="OCB3" s="598"/>
      <c r="OCC3" s="598"/>
      <c r="OCD3" s="598"/>
      <c r="OCE3" s="598"/>
      <c r="OCF3" s="598"/>
      <c r="OCG3" s="598"/>
      <c r="OCH3" s="598"/>
      <c r="OCI3" s="598"/>
      <c r="OCJ3" s="598"/>
      <c r="OCK3" s="598"/>
      <c r="OCL3" s="598"/>
      <c r="OCM3" s="598"/>
      <c r="OCN3" s="598"/>
      <c r="OCO3" s="598"/>
      <c r="OCP3" s="598"/>
      <c r="OCQ3" s="598"/>
      <c r="OCR3" s="598"/>
      <c r="OCS3" s="598"/>
      <c r="OCT3" s="598"/>
      <c r="OCU3" s="598"/>
      <c r="OCV3" s="598"/>
      <c r="OCW3" s="598"/>
      <c r="OCX3" s="598"/>
      <c r="OCY3" s="598"/>
      <c r="OCZ3" s="598"/>
      <c r="ODA3" s="598"/>
      <c r="ODB3" s="598"/>
      <c r="ODC3" s="598"/>
      <c r="ODD3" s="598"/>
      <c r="ODE3" s="598"/>
      <c r="ODF3" s="598"/>
      <c r="ODG3" s="598"/>
      <c r="ODH3" s="598"/>
      <c r="ODI3" s="598"/>
      <c r="ODJ3" s="598"/>
      <c r="ODK3" s="598"/>
      <c r="ODL3" s="598"/>
      <c r="ODM3" s="598"/>
      <c r="ODN3" s="598"/>
      <c r="ODO3" s="598"/>
      <c r="ODP3" s="598"/>
      <c r="ODQ3" s="598"/>
      <c r="ODR3" s="598"/>
      <c r="ODS3" s="598"/>
      <c r="ODT3" s="598"/>
      <c r="ODU3" s="598"/>
      <c r="ODV3" s="598"/>
      <c r="ODW3" s="598"/>
      <c r="ODX3" s="598"/>
      <c r="ODY3" s="598"/>
      <c r="ODZ3" s="598"/>
      <c r="OEA3" s="598"/>
      <c r="OEB3" s="598"/>
      <c r="OEC3" s="598"/>
      <c r="OED3" s="598"/>
      <c r="OEE3" s="598"/>
      <c r="OEF3" s="598"/>
      <c r="OEG3" s="598"/>
      <c r="OEH3" s="598"/>
      <c r="OEI3" s="598"/>
      <c r="OEJ3" s="598"/>
      <c r="OEK3" s="598"/>
      <c r="OEL3" s="598"/>
      <c r="OEM3" s="598"/>
      <c r="OEN3" s="598"/>
      <c r="OEO3" s="598"/>
      <c r="OEP3" s="598"/>
      <c r="OEQ3" s="598"/>
      <c r="OER3" s="598"/>
      <c r="OES3" s="598"/>
      <c r="OET3" s="598"/>
      <c r="OEU3" s="598"/>
      <c r="OEV3" s="598"/>
      <c r="OEW3" s="598"/>
      <c r="OEX3" s="598"/>
      <c r="OEY3" s="598"/>
      <c r="OEZ3" s="598"/>
      <c r="OFA3" s="598"/>
      <c r="OFB3" s="598"/>
      <c r="OFC3" s="598"/>
      <c r="OFD3" s="598"/>
      <c r="OFE3" s="598"/>
      <c r="OFF3" s="598"/>
      <c r="OFG3" s="598"/>
      <c r="OFH3" s="598"/>
      <c r="OFI3" s="598"/>
      <c r="OFJ3" s="598"/>
      <c r="OFK3" s="598"/>
      <c r="OFL3" s="598"/>
      <c r="OFM3" s="598"/>
      <c r="OFN3" s="598"/>
      <c r="OFO3" s="598"/>
      <c r="OFP3" s="598"/>
      <c r="OFQ3" s="598"/>
      <c r="OFR3" s="598"/>
      <c r="OFS3" s="598"/>
      <c r="OFT3" s="598"/>
      <c r="OFU3" s="598"/>
      <c r="OFV3" s="598"/>
      <c r="OFW3" s="598"/>
      <c r="OFX3" s="598"/>
      <c r="OFY3" s="598"/>
      <c r="OFZ3" s="598"/>
      <c r="OGA3" s="598"/>
      <c r="OGB3" s="598"/>
      <c r="OGC3" s="598"/>
      <c r="OGD3" s="598"/>
      <c r="OGE3" s="598"/>
      <c r="OGF3" s="598"/>
      <c r="OGG3" s="598"/>
      <c r="OGH3" s="598"/>
      <c r="OGI3" s="598"/>
      <c r="OGJ3" s="598"/>
      <c r="OGK3" s="598"/>
      <c r="OGL3" s="598"/>
      <c r="OGM3" s="598"/>
      <c r="OGN3" s="598"/>
      <c r="OGO3" s="598"/>
      <c r="OGP3" s="598"/>
      <c r="OGQ3" s="598"/>
      <c r="OGR3" s="598"/>
      <c r="OGS3" s="598"/>
      <c r="OGT3" s="598"/>
      <c r="OGU3" s="598"/>
      <c r="OGV3" s="598"/>
      <c r="OGW3" s="598"/>
      <c r="OGX3" s="598"/>
      <c r="OGY3" s="598"/>
      <c r="OGZ3" s="598"/>
      <c r="OHA3" s="598"/>
      <c r="OHB3" s="598"/>
      <c r="OHC3" s="598"/>
      <c r="OHD3" s="598"/>
      <c r="OHE3" s="598"/>
      <c r="OHF3" s="598"/>
      <c r="OHG3" s="598"/>
      <c r="OHH3" s="598"/>
      <c r="OHI3" s="598"/>
      <c r="OHJ3" s="598"/>
      <c r="OHK3" s="598"/>
      <c r="OHL3" s="598"/>
      <c r="OHM3" s="598"/>
      <c r="OHN3" s="598"/>
      <c r="OHO3" s="598"/>
      <c r="OHP3" s="598"/>
      <c r="OHQ3" s="598"/>
      <c r="OHR3" s="598"/>
      <c r="OHS3" s="598"/>
      <c r="OHT3" s="598"/>
      <c r="OHU3" s="598"/>
      <c r="OHV3" s="598"/>
      <c r="OHW3" s="598"/>
      <c r="OHX3" s="598"/>
      <c r="OHY3" s="598"/>
      <c r="OHZ3" s="598"/>
      <c r="OIA3" s="598"/>
      <c r="OIB3" s="598"/>
      <c r="OIC3" s="598"/>
      <c r="OID3" s="598"/>
      <c r="OIE3" s="598"/>
      <c r="OIF3" s="598"/>
      <c r="OIG3" s="598"/>
      <c r="OIH3" s="598"/>
      <c r="OII3" s="598"/>
      <c r="OIJ3" s="598"/>
      <c r="OIK3" s="598"/>
      <c r="OIL3" s="598"/>
      <c r="OIM3" s="598"/>
      <c r="OIN3" s="598"/>
      <c r="OIO3" s="598"/>
      <c r="OIP3" s="598"/>
      <c r="OIQ3" s="598"/>
      <c r="OIR3" s="598"/>
      <c r="OIS3" s="598"/>
      <c r="OIT3" s="598"/>
      <c r="OIU3" s="598"/>
      <c r="OIV3" s="598"/>
      <c r="OIW3" s="598"/>
      <c r="OIX3" s="598"/>
      <c r="OIY3" s="598"/>
      <c r="OIZ3" s="598"/>
      <c r="OJA3" s="598"/>
      <c r="OJB3" s="598"/>
      <c r="OJC3" s="598"/>
      <c r="OJD3" s="598"/>
      <c r="OJE3" s="598"/>
      <c r="OJF3" s="598"/>
      <c r="OJG3" s="598"/>
      <c r="OJH3" s="598"/>
      <c r="OJI3" s="598"/>
      <c r="OJJ3" s="598"/>
      <c r="OJK3" s="598"/>
      <c r="OJL3" s="598"/>
      <c r="OJM3" s="598"/>
      <c r="OJN3" s="598"/>
      <c r="OJO3" s="598"/>
      <c r="OJP3" s="598"/>
      <c r="OJQ3" s="598"/>
      <c r="OJR3" s="598"/>
      <c r="OJS3" s="598"/>
      <c r="OJT3" s="598"/>
      <c r="OJU3" s="598"/>
      <c r="OJV3" s="598"/>
      <c r="OJW3" s="598"/>
      <c r="OJX3" s="598"/>
      <c r="OJY3" s="598"/>
      <c r="OJZ3" s="598"/>
      <c r="OKA3" s="598"/>
      <c r="OKB3" s="598"/>
      <c r="OKC3" s="598"/>
      <c r="OKD3" s="598"/>
      <c r="OKE3" s="598"/>
      <c r="OKF3" s="598"/>
      <c r="OKG3" s="598"/>
      <c r="OKH3" s="598"/>
      <c r="OKI3" s="598"/>
      <c r="OKJ3" s="598"/>
      <c r="OKK3" s="598"/>
      <c r="OKL3" s="598"/>
      <c r="OKM3" s="598"/>
      <c r="OKN3" s="598"/>
      <c r="OKO3" s="598"/>
      <c r="OKP3" s="598"/>
      <c r="OKQ3" s="598"/>
      <c r="OKR3" s="598"/>
      <c r="OKS3" s="598"/>
      <c r="OKT3" s="598"/>
      <c r="OKU3" s="598"/>
      <c r="OKV3" s="598"/>
      <c r="OKW3" s="598"/>
      <c r="OKX3" s="598"/>
      <c r="OKY3" s="598"/>
      <c r="OKZ3" s="598"/>
      <c r="OLA3" s="598"/>
      <c r="OLB3" s="598"/>
      <c r="OLC3" s="598"/>
      <c r="OLD3" s="598"/>
      <c r="OLE3" s="598"/>
      <c r="OLF3" s="598"/>
      <c r="OLG3" s="598"/>
      <c r="OLH3" s="598"/>
      <c r="OLI3" s="598"/>
      <c r="OLJ3" s="598"/>
      <c r="OLK3" s="598"/>
      <c r="OLL3" s="598"/>
      <c r="OLM3" s="598"/>
      <c r="OLN3" s="598"/>
      <c r="OLO3" s="598"/>
      <c r="OLP3" s="598"/>
      <c r="OLQ3" s="598"/>
      <c r="OLR3" s="598"/>
      <c r="OLS3" s="598"/>
      <c r="OLT3" s="598"/>
      <c r="OLU3" s="598"/>
      <c r="OLV3" s="598"/>
      <c r="OLW3" s="598"/>
      <c r="OLX3" s="598"/>
      <c r="OLY3" s="598"/>
      <c r="OLZ3" s="598"/>
      <c r="OMA3" s="598"/>
      <c r="OMB3" s="598"/>
      <c r="OMC3" s="598"/>
      <c r="OMD3" s="598"/>
      <c r="OME3" s="598"/>
      <c r="OMF3" s="598"/>
      <c r="OMG3" s="598"/>
      <c r="OMH3" s="598"/>
      <c r="OMI3" s="598"/>
      <c r="OMJ3" s="598"/>
      <c r="OMK3" s="598"/>
      <c r="OML3" s="598"/>
      <c r="OMM3" s="598"/>
      <c r="OMN3" s="598"/>
      <c r="OMO3" s="598"/>
      <c r="OMP3" s="598"/>
      <c r="OMQ3" s="598"/>
      <c r="OMR3" s="598"/>
      <c r="OMS3" s="598"/>
      <c r="OMT3" s="598"/>
      <c r="OMU3" s="598"/>
      <c r="OMV3" s="598"/>
      <c r="OMW3" s="598"/>
      <c r="OMX3" s="598"/>
      <c r="OMY3" s="598"/>
      <c r="OMZ3" s="598"/>
      <c r="ONA3" s="598"/>
      <c r="ONB3" s="598"/>
      <c r="ONC3" s="598"/>
      <c r="OND3" s="598"/>
      <c r="ONE3" s="598"/>
      <c r="ONF3" s="598"/>
      <c r="ONG3" s="598"/>
      <c r="ONH3" s="598"/>
      <c r="ONI3" s="598"/>
      <c r="ONJ3" s="598"/>
      <c r="ONK3" s="598"/>
      <c r="ONL3" s="598"/>
      <c r="ONM3" s="598"/>
      <c r="ONN3" s="598"/>
      <c r="ONO3" s="598"/>
      <c r="ONP3" s="598"/>
      <c r="ONQ3" s="598"/>
      <c r="ONR3" s="598"/>
      <c r="ONS3" s="598"/>
      <c r="ONT3" s="598"/>
      <c r="ONU3" s="598"/>
      <c r="ONV3" s="598"/>
      <c r="ONW3" s="598"/>
      <c r="ONX3" s="598"/>
      <c r="ONY3" s="598"/>
      <c r="ONZ3" s="598"/>
      <c r="OOA3" s="598"/>
      <c r="OOB3" s="598"/>
      <c r="OOC3" s="598"/>
      <c r="OOD3" s="598"/>
      <c r="OOE3" s="598"/>
      <c r="OOF3" s="598"/>
      <c r="OOG3" s="598"/>
      <c r="OOH3" s="598"/>
      <c r="OOI3" s="598"/>
      <c r="OOJ3" s="598"/>
      <c r="OOK3" s="598"/>
      <c r="OOL3" s="598"/>
      <c r="OOM3" s="598"/>
      <c r="OON3" s="598"/>
      <c r="OOO3" s="598"/>
      <c r="OOP3" s="598"/>
      <c r="OOQ3" s="598"/>
      <c r="OOR3" s="598"/>
      <c r="OOS3" s="598"/>
      <c r="OOT3" s="598"/>
      <c r="OOU3" s="598"/>
      <c r="OOV3" s="598"/>
      <c r="OOW3" s="598"/>
      <c r="OOX3" s="598"/>
      <c r="OOY3" s="598"/>
      <c r="OOZ3" s="598"/>
      <c r="OPA3" s="598"/>
      <c r="OPB3" s="598"/>
      <c r="OPC3" s="598"/>
      <c r="OPD3" s="598"/>
      <c r="OPE3" s="598"/>
      <c r="OPF3" s="598"/>
      <c r="OPG3" s="598"/>
      <c r="OPH3" s="598"/>
      <c r="OPI3" s="598"/>
      <c r="OPJ3" s="598"/>
      <c r="OPK3" s="598"/>
      <c r="OPL3" s="598"/>
      <c r="OPM3" s="598"/>
      <c r="OPN3" s="598"/>
      <c r="OPO3" s="598"/>
      <c r="OPP3" s="598"/>
      <c r="OPQ3" s="598"/>
      <c r="OPR3" s="598"/>
      <c r="OPS3" s="598"/>
      <c r="OPT3" s="598"/>
      <c r="OPU3" s="598"/>
      <c r="OPV3" s="598"/>
      <c r="OPW3" s="598"/>
      <c r="OPX3" s="598"/>
      <c r="OPY3" s="598"/>
      <c r="OPZ3" s="598"/>
      <c r="OQA3" s="598"/>
      <c r="OQB3" s="598"/>
      <c r="OQC3" s="598"/>
      <c r="OQD3" s="598"/>
      <c r="OQE3" s="598"/>
      <c r="OQF3" s="598"/>
      <c r="OQG3" s="598"/>
      <c r="OQH3" s="598"/>
      <c r="OQI3" s="598"/>
      <c r="OQJ3" s="598"/>
      <c r="OQK3" s="598"/>
      <c r="OQL3" s="598"/>
      <c r="OQM3" s="598"/>
      <c r="OQN3" s="598"/>
      <c r="OQO3" s="598"/>
      <c r="OQP3" s="598"/>
      <c r="OQQ3" s="598"/>
      <c r="OQR3" s="598"/>
      <c r="OQS3" s="598"/>
      <c r="OQT3" s="598"/>
      <c r="OQU3" s="598"/>
      <c r="OQV3" s="598"/>
      <c r="OQW3" s="598"/>
      <c r="OQX3" s="598"/>
      <c r="OQY3" s="598"/>
      <c r="OQZ3" s="598"/>
      <c r="ORA3" s="598"/>
      <c r="ORB3" s="598"/>
      <c r="ORC3" s="598"/>
      <c r="ORD3" s="598"/>
      <c r="ORE3" s="598"/>
      <c r="ORF3" s="598"/>
      <c r="ORG3" s="598"/>
      <c r="ORH3" s="598"/>
      <c r="ORI3" s="598"/>
      <c r="ORJ3" s="598"/>
      <c r="ORK3" s="598"/>
      <c r="ORL3" s="598"/>
      <c r="ORM3" s="598"/>
      <c r="ORN3" s="598"/>
      <c r="ORO3" s="598"/>
      <c r="ORP3" s="598"/>
      <c r="ORQ3" s="598"/>
      <c r="ORR3" s="598"/>
      <c r="ORS3" s="598"/>
      <c r="ORT3" s="598"/>
      <c r="ORU3" s="598"/>
      <c r="ORV3" s="598"/>
      <c r="ORW3" s="598"/>
      <c r="ORX3" s="598"/>
      <c r="ORY3" s="598"/>
      <c r="ORZ3" s="598"/>
      <c r="OSA3" s="598"/>
      <c r="OSB3" s="598"/>
      <c r="OSC3" s="598"/>
      <c r="OSD3" s="598"/>
      <c r="OSE3" s="598"/>
      <c r="OSF3" s="598"/>
      <c r="OSG3" s="598"/>
      <c r="OSH3" s="598"/>
      <c r="OSI3" s="598"/>
      <c r="OSJ3" s="598"/>
      <c r="OSK3" s="598"/>
      <c r="OSL3" s="598"/>
      <c r="OSM3" s="598"/>
      <c r="OSN3" s="598"/>
      <c r="OSO3" s="598"/>
      <c r="OSP3" s="598"/>
      <c r="OSQ3" s="598"/>
      <c r="OSR3" s="598"/>
      <c r="OSS3" s="598"/>
      <c r="OST3" s="598"/>
      <c r="OSU3" s="598"/>
      <c r="OSV3" s="598"/>
      <c r="OSW3" s="598"/>
      <c r="OSX3" s="598"/>
      <c r="OSY3" s="598"/>
      <c r="OSZ3" s="598"/>
      <c r="OTA3" s="598"/>
      <c r="OTB3" s="598"/>
      <c r="OTC3" s="598"/>
      <c r="OTD3" s="598"/>
      <c r="OTE3" s="598"/>
      <c r="OTF3" s="598"/>
      <c r="OTG3" s="598"/>
      <c r="OTH3" s="598"/>
      <c r="OTI3" s="598"/>
      <c r="OTJ3" s="598"/>
      <c r="OTK3" s="598"/>
      <c r="OTL3" s="598"/>
      <c r="OTM3" s="598"/>
      <c r="OTN3" s="598"/>
      <c r="OTO3" s="598"/>
      <c r="OTP3" s="598"/>
      <c r="OTQ3" s="598"/>
      <c r="OTR3" s="598"/>
      <c r="OTS3" s="598"/>
      <c r="OTT3" s="598"/>
      <c r="OTU3" s="598"/>
      <c r="OTV3" s="598"/>
      <c r="OTW3" s="598"/>
      <c r="OTX3" s="598"/>
      <c r="OTY3" s="598"/>
      <c r="OTZ3" s="598"/>
      <c r="OUA3" s="598"/>
      <c r="OUB3" s="598"/>
      <c r="OUC3" s="598"/>
      <c r="OUD3" s="598"/>
      <c r="OUE3" s="598"/>
      <c r="OUF3" s="598"/>
      <c r="OUG3" s="598"/>
      <c r="OUH3" s="598"/>
      <c r="OUI3" s="598"/>
      <c r="OUJ3" s="598"/>
      <c r="OUK3" s="598"/>
      <c r="OUL3" s="598"/>
      <c r="OUM3" s="598"/>
      <c r="OUN3" s="598"/>
      <c r="OUO3" s="598"/>
      <c r="OUP3" s="598"/>
      <c r="OUQ3" s="598"/>
      <c r="OUR3" s="598"/>
      <c r="OUS3" s="598"/>
      <c r="OUT3" s="598"/>
      <c r="OUU3" s="598"/>
      <c r="OUV3" s="598"/>
      <c r="OUW3" s="598"/>
      <c r="OUX3" s="598"/>
      <c r="OUY3" s="598"/>
      <c r="OUZ3" s="598"/>
      <c r="OVA3" s="598"/>
      <c r="OVB3" s="598"/>
      <c r="OVC3" s="598"/>
      <c r="OVD3" s="598"/>
      <c r="OVE3" s="598"/>
      <c r="OVF3" s="598"/>
      <c r="OVG3" s="598"/>
      <c r="OVH3" s="598"/>
      <c r="OVI3" s="598"/>
      <c r="OVJ3" s="598"/>
      <c r="OVK3" s="598"/>
      <c r="OVL3" s="598"/>
      <c r="OVM3" s="598"/>
      <c r="OVN3" s="598"/>
      <c r="OVO3" s="598"/>
      <c r="OVP3" s="598"/>
      <c r="OVQ3" s="598"/>
      <c r="OVR3" s="598"/>
      <c r="OVS3" s="598"/>
      <c r="OVT3" s="598"/>
      <c r="OVU3" s="598"/>
      <c r="OVV3" s="598"/>
      <c r="OVW3" s="598"/>
      <c r="OVX3" s="598"/>
      <c r="OVY3" s="598"/>
      <c r="OVZ3" s="598"/>
      <c r="OWA3" s="598"/>
      <c r="OWB3" s="598"/>
      <c r="OWC3" s="598"/>
      <c r="OWD3" s="598"/>
      <c r="OWE3" s="598"/>
      <c r="OWF3" s="598"/>
      <c r="OWG3" s="598"/>
      <c r="OWH3" s="598"/>
      <c r="OWI3" s="598"/>
      <c r="OWJ3" s="598"/>
      <c r="OWK3" s="598"/>
      <c r="OWL3" s="598"/>
      <c r="OWM3" s="598"/>
      <c r="OWN3" s="598"/>
      <c r="OWO3" s="598"/>
      <c r="OWP3" s="598"/>
      <c r="OWQ3" s="598"/>
      <c r="OWR3" s="598"/>
      <c r="OWS3" s="598"/>
      <c r="OWT3" s="598"/>
      <c r="OWU3" s="598"/>
      <c r="OWV3" s="598"/>
      <c r="OWW3" s="598"/>
      <c r="OWX3" s="598"/>
      <c r="OWY3" s="598"/>
      <c r="OWZ3" s="598"/>
      <c r="OXA3" s="598"/>
      <c r="OXB3" s="598"/>
      <c r="OXC3" s="598"/>
      <c r="OXD3" s="598"/>
      <c r="OXE3" s="598"/>
      <c r="OXF3" s="598"/>
      <c r="OXG3" s="598"/>
      <c r="OXH3" s="598"/>
      <c r="OXI3" s="598"/>
      <c r="OXJ3" s="598"/>
      <c r="OXK3" s="598"/>
      <c r="OXL3" s="598"/>
      <c r="OXM3" s="598"/>
      <c r="OXN3" s="598"/>
      <c r="OXO3" s="598"/>
      <c r="OXP3" s="598"/>
      <c r="OXQ3" s="598"/>
      <c r="OXR3" s="598"/>
      <c r="OXS3" s="598"/>
      <c r="OXT3" s="598"/>
      <c r="OXU3" s="598"/>
      <c r="OXV3" s="598"/>
      <c r="OXW3" s="598"/>
      <c r="OXX3" s="598"/>
      <c r="OXY3" s="598"/>
      <c r="OXZ3" s="598"/>
      <c r="OYA3" s="598"/>
      <c r="OYB3" s="598"/>
      <c r="OYC3" s="598"/>
      <c r="OYD3" s="598"/>
      <c r="OYE3" s="598"/>
      <c r="OYF3" s="598"/>
      <c r="OYG3" s="598"/>
      <c r="OYH3" s="598"/>
      <c r="OYI3" s="598"/>
      <c r="OYJ3" s="598"/>
      <c r="OYK3" s="598"/>
      <c r="OYL3" s="598"/>
      <c r="OYM3" s="598"/>
      <c r="OYN3" s="598"/>
      <c r="OYO3" s="598"/>
      <c r="OYP3" s="598"/>
      <c r="OYQ3" s="598"/>
      <c r="OYR3" s="598"/>
      <c r="OYS3" s="598"/>
      <c r="OYT3" s="598"/>
      <c r="OYU3" s="598"/>
      <c r="OYV3" s="598"/>
      <c r="OYW3" s="598"/>
      <c r="OYX3" s="598"/>
      <c r="OYY3" s="598"/>
      <c r="OYZ3" s="598"/>
      <c r="OZA3" s="598"/>
      <c r="OZB3" s="598"/>
      <c r="OZC3" s="598"/>
      <c r="OZD3" s="598"/>
      <c r="OZE3" s="598"/>
      <c r="OZF3" s="598"/>
      <c r="OZG3" s="598"/>
      <c r="OZH3" s="598"/>
      <c r="OZI3" s="598"/>
      <c r="OZJ3" s="598"/>
      <c r="OZK3" s="598"/>
      <c r="OZL3" s="598"/>
      <c r="OZM3" s="598"/>
      <c r="OZN3" s="598"/>
      <c r="OZO3" s="598"/>
      <c r="OZP3" s="598"/>
      <c r="OZQ3" s="598"/>
      <c r="OZR3" s="598"/>
      <c r="OZS3" s="598"/>
      <c r="OZT3" s="598"/>
      <c r="OZU3" s="598"/>
      <c r="OZV3" s="598"/>
      <c r="OZW3" s="598"/>
      <c r="OZX3" s="598"/>
      <c r="OZY3" s="598"/>
      <c r="OZZ3" s="598"/>
      <c r="PAA3" s="598"/>
      <c r="PAB3" s="598"/>
      <c r="PAC3" s="598"/>
      <c r="PAD3" s="598"/>
      <c r="PAE3" s="598"/>
      <c r="PAF3" s="598"/>
      <c r="PAG3" s="598"/>
      <c r="PAH3" s="598"/>
      <c r="PAI3" s="598"/>
      <c r="PAJ3" s="598"/>
      <c r="PAK3" s="598"/>
      <c r="PAL3" s="598"/>
      <c r="PAM3" s="598"/>
      <c r="PAN3" s="598"/>
      <c r="PAO3" s="598"/>
      <c r="PAP3" s="598"/>
      <c r="PAQ3" s="598"/>
      <c r="PAR3" s="598"/>
      <c r="PAS3" s="598"/>
      <c r="PAT3" s="598"/>
      <c r="PAU3" s="598"/>
      <c r="PAV3" s="598"/>
      <c r="PAW3" s="598"/>
      <c r="PAX3" s="598"/>
      <c r="PAY3" s="598"/>
      <c r="PAZ3" s="598"/>
      <c r="PBA3" s="598"/>
      <c r="PBB3" s="598"/>
      <c r="PBC3" s="598"/>
      <c r="PBD3" s="598"/>
      <c r="PBE3" s="598"/>
      <c r="PBF3" s="598"/>
      <c r="PBG3" s="598"/>
      <c r="PBH3" s="598"/>
      <c r="PBI3" s="598"/>
      <c r="PBJ3" s="598"/>
      <c r="PBK3" s="598"/>
      <c r="PBL3" s="598"/>
      <c r="PBM3" s="598"/>
      <c r="PBN3" s="598"/>
      <c r="PBO3" s="598"/>
      <c r="PBP3" s="598"/>
      <c r="PBQ3" s="598"/>
      <c r="PBR3" s="598"/>
      <c r="PBS3" s="598"/>
      <c r="PBT3" s="598"/>
      <c r="PBU3" s="598"/>
      <c r="PBV3" s="598"/>
      <c r="PBW3" s="598"/>
      <c r="PBX3" s="598"/>
      <c r="PBY3" s="598"/>
      <c r="PBZ3" s="598"/>
      <c r="PCA3" s="598"/>
      <c r="PCB3" s="598"/>
      <c r="PCC3" s="598"/>
      <c r="PCD3" s="598"/>
      <c r="PCE3" s="598"/>
      <c r="PCF3" s="598"/>
      <c r="PCG3" s="598"/>
      <c r="PCH3" s="598"/>
      <c r="PCI3" s="598"/>
      <c r="PCJ3" s="598"/>
      <c r="PCK3" s="598"/>
      <c r="PCL3" s="598"/>
      <c r="PCM3" s="598"/>
      <c r="PCN3" s="598"/>
      <c r="PCO3" s="598"/>
      <c r="PCP3" s="598"/>
      <c r="PCQ3" s="598"/>
      <c r="PCR3" s="598"/>
      <c r="PCS3" s="598"/>
      <c r="PCT3" s="598"/>
      <c r="PCU3" s="598"/>
      <c r="PCV3" s="598"/>
      <c r="PCW3" s="598"/>
      <c r="PCX3" s="598"/>
      <c r="PCY3" s="598"/>
      <c r="PCZ3" s="598"/>
      <c r="PDA3" s="598"/>
      <c r="PDB3" s="598"/>
      <c r="PDC3" s="598"/>
      <c r="PDD3" s="598"/>
      <c r="PDE3" s="598"/>
      <c r="PDF3" s="598"/>
      <c r="PDG3" s="598"/>
      <c r="PDH3" s="598"/>
      <c r="PDI3" s="598"/>
      <c r="PDJ3" s="598"/>
      <c r="PDK3" s="598"/>
      <c r="PDL3" s="598"/>
      <c r="PDM3" s="598"/>
      <c r="PDN3" s="598"/>
      <c r="PDO3" s="598"/>
      <c r="PDP3" s="598"/>
      <c r="PDQ3" s="598"/>
      <c r="PDR3" s="598"/>
      <c r="PDS3" s="598"/>
      <c r="PDT3" s="598"/>
      <c r="PDU3" s="598"/>
      <c r="PDV3" s="598"/>
      <c r="PDW3" s="598"/>
      <c r="PDX3" s="598"/>
      <c r="PDY3" s="598"/>
      <c r="PDZ3" s="598"/>
      <c r="PEA3" s="598"/>
      <c r="PEB3" s="598"/>
      <c r="PEC3" s="598"/>
      <c r="PED3" s="598"/>
      <c r="PEE3" s="598"/>
      <c r="PEF3" s="598"/>
      <c r="PEG3" s="598"/>
      <c r="PEH3" s="598"/>
      <c r="PEI3" s="598"/>
      <c r="PEJ3" s="598"/>
      <c r="PEK3" s="598"/>
      <c r="PEL3" s="598"/>
      <c r="PEM3" s="598"/>
      <c r="PEN3" s="598"/>
      <c r="PEO3" s="598"/>
      <c r="PEP3" s="598"/>
      <c r="PEQ3" s="598"/>
      <c r="PER3" s="598"/>
      <c r="PES3" s="598"/>
      <c r="PET3" s="598"/>
      <c r="PEU3" s="598"/>
      <c r="PEV3" s="598"/>
      <c r="PEW3" s="598"/>
      <c r="PEX3" s="598"/>
      <c r="PEY3" s="598"/>
      <c r="PEZ3" s="598"/>
      <c r="PFA3" s="598"/>
      <c r="PFB3" s="598"/>
      <c r="PFC3" s="598"/>
      <c r="PFD3" s="598"/>
      <c r="PFE3" s="598"/>
      <c r="PFF3" s="598"/>
      <c r="PFG3" s="598"/>
      <c r="PFH3" s="598"/>
      <c r="PFI3" s="598"/>
      <c r="PFJ3" s="598"/>
      <c r="PFK3" s="598"/>
      <c r="PFL3" s="598"/>
      <c r="PFM3" s="598"/>
      <c r="PFN3" s="598"/>
      <c r="PFO3" s="598"/>
      <c r="PFP3" s="598"/>
      <c r="PFQ3" s="598"/>
      <c r="PFR3" s="598"/>
      <c r="PFS3" s="598"/>
      <c r="PFT3" s="598"/>
      <c r="PFU3" s="598"/>
      <c r="PFV3" s="598"/>
      <c r="PFW3" s="598"/>
      <c r="PFX3" s="598"/>
      <c r="PFY3" s="598"/>
      <c r="PFZ3" s="598"/>
      <c r="PGA3" s="598"/>
      <c r="PGB3" s="598"/>
      <c r="PGC3" s="598"/>
      <c r="PGD3" s="598"/>
      <c r="PGE3" s="598"/>
      <c r="PGF3" s="598"/>
      <c r="PGG3" s="598"/>
      <c r="PGH3" s="598"/>
      <c r="PGI3" s="598"/>
      <c r="PGJ3" s="598"/>
      <c r="PGK3" s="598"/>
      <c r="PGL3" s="598"/>
      <c r="PGM3" s="598"/>
      <c r="PGN3" s="598"/>
      <c r="PGO3" s="598"/>
      <c r="PGP3" s="598"/>
      <c r="PGQ3" s="598"/>
      <c r="PGR3" s="598"/>
      <c r="PGS3" s="598"/>
      <c r="PGT3" s="598"/>
      <c r="PGU3" s="598"/>
      <c r="PGV3" s="598"/>
      <c r="PGW3" s="598"/>
      <c r="PGX3" s="598"/>
      <c r="PGY3" s="598"/>
      <c r="PGZ3" s="598"/>
      <c r="PHA3" s="598"/>
      <c r="PHB3" s="598"/>
      <c r="PHC3" s="598"/>
      <c r="PHD3" s="598"/>
      <c r="PHE3" s="598"/>
      <c r="PHF3" s="598"/>
      <c r="PHG3" s="598"/>
      <c r="PHH3" s="598"/>
      <c r="PHI3" s="598"/>
      <c r="PHJ3" s="598"/>
      <c r="PHK3" s="598"/>
      <c r="PHL3" s="598"/>
      <c r="PHM3" s="598"/>
      <c r="PHN3" s="598"/>
      <c r="PHO3" s="598"/>
      <c r="PHP3" s="598"/>
      <c r="PHQ3" s="598"/>
      <c r="PHR3" s="598"/>
      <c r="PHS3" s="598"/>
      <c r="PHT3" s="598"/>
      <c r="PHU3" s="598"/>
      <c r="PHV3" s="598"/>
      <c r="PHW3" s="598"/>
      <c r="PHX3" s="598"/>
      <c r="PHY3" s="598"/>
      <c r="PHZ3" s="598"/>
      <c r="PIA3" s="598"/>
      <c r="PIB3" s="598"/>
      <c r="PIC3" s="598"/>
      <c r="PID3" s="598"/>
      <c r="PIE3" s="598"/>
      <c r="PIF3" s="598"/>
      <c r="PIG3" s="598"/>
      <c r="PIH3" s="598"/>
      <c r="PII3" s="598"/>
      <c r="PIJ3" s="598"/>
      <c r="PIK3" s="598"/>
      <c r="PIL3" s="598"/>
      <c r="PIM3" s="598"/>
      <c r="PIN3" s="598"/>
      <c r="PIO3" s="598"/>
      <c r="PIP3" s="598"/>
      <c r="PIQ3" s="598"/>
      <c r="PIR3" s="598"/>
      <c r="PIS3" s="598"/>
      <c r="PIT3" s="598"/>
      <c r="PIU3" s="598"/>
      <c r="PIV3" s="598"/>
      <c r="PIW3" s="598"/>
      <c r="PIX3" s="598"/>
      <c r="PIY3" s="598"/>
      <c r="PIZ3" s="598"/>
      <c r="PJA3" s="598"/>
      <c r="PJB3" s="598"/>
      <c r="PJC3" s="598"/>
      <c r="PJD3" s="598"/>
      <c r="PJE3" s="598"/>
      <c r="PJF3" s="598"/>
      <c r="PJG3" s="598"/>
      <c r="PJH3" s="598"/>
      <c r="PJI3" s="598"/>
      <c r="PJJ3" s="598"/>
      <c r="PJK3" s="598"/>
      <c r="PJL3" s="598"/>
      <c r="PJM3" s="598"/>
      <c r="PJN3" s="598"/>
      <c r="PJO3" s="598"/>
      <c r="PJP3" s="598"/>
      <c r="PJQ3" s="598"/>
      <c r="PJR3" s="598"/>
      <c r="PJS3" s="598"/>
      <c r="PJT3" s="598"/>
      <c r="PJU3" s="598"/>
      <c r="PJV3" s="598"/>
      <c r="PJW3" s="598"/>
      <c r="PJX3" s="598"/>
      <c r="PJY3" s="598"/>
      <c r="PJZ3" s="598"/>
      <c r="PKA3" s="598"/>
      <c r="PKB3" s="598"/>
      <c r="PKC3" s="598"/>
      <c r="PKD3" s="598"/>
      <c r="PKE3" s="598"/>
      <c r="PKF3" s="598"/>
      <c r="PKG3" s="598"/>
      <c r="PKH3" s="598"/>
      <c r="PKI3" s="598"/>
      <c r="PKJ3" s="598"/>
      <c r="PKK3" s="598"/>
      <c r="PKL3" s="598"/>
      <c r="PKM3" s="598"/>
      <c r="PKN3" s="598"/>
      <c r="PKO3" s="598"/>
      <c r="PKP3" s="598"/>
      <c r="PKQ3" s="598"/>
      <c r="PKR3" s="598"/>
      <c r="PKS3" s="598"/>
      <c r="PKT3" s="598"/>
      <c r="PKU3" s="598"/>
      <c r="PKV3" s="598"/>
      <c r="PKW3" s="598"/>
      <c r="PKX3" s="598"/>
      <c r="PKY3" s="598"/>
      <c r="PKZ3" s="598"/>
      <c r="PLA3" s="598"/>
      <c r="PLB3" s="598"/>
      <c r="PLC3" s="598"/>
      <c r="PLD3" s="598"/>
      <c r="PLE3" s="598"/>
      <c r="PLF3" s="598"/>
      <c r="PLG3" s="598"/>
      <c r="PLH3" s="598"/>
      <c r="PLI3" s="598"/>
      <c r="PLJ3" s="598"/>
      <c r="PLK3" s="598"/>
      <c r="PLL3" s="598"/>
      <c r="PLM3" s="598"/>
      <c r="PLN3" s="598"/>
      <c r="PLO3" s="598"/>
      <c r="PLP3" s="598"/>
      <c r="PLQ3" s="598"/>
      <c r="PLR3" s="598"/>
      <c r="PLS3" s="598"/>
      <c r="PLT3" s="598"/>
      <c r="PLU3" s="598"/>
      <c r="PLV3" s="598"/>
      <c r="PLW3" s="598"/>
      <c r="PLX3" s="598"/>
      <c r="PLY3" s="598"/>
      <c r="PLZ3" s="598"/>
      <c r="PMA3" s="598"/>
      <c r="PMB3" s="598"/>
      <c r="PMC3" s="598"/>
      <c r="PMD3" s="598"/>
      <c r="PME3" s="598"/>
      <c r="PMF3" s="598"/>
      <c r="PMG3" s="598"/>
      <c r="PMH3" s="598"/>
      <c r="PMI3" s="598"/>
      <c r="PMJ3" s="598"/>
      <c r="PMK3" s="598"/>
      <c r="PML3" s="598"/>
      <c r="PMM3" s="598"/>
      <c r="PMN3" s="598"/>
      <c r="PMO3" s="598"/>
      <c r="PMP3" s="598"/>
      <c r="PMQ3" s="598"/>
      <c r="PMR3" s="598"/>
      <c r="PMS3" s="598"/>
      <c r="PMT3" s="598"/>
      <c r="PMU3" s="598"/>
      <c r="PMV3" s="598"/>
      <c r="PMW3" s="598"/>
      <c r="PMX3" s="598"/>
      <c r="PMY3" s="598"/>
      <c r="PMZ3" s="598"/>
      <c r="PNA3" s="598"/>
      <c r="PNB3" s="598"/>
      <c r="PNC3" s="598"/>
      <c r="PND3" s="598"/>
      <c r="PNE3" s="598"/>
      <c r="PNF3" s="598"/>
      <c r="PNG3" s="598"/>
      <c r="PNH3" s="598"/>
      <c r="PNI3" s="598"/>
      <c r="PNJ3" s="598"/>
      <c r="PNK3" s="598"/>
      <c r="PNL3" s="598"/>
      <c r="PNM3" s="598"/>
      <c r="PNN3" s="598"/>
      <c r="PNO3" s="598"/>
      <c r="PNP3" s="598"/>
      <c r="PNQ3" s="598"/>
      <c r="PNR3" s="598"/>
      <c r="PNS3" s="598"/>
      <c r="PNT3" s="598"/>
      <c r="PNU3" s="598"/>
      <c r="PNV3" s="598"/>
      <c r="PNW3" s="598"/>
      <c r="PNX3" s="598"/>
      <c r="PNY3" s="598"/>
      <c r="PNZ3" s="598"/>
      <c r="POA3" s="598"/>
      <c r="POB3" s="598"/>
      <c r="POC3" s="598"/>
      <c r="POD3" s="598"/>
      <c r="POE3" s="598"/>
      <c r="POF3" s="598"/>
      <c r="POG3" s="598"/>
      <c r="POH3" s="598"/>
      <c r="POI3" s="598"/>
      <c r="POJ3" s="598"/>
      <c r="POK3" s="598"/>
      <c r="POL3" s="598"/>
      <c r="POM3" s="598"/>
      <c r="PON3" s="598"/>
      <c r="POO3" s="598"/>
      <c r="POP3" s="598"/>
      <c r="POQ3" s="598"/>
      <c r="POR3" s="598"/>
      <c r="POS3" s="598"/>
      <c r="POT3" s="598"/>
      <c r="POU3" s="598"/>
      <c r="POV3" s="598"/>
      <c r="POW3" s="598"/>
      <c r="POX3" s="598"/>
      <c r="POY3" s="598"/>
      <c r="POZ3" s="598"/>
      <c r="PPA3" s="598"/>
      <c r="PPB3" s="598"/>
      <c r="PPC3" s="598"/>
      <c r="PPD3" s="598"/>
      <c r="PPE3" s="598"/>
      <c r="PPF3" s="598"/>
      <c r="PPG3" s="598"/>
      <c r="PPH3" s="598"/>
      <c r="PPI3" s="598"/>
      <c r="PPJ3" s="598"/>
      <c r="PPK3" s="598"/>
      <c r="PPL3" s="598"/>
      <c r="PPM3" s="598"/>
      <c r="PPN3" s="598"/>
      <c r="PPO3" s="598"/>
      <c r="PPP3" s="598"/>
      <c r="PPQ3" s="598"/>
      <c r="PPR3" s="598"/>
      <c r="PPS3" s="598"/>
      <c r="PPT3" s="598"/>
      <c r="PPU3" s="598"/>
      <c r="PPV3" s="598"/>
      <c r="PPW3" s="598"/>
      <c r="PPX3" s="598"/>
      <c r="PPY3" s="598"/>
      <c r="PPZ3" s="598"/>
      <c r="PQA3" s="598"/>
      <c r="PQB3" s="598"/>
      <c r="PQC3" s="598"/>
      <c r="PQD3" s="598"/>
      <c r="PQE3" s="598"/>
      <c r="PQF3" s="598"/>
      <c r="PQG3" s="598"/>
      <c r="PQH3" s="598"/>
      <c r="PQI3" s="598"/>
      <c r="PQJ3" s="598"/>
      <c r="PQK3" s="598"/>
      <c r="PQL3" s="598"/>
      <c r="PQM3" s="598"/>
      <c r="PQN3" s="598"/>
      <c r="PQO3" s="598"/>
      <c r="PQP3" s="598"/>
      <c r="PQQ3" s="598"/>
      <c r="PQR3" s="598"/>
      <c r="PQS3" s="598"/>
      <c r="PQT3" s="598"/>
      <c r="PQU3" s="598"/>
      <c r="PQV3" s="598"/>
      <c r="PQW3" s="598"/>
      <c r="PQX3" s="598"/>
      <c r="PQY3" s="598"/>
      <c r="PQZ3" s="598"/>
      <c r="PRA3" s="598"/>
      <c r="PRB3" s="598"/>
      <c r="PRC3" s="598"/>
      <c r="PRD3" s="598"/>
      <c r="PRE3" s="598"/>
      <c r="PRF3" s="598"/>
      <c r="PRG3" s="598"/>
      <c r="PRH3" s="598"/>
      <c r="PRI3" s="598"/>
      <c r="PRJ3" s="598"/>
      <c r="PRK3" s="598"/>
      <c r="PRL3" s="598"/>
      <c r="PRM3" s="598"/>
      <c r="PRN3" s="598"/>
      <c r="PRO3" s="598"/>
      <c r="PRP3" s="598"/>
      <c r="PRQ3" s="598"/>
      <c r="PRR3" s="598"/>
      <c r="PRS3" s="598"/>
      <c r="PRT3" s="598"/>
      <c r="PRU3" s="598"/>
      <c r="PRV3" s="598"/>
      <c r="PRW3" s="598"/>
      <c r="PRX3" s="598"/>
      <c r="PRY3" s="598"/>
      <c r="PRZ3" s="598"/>
      <c r="PSA3" s="598"/>
      <c r="PSB3" s="598"/>
      <c r="PSC3" s="598"/>
      <c r="PSD3" s="598"/>
      <c r="PSE3" s="598"/>
      <c r="PSF3" s="598"/>
      <c r="PSG3" s="598"/>
      <c r="PSH3" s="598"/>
      <c r="PSI3" s="598"/>
      <c r="PSJ3" s="598"/>
      <c r="PSK3" s="598"/>
      <c r="PSL3" s="598"/>
      <c r="PSM3" s="598"/>
      <c r="PSN3" s="598"/>
      <c r="PSO3" s="598"/>
      <c r="PSP3" s="598"/>
      <c r="PSQ3" s="598"/>
      <c r="PSR3" s="598"/>
      <c r="PSS3" s="598"/>
      <c r="PST3" s="598"/>
      <c r="PSU3" s="598"/>
      <c r="PSV3" s="598"/>
      <c r="PSW3" s="598"/>
      <c r="PSX3" s="598"/>
      <c r="PSY3" s="598"/>
      <c r="PSZ3" s="598"/>
      <c r="PTA3" s="598"/>
      <c r="PTB3" s="598"/>
      <c r="PTC3" s="598"/>
      <c r="PTD3" s="598"/>
      <c r="PTE3" s="598"/>
      <c r="PTF3" s="598"/>
      <c r="PTG3" s="598"/>
      <c r="PTH3" s="598"/>
      <c r="PTI3" s="598"/>
      <c r="PTJ3" s="598"/>
      <c r="PTK3" s="598"/>
      <c r="PTL3" s="598"/>
      <c r="PTM3" s="598"/>
      <c r="PTN3" s="598"/>
      <c r="PTO3" s="598"/>
      <c r="PTP3" s="598"/>
      <c r="PTQ3" s="598"/>
      <c r="PTR3" s="598"/>
      <c r="PTS3" s="598"/>
      <c r="PTT3" s="598"/>
      <c r="PTU3" s="598"/>
      <c r="PTV3" s="598"/>
      <c r="PTW3" s="598"/>
      <c r="PTX3" s="598"/>
      <c r="PTY3" s="598"/>
      <c r="PTZ3" s="598"/>
      <c r="PUA3" s="598"/>
      <c r="PUB3" s="598"/>
      <c r="PUC3" s="598"/>
      <c r="PUD3" s="598"/>
      <c r="PUE3" s="598"/>
      <c r="PUF3" s="598"/>
      <c r="PUG3" s="598"/>
      <c r="PUH3" s="598"/>
      <c r="PUI3" s="598"/>
      <c r="PUJ3" s="598"/>
      <c r="PUK3" s="598"/>
      <c r="PUL3" s="598"/>
      <c r="PUM3" s="598"/>
      <c r="PUN3" s="598"/>
      <c r="PUO3" s="598"/>
      <c r="PUP3" s="598"/>
      <c r="PUQ3" s="598"/>
      <c r="PUR3" s="598"/>
      <c r="PUS3" s="598"/>
      <c r="PUT3" s="598"/>
      <c r="PUU3" s="598"/>
      <c r="PUV3" s="598"/>
      <c r="PUW3" s="598"/>
      <c r="PUX3" s="598"/>
      <c r="PUY3" s="598"/>
      <c r="PUZ3" s="598"/>
      <c r="PVA3" s="598"/>
      <c r="PVB3" s="598"/>
      <c r="PVC3" s="598"/>
      <c r="PVD3" s="598"/>
      <c r="PVE3" s="598"/>
      <c r="PVF3" s="598"/>
      <c r="PVG3" s="598"/>
      <c r="PVH3" s="598"/>
      <c r="PVI3" s="598"/>
      <c r="PVJ3" s="598"/>
      <c r="PVK3" s="598"/>
      <c r="PVL3" s="598"/>
      <c r="PVM3" s="598"/>
      <c r="PVN3" s="598"/>
      <c r="PVO3" s="598"/>
      <c r="PVP3" s="598"/>
      <c r="PVQ3" s="598"/>
      <c r="PVR3" s="598"/>
      <c r="PVS3" s="598"/>
      <c r="PVT3" s="598"/>
      <c r="PVU3" s="598"/>
      <c r="PVV3" s="598"/>
      <c r="PVW3" s="598"/>
      <c r="PVX3" s="598"/>
      <c r="PVY3" s="598"/>
      <c r="PVZ3" s="598"/>
      <c r="PWA3" s="598"/>
      <c r="PWB3" s="598"/>
      <c r="PWC3" s="598"/>
      <c r="PWD3" s="598"/>
      <c r="PWE3" s="598"/>
      <c r="PWF3" s="598"/>
      <c r="PWG3" s="598"/>
      <c r="PWH3" s="598"/>
      <c r="PWI3" s="598"/>
      <c r="PWJ3" s="598"/>
      <c r="PWK3" s="598"/>
      <c r="PWL3" s="598"/>
      <c r="PWM3" s="598"/>
      <c r="PWN3" s="598"/>
      <c r="PWO3" s="598"/>
      <c r="PWP3" s="598"/>
      <c r="PWQ3" s="598"/>
      <c r="PWR3" s="598"/>
      <c r="PWS3" s="598"/>
      <c r="PWT3" s="598"/>
      <c r="PWU3" s="598"/>
      <c r="PWV3" s="598"/>
      <c r="PWW3" s="598"/>
      <c r="PWX3" s="598"/>
      <c r="PWY3" s="598"/>
      <c r="PWZ3" s="598"/>
      <c r="PXA3" s="598"/>
      <c r="PXB3" s="598"/>
      <c r="PXC3" s="598"/>
      <c r="PXD3" s="598"/>
      <c r="PXE3" s="598"/>
      <c r="PXF3" s="598"/>
      <c r="PXG3" s="598"/>
      <c r="PXH3" s="598"/>
      <c r="PXI3" s="598"/>
      <c r="PXJ3" s="598"/>
      <c r="PXK3" s="598"/>
      <c r="PXL3" s="598"/>
      <c r="PXM3" s="598"/>
      <c r="PXN3" s="598"/>
      <c r="PXO3" s="598"/>
      <c r="PXP3" s="598"/>
      <c r="PXQ3" s="598"/>
      <c r="PXR3" s="598"/>
      <c r="PXS3" s="598"/>
      <c r="PXT3" s="598"/>
      <c r="PXU3" s="598"/>
      <c r="PXV3" s="598"/>
      <c r="PXW3" s="598"/>
      <c r="PXX3" s="598"/>
      <c r="PXY3" s="598"/>
      <c r="PXZ3" s="598"/>
      <c r="PYA3" s="598"/>
      <c r="PYB3" s="598"/>
      <c r="PYC3" s="598"/>
      <c r="PYD3" s="598"/>
      <c r="PYE3" s="598"/>
      <c r="PYF3" s="598"/>
      <c r="PYG3" s="598"/>
      <c r="PYH3" s="598"/>
      <c r="PYI3" s="598"/>
      <c r="PYJ3" s="598"/>
      <c r="PYK3" s="598"/>
      <c r="PYL3" s="598"/>
      <c r="PYM3" s="598"/>
      <c r="PYN3" s="598"/>
      <c r="PYO3" s="598"/>
      <c r="PYP3" s="598"/>
      <c r="PYQ3" s="598"/>
      <c r="PYR3" s="598"/>
      <c r="PYS3" s="598"/>
      <c r="PYT3" s="598"/>
      <c r="PYU3" s="598"/>
      <c r="PYV3" s="598"/>
      <c r="PYW3" s="598"/>
      <c r="PYX3" s="598"/>
      <c r="PYY3" s="598"/>
      <c r="PYZ3" s="598"/>
      <c r="PZA3" s="598"/>
      <c r="PZB3" s="598"/>
      <c r="PZC3" s="598"/>
      <c r="PZD3" s="598"/>
      <c r="PZE3" s="598"/>
      <c r="PZF3" s="598"/>
      <c r="PZG3" s="598"/>
      <c r="PZH3" s="598"/>
      <c r="PZI3" s="598"/>
      <c r="PZJ3" s="598"/>
      <c r="PZK3" s="598"/>
      <c r="PZL3" s="598"/>
      <c r="PZM3" s="598"/>
      <c r="PZN3" s="598"/>
      <c r="PZO3" s="598"/>
      <c r="PZP3" s="598"/>
      <c r="PZQ3" s="598"/>
      <c r="PZR3" s="598"/>
      <c r="PZS3" s="598"/>
      <c r="PZT3" s="598"/>
      <c r="PZU3" s="598"/>
      <c r="PZV3" s="598"/>
      <c r="PZW3" s="598"/>
      <c r="PZX3" s="598"/>
      <c r="PZY3" s="598"/>
      <c r="PZZ3" s="598"/>
      <c r="QAA3" s="598"/>
      <c r="QAB3" s="598"/>
      <c r="QAC3" s="598"/>
      <c r="QAD3" s="598"/>
      <c r="QAE3" s="598"/>
      <c r="QAF3" s="598"/>
      <c r="QAG3" s="598"/>
      <c r="QAH3" s="598"/>
      <c r="QAI3" s="598"/>
      <c r="QAJ3" s="598"/>
      <c r="QAK3" s="598"/>
      <c r="QAL3" s="598"/>
      <c r="QAM3" s="598"/>
      <c r="QAN3" s="598"/>
      <c r="QAO3" s="598"/>
      <c r="QAP3" s="598"/>
      <c r="QAQ3" s="598"/>
      <c r="QAR3" s="598"/>
      <c r="QAS3" s="598"/>
      <c r="QAT3" s="598"/>
      <c r="QAU3" s="598"/>
      <c r="QAV3" s="598"/>
      <c r="QAW3" s="598"/>
      <c r="QAX3" s="598"/>
      <c r="QAY3" s="598"/>
      <c r="QAZ3" s="598"/>
      <c r="QBA3" s="598"/>
      <c r="QBB3" s="598"/>
      <c r="QBC3" s="598"/>
      <c r="QBD3" s="598"/>
      <c r="QBE3" s="598"/>
      <c r="QBF3" s="598"/>
      <c r="QBG3" s="598"/>
      <c r="QBH3" s="598"/>
      <c r="QBI3" s="598"/>
      <c r="QBJ3" s="598"/>
      <c r="QBK3" s="598"/>
      <c r="QBL3" s="598"/>
      <c r="QBM3" s="598"/>
      <c r="QBN3" s="598"/>
      <c r="QBO3" s="598"/>
      <c r="QBP3" s="598"/>
      <c r="QBQ3" s="598"/>
      <c r="QBR3" s="598"/>
      <c r="QBS3" s="598"/>
      <c r="QBT3" s="598"/>
      <c r="QBU3" s="598"/>
      <c r="QBV3" s="598"/>
      <c r="QBW3" s="598"/>
      <c r="QBX3" s="598"/>
      <c r="QBY3" s="598"/>
      <c r="QBZ3" s="598"/>
      <c r="QCA3" s="598"/>
      <c r="QCB3" s="598"/>
      <c r="QCC3" s="598"/>
      <c r="QCD3" s="598"/>
      <c r="QCE3" s="598"/>
      <c r="QCF3" s="598"/>
      <c r="QCG3" s="598"/>
      <c r="QCH3" s="598"/>
      <c r="QCI3" s="598"/>
      <c r="QCJ3" s="598"/>
      <c r="QCK3" s="598"/>
      <c r="QCL3" s="598"/>
      <c r="QCM3" s="598"/>
      <c r="QCN3" s="598"/>
      <c r="QCO3" s="598"/>
      <c r="QCP3" s="598"/>
      <c r="QCQ3" s="598"/>
      <c r="QCR3" s="598"/>
      <c r="QCS3" s="598"/>
      <c r="QCT3" s="598"/>
      <c r="QCU3" s="598"/>
      <c r="QCV3" s="598"/>
      <c r="QCW3" s="598"/>
      <c r="QCX3" s="598"/>
      <c r="QCY3" s="598"/>
      <c r="QCZ3" s="598"/>
      <c r="QDA3" s="598"/>
      <c r="QDB3" s="598"/>
      <c r="QDC3" s="598"/>
      <c r="QDD3" s="598"/>
      <c r="QDE3" s="598"/>
      <c r="QDF3" s="598"/>
      <c r="QDG3" s="598"/>
      <c r="QDH3" s="598"/>
      <c r="QDI3" s="598"/>
      <c r="QDJ3" s="598"/>
      <c r="QDK3" s="598"/>
      <c r="QDL3" s="598"/>
      <c r="QDM3" s="598"/>
      <c r="QDN3" s="598"/>
      <c r="QDO3" s="598"/>
      <c r="QDP3" s="598"/>
      <c r="QDQ3" s="598"/>
      <c r="QDR3" s="598"/>
      <c r="QDS3" s="598"/>
      <c r="QDT3" s="598"/>
      <c r="QDU3" s="598"/>
      <c r="QDV3" s="598"/>
      <c r="QDW3" s="598"/>
      <c r="QDX3" s="598"/>
      <c r="QDY3" s="598"/>
      <c r="QDZ3" s="598"/>
      <c r="QEA3" s="598"/>
      <c r="QEB3" s="598"/>
      <c r="QEC3" s="598"/>
      <c r="QED3" s="598"/>
      <c r="QEE3" s="598"/>
      <c r="QEF3" s="598"/>
      <c r="QEG3" s="598"/>
      <c r="QEH3" s="598"/>
      <c r="QEI3" s="598"/>
      <c r="QEJ3" s="598"/>
      <c r="QEK3" s="598"/>
      <c r="QEL3" s="598"/>
      <c r="QEM3" s="598"/>
      <c r="QEN3" s="598"/>
      <c r="QEO3" s="598"/>
      <c r="QEP3" s="598"/>
      <c r="QEQ3" s="598"/>
      <c r="QER3" s="598"/>
      <c r="QES3" s="598"/>
      <c r="QET3" s="598"/>
      <c r="QEU3" s="598"/>
      <c r="QEV3" s="598"/>
      <c r="QEW3" s="598"/>
      <c r="QEX3" s="598"/>
      <c r="QEY3" s="598"/>
      <c r="QEZ3" s="598"/>
      <c r="QFA3" s="598"/>
      <c r="QFB3" s="598"/>
      <c r="QFC3" s="598"/>
      <c r="QFD3" s="598"/>
      <c r="QFE3" s="598"/>
      <c r="QFF3" s="598"/>
      <c r="QFG3" s="598"/>
      <c r="QFH3" s="598"/>
      <c r="QFI3" s="598"/>
      <c r="QFJ3" s="598"/>
      <c r="QFK3" s="598"/>
      <c r="QFL3" s="598"/>
      <c r="QFM3" s="598"/>
      <c r="QFN3" s="598"/>
      <c r="QFO3" s="598"/>
      <c r="QFP3" s="598"/>
      <c r="QFQ3" s="598"/>
      <c r="QFR3" s="598"/>
      <c r="QFS3" s="598"/>
      <c r="QFT3" s="598"/>
      <c r="QFU3" s="598"/>
      <c r="QFV3" s="598"/>
      <c r="QFW3" s="598"/>
      <c r="QFX3" s="598"/>
      <c r="QFY3" s="598"/>
      <c r="QFZ3" s="598"/>
      <c r="QGA3" s="598"/>
      <c r="QGB3" s="598"/>
      <c r="QGC3" s="598"/>
      <c r="QGD3" s="598"/>
      <c r="QGE3" s="598"/>
      <c r="QGF3" s="598"/>
      <c r="QGG3" s="598"/>
      <c r="QGH3" s="598"/>
      <c r="QGI3" s="598"/>
      <c r="QGJ3" s="598"/>
      <c r="QGK3" s="598"/>
      <c r="QGL3" s="598"/>
      <c r="QGM3" s="598"/>
      <c r="QGN3" s="598"/>
      <c r="QGO3" s="598"/>
      <c r="QGP3" s="598"/>
      <c r="QGQ3" s="598"/>
      <c r="QGR3" s="598"/>
      <c r="QGS3" s="598"/>
      <c r="QGT3" s="598"/>
      <c r="QGU3" s="598"/>
      <c r="QGV3" s="598"/>
      <c r="QGW3" s="598"/>
      <c r="QGX3" s="598"/>
      <c r="QGY3" s="598"/>
      <c r="QGZ3" s="598"/>
      <c r="QHA3" s="598"/>
      <c r="QHB3" s="598"/>
      <c r="QHC3" s="598"/>
      <c r="QHD3" s="598"/>
      <c r="QHE3" s="598"/>
      <c r="QHF3" s="598"/>
      <c r="QHG3" s="598"/>
      <c r="QHH3" s="598"/>
      <c r="QHI3" s="598"/>
      <c r="QHJ3" s="598"/>
      <c r="QHK3" s="598"/>
      <c r="QHL3" s="598"/>
      <c r="QHM3" s="598"/>
      <c r="QHN3" s="598"/>
      <c r="QHO3" s="598"/>
      <c r="QHP3" s="598"/>
      <c r="QHQ3" s="598"/>
      <c r="QHR3" s="598"/>
      <c r="QHS3" s="598"/>
      <c r="QHT3" s="598"/>
      <c r="QHU3" s="598"/>
      <c r="QHV3" s="598"/>
      <c r="QHW3" s="598"/>
      <c r="QHX3" s="598"/>
      <c r="QHY3" s="598"/>
      <c r="QHZ3" s="598"/>
      <c r="QIA3" s="598"/>
      <c r="QIB3" s="598"/>
      <c r="QIC3" s="598"/>
      <c r="QID3" s="598"/>
      <c r="QIE3" s="598"/>
      <c r="QIF3" s="598"/>
      <c r="QIG3" s="598"/>
      <c r="QIH3" s="598"/>
      <c r="QII3" s="598"/>
      <c r="QIJ3" s="598"/>
      <c r="QIK3" s="598"/>
      <c r="QIL3" s="598"/>
      <c r="QIM3" s="598"/>
      <c r="QIN3" s="598"/>
      <c r="QIO3" s="598"/>
      <c r="QIP3" s="598"/>
      <c r="QIQ3" s="598"/>
      <c r="QIR3" s="598"/>
      <c r="QIS3" s="598"/>
      <c r="QIT3" s="598"/>
      <c r="QIU3" s="598"/>
      <c r="QIV3" s="598"/>
      <c r="QIW3" s="598"/>
      <c r="QIX3" s="598"/>
      <c r="QIY3" s="598"/>
      <c r="QIZ3" s="598"/>
      <c r="QJA3" s="598"/>
      <c r="QJB3" s="598"/>
      <c r="QJC3" s="598"/>
      <c r="QJD3" s="598"/>
      <c r="QJE3" s="598"/>
      <c r="QJF3" s="598"/>
      <c r="QJG3" s="598"/>
      <c r="QJH3" s="598"/>
      <c r="QJI3" s="598"/>
      <c r="QJJ3" s="598"/>
      <c r="QJK3" s="598"/>
      <c r="QJL3" s="598"/>
      <c r="QJM3" s="598"/>
      <c r="QJN3" s="598"/>
      <c r="QJO3" s="598"/>
      <c r="QJP3" s="598"/>
      <c r="QJQ3" s="598"/>
      <c r="QJR3" s="598"/>
      <c r="QJS3" s="598"/>
      <c r="QJT3" s="598"/>
      <c r="QJU3" s="598"/>
      <c r="QJV3" s="598"/>
      <c r="QJW3" s="598"/>
      <c r="QJX3" s="598"/>
      <c r="QJY3" s="598"/>
      <c r="QJZ3" s="598"/>
      <c r="QKA3" s="598"/>
      <c r="QKB3" s="598"/>
      <c r="QKC3" s="598"/>
      <c r="QKD3" s="598"/>
      <c r="QKE3" s="598"/>
      <c r="QKF3" s="598"/>
      <c r="QKG3" s="598"/>
      <c r="QKH3" s="598"/>
      <c r="QKI3" s="598"/>
      <c r="QKJ3" s="598"/>
      <c r="QKK3" s="598"/>
      <c r="QKL3" s="598"/>
      <c r="QKM3" s="598"/>
      <c r="QKN3" s="598"/>
      <c r="QKO3" s="598"/>
      <c r="QKP3" s="598"/>
      <c r="QKQ3" s="598"/>
      <c r="QKR3" s="598"/>
      <c r="QKS3" s="598"/>
      <c r="QKT3" s="598"/>
      <c r="QKU3" s="598"/>
      <c r="QKV3" s="598"/>
      <c r="QKW3" s="598"/>
      <c r="QKX3" s="598"/>
      <c r="QKY3" s="598"/>
      <c r="QKZ3" s="598"/>
      <c r="QLA3" s="598"/>
      <c r="QLB3" s="598"/>
      <c r="QLC3" s="598"/>
      <c r="QLD3" s="598"/>
      <c r="QLE3" s="598"/>
      <c r="QLF3" s="598"/>
      <c r="QLG3" s="598"/>
      <c r="QLH3" s="598"/>
      <c r="QLI3" s="598"/>
      <c r="QLJ3" s="598"/>
      <c r="QLK3" s="598"/>
      <c r="QLL3" s="598"/>
      <c r="QLM3" s="598"/>
      <c r="QLN3" s="598"/>
      <c r="QLO3" s="598"/>
      <c r="QLP3" s="598"/>
      <c r="QLQ3" s="598"/>
      <c r="QLR3" s="598"/>
      <c r="QLS3" s="598"/>
      <c r="QLT3" s="598"/>
      <c r="QLU3" s="598"/>
      <c r="QLV3" s="598"/>
      <c r="QLW3" s="598"/>
      <c r="QLX3" s="598"/>
      <c r="QLY3" s="598"/>
      <c r="QLZ3" s="598"/>
      <c r="QMA3" s="598"/>
      <c r="QMB3" s="598"/>
      <c r="QMC3" s="598"/>
      <c r="QMD3" s="598"/>
      <c r="QME3" s="598"/>
      <c r="QMF3" s="598"/>
      <c r="QMG3" s="598"/>
      <c r="QMH3" s="598"/>
      <c r="QMI3" s="598"/>
      <c r="QMJ3" s="598"/>
      <c r="QMK3" s="598"/>
      <c r="QML3" s="598"/>
      <c r="QMM3" s="598"/>
      <c r="QMN3" s="598"/>
      <c r="QMO3" s="598"/>
      <c r="QMP3" s="598"/>
      <c r="QMQ3" s="598"/>
      <c r="QMR3" s="598"/>
      <c r="QMS3" s="598"/>
      <c r="QMT3" s="598"/>
      <c r="QMU3" s="598"/>
      <c r="QMV3" s="598"/>
      <c r="QMW3" s="598"/>
      <c r="QMX3" s="598"/>
      <c r="QMY3" s="598"/>
      <c r="QMZ3" s="598"/>
      <c r="QNA3" s="598"/>
      <c r="QNB3" s="598"/>
      <c r="QNC3" s="598"/>
      <c r="QND3" s="598"/>
      <c r="QNE3" s="598"/>
      <c r="QNF3" s="598"/>
      <c r="QNG3" s="598"/>
      <c r="QNH3" s="598"/>
      <c r="QNI3" s="598"/>
      <c r="QNJ3" s="598"/>
      <c r="QNK3" s="598"/>
      <c r="QNL3" s="598"/>
      <c r="QNM3" s="598"/>
      <c r="QNN3" s="598"/>
      <c r="QNO3" s="598"/>
      <c r="QNP3" s="598"/>
      <c r="QNQ3" s="598"/>
      <c r="QNR3" s="598"/>
      <c r="QNS3" s="598"/>
      <c r="QNT3" s="598"/>
      <c r="QNU3" s="598"/>
      <c r="QNV3" s="598"/>
      <c r="QNW3" s="598"/>
      <c r="QNX3" s="598"/>
      <c r="QNY3" s="598"/>
      <c r="QNZ3" s="598"/>
      <c r="QOA3" s="598"/>
      <c r="QOB3" s="598"/>
      <c r="QOC3" s="598"/>
      <c r="QOD3" s="598"/>
      <c r="QOE3" s="598"/>
      <c r="QOF3" s="598"/>
      <c r="QOG3" s="598"/>
      <c r="QOH3" s="598"/>
      <c r="QOI3" s="598"/>
      <c r="QOJ3" s="598"/>
      <c r="QOK3" s="598"/>
      <c r="QOL3" s="598"/>
      <c r="QOM3" s="598"/>
      <c r="QON3" s="598"/>
      <c r="QOO3" s="598"/>
      <c r="QOP3" s="598"/>
      <c r="QOQ3" s="598"/>
      <c r="QOR3" s="598"/>
      <c r="QOS3" s="598"/>
      <c r="QOT3" s="598"/>
      <c r="QOU3" s="598"/>
      <c r="QOV3" s="598"/>
      <c r="QOW3" s="598"/>
      <c r="QOX3" s="598"/>
      <c r="QOY3" s="598"/>
      <c r="QOZ3" s="598"/>
      <c r="QPA3" s="598"/>
      <c r="QPB3" s="598"/>
      <c r="QPC3" s="598"/>
      <c r="QPD3" s="598"/>
      <c r="QPE3" s="598"/>
      <c r="QPF3" s="598"/>
      <c r="QPG3" s="598"/>
      <c r="QPH3" s="598"/>
      <c r="QPI3" s="598"/>
      <c r="QPJ3" s="598"/>
      <c r="QPK3" s="598"/>
      <c r="QPL3" s="598"/>
      <c r="QPM3" s="598"/>
      <c r="QPN3" s="598"/>
      <c r="QPO3" s="598"/>
      <c r="QPP3" s="598"/>
      <c r="QPQ3" s="598"/>
      <c r="QPR3" s="598"/>
      <c r="QPS3" s="598"/>
      <c r="QPT3" s="598"/>
      <c r="QPU3" s="598"/>
      <c r="QPV3" s="598"/>
      <c r="QPW3" s="598"/>
      <c r="QPX3" s="598"/>
      <c r="QPY3" s="598"/>
      <c r="QPZ3" s="598"/>
      <c r="QQA3" s="598"/>
      <c r="QQB3" s="598"/>
      <c r="QQC3" s="598"/>
      <c r="QQD3" s="598"/>
      <c r="QQE3" s="598"/>
      <c r="QQF3" s="598"/>
      <c r="QQG3" s="598"/>
      <c r="QQH3" s="598"/>
      <c r="QQI3" s="598"/>
      <c r="QQJ3" s="598"/>
      <c r="QQK3" s="598"/>
      <c r="QQL3" s="598"/>
      <c r="QQM3" s="598"/>
      <c r="QQN3" s="598"/>
      <c r="QQO3" s="598"/>
      <c r="QQP3" s="598"/>
      <c r="QQQ3" s="598"/>
      <c r="QQR3" s="598"/>
      <c r="QQS3" s="598"/>
      <c r="QQT3" s="598"/>
      <c r="QQU3" s="598"/>
      <c r="QQV3" s="598"/>
      <c r="QQW3" s="598"/>
      <c r="QQX3" s="598"/>
      <c r="QQY3" s="598"/>
      <c r="QQZ3" s="598"/>
      <c r="QRA3" s="598"/>
      <c r="QRB3" s="598"/>
      <c r="QRC3" s="598"/>
      <c r="QRD3" s="598"/>
      <c r="QRE3" s="598"/>
      <c r="QRF3" s="598"/>
      <c r="QRG3" s="598"/>
      <c r="QRH3" s="598"/>
      <c r="QRI3" s="598"/>
      <c r="QRJ3" s="598"/>
      <c r="QRK3" s="598"/>
      <c r="QRL3" s="598"/>
      <c r="QRM3" s="598"/>
      <c r="QRN3" s="598"/>
      <c r="QRO3" s="598"/>
      <c r="QRP3" s="598"/>
      <c r="QRQ3" s="598"/>
      <c r="QRR3" s="598"/>
      <c r="QRS3" s="598"/>
      <c r="QRT3" s="598"/>
      <c r="QRU3" s="598"/>
      <c r="QRV3" s="598"/>
      <c r="QRW3" s="598"/>
      <c r="QRX3" s="598"/>
      <c r="QRY3" s="598"/>
      <c r="QRZ3" s="598"/>
      <c r="QSA3" s="598"/>
      <c r="QSB3" s="598"/>
      <c r="QSC3" s="598"/>
      <c r="QSD3" s="598"/>
      <c r="QSE3" s="598"/>
      <c r="QSF3" s="598"/>
      <c r="QSG3" s="598"/>
      <c r="QSH3" s="598"/>
      <c r="QSI3" s="598"/>
      <c r="QSJ3" s="598"/>
      <c r="QSK3" s="598"/>
      <c r="QSL3" s="598"/>
      <c r="QSM3" s="598"/>
      <c r="QSN3" s="598"/>
      <c r="QSO3" s="598"/>
      <c r="QSP3" s="598"/>
      <c r="QSQ3" s="598"/>
      <c r="QSR3" s="598"/>
      <c r="QSS3" s="598"/>
      <c r="QST3" s="598"/>
      <c r="QSU3" s="598"/>
      <c r="QSV3" s="598"/>
      <c r="QSW3" s="598"/>
      <c r="QSX3" s="598"/>
      <c r="QSY3" s="598"/>
      <c r="QSZ3" s="598"/>
      <c r="QTA3" s="598"/>
      <c r="QTB3" s="598"/>
      <c r="QTC3" s="598"/>
      <c r="QTD3" s="598"/>
      <c r="QTE3" s="598"/>
      <c r="QTF3" s="598"/>
      <c r="QTG3" s="598"/>
      <c r="QTH3" s="598"/>
      <c r="QTI3" s="598"/>
      <c r="QTJ3" s="598"/>
      <c r="QTK3" s="598"/>
      <c r="QTL3" s="598"/>
      <c r="QTM3" s="598"/>
      <c r="QTN3" s="598"/>
      <c r="QTO3" s="598"/>
      <c r="QTP3" s="598"/>
      <c r="QTQ3" s="598"/>
      <c r="QTR3" s="598"/>
      <c r="QTS3" s="598"/>
      <c r="QTT3" s="598"/>
      <c r="QTU3" s="598"/>
      <c r="QTV3" s="598"/>
      <c r="QTW3" s="598"/>
      <c r="QTX3" s="598"/>
      <c r="QTY3" s="598"/>
      <c r="QTZ3" s="598"/>
      <c r="QUA3" s="598"/>
      <c r="QUB3" s="598"/>
      <c r="QUC3" s="598"/>
      <c r="QUD3" s="598"/>
      <c r="QUE3" s="598"/>
      <c r="QUF3" s="598"/>
      <c r="QUG3" s="598"/>
      <c r="QUH3" s="598"/>
      <c r="QUI3" s="598"/>
      <c r="QUJ3" s="598"/>
      <c r="QUK3" s="598"/>
      <c r="QUL3" s="598"/>
      <c r="QUM3" s="598"/>
      <c r="QUN3" s="598"/>
      <c r="QUO3" s="598"/>
      <c r="QUP3" s="598"/>
      <c r="QUQ3" s="598"/>
      <c r="QUR3" s="598"/>
      <c r="QUS3" s="598"/>
      <c r="QUT3" s="598"/>
      <c r="QUU3" s="598"/>
      <c r="QUV3" s="598"/>
      <c r="QUW3" s="598"/>
      <c r="QUX3" s="598"/>
      <c r="QUY3" s="598"/>
      <c r="QUZ3" s="598"/>
      <c r="QVA3" s="598"/>
      <c r="QVB3" s="598"/>
      <c r="QVC3" s="598"/>
      <c r="QVD3" s="598"/>
      <c r="QVE3" s="598"/>
      <c r="QVF3" s="598"/>
      <c r="QVG3" s="598"/>
      <c r="QVH3" s="598"/>
      <c r="QVI3" s="598"/>
      <c r="QVJ3" s="598"/>
      <c r="QVK3" s="598"/>
      <c r="QVL3" s="598"/>
      <c r="QVM3" s="598"/>
      <c r="QVN3" s="598"/>
      <c r="QVO3" s="598"/>
      <c r="QVP3" s="598"/>
      <c r="QVQ3" s="598"/>
      <c r="QVR3" s="598"/>
      <c r="QVS3" s="598"/>
      <c r="QVT3" s="598"/>
      <c r="QVU3" s="598"/>
      <c r="QVV3" s="598"/>
      <c r="QVW3" s="598"/>
      <c r="QVX3" s="598"/>
      <c r="QVY3" s="598"/>
      <c r="QVZ3" s="598"/>
      <c r="QWA3" s="598"/>
      <c r="QWB3" s="598"/>
      <c r="QWC3" s="598"/>
      <c r="QWD3" s="598"/>
      <c r="QWE3" s="598"/>
      <c r="QWF3" s="598"/>
      <c r="QWG3" s="598"/>
      <c r="QWH3" s="598"/>
      <c r="QWI3" s="598"/>
      <c r="QWJ3" s="598"/>
      <c r="QWK3" s="598"/>
      <c r="QWL3" s="598"/>
      <c r="QWM3" s="598"/>
      <c r="QWN3" s="598"/>
      <c r="QWO3" s="598"/>
      <c r="QWP3" s="598"/>
      <c r="QWQ3" s="598"/>
      <c r="QWR3" s="598"/>
      <c r="QWS3" s="598"/>
      <c r="QWT3" s="598"/>
      <c r="QWU3" s="598"/>
      <c r="QWV3" s="598"/>
      <c r="QWW3" s="598"/>
      <c r="QWX3" s="598"/>
      <c r="QWY3" s="598"/>
      <c r="QWZ3" s="598"/>
      <c r="QXA3" s="598"/>
      <c r="QXB3" s="598"/>
      <c r="QXC3" s="598"/>
      <c r="QXD3" s="598"/>
      <c r="QXE3" s="598"/>
      <c r="QXF3" s="598"/>
      <c r="QXG3" s="598"/>
      <c r="QXH3" s="598"/>
      <c r="QXI3" s="598"/>
      <c r="QXJ3" s="598"/>
      <c r="QXK3" s="598"/>
      <c r="QXL3" s="598"/>
      <c r="QXM3" s="598"/>
      <c r="QXN3" s="598"/>
      <c r="QXO3" s="598"/>
      <c r="QXP3" s="598"/>
      <c r="QXQ3" s="598"/>
      <c r="QXR3" s="598"/>
      <c r="QXS3" s="598"/>
      <c r="QXT3" s="598"/>
      <c r="QXU3" s="598"/>
      <c r="QXV3" s="598"/>
      <c r="QXW3" s="598"/>
      <c r="QXX3" s="598"/>
      <c r="QXY3" s="598"/>
      <c r="QXZ3" s="598"/>
      <c r="QYA3" s="598"/>
      <c r="QYB3" s="598"/>
      <c r="QYC3" s="598"/>
      <c r="QYD3" s="598"/>
      <c r="QYE3" s="598"/>
      <c r="QYF3" s="598"/>
      <c r="QYG3" s="598"/>
      <c r="QYH3" s="598"/>
      <c r="QYI3" s="598"/>
      <c r="QYJ3" s="598"/>
      <c r="QYK3" s="598"/>
      <c r="QYL3" s="598"/>
      <c r="QYM3" s="598"/>
      <c r="QYN3" s="598"/>
      <c r="QYO3" s="598"/>
      <c r="QYP3" s="598"/>
      <c r="QYQ3" s="598"/>
      <c r="QYR3" s="598"/>
      <c r="QYS3" s="598"/>
      <c r="QYT3" s="598"/>
      <c r="QYU3" s="598"/>
      <c r="QYV3" s="598"/>
      <c r="QYW3" s="598"/>
      <c r="QYX3" s="598"/>
      <c r="QYY3" s="598"/>
      <c r="QYZ3" s="598"/>
      <c r="QZA3" s="598"/>
      <c r="QZB3" s="598"/>
      <c r="QZC3" s="598"/>
      <c r="QZD3" s="598"/>
      <c r="QZE3" s="598"/>
      <c r="QZF3" s="598"/>
      <c r="QZG3" s="598"/>
      <c r="QZH3" s="598"/>
      <c r="QZI3" s="598"/>
      <c r="QZJ3" s="598"/>
      <c r="QZK3" s="598"/>
      <c r="QZL3" s="598"/>
      <c r="QZM3" s="598"/>
      <c r="QZN3" s="598"/>
      <c r="QZO3" s="598"/>
      <c r="QZP3" s="598"/>
      <c r="QZQ3" s="598"/>
      <c r="QZR3" s="598"/>
      <c r="QZS3" s="598"/>
      <c r="QZT3" s="598"/>
      <c r="QZU3" s="598"/>
      <c r="QZV3" s="598"/>
      <c r="QZW3" s="598"/>
      <c r="QZX3" s="598"/>
      <c r="QZY3" s="598"/>
      <c r="QZZ3" s="598"/>
      <c r="RAA3" s="598"/>
      <c r="RAB3" s="598"/>
      <c r="RAC3" s="598"/>
      <c r="RAD3" s="598"/>
      <c r="RAE3" s="598"/>
      <c r="RAF3" s="598"/>
      <c r="RAG3" s="598"/>
      <c r="RAH3" s="598"/>
      <c r="RAI3" s="598"/>
      <c r="RAJ3" s="598"/>
      <c r="RAK3" s="598"/>
      <c r="RAL3" s="598"/>
      <c r="RAM3" s="598"/>
      <c r="RAN3" s="598"/>
      <c r="RAO3" s="598"/>
      <c r="RAP3" s="598"/>
      <c r="RAQ3" s="598"/>
      <c r="RAR3" s="598"/>
      <c r="RAS3" s="598"/>
      <c r="RAT3" s="598"/>
      <c r="RAU3" s="598"/>
      <c r="RAV3" s="598"/>
      <c r="RAW3" s="598"/>
      <c r="RAX3" s="598"/>
      <c r="RAY3" s="598"/>
      <c r="RAZ3" s="598"/>
      <c r="RBA3" s="598"/>
      <c r="RBB3" s="598"/>
      <c r="RBC3" s="598"/>
      <c r="RBD3" s="598"/>
      <c r="RBE3" s="598"/>
      <c r="RBF3" s="598"/>
      <c r="RBG3" s="598"/>
      <c r="RBH3" s="598"/>
      <c r="RBI3" s="598"/>
      <c r="RBJ3" s="598"/>
      <c r="RBK3" s="598"/>
      <c r="RBL3" s="598"/>
      <c r="RBM3" s="598"/>
      <c r="RBN3" s="598"/>
      <c r="RBO3" s="598"/>
      <c r="RBP3" s="598"/>
      <c r="RBQ3" s="598"/>
      <c r="RBR3" s="598"/>
      <c r="RBS3" s="598"/>
      <c r="RBT3" s="598"/>
      <c r="RBU3" s="598"/>
      <c r="RBV3" s="598"/>
      <c r="RBW3" s="598"/>
      <c r="RBX3" s="598"/>
      <c r="RBY3" s="598"/>
      <c r="RBZ3" s="598"/>
      <c r="RCA3" s="598"/>
      <c r="RCB3" s="598"/>
      <c r="RCC3" s="598"/>
      <c r="RCD3" s="598"/>
      <c r="RCE3" s="598"/>
      <c r="RCF3" s="598"/>
      <c r="RCG3" s="598"/>
      <c r="RCH3" s="598"/>
      <c r="RCI3" s="598"/>
      <c r="RCJ3" s="598"/>
      <c r="RCK3" s="598"/>
      <c r="RCL3" s="598"/>
      <c r="RCM3" s="598"/>
      <c r="RCN3" s="598"/>
      <c r="RCO3" s="598"/>
      <c r="RCP3" s="598"/>
      <c r="RCQ3" s="598"/>
      <c r="RCR3" s="598"/>
      <c r="RCS3" s="598"/>
      <c r="RCT3" s="598"/>
      <c r="RCU3" s="598"/>
      <c r="RCV3" s="598"/>
      <c r="RCW3" s="598"/>
      <c r="RCX3" s="598"/>
      <c r="RCY3" s="598"/>
      <c r="RCZ3" s="598"/>
      <c r="RDA3" s="598"/>
      <c r="RDB3" s="598"/>
      <c r="RDC3" s="598"/>
      <c r="RDD3" s="598"/>
      <c r="RDE3" s="598"/>
      <c r="RDF3" s="598"/>
      <c r="RDG3" s="598"/>
      <c r="RDH3" s="598"/>
      <c r="RDI3" s="598"/>
      <c r="RDJ3" s="598"/>
      <c r="RDK3" s="598"/>
      <c r="RDL3" s="598"/>
      <c r="RDM3" s="598"/>
      <c r="RDN3" s="598"/>
      <c r="RDO3" s="598"/>
      <c r="RDP3" s="598"/>
      <c r="RDQ3" s="598"/>
      <c r="RDR3" s="598"/>
      <c r="RDS3" s="598"/>
      <c r="RDT3" s="598"/>
      <c r="RDU3" s="598"/>
      <c r="RDV3" s="598"/>
      <c r="RDW3" s="598"/>
      <c r="RDX3" s="598"/>
      <c r="RDY3" s="598"/>
      <c r="RDZ3" s="598"/>
      <c r="REA3" s="598"/>
      <c r="REB3" s="598"/>
      <c r="REC3" s="598"/>
      <c r="RED3" s="598"/>
      <c r="REE3" s="598"/>
      <c r="REF3" s="598"/>
      <c r="REG3" s="598"/>
      <c r="REH3" s="598"/>
      <c r="REI3" s="598"/>
      <c r="REJ3" s="598"/>
      <c r="REK3" s="598"/>
      <c r="REL3" s="598"/>
      <c r="REM3" s="598"/>
      <c r="REN3" s="598"/>
      <c r="REO3" s="598"/>
      <c r="REP3" s="598"/>
      <c r="REQ3" s="598"/>
      <c r="RER3" s="598"/>
      <c r="RES3" s="598"/>
      <c r="RET3" s="598"/>
      <c r="REU3" s="598"/>
      <c r="REV3" s="598"/>
      <c r="REW3" s="598"/>
      <c r="REX3" s="598"/>
      <c r="REY3" s="598"/>
      <c r="REZ3" s="598"/>
      <c r="RFA3" s="598"/>
      <c r="RFB3" s="598"/>
      <c r="RFC3" s="598"/>
      <c r="RFD3" s="598"/>
      <c r="RFE3" s="598"/>
      <c r="RFF3" s="598"/>
      <c r="RFG3" s="598"/>
      <c r="RFH3" s="598"/>
      <c r="RFI3" s="598"/>
      <c r="RFJ3" s="598"/>
      <c r="RFK3" s="598"/>
      <c r="RFL3" s="598"/>
      <c r="RFM3" s="598"/>
      <c r="RFN3" s="598"/>
      <c r="RFO3" s="598"/>
      <c r="RFP3" s="598"/>
      <c r="RFQ3" s="598"/>
      <c r="RFR3" s="598"/>
      <c r="RFS3" s="598"/>
      <c r="RFT3" s="598"/>
      <c r="RFU3" s="598"/>
      <c r="RFV3" s="598"/>
      <c r="RFW3" s="598"/>
      <c r="RFX3" s="598"/>
      <c r="RFY3" s="598"/>
      <c r="RFZ3" s="598"/>
      <c r="RGA3" s="598"/>
      <c r="RGB3" s="598"/>
      <c r="RGC3" s="598"/>
      <c r="RGD3" s="598"/>
      <c r="RGE3" s="598"/>
      <c r="RGF3" s="598"/>
      <c r="RGG3" s="598"/>
      <c r="RGH3" s="598"/>
      <c r="RGI3" s="598"/>
      <c r="RGJ3" s="598"/>
      <c r="RGK3" s="598"/>
      <c r="RGL3" s="598"/>
      <c r="RGM3" s="598"/>
      <c r="RGN3" s="598"/>
      <c r="RGO3" s="598"/>
      <c r="RGP3" s="598"/>
      <c r="RGQ3" s="598"/>
      <c r="RGR3" s="598"/>
      <c r="RGS3" s="598"/>
      <c r="RGT3" s="598"/>
      <c r="RGU3" s="598"/>
      <c r="RGV3" s="598"/>
      <c r="RGW3" s="598"/>
      <c r="RGX3" s="598"/>
      <c r="RGY3" s="598"/>
      <c r="RGZ3" s="598"/>
      <c r="RHA3" s="598"/>
      <c r="RHB3" s="598"/>
      <c r="RHC3" s="598"/>
      <c r="RHD3" s="598"/>
      <c r="RHE3" s="598"/>
      <c r="RHF3" s="598"/>
      <c r="RHG3" s="598"/>
      <c r="RHH3" s="598"/>
      <c r="RHI3" s="598"/>
      <c r="RHJ3" s="598"/>
      <c r="RHK3" s="598"/>
      <c r="RHL3" s="598"/>
      <c r="RHM3" s="598"/>
      <c r="RHN3" s="598"/>
      <c r="RHO3" s="598"/>
      <c r="RHP3" s="598"/>
      <c r="RHQ3" s="598"/>
      <c r="RHR3" s="598"/>
      <c r="RHS3" s="598"/>
      <c r="RHT3" s="598"/>
      <c r="RHU3" s="598"/>
      <c r="RHV3" s="598"/>
      <c r="RHW3" s="598"/>
      <c r="RHX3" s="598"/>
      <c r="RHY3" s="598"/>
      <c r="RHZ3" s="598"/>
      <c r="RIA3" s="598"/>
      <c r="RIB3" s="598"/>
      <c r="RIC3" s="598"/>
      <c r="RID3" s="598"/>
      <c r="RIE3" s="598"/>
      <c r="RIF3" s="598"/>
      <c r="RIG3" s="598"/>
      <c r="RIH3" s="598"/>
      <c r="RII3" s="598"/>
      <c r="RIJ3" s="598"/>
      <c r="RIK3" s="598"/>
      <c r="RIL3" s="598"/>
      <c r="RIM3" s="598"/>
      <c r="RIN3" s="598"/>
      <c r="RIO3" s="598"/>
      <c r="RIP3" s="598"/>
      <c r="RIQ3" s="598"/>
      <c r="RIR3" s="598"/>
      <c r="RIS3" s="598"/>
      <c r="RIT3" s="598"/>
      <c r="RIU3" s="598"/>
      <c r="RIV3" s="598"/>
      <c r="RIW3" s="598"/>
      <c r="RIX3" s="598"/>
      <c r="RIY3" s="598"/>
      <c r="RIZ3" s="598"/>
      <c r="RJA3" s="598"/>
      <c r="RJB3" s="598"/>
      <c r="RJC3" s="598"/>
      <c r="RJD3" s="598"/>
      <c r="RJE3" s="598"/>
      <c r="RJF3" s="598"/>
      <c r="RJG3" s="598"/>
      <c r="RJH3" s="598"/>
      <c r="RJI3" s="598"/>
      <c r="RJJ3" s="598"/>
      <c r="RJK3" s="598"/>
      <c r="RJL3" s="598"/>
      <c r="RJM3" s="598"/>
      <c r="RJN3" s="598"/>
      <c r="RJO3" s="598"/>
      <c r="RJP3" s="598"/>
      <c r="RJQ3" s="598"/>
      <c r="RJR3" s="598"/>
      <c r="RJS3" s="598"/>
      <c r="RJT3" s="598"/>
      <c r="RJU3" s="598"/>
      <c r="RJV3" s="598"/>
      <c r="RJW3" s="598"/>
      <c r="RJX3" s="598"/>
      <c r="RJY3" s="598"/>
      <c r="RJZ3" s="598"/>
      <c r="RKA3" s="598"/>
      <c r="RKB3" s="598"/>
      <c r="RKC3" s="598"/>
      <c r="RKD3" s="598"/>
      <c r="RKE3" s="598"/>
      <c r="RKF3" s="598"/>
      <c r="RKG3" s="598"/>
      <c r="RKH3" s="598"/>
      <c r="RKI3" s="598"/>
      <c r="RKJ3" s="598"/>
      <c r="RKK3" s="598"/>
      <c r="RKL3" s="598"/>
      <c r="RKM3" s="598"/>
      <c r="RKN3" s="598"/>
      <c r="RKO3" s="598"/>
      <c r="RKP3" s="598"/>
      <c r="RKQ3" s="598"/>
      <c r="RKR3" s="598"/>
      <c r="RKS3" s="598"/>
      <c r="RKT3" s="598"/>
      <c r="RKU3" s="598"/>
      <c r="RKV3" s="598"/>
      <c r="RKW3" s="598"/>
      <c r="RKX3" s="598"/>
      <c r="RKY3" s="598"/>
      <c r="RKZ3" s="598"/>
      <c r="RLA3" s="598"/>
      <c r="RLB3" s="598"/>
      <c r="RLC3" s="598"/>
      <c r="RLD3" s="598"/>
      <c r="RLE3" s="598"/>
      <c r="RLF3" s="598"/>
      <c r="RLG3" s="598"/>
      <c r="RLH3" s="598"/>
      <c r="RLI3" s="598"/>
      <c r="RLJ3" s="598"/>
      <c r="RLK3" s="598"/>
      <c r="RLL3" s="598"/>
      <c r="RLM3" s="598"/>
      <c r="RLN3" s="598"/>
      <c r="RLO3" s="598"/>
      <c r="RLP3" s="598"/>
      <c r="RLQ3" s="598"/>
      <c r="RLR3" s="598"/>
      <c r="RLS3" s="598"/>
      <c r="RLT3" s="598"/>
      <c r="RLU3" s="598"/>
      <c r="RLV3" s="598"/>
      <c r="RLW3" s="598"/>
      <c r="RLX3" s="598"/>
      <c r="RLY3" s="598"/>
      <c r="RLZ3" s="598"/>
      <c r="RMA3" s="598"/>
      <c r="RMB3" s="598"/>
      <c r="RMC3" s="598"/>
      <c r="RMD3" s="598"/>
      <c r="RME3" s="598"/>
      <c r="RMF3" s="598"/>
      <c r="RMG3" s="598"/>
      <c r="RMH3" s="598"/>
      <c r="RMI3" s="598"/>
      <c r="RMJ3" s="598"/>
      <c r="RMK3" s="598"/>
      <c r="RML3" s="598"/>
      <c r="RMM3" s="598"/>
      <c r="RMN3" s="598"/>
      <c r="RMO3" s="598"/>
      <c r="RMP3" s="598"/>
      <c r="RMQ3" s="598"/>
      <c r="RMR3" s="598"/>
      <c r="RMS3" s="598"/>
      <c r="RMT3" s="598"/>
      <c r="RMU3" s="598"/>
      <c r="RMV3" s="598"/>
      <c r="RMW3" s="598"/>
      <c r="RMX3" s="598"/>
      <c r="RMY3" s="598"/>
      <c r="RMZ3" s="598"/>
      <c r="RNA3" s="598"/>
      <c r="RNB3" s="598"/>
      <c r="RNC3" s="598"/>
      <c r="RND3" s="598"/>
      <c r="RNE3" s="598"/>
      <c r="RNF3" s="598"/>
      <c r="RNG3" s="598"/>
      <c r="RNH3" s="598"/>
      <c r="RNI3" s="598"/>
      <c r="RNJ3" s="598"/>
      <c r="RNK3" s="598"/>
      <c r="RNL3" s="598"/>
      <c r="RNM3" s="598"/>
      <c r="RNN3" s="598"/>
      <c r="RNO3" s="598"/>
      <c r="RNP3" s="598"/>
      <c r="RNQ3" s="598"/>
      <c r="RNR3" s="598"/>
      <c r="RNS3" s="598"/>
      <c r="RNT3" s="598"/>
      <c r="RNU3" s="598"/>
      <c r="RNV3" s="598"/>
      <c r="RNW3" s="598"/>
      <c r="RNX3" s="598"/>
      <c r="RNY3" s="598"/>
      <c r="RNZ3" s="598"/>
      <c r="ROA3" s="598"/>
      <c r="ROB3" s="598"/>
      <c r="ROC3" s="598"/>
      <c r="ROD3" s="598"/>
      <c r="ROE3" s="598"/>
      <c r="ROF3" s="598"/>
      <c r="ROG3" s="598"/>
      <c r="ROH3" s="598"/>
      <c r="ROI3" s="598"/>
      <c r="ROJ3" s="598"/>
      <c r="ROK3" s="598"/>
      <c r="ROL3" s="598"/>
      <c r="ROM3" s="598"/>
      <c r="RON3" s="598"/>
      <c r="ROO3" s="598"/>
      <c r="ROP3" s="598"/>
      <c r="ROQ3" s="598"/>
      <c r="ROR3" s="598"/>
      <c r="ROS3" s="598"/>
      <c r="ROT3" s="598"/>
      <c r="ROU3" s="598"/>
      <c r="ROV3" s="598"/>
      <c r="ROW3" s="598"/>
      <c r="ROX3" s="598"/>
      <c r="ROY3" s="598"/>
      <c r="ROZ3" s="598"/>
      <c r="RPA3" s="598"/>
      <c r="RPB3" s="598"/>
      <c r="RPC3" s="598"/>
      <c r="RPD3" s="598"/>
      <c r="RPE3" s="598"/>
      <c r="RPF3" s="598"/>
      <c r="RPG3" s="598"/>
      <c r="RPH3" s="598"/>
      <c r="RPI3" s="598"/>
      <c r="RPJ3" s="598"/>
      <c r="RPK3" s="598"/>
      <c r="RPL3" s="598"/>
      <c r="RPM3" s="598"/>
      <c r="RPN3" s="598"/>
      <c r="RPO3" s="598"/>
      <c r="RPP3" s="598"/>
      <c r="RPQ3" s="598"/>
      <c r="RPR3" s="598"/>
      <c r="RPS3" s="598"/>
      <c r="RPT3" s="598"/>
      <c r="RPU3" s="598"/>
      <c r="RPV3" s="598"/>
      <c r="RPW3" s="598"/>
      <c r="RPX3" s="598"/>
      <c r="RPY3" s="598"/>
      <c r="RPZ3" s="598"/>
      <c r="RQA3" s="598"/>
      <c r="RQB3" s="598"/>
      <c r="RQC3" s="598"/>
      <c r="RQD3" s="598"/>
      <c r="RQE3" s="598"/>
      <c r="RQF3" s="598"/>
      <c r="RQG3" s="598"/>
      <c r="RQH3" s="598"/>
      <c r="RQI3" s="598"/>
      <c r="RQJ3" s="598"/>
      <c r="RQK3" s="598"/>
      <c r="RQL3" s="598"/>
      <c r="RQM3" s="598"/>
      <c r="RQN3" s="598"/>
      <c r="RQO3" s="598"/>
      <c r="RQP3" s="598"/>
      <c r="RQQ3" s="598"/>
      <c r="RQR3" s="598"/>
      <c r="RQS3" s="598"/>
      <c r="RQT3" s="598"/>
      <c r="RQU3" s="598"/>
      <c r="RQV3" s="598"/>
      <c r="RQW3" s="598"/>
      <c r="RQX3" s="598"/>
      <c r="RQY3" s="598"/>
      <c r="RQZ3" s="598"/>
      <c r="RRA3" s="598"/>
      <c r="RRB3" s="598"/>
      <c r="RRC3" s="598"/>
      <c r="RRD3" s="598"/>
      <c r="RRE3" s="598"/>
      <c r="RRF3" s="598"/>
      <c r="RRG3" s="598"/>
      <c r="RRH3" s="598"/>
      <c r="RRI3" s="598"/>
      <c r="RRJ3" s="598"/>
      <c r="RRK3" s="598"/>
      <c r="RRL3" s="598"/>
      <c r="RRM3" s="598"/>
      <c r="RRN3" s="598"/>
      <c r="RRO3" s="598"/>
      <c r="RRP3" s="598"/>
      <c r="RRQ3" s="598"/>
      <c r="RRR3" s="598"/>
      <c r="RRS3" s="598"/>
      <c r="RRT3" s="598"/>
      <c r="RRU3" s="598"/>
      <c r="RRV3" s="598"/>
      <c r="RRW3" s="598"/>
      <c r="RRX3" s="598"/>
      <c r="RRY3" s="598"/>
      <c r="RRZ3" s="598"/>
      <c r="RSA3" s="598"/>
      <c r="RSB3" s="598"/>
      <c r="RSC3" s="598"/>
      <c r="RSD3" s="598"/>
      <c r="RSE3" s="598"/>
      <c r="RSF3" s="598"/>
      <c r="RSG3" s="598"/>
      <c r="RSH3" s="598"/>
      <c r="RSI3" s="598"/>
      <c r="RSJ3" s="598"/>
      <c r="RSK3" s="598"/>
      <c r="RSL3" s="598"/>
      <c r="RSM3" s="598"/>
      <c r="RSN3" s="598"/>
      <c r="RSO3" s="598"/>
      <c r="RSP3" s="598"/>
      <c r="RSQ3" s="598"/>
      <c r="RSR3" s="598"/>
      <c r="RSS3" s="598"/>
      <c r="RST3" s="598"/>
      <c r="RSU3" s="598"/>
      <c r="RSV3" s="598"/>
      <c r="RSW3" s="598"/>
      <c r="RSX3" s="598"/>
      <c r="RSY3" s="598"/>
      <c r="RSZ3" s="598"/>
      <c r="RTA3" s="598"/>
      <c r="RTB3" s="598"/>
      <c r="RTC3" s="598"/>
      <c r="RTD3" s="598"/>
      <c r="RTE3" s="598"/>
      <c r="RTF3" s="598"/>
      <c r="RTG3" s="598"/>
      <c r="RTH3" s="598"/>
      <c r="RTI3" s="598"/>
      <c r="RTJ3" s="598"/>
      <c r="RTK3" s="598"/>
      <c r="RTL3" s="598"/>
      <c r="RTM3" s="598"/>
      <c r="RTN3" s="598"/>
      <c r="RTO3" s="598"/>
      <c r="RTP3" s="598"/>
      <c r="RTQ3" s="598"/>
      <c r="RTR3" s="598"/>
      <c r="RTS3" s="598"/>
      <c r="RTT3" s="598"/>
      <c r="RTU3" s="598"/>
      <c r="RTV3" s="598"/>
      <c r="RTW3" s="598"/>
      <c r="RTX3" s="598"/>
      <c r="RTY3" s="598"/>
      <c r="RTZ3" s="598"/>
      <c r="RUA3" s="598"/>
      <c r="RUB3" s="598"/>
      <c r="RUC3" s="598"/>
      <c r="RUD3" s="598"/>
      <c r="RUE3" s="598"/>
      <c r="RUF3" s="598"/>
      <c r="RUG3" s="598"/>
      <c r="RUH3" s="598"/>
      <c r="RUI3" s="598"/>
      <c r="RUJ3" s="598"/>
      <c r="RUK3" s="598"/>
      <c r="RUL3" s="598"/>
      <c r="RUM3" s="598"/>
      <c r="RUN3" s="598"/>
      <c r="RUO3" s="598"/>
      <c r="RUP3" s="598"/>
      <c r="RUQ3" s="598"/>
      <c r="RUR3" s="598"/>
      <c r="RUS3" s="598"/>
      <c r="RUT3" s="598"/>
      <c r="RUU3" s="598"/>
      <c r="RUV3" s="598"/>
      <c r="RUW3" s="598"/>
      <c r="RUX3" s="598"/>
      <c r="RUY3" s="598"/>
      <c r="RUZ3" s="598"/>
      <c r="RVA3" s="598"/>
      <c r="RVB3" s="598"/>
      <c r="RVC3" s="598"/>
      <c r="RVD3" s="598"/>
      <c r="RVE3" s="598"/>
      <c r="RVF3" s="598"/>
      <c r="RVG3" s="598"/>
      <c r="RVH3" s="598"/>
      <c r="RVI3" s="598"/>
      <c r="RVJ3" s="598"/>
      <c r="RVK3" s="598"/>
      <c r="RVL3" s="598"/>
      <c r="RVM3" s="598"/>
      <c r="RVN3" s="598"/>
      <c r="RVO3" s="598"/>
      <c r="RVP3" s="598"/>
      <c r="RVQ3" s="598"/>
      <c r="RVR3" s="598"/>
      <c r="RVS3" s="598"/>
      <c r="RVT3" s="598"/>
      <c r="RVU3" s="598"/>
      <c r="RVV3" s="598"/>
      <c r="RVW3" s="598"/>
      <c r="RVX3" s="598"/>
      <c r="RVY3" s="598"/>
      <c r="RVZ3" s="598"/>
      <c r="RWA3" s="598"/>
      <c r="RWB3" s="598"/>
      <c r="RWC3" s="598"/>
      <c r="RWD3" s="598"/>
      <c r="RWE3" s="598"/>
      <c r="RWF3" s="598"/>
      <c r="RWG3" s="598"/>
      <c r="RWH3" s="598"/>
      <c r="RWI3" s="598"/>
      <c r="RWJ3" s="598"/>
      <c r="RWK3" s="598"/>
      <c r="RWL3" s="598"/>
      <c r="RWM3" s="598"/>
      <c r="RWN3" s="598"/>
      <c r="RWO3" s="598"/>
      <c r="RWP3" s="598"/>
      <c r="RWQ3" s="598"/>
      <c r="RWR3" s="598"/>
      <c r="RWS3" s="598"/>
      <c r="RWT3" s="598"/>
      <c r="RWU3" s="598"/>
      <c r="RWV3" s="598"/>
      <c r="RWW3" s="598"/>
      <c r="RWX3" s="598"/>
      <c r="RWY3" s="598"/>
      <c r="RWZ3" s="598"/>
      <c r="RXA3" s="598"/>
      <c r="RXB3" s="598"/>
      <c r="RXC3" s="598"/>
      <c r="RXD3" s="598"/>
      <c r="RXE3" s="598"/>
      <c r="RXF3" s="598"/>
      <c r="RXG3" s="598"/>
      <c r="RXH3" s="598"/>
      <c r="RXI3" s="598"/>
      <c r="RXJ3" s="598"/>
      <c r="RXK3" s="598"/>
      <c r="RXL3" s="598"/>
      <c r="RXM3" s="598"/>
      <c r="RXN3" s="598"/>
      <c r="RXO3" s="598"/>
      <c r="RXP3" s="598"/>
      <c r="RXQ3" s="598"/>
      <c r="RXR3" s="598"/>
      <c r="RXS3" s="598"/>
      <c r="RXT3" s="598"/>
      <c r="RXU3" s="598"/>
      <c r="RXV3" s="598"/>
      <c r="RXW3" s="598"/>
      <c r="RXX3" s="598"/>
      <c r="RXY3" s="598"/>
      <c r="RXZ3" s="598"/>
      <c r="RYA3" s="598"/>
      <c r="RYB3" s="598"/>
      <c r="RYC3" s="598"/>
      <c r="RYD3" s="598"/>
      <c r="RYE3" s="598"/>
      <c r="RYF3" s="598"/>
      <c r="RYG3" s="598"/>
      <c r="RYH3" s="598"/>
      <c r="RYI3" s="598"/>
      <c r="RYJ3" s="598"/>
      <c r="RYK3" s="598"/>
      <c r="RYL3" s="598"/>
      <c r="RYM3" s="598"/>
      <c r="RYN3" s="598"/>
      <c r="RYO3" s="598"/>
      <c r="RYP3" s="598"/>
      <c r="RYQ3" s="598"/>
      <c r="RYR3" s="598"/>
      <c r="RYS3" s="598"/>
      <c r="RYT3" s="598"/>
      <c r="RYU3" s="598"/>
      <c r="RYV3" s="598"/>
      <c r="RYW3" s="598"/>
      <c r="RYX3" s="598"/>
      <c r="RYY3" s="598"/>
      <c r="RYZ3" s="598"/>
      <c r="RZA3" s="598"/>
      <c r="RZB3" s="598"/>
      <c r="RZC3" s="598"/>
      <c r="RZD3" s="598"/>
      <c r="RZE3" s="598"/>
      <c r="RZF3" s="598"/>
      <c r="RZG3" s="598"/>
      <c r="RZH3" s="598"/>
      <c r="RZI3" s="598"/>
      <c r="RZJ3" s="598"/>
      <c r="RZK3" s="598"/>
      <c r="RZL3" s="598"/>
      <c r="RZM3" s="598"/>
      <c r="RZN3" s="598"/>
      <c r="RZO3" s="598"/>
      <c r="RZP3" s="598"/>
      <c r="RZQ3" s="598"/>
      <c r="RZR3" s="598"/>
      <c r="RZS3" s="598"/>
      <c r="RZT3" s="598"/>
      <c r="RZU3" s="598"/>
      <c r="RZV3" s="598"/>
      <c r="RZW3" s="598"/>
      <c r="RZX3" s="598"/>
      <c r="RZY3" s="598"/>
      <c r="RZZ3" s="598"/>
      <c r="SAA3" s="598"/>
      <c r="SAB3" s="598"/>
      <c r="SAC3" s="598"/>
      <c r="SAD3" s="598"/>
      <c r="SAE3" s="598"/>
      <c r="SAF3" s="598"/>
      <c r="SAG3" s="598"/>
      <c r="SAH3" s="598"/>
      <c r="SAI3" s="598"/>
      <c r="SAJ3" s="598"/>
      <c r="SAK3" s="598"/>
      <c r="SAL3" s="598"/>
      <c r="SAM3" s="598"/>
      <c r="SAN3" s="598"/>
      <c r="SAO3" s="598"/>
      <c r="SAP3" s="598"/>
      <c r="SAQ3" s="598"/>
      <c r="SAR3" s="598"/>
      <c r="SAS3" s="598"/>
      <c r="SAT3" s="598"/>
      <c r="SAU3" s="598"/>
      <c r="SAV3" s="598"/>
      <c r="SAW3" s="598"/>
      <c r="SAX3" s="598"/>
      <c r="SAY3" s="598"/>
      <c r="SAZ3" s="598"/>
      <c r="SBA3" s="598"/>
      <c r="SBB3" s="598"/>
      <c r="SBC3" s="598"/>
      <c r="SBD3" s="598"/>
      <c r="SBE3" s="598"/>
      <c r="SBF3" s="598"/>
      <c r="SBG3" s="598"/>
      <c r="SBH3" s="598"/>
      <c r="SBI3" s="598"/>
      <c r="SBJ3" s="598"/>
      <c r="SBK3" s="598"/>
      <c r="SBL3" s="598"/>
      <c r="SBM3" s="598"/>
      <c r="SBN3" s="598"/>
      <c r="SBO3" s="598"/>
      <c r="SBP3" s="598"/>
      <c r="SBQ3" s="598"/>
      <c r="SBR3" s="598"/>
      <c r="SBS3" s="598"/>
      <c r="SBT3" s="598"/>
      <c r="SBU3" s="598"/>
      <c r="SBV3" s="598"/>
      <c r="SBW3" s="598"/>
      <c r="SBX3" s="598"/>
      <c r="SBY3" s="598"/>
      <c r="SBZ3" s="598"/>
      <c r="SCA3" s="598"/>
      <c r="SCB3" s="598"/>
      <c r="SCC3" s="598"/>
      <c r="SCD3" s="598"/>
      <c r="SCE3" s="598"/>
      <c r="SCF3" s="598"/>
      <c r="SCG3" s="598"/>
      <c r="SCH3" s="598"/>
      <c r="SCI3" s="598"/>
      <c r="SCJ3" s="598"/>
      <c r="SCK3" s="598"/>
      <c r="SCL3" s="598"/>
      <c r="SCM3" s="598"/>
      <c r="SCN3" s="598"/>
      <c r="SCO3" s="598"/>
      <c r="SCP3" s="598"/>
      <c r="SCQ3" s="598"/>
      <c r="SCR3" s="598"/>
      <c r="SCS3" s="598"/>
      <c r="SCT3" s="598"/>
      <c r="SCU3" s="598"/>
      <c r="SCV3" s="598"/>
      <c r="SCW3" s="598"/>
      <c r="SCX3" s="598"/>
      <c r="SCY3" s="598"/>
      <c r="SCZ3" s="598"/>
      <c r="SDA3" s="598"/>
      <c r="SDB3" s="598"/>
      <c r="SDC3" s="598"/>
      <c r="SDD3" s="598"/>
      <c r="SDE3" s="598"/>
      <c r="SDF3" s="598"/>
      <c r="SDG3" s="598"/>
      <c r="SDH3" s="598"/>
      <c r="SDI3" s="598"/>
      <c r="SDJ3" s="598"/>
      <c r="SDK3" s="598"/>
      <c r="SDL3" s="598"/>
      <c r="SDM3" s="598"/>
      <c r="SDN3" s="598"/>
      <c r="SDO3" s="598"/>
      <c r="SDP3" s="598"/>
      <c r="SDQ3" s="598"/>
      <c r="SDR3" s="598"/>
      <c r="SDS3" s="598"/>
      <c r="SDT3" s="598"/>
      <c r="SDU3" s="598"/>
      <c r="SDV3" s="598"/>
      <c r="SDW3" s="598"/>
      <c r="SDX3" s="598"/>
      <c r="SDY3" s="598"/>
      <c r="SDZ3" s="598"/>
      <c r="SEA3" s="598"/>
      <c r="SEB3" s="598"/>
      <c r="SEC3" s="598"/>
      <c r="SED3" s="598"/>
      <c r="SEE3" s="598"/>
      <c r="SEF3" s="598"/>
      <c r="SEG3" s="598"/>
      <c r="SEH3" s="598"/>
      <c r="SEI3" s="598"/>
      <c r="SEJ3" s="598"/>
      <c r="SEK3" s="598"/>
      <c r="SEL3" s="598"/>
      <c r="SEM3" s="598"/>
      <c r="SEN3" s="598"/>
      <c r="SEO3" s="598"/>
      <c r="SEP3" s="598"/>
      <c r="SEQ3" s="598"/>
      <c r="SER3" s="598"/>
      <c r="SES3" s="598"/>
      <c r="SET3" s="598"/>
      <c r="SEU3" s="598"/>
      <c r="SEV3" s="598"/>
      <c r="SEW3" s="598"/>
      <c r="SEX3" s="598"/>
      <c r="SEY3" s="598"/>
      <c r="SEZ3" s="598"/>
      <c r="SFA3" s="598"/>
      <c r="SFB3" s="598"/>
      <c r="SFC3" s="598"/>
      <c r="SFD3" s="598"/>
      <c r="SFE3" s="598"/>
      <c r="SFF3" s="598"/>
      <c r="SFG3" s="598"/>
      <c r="SFH3" s="598"/>
      <c r="SFI3" s="598"/>
      <c r="SFJ3" s="598"/>
      <c r="SFK3" s="598"/>
      <c r="SFL3" s="598"/>
      <c r="SFM3" s="598"/>
      <c r="SFN3" s="598"/>
      <c r="SFO3" s="598"/>
      <c r="SFP3" s="598"/>
      <c r="SFQ3" s="598"/>
      <c r="SFR3" s="598"/>
      <c r="SFS3" s="598"/>
      <c r="SFT3" s="598"/>
      <c r="SFU3" s="598"/>
      <c r="SFV3" s="598"/>
      <c r="SFW3" s="598"/>
      <c r="SFX3" s="598"/>
      <c r="SFY3" s="598"/>
      <c r="SFZ3" s="598"/>
      <c r="SGA3" s="598"/>
      <c r="SGB3" s="598"/>
      <c r="SGC3" s="598"/>
      <c r="SGD3" s="598"/>
      <c r="SGE3" s="598"/>
      <c r="SGF3" s="598"/>
      <c r="SGG3" s="598"/>
      <c r="SGH3" s="598"/>
      <c r="SGI3" s="598"/>
      <c r="SGJ3" s="598"/>
      <c r="SGK3" s="598"/>
      <c r="SGL3" s="598"/>
      <c r="SGM3" s="598"/>
      <c r="SGN3" s="598"/>
      <c r="SGO3" s="598"/>
      <c r="SGP3" s="598"/>
      <c r="SGQ3" s="598"/>
      <c r="SGR3" s="598"/>
      <c r="SGS3" s="598"/>
      <c r="SGT3" s="598"/>
      <c r="SGU3" s="598"/>
      <c r="SGV3" s="598"/>
      <c r="SGW3" s="598"/>
      <c r="SGX3" s="598"/>
      <c r="SGY3" s="598"/>
      <c r="SGZ3" s="598"/>
      <c r="SHA3" s="598"/>
      <c r="SHB3" s="598"/>
      <c r="SHC3" s="598"/>
      <c r="SHD3" s="598"/>
      <c r="SHE3" s="598"/>
      <c r="SHF3" s="598"/>
      <c r="SHG3" s="598"/>
      <c r="SHH3" s="598"/>
      <c r="SHI3" s="598"/>
      <c r="SHJ3" s="598"/>
      <c r="SHK3" s="598"/>
      <c r="SHL3" s="598"/>
      <c r="SHM3" s="598"/>
      <c r="SHN3" s="598"/>
      <c r="SHO3" s="598"/>
      <c r="SHP3" s="598"/>
      <c r="SHQ3" s="598"/>
      <c r="SHR3" s="598"/>
      <c r="SHS3" s="598"/>
      <c r="SHT3" s="598"/>
      <c r="SHU3" s="598"/>
      <c r="SHV3" s="598"/>
      <c r="SHW3" s="598"/>
      <c r="SHX3" s="598"/>
      <c r="SHY3" s="598"/>
      <c r="SHZ3" s="598"/>
      <c r="SIA3" s="598"/>
      <c r="SIB3" s="598"/>
      <c r="SIC3" s="598"/>
      <c r="SID3" s="598"/>
      <c r="SIE3" s="598"/>
      <c r="SIF3" s="598"/>
      <c r="SIG3" s="598"/>
      <c r="SIH3" s="598"/>
      <c r="SII3" s="598"/>
      <c r="SIJ3" s="598"/>
      <c r="SIK3" s="598"/>
      <c r="SIL3" s="598"/>
      <c r="SIM3" s="598"/>
      <c r="SIN3" s="598"/>
      <c r="SIO3" s="598"/>
      <c r="SIP3" s="598"/>
      <c r="SIQ3" s="598"/>
      <c r="SIR3" s="598"/>
      <c r="SIS3" s="598"/>
      <c r="SIT3" s="598"/>
      <c r="SIU3" s="598"/>
      <c r="SIV3" s="598"/>
      <c r="SIW3" s="598"/>
      <c r="SIX3" s="598"/>
      <c r="SIY3" s="598"/>
      <c r="SIZ3" s="598"/>
      <c r="SJA3" s="598"/>
      <c r="SJB3" s="598"/>
      <c r="SJC3" s="598"/>
      <c r="SJD3" s="598"/>
      <c r="SJE3" s="598"/>
      <c r="SJF3" s="598"/>
      <c r="SJG3" s="598"/>
      <c r="SJH3" s="598"/>
      <c r="SJI3" s="598"/>
      <c r="SJJ3" s="598"/>
      <c r="SJK3" s="598"/>
      <c r="SJL3" s="598"/>
      <c r="SJM3" s="598"/>
      <c r="SJN3" s="598"/>
      <c r="SJO3" s="598"/>
      <c r="SJP3" s="598"/>
      <c r="SJQ3" s="598"/>
      <c r="SJR3" s="598"/>
      <c r="SJS3" s="598"/>
      <c r="SJT3" s="598"/>
      <c r="SJU3" s="598"/>
      <c r="SJV3" s="598"/>
      <c r="SJW3" s="598"/>
      <c r="SJX3" s="598"/>
      <c r="SJY3" s="598"/>
      <c r="SJZ3" s="598"/>
      <c r="SKA3" s="598"/>
      <c r="SKB3" s="598"/>
      <c r="SKC3" s="598"/>
      <c r="SKD3" s="598"/>
      <c r="SKE3" s="598"/>
      <c r="SKF3" s="598"/>
      <c r="SKG3" s="598"/>
      <c r="SKH3" s="598"/>
      <c r="SKI3" s="598"/>
      <c r="SKJ3" s="598"/>
      <c r="SKK3" s="598"/>
      <c r="SKL3" s="598"/>
      <c r="SKM3" s="598"/>
      <c r="SKN3" s="598"/>
      <c r="SKO3" s="598"/>
      <c r="SKP3" s="598"/>
      <c r="SKQ3" s="598"/>
      <c r="SKR3" s="598"/>
      <c r="SKS3" s="598"/>
      <c r="SKT3" s="598"/>
      <c r="SKU3" s="598"/>
      <c r="SKV3" s="598"/>
      <c r="SKW3" s="598"/>
      <c r="SKX3" s="598"/>
      <c r="SKY3" s="598"/>
      <c r="SKZ3" s="598"/>
      <c r="SLA3" s="598"/>
      <c r="SLB3" s="598"/>
      <c r="SLC3" s="598"/>
      <c r="SLD3" s="598"/>
      <c r="SLE3" s="598"/>
      <c r="SLF3" s="598"/>
      <c r="SLG3" s="598"/>
      <c r="SLH3" s="598"/>
      <c r="SLI3" s="598"/>
      <c r="SLJ3" s="598"/>
      <c r="SLK3" s="598"/>
      <c r="SLL3" s="598"/>
      <c r="SLM3" s="598"/>
      <c r="SLN3" s="598"/>
      <c r="SLO3" s="598"/>
      <c r="SLP3" s="598"/>
      <c r="SLQ3" s="598"/>
      <c r="SLR3" s="598"/>
      <c r="SLS3" s="598"/>
      <c r="SLT3" s="598"/>
      <c r="SLU3" s="598"/>
      <c r="SLV3" s="598"/>
      <c r="SLW3" s="598"/>
      <c r="SLX3" s="598"/>
      <c r="SLY3" s="598"/>
      <c r="SLZ3" s="598"/>
      <c r="SMA3" s="598"/>
      <c r="SMB3" s="598"/>
      <c r="SMC3" s="598"/>
      <c r="SMD3" s="598"/>
      <c r="SME3" s="598"/>
      <c r="SMF3" s="598"/>
      <c r="SMG3" s="598"/>
      <c r="SMH3" s="598"/>
      <c r="SMI3" s="598"/>
      <c r="SMJ3" s="598"/>
      <c r="SMK3" s="598"/>
      <c r="SML3" s="598"/>
      <c r="SMM3" s="598"/>
      <c r="SMN3" s="598"/>
      <c r="SMO3" s="598"/>
      <c r="SMP3" s="598"/>
      <c r="SMQ3" s="598"/>
      <c r="SMR3" s="598"/>
      <c r="SMS3" s="598"/>
      <c r="SMT3" s="598"/>
      <c r="SMU3" s="598"/>
      <c r="SMV3" s="598"/>
      <c r="SMW3" s="598"/>
      <c r="SMX3" s="598"/>
      <c r="SMY3" s="598"/>
      <c r="SMZ3" s="598"/>
      <c r="SNA3" s="598"/>
      <c r="SNB3" s="598"/>
      <c r="SNC3" s="598"/>
      <c r="SND3" s="598"/>
      <c r="SNE3" s="598"/>
      <c r="SNF3" s="598"/>
      <c r="SNG3" s="598"/>
      <c r="SNH3" s="598"/>
      <c r="SNI3" s="598"/>
      <c r="SNJ3" s="598"/>
      <c r="SNK3" s="598"/>
      <c r="SNL3" s="598"/>
      <c r="SNM3" s="598"/>
      <c r="SNN3" s="598"/>
      <c r="SNO3" s="598"/>
      <c r="SNP3" s="598"/>
      <c r="SNQ3" s="598"/>
      <c r="SNR3" s="598"/>
      <c r="SNS3" s="598"/>
      <c r="SNT3" s="598"/>
      <c r="SNU3" s="598"/>
      <c r="SNV3" s="598"/>
      <c r="SNW3" s="598"/>
      <c r="SNX3" s="598"/>
      <c r="SNY3" s="598"/>
      <c r="SNZ3" s="598"/>
      <c r="SOA3" s="598"/>
      <c r="SOB3" s="598"/>
      <c r="SOC3" s="598"/>
      <c r="SOD3" s="598"/>
      <c r="SOE3" s="598"/>
      <c r="SOF3" s="598"/>
      <c r="SOG3" s="598"/>
      <c r="SOH3" s="598"/>
      <c r="SOI3" s="598"/>
      <c r="SOJ3" s="598"/>
      <c r="SOK3" s="598"/>
      <c r="SOL3" s="598"/>
      <c r="SOM3" s="598"/>
      <c r="SON3" s="598"/>
      <c r="SOO3" s="598"/>
      <c r="SOP3" s="598"/>
      <c r="SOQ3" s="598"/>
      <c r="SOR3" s="598"/>
      <c r="SOS3" s="598"/>
      <c r="SOT3" s="598"/>
      <c r="SOU3" s="598"/>
      <c r="SOV3" s="598"/>
      <c r="SOW3" s="598"/>
      <c r="SOX3" s="598"/>
      <c r="SOY3" s="598"/>
      <c r="SOZ3" s="598"/>
      <c r="SPA3" s="598"/>
      <c r="SPB3" s="598"/>
      <c r="SPC3" s="598"/>
      <c r="SPD3" s="598"/>
      <c r="SPE3" s="598"/>
      <c r="SPF3" s="598"/>
      <c r="SPG3" s="598"/>
      <c r="SPH3" s="598"/>
      <c r="SPI3" s="598"/>
      <c r="SPJ3" s="598"/>
      <c r="SPK3" s="598"/>
      <c r="SPL3" s="598"/>
      <c r="SPM3" s="598"/>
      <c r="SPN3" s="598"/>
      <c r="SPO3" s="598"/>
      <c r="SPP3" s="598"/>
      <c r="SPQ3" s="598"/>
      <c r="SPR3" s="598"/>
      <c r="SPS3" s="598"/>
      <c r="SPT3" s="598"/>
      <c r="SPU3" s="598"/>
      <c r="SPV3" s="598"/>
      <c r="SPW3" s="598"/>
      <c r="SPX3" s="598"/>
      <c r="SPY3" s="598"/>
      <c r="SPZ3" s="598"/>
      <c r="SQA3" s="598"/>
      <c r="SQB3" s="598"/>
      <c r="SQC3" s="598"/>
      <c r="SQD3" s="598"/>
      <c r="SQE3" s="598"/>
      <c r="SQF3" s="598"/>
      <c r="SQG3" s="598"/>
      <c r="SQH3" s="598"/>
      <c r="SQI3" s="598"/>
      <c r="SQJ3" s="598"/>
      <c r="SQK3" s="598"/>
      <c r="SQL3" s="598"/>
      <c r="SQM3" s="598"/>
      <c r="SQN3" s="598"/>
      <c r="SQO3" s="598"/>
      <c r="SQP3" s="598"/>
      <c r="SQQ3" s="598"/>
      <c r="SQR3" s="598"/>
      <c r="SQS3" s="598"/>
      <c r="SQT3" s="598"/>
      <c r="SQU3" s="598"/>
      <c r="SQV3" s="598"/>
      <c r="SQW3" s="598"/>
      <c r="SQX3" s="598"/>
      <c r="SQY3" s="598"/>
      <c r="SQZ3" s="598"/>
      <c r="SRA3" s="598"/>
      <c r="SRB3" s="598"/>
      <c r="SRC3" s="598"/>
      <c r="SRD3" s="598"/>
      <c r="SRE3" s="598"/>
      <c r="SRF3" s="598"/>
      <c r="SRG3" s="598"/>
      <c r="SRH3" s="598"/>
      <c r="SRI3" s="598"/>
      <c r="SRJ3" s="598"/>
      <c r="SRK3" s="598"/>
      <c r="SRL3" s="598"/>
      <c r="SRM3" s="598"/>
      <c r="SRN3" s="598"/>
      <c r="SRO3" s="598"/>
      <c r="SRP3" s="598"/>
      <c r="SRQ3" s="598"/>
      <c r="SRR3" s="598"/>
      <c r="SRS3" s="598"/>
      <c r="SRT3" s="598"/>
      <c r="SRU3" s="598"/>
      <c r="SRV3" s="598"/>
      <c r="SRW3" s="598"/>
      <c r="SRX3" s="598"/>
      <c r="SRY3" s="598"/>
      <c r="SRZ3" s="598"/>
      <c r="SSA3" s="598"/>
      <c r="SSB3" s="598"/>
      <c r="SSC3" s="598"/>
      <c r="SSD3" s="598"/>
      <c r="SSE3" s="598"/>
      <c r="SSF3" s="598"/>
      <c r="SSG3" s="598"/>
      <c r="SSH3" s="598"/>
      <c r="SSI3" s="598"/>
      <c r="SSJ3" s="598"/>
      <c r="SSK3" s="598"/>
      <c r="SSL3" s="598"/>
      <c r="SSM3" s="598"/>
      <c r="SSN3" s="598"/>
      <c r="SSO3" s="598"/>
      <c r="SSP3" s="598"/>
      <c r="SSQ3" s="598"/>
      <c r="SSR3" s="598"/>
      <c r="SSS3" s="598"/>
      <c r="SST3" s="598"/>
      <c r="SSU3" s="598"/>
      <c r="SSV3" s="598"/>
      <c r="SSW3" s="598"/>
      <c r="SSX3" s="598"/>
      <c r="SSY3" s="598"/>
      <c r="SSZ3" s="598"/>
      <c r="STA3" s="598"/>
      <c r="STB3" s="598"/>
      <c r="STC3" s="598"/>
      <c r="STD3" s="598"/>
      <c r="STE3" s="598"/>
      <c r="STF3" s="598"/>
      <c r="STG3" s="598"/>
      <c r="STH3" s="598"/>
      <c r="STI3" s="598"/>
      <c r="STJ3" s="598"/>
      <c r="STK3" s="598"/>
      <c r="STL3" s="598"/>
      <c r="STM3" s="598"/>
      <c r="STN3" s="598"/>
      <c r="STO3" s="598"/>
      <c r="STP3" s="598"/>
      <c r="STQ3" s="598"/>
      <c r="STR3" s="598"/>
      <c r="STS3" s="598"/>
      <c r="STT3" s="598"/>
      <c r="STU3" s="598"/>
      <c r="STV3" s="598"/>
      <c r="STW3" s="598"/>
      <c r="STX3" s="598"/>
      <c r="STY3" s="598"/>
      <c r="STZ3" s="598"/>
      <c r="SUA3" s="598"/>
      <c r="SUB3" s="598"/>
      <c r="SUC3" s="598"/>
      <c r="SUD3" s="598"/>
      <c r="SUE3" s="598"/>
      <c r="SUF3" s="598"/>
      <c r="SUG3" s="598"/>
      <c r="SUH3" s="598"/>
      <c r="SUI3" s="598"/>
      <c r="SUJ3" s="598"/>
      <c r="SUK3" s="598"/>
      <c r="SUL3" s="598"/>
      <c r="SUM3" s="598"/>
      <c r="SUN3" s="598"/>
      <c r="SUO3" s="598"/>
      <c r="SUP3" s="598"/>
      <c r="SUQ3" s="598"/>
      <c r="SUR3" s="598"/>
      <c r="SUS3" s="598"/>
      <c r="SUT3" s="598"/>
      <c r="SUU3" s="598"/>
      <c r="SUV3" s="598"/>
      <c r="SUW3" s="598"/>
      <c r="SUX3" s="598"/>
      <c r="SUY3" s="598"/>
      <c r="SUZ3" s="598"/>
      <c r="SVA3" s="598"/>
      <c r="SVB3" s="598"/>
      <c r="SVC3" s="598"/>
      <c r="SVD3" s="598"/>
      <c r="SVE3" s="598"/>
      <c r="SVF3" s="598"/>
      <c r="SVG3" s="598"/>
      <c r="SVH3" s="598"/>
      <c r="SVI3" s="598"/>
      <c r="SVJ3" s="598"/>
      <c r="SVK3" s="598"/>
      <c r="SVL3" s="598"/>
      <c r="SVM3" s="598"/>
      <c r="SVN3" s="598"/>
      <c r="SVO3" s="598"/>
      <c r="SVP3" s="598"/>
      <c r="SVQ3" s="598"/>
      <c r="SVR3" s="598"/>
      <c r="SVS3" s="598"/>
      <c r="SVT3" s="598"/>
      <c r="SVU3" s="598"/>
      <c r="SVV3" s="598"/>
      <c r="SVW3" s="598"/>
      <c r="SVX3" s="598"/>
      <c r="SVY3" s="598"/>
      <c r="SVZ3" s="598"/>
      <c r="SWA3" s="598"/>
      <c r="SWB3" s="598"/>
      <c r="SWC3" s="598"/>
      <c r="SWD3" s="598"/>
      <c r="SWE3" s="598"/>
      <c r="SWF3" s="598"/>
      <c r="SWG3" s="598"/>
      <c r="SWH3" s="598"/>
      <c r="SWI3" s="598"/>
      <c r="SWJ3" s="598"/>
      <c r="SWK3" s="598"/>
      <c r="SWL3" s="598"/>
      <c r="SWM3" s="598"/>
      <c r="SWN3" s="598"/>
      <c r="SWO3" s="598"/>
      <c r="SWP3" s="598"/>
      <c r="SWQ3" s="598"/>
      <c r="SWR3" s="598"/>
      <c r="SWS3" s="598"/>
      <c r="SWT3" s="598"/>
      <c r="SWU3" s="598"/>
      <c r="SWV3" s="598"/>
      <c r="SWW3" s="598"/>
      <c r="SWX3" s="598"/>
      <c r="SWY3" s="598"/>
      <c r="SWZ3" s="598"/>
      <c r="SXA3" s="598"/>
      <c r="SXB3" s="598"/>
      <c r="SXC3" s="598"/>
      <c r="SXD3" s="598"/>
      <c r="SXE3" s="598"/>
      <c r="SXF3" s="598"/>
      <c r="SXG3" s="598"/>
      <c r="SXH3" s="598"/>
      <c r="SXI3" s="598"/>
      <c r="SXJ3" s="598"/>
      <c r="SXK3" s="598"/>
      <c r="SXL3" s="598"/>
      <c r="SXM3" s="598"/>
      <c r="SXN3" s="598"/>
      <c r="SXO3" s="598"/>
      <c r="SXP3" s="598"/>
      <c r="SXQ3" s="598"/>
      <c r="SXR3" s="598"/>
      <c r="SXS3" s="598"/>
      <c r="SXT3" s="598"/>
      <c r="SXU3" s="598"/>
      <c r="SXV3" s="598"/>
      <c r="SXW3" s="598"/>
      <c r="SXX3" s="598"/>
      <c r="SXY3" s="598"/>
      <c r="SXZ3" s="598"/>
      <c r="SYA3" s="598"/>
      <c r="SYB3" s="598"/>
      <c r="SYC3" s="598"/>
      <c r="SYD3" s="598"/>
      <c r="SYE3" s="598"/>
      <c r="SYF3" s="598"/>
      <c r="SYG3" s="598"/>
      <c r="SYH3" s="598"/>
      <c r="SYI3" s="598"/>
      <c r="SYJ3" s="598"/>
      <c r="SYK3" s="598"/>
      <c r="SYL3" s="598"/>
      <c r="SYM3" s="598"/>
      <c r="SYN3" s="598"/>
      <c r="SYO3" s="598"/>
      <c r="SYP3" s="598"/>
      <c r="SYQ3" s="598"/>
      <c r="SYR3" s="598"/>
      <c r="SYS3" s="598"/>
      <c r="SYT3" s="598"/>
      <c r="SYU3" s="598"/>
      <c r="SYV3" s="598"/>
      <c r="SYW3" s="598"/>
      <c r="SYX3" s="598"/>
      <c r="SYY3" s="598"/>
      <c r="SYZ3" s="598"/>
      <c r="SZA3" s="598"/>
      <c r="SZB3" s="598"/>
      <c r="SZC3" s="598"/>
      <c r="SZD3" s="598"/>
      <c r="SZE3" s="598"/>
      <c r="SZF3" s="598"/>
      <c r="SZG3" s="598"/>
      <c r="SZH3" s="598"/>
      <c r="SZI3" s="598"/>
      <c r="SZJ3" s="598"/>
      <c r="SZK3" s="598"/>
      <c r="SZL3" s="598"/>
      <c r="SZM3" s="598"/>
      <c r="SZN3" s="598"/>
      <c r="SZO3" s="598"/>
      <c r="SZP3" s="598"/>
      <c r="SZQ3" s="598"/>
      <c r="SZR3" s="598"/>
      <c r="SZS3" s="598"/>
      <c r="SZT3" s="598"/>
      <c r="SZU3" s="598"/>
      <c r="SZV3" s="598"/>
      <c r="SZW3" s="598"/>
      <c r="SZX3" s="598"/>
      <c r="SZY3" s="598"/>
      <c r="SZZ3" s="598"/>
      <c r="TAA3" s="598"/>
      <c r="TAB3" s="598"/>
      <c r="TAC3" s="598"/>
      <c r="TAD3" s="598"/>
      <c r="TAE3" s="598"/>
      <c r="TAF3" s="598"/>
      <c r="TAG3" s="598"/>
      <c r="TAH3" s="598"/>
      <c r="TAI3" s="598"/>
      <c r="TAJ3" s="598"/>
      <c r="TAK3" s="598"/>
      <c r="TAL3" s="598"/>
      <c r="TAM3" s="598"/>
      <c r="TAN3" s="598"/>
      <c r="TAO3" s="598"/>
      <c r="TAP3" s="598"/>
      <c r="TAQ3" s="598"/>
      <c r="TAR3" s="598"/>
      <c r="TAS3" s="598"/>
      <c r="TAT3" s="598"/>
      <c r="TAU3" s="598"/>
      <c r="TAV3" s="598"/>
      <c r="TAW3" s="598"/>
      <c r="TAX3" s="598"/>
      <c r="TAY3" s="598"/>
      <c r="TAZ3" s="598"/>
      <c r="TBA3" s="598"/>
      <c r="TBB3" s="598"/>
      <c r="TBC3" s="598"/>
      <c r="TBD3" s="598"/>
      <c r="TBE3" s="598"/>
      <c r="TBF3" s="598"/>
      <c r="TBG3" s="598"/>
      <c r="TBH3" s="598"/>
      <c r="TBI3" s="598"/>
      <c r="TBJ3" s="598"/>
      <c r="TBK3" s="598"/>
      <c r="TBL3" s="598"/>
      <c r="TBM3" s="598"/>
      <c r="TBN3" s="598"/>
      <c r="TBO3" s="598"/>
      <c r="TBP3" s="598"/>
      <c r="TBQ3" s="598"/>
      <c r="TBR3" s="598"/>
      <c r="TBS3" s="598"/>
      <c r="TBT3" s="598"/>
      <c r="TBU3" s="598"/>
      <c r="TBV3" s="598"/>
      <c r="TBW3" s="598"/>
      <c r="TBX3" s="598"/>
      <c r="TBY3" s="598"/>
      <c r="TBZ3" s="598"/>
      <c r="TCA3" s="598"/>
      <c r="TCB3" s="598"/>
      <c r="TCC3" s="598"/>
      <c r="TCD3" s="598"/>
      <c r="TCE3" s="598"/>
      <c r="TCF3" s="598"/>
      <c r="TCG3" s="598"/>
      <c r="TCH3" s="598"/>
      <c r="TCI3" s="598"/>
      <c r="TCJ3" s="598"/>
      <c r="TCK3" s="598"/>
      <c r="TCL3" s="598"/>
      <c r="TCM3" s="598"/>
      <c r="TCN3" s="598"/>
      <c r="TCO3" s="598"/>
      <c r="TCP3" s="598"/>
      <c r="TCQ3" s="598"/>
      <c r="TCR3" s="598"/>
      <c r="TCS3" s="598"/>
      <c r="TCT3" s="598"/>
      <c r="TCU3" s="598"/>
      <c r="TCV3" s="598"/>
      <c r="TCW3" s="598"/>
      <c r="TCX3" s="598"/>
      <c r="TCY3" s="598"/>
      <c r="TCZ3" s="598"/>
      <c r="TDA3" s="598"/>
      <c r="TDB3" s="598"/>
      <c r="TDC3" s="598"/>
      <c r="TDD3" s="598"/>
      <c r="TDE3" s="598"/>
      <c r="TDF3" s="598"/>
      <c r="TDG3" s="598"/>
      <c r="TDH3" s="598"/>
      <c r="TDI3" s="598"/>
      <c r="TDJ3" s="598"/>
      <c r="TDK3" s="598"/>
      <c r="TDL3" s="598"/>
      <c r="TDM3" s="598"/>
      <c r="TDN3" s="598"/>
      <c r="TDO3" s="598"/>
      <c r="TDP3" s="598"/>
      <c r="TDQ3" s="598"/>
      <c r="TDR3" s="598"/>
      <c r="TDS3" s="598"/>
      <c r="TDT3" s="598"/>
      <c r="TDU3" s="598"/>
      <c r="TDV3" s="598"/>
      <c r="TDW3" s="598"/>
      <c r="TDX3" s="598"/>
      <c r="TDY3" s="598"/>
      <c r="TDZ3" s="598"/>
      <c r="TEA3" s="598"/>
      <c r="TEB3" s="598"/>
      <c r="TEC3" s="598"/>
      <c r="TED3" s="598"/>
      <c r="TEE3" s="598"/>
      <c r="TEF3" s="598"/>
      <c r="TEG3" s="598"/>
      <c r="TEH3" s="598"/>
      <c r="TEI3" s="598"/>
      <c r="TEJ3" s="598"/>
      <c r="TEK3" s="598"/>
      <c r="TEL3" s="598"/>
      <c r="TEM3" s="598"/>
      <c r="TEN3" s="598"/>
      <c r="TEO3" s="598"/>
      <c r="TEP3" s="598"/>
      <c r="TEQ3" s="598"/>
      <c r="TER3" s="598"/>
      <c r="TES3" s="598"/>
      <c r="TET3" s="598"/>
      <c r="TEU3" s="598"/>
      <c r="TEV3" s="598"/>
      <c r="TEW3" s="598"/>
      <c r="TEX3" s="598"/>
      <c r="TEY3" s="598"/>
      <c r="TEZ3" s="598"/>
      <c r="TFA3" s="598"/>
      <c r="TFB3" s="598"/>
      <c r="TFC3" s="598"/>
      <c r="TFD3" s="598"/>
      <c r="TFE3" s="598"/>
      <c r="TFF3" s="598"/>
      <c r="TFG3" s="598"/>
      <c r="TFH3" s="598"/>
      <c r="TFI3" s="598"/>
      <c r="TFJ3" s="598"/>
      <c r="TFK3" s="598"/>
      <c r="TFL3" s="598"/>
      <c r="TFM3" s="598"/>
      <c r="TFN3" s="598"/>
      <c r="TFO3" s="598"/>
      <c r="TFP3" s="598"/>
      <c r="TFQ3" s="598"/>
      <c r="TFR3" s="598"/>
      <c r="TFS3" s="598"/>
      <c r="TFT3" s="598"/>
      <c r="TFU3" s="598"/>
      <c r="TFV3" s="598"/>
      <c r="TFW3" s="598"/>
      <c r="TFX3" s="598"/>
      <c r="TFY3" s="598"/>
      <c r="TFZ3" s="598"/>
      <c r="TGA3" s="598"/>
      <c r="TGB3" s="598"/>
      <c r="TGC3" s="598"/>
      <c r="TGD3" s="598"/>
      <c r="TGE3" s="598"/>
      <c r="TGF3" s="598"/>
      <c r="TGG3" s="598"/>
      <c r="TGH3" s="598"/>
      <c r="TGI3" s="598"/>
      <c r="TGJ3" s="598"/>
      <c r="TGK3" s="598"/>
      <c r="TGL3" s="598"/>
      <c r="TGM3" s="598"/>
      <c r="TGN3" s="598"/>
      <c r="TGO3" s="598"/>
      <c r="TGP3" s="598"/>
      <c r="TGQ3" s="598"/>
      <c r="TGR3" s="598"/>
      <c r="TGS3" s="598"/>
      <c r="TGT3" s="598"/>
      <c r="TGU3" s="598"/>
      <c r="TGV3" s="598"/>
      <c r="TGW3" s="598"/>
      <c r="TGX3" s="598"/>
      <c r="TGY3" s="598"/>
      <c r="TGZ3" s="598"/>
      <c r="THA3" s="598"/>
      <c r="THB3" s="598"/>
      <c r="THC3" s="598"/>
      <c r="THD3" s="598"/>
      <c r="THE3" s="598"/>
      <c r="THF3" s="598"/>
      <c r="THG3" s="598"/>
      <c r="THH3" s="598"/>
      <c r="THI3" s="598"/>
      <c r="THJ3" s="598"/>
      <c r="THK3" s="598"/>
      <c r="THL3" s="598"/>
      <c r="THM3" s="598"/>
      <c r="THN3" s="598"/>
      <c r="THO3" s="598"/>
      <c r="THP3" s="598"/>
      <c r="THQ3" s="598"/>
      <c r="THR3" s="598"/>
      <c r="THS3" s="598"/>
      <c r="THT3" s="598"/>
      <c r="THU3" s="598"/>
      <c r="THV3" s="598"/>
      <c r="THW3" s="598"/>
      <c r="THX3" s="598"/>
      <c r="THY3" s="598"/>
      <c r="THZ3" s="598"/>
      <c r="TIA3" s="598"/>
      <c r="TIB3" s="598"/>
      <c r="TIC3" s="598"/>
      <c r="TID3" s="598"/>
      <c r="TIE3" s="598"/>
      <c r="TIF3" s="598"/>
      <c r="TIG3" s="598"/>
      <c r="TIH3" s="598"/>
      <c r="TII3" s="598"/>
      <c r="TIJ3" s="598"/>
      <c r="TIK3" s="598"/>
      <c r="TIL3" s="598"/>
      <c r="TIM3" s="598"/>
      <c r="TIN3" s="598"/>
      <c r="TIO3" s="598"/>
      <c r="TIP3" s="598"/>
      <c r="TIQ3" s="598"/>
      <c r="TIR3" s="598"/>
      <c r="TIS3" s="598"/>
      <c r="TIT3" s="598"/>
      <c r="TIU3" s="598"/>
      <c r="TIV3" s="598"/>
      <c r="TIW3" s="598"/>
      <c r="TIX3" s="598"/>
      <c r="TIY3" s="598"/>
      <c r="TIZ3" s="598"/>
      <c r="TJA3" s="598"/>
      <c r="TJB3" s="598"/>
      <c r="TJC3" s="598"/>
      <c r="TJD3" s="598"/>
      <c r="TJE3" s="598"/>
      <c r="TJF3" s="598"/>
      <c r="TJG3" s="598"/>
      <c r="TJH3" s="598"/>
      <c r="TJI3" s="598"/>
      <c r="TJJ3" s="598"/>
      <c r="TJK3" s="598"/>
      <c r="TJL3" s="598"/>
      <c r="TJM3" s="598"/>
      <c r="TJN3" s="598"/>
      <c r="TJO3" s="598"/>
      <c r="TJP3" s="598"/>
      <c r="TJQ3" s="598"/>
      <c r="TJR3" s="598"/>
      <c r="TJS3" s="598"/>
      <c r="TJT3" s="598"/>
      <c r="TJU3" s="598"/>
      <c r="TJV3" s="598"/>
      <c r="TJW3" s="598"/>
      <c r="TJX3" s="598"/>
      <c r="TJY3" s="598"/>
      <c r="TJZ3" s="598"/>
      <c r="TKA3" s="598"/>
      <c r="TKB3" s="598"/>
      <c r="TKC3" s="598"/>
      <c r="TKD3" s="598"/>
      <c r="TKE3" s="598"/>
      <c r="TKF3" s="598"/>
      <c r="TKG3" s="598"/>
      <c r="TKH3" s="598"/>
      <c r="TKI3" s="598"/>
      <c r="TKJ3" s="598"/>
      <c r="TKK3" s="598"/>
      <c r="TKL3" s="598"/>
      <c r="TKM3" s="598"/>
      <c r="TKN3" s="598"/>
      <c r="TKO3" s="598"/>
      <c r="TKP3" s="598"/>
      <c r="TKQ3" s="598"/>
      <c r="TKR3" s="598"/>
      <c r="TKS3" s="598"/>
      <c r="TKT3" s="598"/>
      <c r="TKU3" s="598"/>
      <c r="TKV3" s="598"/>
      <c r="TKW3" s="598"/>
      <c r="TKX3" s="598"/>
      <c r="TKY3" s="598"/>
      <c r="TKZ3" s="598"/>
      <c r="TLA3" s="598"/>
      <c r="TLB3" s="598"/>
      <c r="TLC3" s="598"/>
      <c r="TLD3" s="598"/>
      <c r="TLE3" s="598"/>
      <c r="TLF3" s="598"/>
      <c r="TLG3" s="598"/>
      <c r="TLH3" s="598"/>
      <c r="TLI3" s="598"/>
      <c r="TLJ3" s="598"/>
      <c r="TLK3" s="598"/>
      <c r="TLL3" s="598"/>
      <c r="TLM3" s="598"/>
      <c r="TLN3" s="598"/>
      <c r="TLO3" s="598"/>
      <c r="TLP3" s="598"/>
      <c r="TLQ3" s="598"/>
      <c r="TLR3" s="598"/>
      <c r="TLS3" s="598"/>
      <c r="TLT3" s="598"/>
      <c r="TLU3" s="598"/>
      <c r="TLV3" s="598"/>
      <c r="TLW3" s="598"/>
      <c r="TLX3" s="598"/>
      <c r="TLY3" s="598"/>
      <c r="TLZ3" s="598"/>
      <c r="TMA3" s="598"/>
      <c r="TMB3" s="598"/>
      <c r="TMC3" s="598"/>
      <c r="TMD3" s="598"/>
      <c r="TME3" s="598"/>
      <c r="TMF3" s="598"/>
      <c r="TMG3" s="598"/>
      <c r="TMH3" s="598"/>
      <c r="TMI3" s="598"/>
      <c r="TMJ3" s="598"/>
      <c r="TMK3" s="598"/>
      <c r="TML3" s="598"/>
      <c r="TMM3" s="598"/>
      <c r="TMN3" s="598"/>
      <c r="TMO3" s="598"/>
      <c r="TMP3" s="598"/>
      <c r="TMQ3" s="598"/>
      <c r="TMR3" s="598"/>
      <c r="TMS3" s="598"/>
      <c r="TMT3" s="598"/>
      <c r="TMU3" s="598"/>
      <c r="TMV3" s="598"/>
      <c r="TMW3" s="598"/>
      <c r="TMX3" s="598"/>
      <c r="TMY3" s="598"/>
      <c r="TMZ3" s="598"/>
      <c r="TNA3" s="598"/>
      <c r="TNB3" s="598"/>
      <c r="TNC3" s="598"/>
      <c r="TND3" s="598"/>
      <c r="TNE3" s="598"/>
      <c r="TNF3" s="598"/>
      <c r="TNG3" s="598"/>
      <c r="TNH3" s="598"/>
      <c r="TNI3" s="598"/>
      <c r="TNJ3" s="598"/>
      <c r="TNK3" s="598"/>
      <c r="TNL3" s="598"/>
      <c r="TNM3" s="598"/>
      <c r="TNN3" s="598"/>
      <c r="TNO3" s="598"/>
      <c r="TNP3" s="598"/>
      <c r="TNQ3" s="598"/>
      <c r="TNR3" s="598"/>
      <c r="TNS3" s="598"/>
      <c r="TNT3" s="598"/>
      <c r="TNU3" s="598"/>
      <c r="TNV3" s="598"/>
      <c r="TNW3" s="598"/>
      <c r="TNX3" s="598"/>
      <c r="TNY3" s="598"/>
      <c r="TNZ3" s="598"/>
      <c r="TOA3" s="598"/>
      <c r="TOB3" s="598"/>
      <c r="TOC3" s="598"/>
      <c r="TOD3" s="598"/>
      <c r="TOE3" s="598"/>
      <c r="TOF3" s="598"/>
      <c r="TOG3" s="598"/>
      <c r="TOH3" s="598"/>
      <c r="TOI3" s="598"/>
      <c r="TOJ3" s="598"/>
      <c r="TOK3" s="598"/>
      <c r="TOL3" s="598"/>
      <c r="TOM3" s="598"/>
      <c r="TON3" s="598"/>
      <c r="TOO3" s="598"/>
      <c r="TOP3" s="598"/>
      <c r="TOQ3" s="598"/>
      <c r="TOR3" s="598"/>
      <c r="TOS3" s="598"/>
      <c r="TOT3" s="598"/>
      <c r="TOU3" s="598"/>
      <c r="TOV3" s="598"/>
      <c r="TOW3" s="598"/>
      <c r="TOX3" s="598"/>
      <c r="TOY3" s="598"/>
      <c r="TOZ3" s="598"/>
      <c r="TPA3" s="598"/>
      <c r="TPB3" s="598"/>
      <c r="TPC3" s="598"/>
      <c r="TPD3" s="598"/>
      <c r="TPE3" s="598"/>
      <c r="TPF3" s="598"/>
      <c r="TPG3" s="598"/>
      <c r="TPH3" s="598"/>
      <c r="TPI3" s="598"/>
      <c r="TPJ3" s="598"/>
      <c r="TPK3" s="598"/>
      <c r="TPL3" s="598"/>
      <c r="TPM3" s="598"/>
      <c r="TPN3" s="598"/>
      <c r="TPO3" s="598"/>
      <c r="TPP3" s="598"/>
      <c r="TPQ3" s="598"/>
      <c r="TPR3" s="598"/>
      <c r="TPS3" s="598"/>
      <c r="TPT3" s="598"/>
      <c r="TPU3" s="598"/>
      <c r="TPV3" s="598"/>
      <c r="TPW3" s="598"/>
      <c r="TPX3" s="598"/>
      <c r="TPY3" s="598"/>
      <c r="TPZ3" s="598"/>
      <c r="TQA3" s="598"/>
      <c r="TQB3" s="598"/>
      <c r="TQC3" s="598"/>
      <c r="TQD3" s="598"/>
      <c r="TQE3" s="598"/>
      <c r="TQF3" s="598"/>
      <c r="TQG3" s="598"/>
      <c r="TQH3" s="598"/>
      <c r="TQI3" s="598"/>
      <c r="TQJ3" s="598"/>
      <c r="TQK3" s="598"/>
      <c r="TQL3" s="598"/>
      <c r="TQM3" s="598"/>
      <c r="TQN3" s="598"/>
      <c r="TQO3" s="598"/>
      <c r="TQP3" s="598"/>
      <c r="TQQ3" s="598"/>
      <c r="TQR3" s="598"/>
      <c r="TQS3" s="598"/>
      <c r="TQT3" s="598"/>
      <c r="TQU3" s="598"/>
      <c r="TQV3" s="598"/>
      <c r="TQW3" s="598"/>
      <c r="TQX3" s="598"/>
      <c r="TQY3" s="598"/>
      <c r="TQZ3" s="598"/>
      <c r="TRA3" s="598"/>
      <c r="TRB3" s="598"/>
      <c r="TRC3" s="598"/>
      <c r="TRD3" s="598"/>
      <c r="TRE3" s="598"/>
      <c r="TRF3" s="598"/>
      <c r="TRG3" s="598"/>
      <c r="TRH3" s="598"/>
      <c r="TRI3" s="598"/>
      <c r="TRJ3" s="598"/>
      <c r="TRK3" s="598"/>
      <c r="TRL3" s="598"/>
      <c r="TRM3" s="598"/>
      <c r="TRN3" s="598"/>
      <c r="TRO3" s="598"/>
      <c r="TRP3" s="598"/>
      <c r="TRQ3" s="598"/>
      <c r="TRR3" s="598"/>
      <c r="TRS3" s="598"/>
      <c r="TRT3" s="598"/>
      <c r="TRU3" s="598"/>
      <c r="TRV3" s="598"/>
      <c r="TRW3" s="598"/>
      <c r="TRX3" s="598"/>
      <c r="TRY3" s="598"/>
      <c r="TRZ3" s="598"/>
      <c r="TSA3" s="598"/>
      <c r="TSB3" s="598"/>
      <c r="TSC3" s="598"/>
      <c r="TSD3" s="598"/>
      <c r="TSE3" s="598"/>
      <c r="TSF3" s="598"/>
      <c r="TSG3" s="598"/>
      <c r="TSH3" s="598"/>
      <c r="TSI3" s="598"/>
      <c r="TSJ3" s="598"/>
      <c r="TSK3" s="598"/>
      <c r="TSL3" s="598"/>
      <c r="TSM3" s="598"/>
      <c r="TSN3" s="598"/>
      <c r="TSO3" s="598"/>
      <c r="TSP3" s="598"/>
      <c r="TSQ3" s="598"/>
      <c r="TSR3" s="598"/>
      <c r="TSS3" s="598"/>
      <c r="TST3" s="598"/>
      <c r="TSU3" s="598"/>
      <c r="TSV3" s="598"/>
      <c r="TSW3" s="598"/>
      <c r="TSX3" s="598"/>
      <c r="TSY3" s="598"/>
      <c r="TSZ3" s="598"/>
      <c r="TTA3" s="598"/>
      <c r="TTB3" s="598"/>
      <c r="TTC3" s="598"/>
      <c r="TTD3" s="598"/>
      <c r="TTE3" s="598"/>
      <c r="TTF3" s="598"/>
      <c r="TTG3" s="598"/>
      <c r="TTH3" s="598"/>
      <c r="TTI3" s="598"/>
      <c r="TTJ3" s="598"/>
      <c r="TTK3" s="598"/>
      <c r="TTL3" s="598"/>
      <c r="TTM3" s="598"/>
      <c r="TTN3" s="598"/>
      <c r="TTO3" s="598"/>
      <c r="TTP3" s="598"/>
      <c r="TTQ3" s="598"/>
      <c r="TTR3" s="598"/>
      <c r="TTS3" s="598"/>
      <c r="TTT3" s="598"/>
      <c r="TTU3" s="598"/>
      <c r="TTV3" s="598"/>
      <c r="TTW3" s="598"/>
      <c r="TTX3" s="598"/>
      <c r="TTY3" s="598"/>
      <c r="TTZ3" s="598"/>
      <c r="TUA3" s="598"/>
      <c r="TUB3" s="598"/>
      <c r="TUC3" s="598"/>
      <c r="TUD3" s="598"/>
      <c r="TUE3" s="598"/>
      <c r="TUF3" s="598"/>
      <c r="TUG3" s="598"/>
      <c r="TUH3" s="598"/>
      <c r="TUI3" s="598"/>
      <c r="TUJ3" s="598"/>
      <c r="TUK3" s="598"/>
      <c r="TUL3" s="598"/>
      <c r="TUM3" s="598"/>
      <c r="TUN3" s="598"/>
      <c r="TUO3" s="598"/>
      <c r="TUP3" s="598"/>
      <c r="TUQ3" s="598"/>
      <c r="TUR3" s="598"/>
      <c r="TUS3" s="598"/>
      <c r="TUT3" s="598"/>
      <c r="TUU3" s="598"/>
      <c r="TUV3" s="598"/>
      <c r="TUW3" s="598"/>
      <c r="TUX3" s="598"/>
      <c r="TUY3" s="598"/>
      <c r="TUZ3" s="598"/>
      <c r="TVA3" s="598"/>
      <c r="TVB3" s="598"/>
      <c r="TVC3" s="598"/>
      <c r="TVD3" s="598"/>
      <c r="TVE3" s="598"/>
      <c r="TVF3" s="598"/>
      <c r="TVG3" s="598"/>
      <c r="TVH3" s="598"/>
      <c r="TVI3" s="598"/>
      <c r="TVJ3" s="598"/>
      <c r="TVK3" s="598"/>
      <c r="TVL3" s="598"/>
      <c r="TVM3" s="598"/>
      <c r="TVN3" s="598"/>
      <c r="TVO3" s="598"/>
      <c r="TVP3" s="598"/>
      <c r="TVQ3" s="598"/>
      <c r="TVR3" s="598"/>
      <c r="TVS3" s="598"/>
      <c r="TVT3" s="598"/>
      <c r="TVU3" s="598"/>
      <c r="TVV3" s="598"/>
      <c r="TVW3" s="598"/>
      <c r="TVX3" s="598"/>
      <c r="TVY3" s="598"/>
      <c r="TVZ3" s="598"/>
      <c r="TWA3" s="598"/>
      <c r="TWB3" s="598"/>
      <c r="TWC3" s="598"/>
      <c r="TWD3" s="598"/>
      <c r="TWE3" s="598"/>
      <c r="TWF3" s="598"/>
      <c r="TWG3" s="598"/>
      <c r="TWH3" s="598"/>
      <c r="TWI3" s="598"/>
      <c r="TWJ3" s="598"/>
      <c r="TWK3" s="598"/>
      <c r="TWL3" s="598"/>
      <c r="TWM3" s="598"/>
      <c r="TWN3" s="598"/>
      <c r="TWO3" s="598"/>
      <c r="TWP3" s="598"/>
      <c r="TWQ3" s="598"/>
      <c r="TWR3" s="598"/>
      <c r="TWS3" s="598"/>
      <c r="TWT3" s="598"/>
      <c r="TWU3" s="598"/>
      <c r="TWV3" s="598"/>
      <c r="TWW3" s="598"/>
      <c r="TWX3" s="598"/>
      <c r="TWY3" s="598"/>
      <c r="TWZ3" s="598"/>
      <c r="TXA3" s="598"/>
      <c r="TXB3" s="598"/>
      <c r="TXC3" s="598"/>
      <c r="TXD3" s="598"/>
      <c r="TXE3" s="598"/>
      <c r="TXF3" s="598"/>
      <c r="TXG3" s="598"/>
      <c r="TXH3" s="598"/>
      <c r="TXI3" s="598"/>
      <c r="TXJ3" s="598"/>
      <c r="TXK3" s="598"/>
      <c r="TXL3" s="598"/>
      <c r="TXM3" s="598"/>
      <c r="TXN3" s="598"/>
      <c r="TXO3" s="598"/>
      <c r="TXP3" s="598"/>
      <c r="TXQ3" s="598"/>
      <c r="TXR3" s="598"/>
      <c r="TXS3" s="598"/>
      <c r="TXT3" s="598"/>
      <c r="TXU3" s="598"/>
      <c r="TXV3" s="598"/>
      <c r="TXW3" s="598"/>
      <c r="TXX3" s="598"/>
      <c r="TXY3" s="598"/>
      <c r="TXZ3" s="598"/>
      <c r="TYA3" s="598"/>
      <c r="TYB3" s="598"/>
      <c r="TYC3" s="598"/>
      <c r="TYD3" s="598"/>
      <c r="TYE3" s="598"/>
      <c r="TYF3" s="598"/>
      <c r="TYG3" s="598"/>
      <c r="TYH3" s="598"/>
      <c r="TYI3" s="598"/>
      <c r="TYJ3" s="598"/>
      <c r="TYK3" s="598"/>
      <c r="TYL3" s="598"/>
      <c r="TYM3" s="598"/>
      <c r="TYN3" s="598"/>
      <c r="TYO3" s="598"/>
      <c r="TYP3" s="598"/>
      <c r="TYQ3" s="598"/>
      <c r="TYR3" s="598"/>
      <c r="TYS3" s="598"/>
      <c r="TYT3" s="598"/>
      <c r="TYU3" s="598"/>
      <c r="TYV3" s="598"/>
      <c r="TYW3" s="598"/>
      <c r="TYX3" s="598"/>
      <c r="TYY3" s="598"/>
      <c r="TYZ3" s="598"/>
      <c r="TZA3" s="598"/>
      <c r="TZB3" s="598"/>
      <c r="TZC3" s="598"/>
      <c r="TZD3" s="598"/>
      <c r="TZE3" s="598"/>
      <c r="TZF3" s="598"/>
      <c r="TZG3" s="598"/>
      <c r="TZH3" s="598"/>
      <c r="TZI3" s="598"/>
      <c r="TZJ3" s="598"/>
      <c r="TZK3" s="598"/>
      <c r="TZL3" s="598"/>
      <c r="TZM3" s="598"/>
      <c r="TZN3" s="598"/>
      <c r="TZO3" s="598"/>
      <c r="TZP3" s="598"/>
      <c r="TZQ3" s="598"/>
      <c r="TZR3" s="598"/>
      <c r="TZS3" s="598"/>
      <c r="TZT3" s="598"/>
      <c r="TZU3" s="598"/>
      <c r="TZV3" s="598"/>
      <c r="TZW3" s="598"/>
      <c r="TZX3" s="598"/>
      <c r="TZY3" s="598"/>
      <c r="TZZ3" s="598"/>
      <c r="UAA3" s="598"/>
      <c r="UAB3" s="598"/>
      <c r="UAC3" s="598"/>
      <c r="UAD3" s="598"/>
      <c r="UAE3" s="598"/>
      <c r="UAF3" s="598"/>
      <c r="UAG3" s="598"/>
      <c r="UAH3" s="598"/>
      <c r="UAI3" s="598"/>
      <c r="UAJ3" s="598"/>
      <c r="UAK3" s="598"/>
      <c r="UAL3" s="598"/>
      <c r="UAM3" s="598"/>
      <c r="UAN3" s="598"/>
      <c r="UAO3" s="598"/>
      <c r="UAP3" s="598"/>
      <c r="UAQ3" s="598"/>
      <c r="UAR3" s="598"/>
      <c r="UAS3" s="598"/>
      <c r="UAT3" s="598"/>
      <c r="UAU3" s="598"/>
      <c r="UAV3" s="598"/>
      <c r="UAW3" s="598"/>
      <c r="UAX3" s="598"/>
      <c r="UAY3" s="598"/>
      <c r="UAZ3" s="598"/>
      <c r="UBA3" s="598"/>
      <c r="UBB3" s="598"/>
      <c r="UBC3" s="598"/>
      <c r="UBD3" s="598"/>
      <c r="UBE3" s="598"/>
      <c r="UBF3" s="598"/>
      <c r="UBG3" s="598"/>
      <c r="UBH3" s="598"/>
      <c r="UBI3" s="598"/>
      <c r="UBJ3" s="598"/>
      <c r="UBK3" s="598"/>
      <c r="UBL3" s="598"/>
      <c r="UBM3" s="598"/>
      <c r="UBN3" s="598"/>
      <c r="UBO3" s="598"/>
      <c r="UBP3" s="598"/>
      <c r="UBQ3" s="598"/>
      <c r="UBR3" s="598"/>
      <c r="UBS3" s="598"/>
      <c r="UBT3" s="598"/>
      <c r="UBU3" s="598"/>
      <c r="UBV3" s="598"/>
      <c r="UBW3" s="598"/>
      <c r="UBX3" s="598"/>
      <c r="UBY3" s="598"/>
      <c r="UBZ3" s="598"/>
      <c r="UCA3" s="598"/>
      <c r="UCB3" s="598"/>
      <c r="UCC3" s="598"/>
      <c r="UCD3" s="598"/>
      <c r="UCE3" s="598"/>
      <c r="UCF3" s="598"/>
      <c r="UCG3" s="598"/>
      <c r="UCH3" s="598"/>
      <c r="UCI3" s="598"/>
      <c r="UCJ3" s="598"/>
      <c r="UCK3" s="598"/>
      <c r="UCL3" s="598"/>
      <c r="UCM3" s="598"/>
      <c r="UCN3" s="598"/>
      <c r="UCO3" s="598"/>
      <c r="UCP3" s="598"/>
      <c r="UCQ3" s="598"/>
      <c r="UCR3" s="598"/>
      <c r="UCS3" s="598"/>
      <c r="UCT3" s="598"/>
      <c r="UCU3" s="598"/>
      <c r="UCV3" s="598"/>
      <c r="UCW3" s="598"/>
      <c r="UCX3" s="598"/>
      <c r="UCY3" s="598"/>
      <c r="UCZ3" s="598"/>
      <c r="UDA3" s="598"/>
      <c r="UDB3" s="598"/>
      <c r="UDC3" s="598"/>
      <c r="UDD3" s="598"/>
      <c r="UDE3" s="598"/>
      <c r="UDF3" s="598"/>
      <c r="UDG3" s="598"/>
      <c r="UDH3" s="598"/>
      <c r="UDI3" s="598"/>
      <c r="UDJ3" s="598"/>
      <c r="UDK3" s="598"/>
      <c r="UDL3" s="598"/>
      <c r="UDM3" s="598"/>
      <c r="UDN3" s="598"/>
      <c r="UDO3" s="598"/>
      <c r="UDP3" s="598"/>
      <c r="UDQ3" s="598"/>
      <c r="UDR3" s="598"/>
      <c r="UDS3" s="598"/>
      <c r="UDT3" s="598"/>
      <c r="UDU3" s="598"/>
      <c r="UDV3" s="598"/>
      <c r="UDW3" s="598"/>
      <c r="UDX3" s="598"/>
      <c r="UDY3" s="598"/>
      <c r="UDZ3" s="598"/>
      <c r="UEA3" s="598"/>
      <c r="UEB3" s="598"/>
      <c r="UEC3" s="598"/>
      <c r="UED3" s="598"/>
      <c r="UEE3" s="598"/>
      <c r="UEF3" s="598"/>
      <c r="UEG3" s="598"/>
      <c r="UEH3" s="598"/>
      <c r="UEI3" s="598"/>
      <c r="UEJ3" s="598"/>
      <c r="UEK3" s="598"/>
      <c r="UEL3" s="598"/>
      <c r="UEM3" s="598"/>
      <c r="UEN3" s="598"/>
      <c r="UEO3" s="598"/>
      <c r="UEP3" s="598"/>
      <c r="UEQ3" s="598"/>
      <c r="UER3" s="598"/>
      <c r="UES3" s="598"/>
      <c r="UET3" s="598"/>
      <c r="UEU3" s="598"/>
      <c r="UEV3" s="598"/>
      <c r="UEW3" s="598"/>
      <c r="UEX3" s="598"/>
      <c r="UEY3" s="598"/>
      <c r="UEZ3" s="598"/>
      <c r="UFA3" s="598"/>
      <c r="UFB3" s="598"/>
      <c r="UFC3" s="598"/>
      <c r="UFD3" s="598"/>
      <c r="UFE3" s="598"/>
      <c r="UFF3" s="598"/>
      <c r="UFG3" s="598"/>
      <c r="UFH3" s="598"/>
      <c r="UFI3" s="598"/>
      <c r="UFJ3" s="598"/>
      <c r="UFK3" s="598"/>
      <c r="UFL3" s="598"/>
      <c r="UFM3" s="598"/>
      <c r="UFN3" s="598"/>
      <c r="UFO3" s="598"/>
      <c r="UFP3" s="598"/>
      <c r="UFQ3" s="598"/>
      <c r="UFR3" s="598"/>
      <c r="UFS3" s="598"/>
      <c r="UFT3" s="598"/>
      <c r="UFU3" s="598"/>
      <c r="UFV3" s="598"/>
      <c r="UFW3" s="598"/>
      <c r="UFX3" s="598"/>
      <c r="UFY3" s="598"/>
      <c r="UFZ3" s="598"/>
      <c r="UGA3" s="598"/>
      <c r="UGB3" s="598"/>
      <c r="UGC3" s="598"/>
      <c r="UGD3" s="598"/>
      <c r="UGE3" s="598"/>
      <c r="UGF3" s="598"/>
      <c r="UGG3" s="598"/>
      <c r="UGH3" s="598"/>
      <c r="UGI3" s="598"/>
      <c r="UGJ3" s="598"/>
      <c r="UGK3" s="598"/>
      <c r="UGL3" s="598"/>
      <c r="UGM3" s="598"/>
      <c r="UGN3" s="598"/>
      <c r="UGO3" s="598"/>
      <c r="UGP3" s="598"/>
      <c r="UGQ3" s="598"/>
      <c r="UGR3" s="598"/>
      <c r="UGS3" s="598"/>
      <c r="UGT3" s="598"/>
      <c r="UGU3" s="598"/>
      <c r="UGV3" s="598"/>
      <c r="UGW3" s="598"/>
      <c r="UGX3" s="598"/>
      <c r="UGY3" s="598"/>
      <c r="UGZ3" s="598"/>
      <c r="UHA3" s="598"/>
      <c r="UHB3" s="598"/>
      <c r="UHC3" s="598"/>
      <c r="UHD3" s="598"/>
      <c r="UHE3" s="598"/>
      <c r="UHF3" s="598"/>
      <c r="UHG3" s="598"/>
      <c r="UHH3" s="598"/>
      <c r="UHI3" s="598"/>
      <c r="UHJ3" s="598"/>
      <c r="UHK3" s="598"/>
      <c r="UHL3" s="598"/>
      <c r="UHM3" s="598"/>
      <c r="UHN3" s="598"/>
      <c r="UHO3" s="598"/>
      <c r="UHP3" s="598"/>
      <c r="UHQ3" s="598"/>
      <c r="UHR3" s="598"/>
      <c r="UHS3" s="598"/>
      <c r="UHT3" s="598"/>
      <c r="UHU3" s="598"/>
      <c r="UHV3" s="598"/>
      <c r="UHW3" s="598"/>
      <c r="UHX3" s="598"/>
      <c r="UHY3" s="598"/>
      <c r="UHZ3" s="598"/>
      <c r="UIA3" s="598"/>
      <c r="UIB3" s="598"/>
      <c r="UIC3" s="598"/>
      <c r="UID3" s="598"/>
      <c r="UIE3" s="598"/>
      <c r="UIF3" s="598"/>
      <c r="UIG3" s="598"/>
      <c r="UIH3" s="598"/>
      <c r="UII3" s="598"/>
      <c r="UIJ3" s="598"/>
      <c r="UIK3" s="598"/>
      <c r="UIL3" s="598"/>
      <c r="UIM3" s="598"/>
      <c r="UIN3" s="598"/>
      <c r="UIO3" s="598"/>
      <c r="UIP3" s="598"/>
      <c r="UIQ3" s="598"/>
      <c r="UIR3" s="598"/>
      <c r="UIS3" s="598"/>
      <c r="UIT3" s="598"/>
      <c r="UIU3" s="598"/>
      <c r="UIV3" s="598"/>
      <c r="UIW3" s="598"/>
      <c r="UIX3" s="598"/>
      <c r="UIY3" s="598"/>
      <c r="UIZ3" s="598"/>
      <c r="UJA3" s="598"/>
      <c r="UJB3" s="598"/>
      <c r="UJC3" s="598"/>
      <c r="UJD3" s="598"/>
      <c r="UJE3" s="598"/>
      <c r="UJF3" s="598"/>
      <c r="UJG3" s="598"/>
      <c r="UJH3" s="598"/>
      <c r="UJI3" s="598"/>
      <c r="UJJ3" s="598"/>
      <c r="UJK3" s="598"/>
      <c r="UJL3" s="598"/>
      <c r="UJM3" s="598"/>
      <c r="UJN3" s="598"/>
      <c r="UJO3" s="598"/>
      <c r="UJP3" s="598"/>
      <c r="UJQ3" s="598"/>
      <c r="UJR3" s="598"/>
      <c r="UJS3" s="598"/>
      <c r="UJT3" s="598"/>
      <c r="UJU3" s="598"/>
      <c r="UJV3" s="598"/>
      <c r="UJW3" s="598"/>
      <c r="UJX3" s="598"/>
      <c r="UJY3" s="598"/>
      <c r="UJZ3" s="598"/>
      <c r="UKA3" s="598"/>
      <c r="UKB3" s="598"/>
      <c r="UKC3" s="598"/>
      <c r="UKD3" s="598"/>
      <c r="UKE3" s="598"/>
      <c r="UKF3" s="598"/>
      <c r="UKG3" s="598"/>
      <c r="UKH3" s="598"/>
      <c r="UKI3" s="598"/>
      <c r="UKJ3" s="598"/>
      <c r="UKK3" s="598"/>
      <c r="UKL3" s="598"/>
      <c r="UKM3" s="598"/>
      <c r="UKN3" s="598"/>
      <c r="UKO3" s="598"/>
      <c r="UKP3" s="598"/>
      <c r="UKQ3" s="598"/>
      <c r="UKR3" s="598"/>
      <c r="UKS3" s="598"/>
      <c r="UKT3" s="598"/>
      <c r="UKU3" s="598"/>
      <c r="UKV3" s="598"/>
      <c r="UKW3" s="598"/>
      <c r="UKX3" s="598"/>
      <c r="UKY3" s="598"/>
      <c r="UKZ3" s="598"/>
      <c r="ULA3" s="598"/>
      <c r="ULB3" s="598"/>
      <c r="ULC3" s="598"/>
      <c r="ULD3" s="598"/>
      <c r="ULE3" s="598"/>
      <c r="ULF3" s="598"/>
      <c r="ULG3" s="598"/>
      <c r="ULH3" s="598"/>
      <c r="ULI3" s="598"/>
      <c r="ULJ3" s="598"/>
      <c r="ULK3" s="598"/>
      <c r="ULL3" s="598"/>
      <c r="ULM3" s="598"/>
      <c r="ULN3" s="598"/>
      <c r="ULO3" s="598"/>
      <c r="ULP3" s="598"/>
      <c r="ULQ3" s="598"/>
      <c r="ULR3" s="598"/>
      <c r="ULS3" s="598"/>
      <c r="ULT3" s="598"/>
      <c r="ULU3" s="598"/>
      <c r="ULV3" s="598"/>
      <c r="ULW3" s="598"/>
      <c r="ULX3" s="598"/>
      <c r="ULY3" s="598"/>
      <c r="ULZ3" s="598"/>
      <c r="UMA3" s="598"/>
      <c r="UMB3" s="598"/>
      <c r="UMC3" s="598"/>
      <c r="UMD3" s="598"/>
      <c r="UME3" s="598"/>
      <c r="UMF3" s="598"/>
      <c r="UMG3" s="598"/>
      <c r="UMH3" s="598"/>
      <c r="UMI3" s="598"/>
      <c r="UMJ3" s="598"/>
      <c r="UMK3" s="598"/>
      <c r="UML3" s="598"/>
      <c r="UMM3" s="598"/>
      <c r="UMN3" s="598"/>
      <c r="UMO3" s="598"/>
      <c r="UMP3" s="598"/>
      <c r="UMQ3" s="598"/>
      <c r="UMR3" s="598"/>
      <c r="UMS3" s="598"/>
      <c r="UMT3" s="598"/>
      <c r="UMU3" s="598"/>
      <c r="UMV3" s="598"/>
      <c r="UMW3" s="598"/>
      <c r="UMX3" s="598"/>
      <c r="UMY3" s="598"/>
      <c r="UMZ3" s="598"/>
      <c r="UNA3" s="598"/>
      <c r="UNB3" s="598"/>
      <c r="UNC3" s="598"/>
      <c r="UND3" s="598"/>
      <c r="UNE3" s="598"/>
      <c r="UNF3" s="598"/>
      <c r="UNG3" s="598"/>
      <c r="UNH3" s="598"/>
      <c r="UNI3" s="598"/>
      <c r="UNJ3" s="598"/>
      <c r="UNK3" s="598"/>
      <c r="UNL3" s="598"/>
      <c r="UNM3" s="598"/>
      <c r="UNN3" s="598"/>
      <c r="UNO3" s="598"/>
      <c r="UNP3" s="598"/>
      <c r="UNQ3" s="598"/>
      <c r="UNR3" s="598"/>
      <c r="UNS3" s="598"/>
      <c r="UNT3" s="598"/>
      <c r="UNU3" s="598"/>
      <c r="UNV3" s="598"/>
      <c r="UNW3" s="598"/>
      <c r="UNX3" s="598"/>
      <c r="UNY3" s="598"/>
      <c r="UNZ3" s="598"/>
      <c r="UOA3" s="598"/>
      <c r="UOB3" s="598"/>
      <c r="UOC3" s="598"/>
      <c r="UOD3" s="598"/>
      <c r="UOE3" s="598"/>
      <c r="UOF3" s="598"/>
      <c r="UOG3" s="598"/>
      <c r="UOH3" s="598"/>
      <c r="UOI3" s="598"/>
      <c r="UOJ3" s="598"/>
      <c r="UOK3" s="598"/>
      <c r="UOL3" s="598"/>
      <c r="UOM3" s="598"/>
      <c r="UON3" s="598"/>
      <c r="UOO3" s="598"/>
      <c r="UOP3" s="598"/>
      <c r="UOQ3" s="598"/>
      <c r="UOR3" s="598"/>
      <c r="UOS3" s="598"/>
      <c r="UOT3" s="598"/>
      <c r="UOU3" s="598"/>
      <c r="UOV3" s="598"/>
      <c r="UOW3" s="598"/>
      <c r="UOX3" s="598"/>
      <c r="UOY3" s="598"/>
      <c r="UOZ3" s="598"/>
      <c r="UPA3" s="598"/>
      <c r="UPB3" s="598"/>
      <c r="UPC3" s="598"/>
      <c r="UPD3" s="598"/>
      <c r="UPE3" s="598"/>
      <c r="UPF3" s="598"/>
      <c r="UPG3" s="598"/>
      <c r="UPH3" s="598"/>
      <c r="UPI3" s="598"/>
      <c r="UPJ3" s="598"/>
      <c r="UPK3" s="598"/>
      <c r="UPL3" s="598"/>
      <c r="UPM3" s="598"/>
      <c r="UPN3" s="598"/>
      <c r="UPO3" s="598"/>
      <c r="UPP3" s="598"/>
      <c r="UPQ3" s="598"/>
      <c r="UPR3" s="598"/>
      <c r="UPS3" s="598"/>
      <c r="UPT3" s="598"/>
      <c r="UPU3" s="598"/>
      <c r="UPV3" s="598"/>
      <c r="UPW3" s="598"/>
      <c r="UPX3" s="598"/>
      <c r="UPY3" s="598"/>
      <c r="UPZ3" s="598"/>
      <c r="UQA3" s="598"/>
      <c r="UQB3" s="598"/>
      <c r="UQC3" s="598"/>
      <c r="UQD3" s="598"/>
      <c r="UQE3" s="598"/>
      <c r="UQF3" s="598"/>
      <c r="UQG3" s="598"/>
      <c r="UQH3" s="598"/>
      <c r="UQI3" s="598"/>
      <c r="UQJ3" s="598"/>
      <c r="UQK3" s="598"/>
      <c r="UQL3" s="598"/>
      <c r="UQM3" s="598"/>
      <c r="UQN3" s="598"/>
      <c r="UQO3" s="598"/>
      <c r="UQP3" s="598"/>
      <c r="UQQ3" s="598"/>
      <c r="UQR3" s="598"/>
      <c r="UQS3" s="598"/>
      <c r="UQT3" s="598"/>
      <c r="UQU3" s="598"/>
      <c r="UQV3" s="598"/>
      <c r="UQW3" s="598"/>
      <c r="UQX3" s="598"/>
      <c r="UQY3" s="598"/>
      <c r="UQZ3" s="598"/>
      <c r="URA3" s="598"/>
      <c r="URB3" s="598"/>
      <c r="URC3" s="598"/>
      <c r="URD3" s="598"/>
      <c r="URE3" s="598"/>
      <c r="URF3" s="598"/>
      <c r="URG3" s="598"/>
      <c r="URH3" s="598"/>
      <c r="URI3" s="598"/>
      <c r="URJ3" s="598"/>
      <c r="URK3" s="598"/>
      <c r="URL3" s="598"/>
      <c r="URM3" s="598"/>
      <c r="URN3" s="598"/>
      <c r="URO3" s="598"/>
      <c r="URP3" s="598"/>
      <c r="URQ3" s="598"/>
      <c r="URR3" s="598"/>
      <c r="URS3" s="598"/>
      <c r="URT3" s="598"/>
      <c r="URU3" s="598"/>
      <c r="URV3" s="598"/>
      <c r="URW3" s="598"/>
      <c r="URX3" s="598"/>
      <c r="URY3" s="598"/>
      <c r="URZ3" s="598"/>
      <c r="USA3" s="598"/>
      <c r="USB3" s="598"/>
      <c r="USC3" s="598"/>
      <c r="USD3" s="598"/>
      <c r="USE3" s="598"/>
      <c r="USF3" s="598"/>
      <c r="USG3" s="598"/>
      <c r="USH3" s="598"/>
      <c r="USI3" s="598"/>
      <c r="USJ3" s="598"/>
      <c r="USK3" s="598"/>
      <c r="USL3" s="598"/>
      <c r="USM3" s="598"/>
      <c r="USN3" s="598"/>
      <c r="USO3" s="598"/>
      <c r="USP3" s="598"/>
      <c r="USQ3" s="598"/>
      <c r="USR3" s="598"/>
      <c r="USS3" s="598"/>
      <c r="UST3" s="598"/>
      <c r="USU3" s="598"/>
      <c r="USV3" s="598"/>
      <c r="USW3" s="598"/>
      <c r="USX3" s="598"/>
      <c r="USY3" s="598"/>
      <c r="USZ3" s="598"/>
      <c r="UTA3" s="598"/>
      <c r="UTB3" s="598"/>
      <c r="UTC3" s="598"/>
      <c r="UTD3" s="598"/>
      <c r="UTE3" s="598"/>
      <c r="UTF3" s="598"/>
      <c r="UTG3" s="598"/>
      <c r="UTH3" s="598"/>
      <c r="UTI3" s="598"/>
      <c r="UTJ3" s="598"/>
      <c r="UTK3" s="598"/>
      <c r="UTL3" s="598"/>
      <c r="UTM3" s="598"/>
      <c r="UTN3" s="598"/>
      <c r="UTO3" s="598"/>
      <c r="UTP3" s="598"/>
      <c r="UTQ3" s="598"/>
      <c r="UTR3" s="598"/>
      <c r="UTS3" s="598"/>
      <c r="UTT3" s="598"/>
      <c r="UTU3" s="598"/>
      <c r="UTV3" s="598"/>
      <c r="UTW3" s="598"/>
      <c r="UTX3" s="598"/>
      <c r="UTY3" s="598"/>
      <c r="UTZ3" s="598"/>
      <c r="UUA3" s="598"/>
      <c r="UUB3" s="598"/>
      <c r="UUC3" s="598"/>
      <c r="UUD3" s="598"/>
      <c r="UUE3" s="598"/>
      <c r="UUF3" s="598"/>
      <c r="UUG3" s="598"/>
      <c r="UUH3" s="598"/>
      <c r="UUI3" s="598"/>
      <c r="UUJ3" s="598"/>
      <c r="UUK3" s="598"/>
      <c r="UUL3" s="598"/>
      <c r="UUM3" s="598"/>
      <c r="UUN3" s="598"/>
      <c r="UUO3" s="598"/>
      <c r="UUP3" s="598"/>
      <c r="UUQ3" s="598"/>
      <c r="UUR3" s="598"/>
      <c r="UUS3" s="598"/>
      <c r="UUT3" s="598"/>
      <c r="UUU3" s="598"/>
      <c r="UUV3" s="598"/>
      <c r="UUW3" s="598"/>
      <c r="UUX3" s="598"/>
      <c r="UUY3" s="598"/>
      <c r="UUZ3" s="598"/>
      <c r="UVA3" s="598"/>
      <c r="UVB3" s="598"/>
      <c r="UVC3" s="598"/>
      <c r="UVD3" s="598"/>
      <c r="UVE3" s="598"/>
      <c r="UVF3" s="598"/>
      <c r="UVG3" s="598"/>
      <c r="UVH3" s="598"/>
      <c r="UVI3" s="598"/>
      <c r="UVJ3" s="598"/>
      <c r="UVK3" s="598"/>
      <c r="UVL3" s="598"/>
      <c r="UVM3" s="598"/>
      <c r="UVN3" s="598"/>
      <c r="UVO3" s="598"/>
      <c r="UVP3" s="598"/>
      <c r="UVQ3" s="598"/>
      <c r="UVR3" s="598"/>
      <c r="UVS3" s="598"/>
      <c r="UVT3" s="598"/>
      <c r="UVU3" s="598"/>
      <c r="UVV3" s="598"/>
      <c r="UVW3" s="598"/>
      <c r="UVX3" s="598"/>
      <c r="UVY3" s="598"/>
      <c r="UVZ3" s="598"/>
      <c r="UWA3" s="598"/>
      <c r="UWB3" s="598"/>
      <c r="UWC3" s="598"/>
      <c r="UWD3" s="598"/>
      <c r="UWE3" s="598"/>
      <c r="UWF3" s="598"/>
      <c r="UWG3" s="598"/>
      <c r="UWH3" s="598"/>
      <c r="UWI3" s="598"/>
      <c r="UWJ3" s="598"/>
      <c r="UWK3" s="598"/>
      <c r="UWL3" s="598"/>
      <c r="UWM3" s="598"/>
      <c r="UWN3" s="598"/>
      <c r="UWO3" s="598"/>
      <c r="UWP3" s="598"/>
      <c r="UWQ3" s="598"/>
      <c r="UWR3" s="598"/>
      <c r="UWS3" s="598"/>
      <c r="UWT3" s="598"/>
      <c r="UWU3" s="598"/>
      <c r="UWV3" s="598"/>
      <c r="UWW3" s="598"/>
      <c r="UWX3" s="598"/>
      <c r="UWY3" s="598"/>
      <c r="UWZ3" s="598"/>
      <c r="UXA3" s="598"/>
      <c r="UXB3" s="598"/>
      <c r="UXC3" s="598"/>
      <c r="UXD3" s="598"/>
      <c r="UXE3" s="598"/>
      <c r="UXF3" s="598"/>
      <c r="UXG3" s="598"/>
      <c r="UXH3" s="598"/>
      <c r="UXI3" s="598"/>
      <c r="UXJ3" s="598"/>
      <c r="UXK3" s="598"/>
      <c r="UXL3" s="598"/>
      <c r="UXM3" s="598"/>
      <c r="UXN3" s="598"/>
      <c r="UXO3" s="598"/>
      <c r="UXP3" s="598"/>
      <c r="UXQ3" s="598"/>
      <c r="UXR3" s="598"/>
      <c r="UXS3" s="598"/>
      <c r="UXT3" s="598"/>
      <c r="UXU3" s="598"/>
      <c r="UXV3" s="598"/>
      <c r="UXW3" s="598"/>
      <c r="UXX3" s="598"/>
      <c r="UXY3" s="598"/>
      <c r="UXZ3" s="598"/>
      <c r="UYA3" s="598"/>
      <c r="UYB3" s="598"/>
      <c r="UYC3" s="598"/>
      <c r="UYD3" s="598"/>
      <c r="UYE3" s="598"/>
      <c r="UYF3" s="598"/>
      <c r="UYG3" s="598"/>
      <c r="UYH3" s="598"/>
      <c r="UYI3" s="598"/>
      <c r="UYJ3" s="598"/>
      <c r="UYK3" s="598"/>
      <c r="UYL3" s="598"/>
      <c r="UYM3" s="598"/>
      <c r="UYN3" s="598"/>
      <c r="UYO3" s="598"/>
      <c r="UYP3" s="598"/>
      <c r="UYQ3" s="598"/>
      <c r="UYR3" s="598"/>
      <c r="UYS3" s="598"/>
      <c r="UYT3" s="598"/>
      <c r="UYU3" s="598"/>
      <c r="UYV3" s="598"/>
      <c r="UYW3" s="598"/>
      <c r="UYX3" s="598"/>
      <c r="UYY3" s="598"/>
      <c r="UYZ3" s="598"/>
      <c r="UZA3" s="598"/>
      <c r="UZB3" s="598"/>
      <c r="UZC3" s="598"/>
      <c r="UZD3" s="598"/>
      <c r="UZE3" s="598"/>
      <c r="UZF3" s="598"/>
      <c r="UZG3" s="598"/>
      <c r="UZH3" s="598"/>
      <c r="UZI3" s="598"/>
      <c r="UZJ3" s="598"/>
      <c r="UZK3" s="598"/>
      <c r="UZL3" s="598"/>
      <c r="UZM3" s="598"/>
      <c r="UZN3" s="598"/>
      <c r="UZO3" s="598"/>
      <c r="UZP3" s="598"/>
      <c r="UZQ3" s="598"/>
      <c r="UZR3" s="598"/>
      <c r="UZS3" s="598"/>
      <c r="UZT3" s="598"/>
      <c r="UZU3" s="598"/>
      <c r="UZV3" s="598"/>
      <c r="UZW3" s="598"/>
      <c r="UZX3" s="598"/>
      <c r="UZY3" s="598"/>
      <c r="UZZ3" s="598"/>
      <c r="VAA3" s="598"/>
      <c r="VAB3" s="598"/>
      <c r="VAC3" s="598"/>
      <c r="VAD3" s="598"/>
      <c r="VAE3" s="598"/>
      <c r="VAF3" s="598"/>
      <c r="VAG3" s="598"/>
      <c r="VAH3" s="598"/>
      <c r="VAI3" s="598"/>
      <c r="VAJ3" s="598"/>
      <c r="VAK3" s="598"/>
      <c r="VAL3" s="598"/>
      <c r="VAM3" s="598"/>
      <c r="VAN3" s="598"/>
      <c r="VAO3" s="598"/>
      <c r="VAP3" s="598"/>
      <c r="VAQ3" s="598"/>
      <c r="VAR3" s="598"/>
      <c r="VAS3" s="598"/>
      <c r="VAT3" s="598"/>
      <c r="VAU3" s="598"/>
      <c r="VAV3" s="598"/>
      <c r="VAW3" s="598"/>
      <c r="VAX3" s="598"/>
      <c r="VAY3" s="598"/>
      <c r="VAZ3" s="598"/>
      <c r="VBA3" s="598"/>
      <c r="VBB3" s="598"/>
      <c r="VBC3" s="598"/>
      <c r="VBD3" s="598"/>
      <c r="VBE3" s="598"/>
      <c r="VBF3" s="598"/>
      <c r="VBG3" s="598"/>
      <c r="VBH3" s="598"/>
      <c r="VBI3" s="598"/>
      <c r="VBJ3" s="598"/>
      <c r="VBK3" s="598"/>
      <c r="VBL3" s="598"/>
      <c r="VBM3" s="598"/>
      <c r="VBN3" s="598"/>
      <c r="VBO3" s="598"/>
      <c r="VBP3" s="598"/>
      <c r="VBQ3" s="598"/>
      <c r="VBR3" s="598"/>
      <c r="VBS3" s="598"/>
      <c r="VBT3" s="598"/>
      <c r="VBU3" s="598"/>
      <c r="VBV3" s="598"/>
      <c r="VBW3" s="598"/>
      <c r="VBX3" s="598"/>
      <c r="VBY3" s="598"/>
      <c r="VBZ3" s="598"/>
      <c r="VCA3" s="598"/>
      <c r="VCB3" s="598"/>
      <c r="VCC3" s="598"/>
      <c r="VCD3" s="598"/>
      <c r="VCE3" s="598"/>
      <c r="VCF3" s="598"/>
      <c r="VCG3" s="598"/>
      <c r="VCH3" s="598"/>
      <c r="VCI3" s="598"/>
      <c r="VCJ3" s="598"/>
      <c r="VCK3" s="598"/>
      <c r="VCL3" s="598"/>
      <c r="VCM3" s="598"/>
      <c r="VCN3" s="598"/>
      <c r="VCO3" s="598"/>
      <c r="VCP3" s="598"/>
      <c r="VCQ3" s="598"/>
      <c r="VCR3" s="598"/>
      <c r="VCS3" s="598"/>
      <c r="VCT3" s="598"/>
      <c r="VCU3" s="598"/>
      <c r="VCV3" s="598"/>
      <c r="VCW3" s="598"/>
      <c r="VCX3" s="598"/>
      <c r="VCY3" s="598"/>
      <c r="VCZ3" s="598"/>
      <c r="VDA3" s="598"/>
      <c r="VDB3" s="598"/>
      <c r="VDC3" s="598"/>
      <c r="VDD3" s="598"/>
      <c r="VDE3" s="598"/>
      <c r="VDF3" s="598"/>
      <c r="VDG3" s="598"/>
      <c r="VDH3" s="598"/>
      <c r="VDI3" s="598"/>
      <c r="VDJ3" s="598"/>
      <c r="VDK3" s="598"/>
      <c r="VDL3" s="598"/>
      <c r="VDM3" s="598"/>
      <c r="VDN3" s="598"/>
      <c r="VDO3" s="598"/>
      <c r="VDP3" s="598"/>
      <c r="VDQ3" s="598"/>
      <c r="VDR3" s="598"/>
      <c r="VDS3" s="598"/>
      <c r="VDT3" s="598"/>
      <c r="VDU3" s="598"/>
      <c r="VDV3" s="598"/>
      <c r="VDW3" s="598"/>
      <c r="VDX3" s="598"/>
      <c r="VDY3" s="598"/>
      <c r="VDZ3" s="598"/>
      <c r="VEA3" s="598"/>
      <c r="VEB3" s="598"/>
      <c r="VEC3" s="598"/>
      <c r="VED3" s="598"/>
      <c r="VEE3" s="598"/>
      <c r="VEF3" s="598"/>
      <c r="VEG3" s="598"/>
      <c r="VEH3" s="598"/>
      <c r="VEI3" s="598"/>
      <c r="VEJ3" s="598"/>
      <c r="VEK3" s="598"/>
      <c r="VEL3" s="598"/>
      <c r="VEM3" s="598"/>
      <c r="VEN3" s="598"/>
      <c r="VEO3" s="598"/>
      <c r="VEP3" s="598"/>
      <c r="VEQ3" s="598"/>
      <c r="VER3" s="598"/>
      <c r="VES3" s="598"/>
      <c r="VET3" s="598"/>
      <c r="VEU3" s="598"/>
      <c r="VEV3" s="598"/>
      <c r="VEW3" s="598"/>
      <c r="VEX3" s="598"/>
      <c r="VEY3" s="598"/>
      <c r="VEZ3" s="598"/>
      <c r="VFA3" s="598"/>
      <c r="VFB3" s="598"/>
      <c r="VFC3" s="598"/>
      <c r="VFD3" s="598"/>
      <c r="VFE3" s="598"/>
      <c r="VFF3" s="598"/>
      <c r="VFG3" s="598"/>
      <c r="VFH3" s="598"/>
      <c r="VFI3" s="598"/>
      <c r="VFJ3" s="598"/>
      <c r="VFK3" s="598"/>
      <c r="VFL3" s="598"/>
      <c r="VFM3" s="598"/>
      <c r="VFN3" s="598"/>
      <c r="VFO3" s="598"/>
      <c r="VFP3" s="598"/>
      <c r="VFQ3" s="598"/>
      <c r="VFR3" s="598"/>
      <c r="VFS3" s="598"/>
      <c r="VFT3" s="598"/>
      <c r="VFU3" s="598"/>
      <c r="VFV3" s="598"/>
      <c r="VFW3" s="598"/>
      <c r="VFX3" s="598"/>
      <c r="VFY3" s="598"/>
      <c r="VFZ3" s="598"/>
      <c r="VGA3" s="598"/>
      <c r="VGB3" s="598"/>
      <c r="VGC3" s="598"/>
      <c r="VGD3" s="598"/>
      <c r="VGE3" s="598"/>
      <c r="VGF3" s="598"/>
      <c r="VGG3" s="598"/>
      <c r="VGH3" s="598"/>
      <c r="VGI3" s="598"/>
      <c r="VGJ3" s="598"/>
      <c r="VGK3" s="598"/>
      <c r="VGL3" s="598"/>
      <c r="VGM3" s="598"/>
      <c r="VGN3" s="598"/>
      <c r="VGO3" s="598"/>
      <c r="VGP3" s="598"/>
      <c r="VGQ3" s="598"/>
      <c r="VGR3" s="598"/>
      <c r="VGS3" s="598"/>
      <c r="VGT3" s="598"/>
      <c r="VGU3" s="598"/>
      <c r="VGV3" s="598"/>
      <c r="VGW3" s="598"/>
      <c r="VGX3" s="598"/>
      <c r="VGY3" s="598"/>
      <c r="VGZ3" s="598"/>
      <c r="VHA3" s="598"/>
      <c r="VHB3" s="598"/>
      <c r="VHC3" s="598"/>
      <c r="VHD3" s="598"/>
      <c r="VHE3" s="598"/>
      <c r="VHF3" s="598"/>
      <c r="VHG3" s="598"/>
      <c r="VHH3" s="598"/>
      <c r="VHI3" s="598"/>
      <c r="VHJ3" s="598"/>
      <c r="VHK3" s="598"/>
      <c r="VHL3" s="598"/>
      <c r="VHM3" s="598"/>
      <c r="VHN3" s="598"/>
      <c r="VHO3" s="598"/>
      <c r="VHP3" s="598"/>
      <c r="VHQ3" s="598"/>
      <c r="VHR3" s="598"/>
      <c r="VHS3" s="598"/>
      <c r="VHT3" s="598"/>
      <c r="VHU3" s="598"/>
      <c r="VHV3" s="598"/>
      <c r="VHW3" s="598"/>
      <c r="VHX3" s="598"/>
      <c r="VHY3" s="598"/>
      <c r="VHZ3" s="598"/>
      <c r="VIA3" s="598"/>
      <c r="VIB3" s="598"/>
      <c r="VIC3" s="598"/>
      <c r="VID3" s="598"/>
      <c r="VIE3" s="598"/>
      <c r="VIF3" s="598"/>
      <c r="VIG3" s="598"/>
      <c r="VIH3" s="598"/>
      <c r="VII3" s="598"/>
      <c r="VIJ3" s="598"/>
      <c r="VIK3" s="598"/>
      <c r="VIL3" s="598"/>
      <c r="VIM3" s="598"/>
      <c r="VIN3" s="598"/>
      <c r="VIO3" s="598"/>
      <c r="VIP3" s="598"/>
      <c r="VIQ3" s="598"/>
      <c r="VIR3" s="598"/>
      <c r="VIS3" s="598"/>
      <c r="VIT3" s="598"/>
      <c r="VIU3" s="598"/>
      <c r="VIV3" s="598"/>
      <c r="VIW3" s="598"/>
      <c r="VIX3" s="598"/>
      <c r="VIY3" s="598"/>
      <c r="VIZ3" s="598"/>
      <c r="VJA3" s="598"/>
      <c r="VJB3" s="598"/>
      <c r="VJC3" s="598"/>
      <c r="VJD3" s="598"/>
      <c r="VJE3" s="598"/>
      <c r="VJF3" s="598"/>
      <c r="VJG3" s="598"/>
      <c r="VJH3" s="598"/>
      <c r="VJI3" s="598"/>
      <c r="VJJ3" s="598"/>
      <c r="VJK3" s="598"/>
      <c r="VJL3" s="598"/>
      <c r="VJM3" s="598"/>
      <c r="VJN3" s="598"/>
      <c r="VJO3" s="598"/>
      <c r="VJP3" s="598"/>
      <c r="VJQ3" s="598"/>
      <c r="VJR3" s="598"/>
      <c r="VJS3" s="598"/>
      <c r="VJT3" s="598"/>
      <c r="VJU3" s="598"/>
      <c r="VJV3" s="598"/>
      <c r="VJW3" s="598"/>
      <c r="VJX3" s="598"/>
      <c r="VJY3" s="598"/>
      <c r="VJZ3" s="598"/>
      <c r="VKA3" s="598"/>
      <c r="VKB3" s="598"/>
      <c r="VKC3" s="598"/>
      <c r="VKD3" s="598"/>
      <c r="VKE3" s="598"/>
      <c r="VKF3" s="598"/>
      <c r="VKG3" s="598"/>
      <c r="VKH3" s="598"/>
      <c r="VKI3" s="598"/>
      <c r="VKJ3" s="598"/>
      <c r="VKK3" s="598"/>
      <c r="VKL3" s="598"/>
      <c r="VKM3" s="598"/>
      <c r="VKN3" s="598"/>
      <c r="VKO3" s="598"/>
      <c r="VKP3" s="598"/>
      <c r="VKQ3" s="598"/>
      <c r="VKR3" s="598"/>
      <c r="VKS3" s="598"/>
      <c r="VKT3" s="598"/>
      <c r="VKU3" s="598"/>
      <c r="VKV3" s="598"/>
      <c r="VKW3" s="598"/>
      <c r="VKX3" s="598"/>
      <c r="VKY3" s="598"/>
      <c r="VKZ3" s="598"/>
      <c r="VLA3" s="598"/>
      <c r="VLB3" s="598"/>
      <c r="VLC3" s="598"/>
      <c r="VLD3" s="598"/>
      <c r="VLE3" s="598"/>
      <c r="VLF3" s="598"/>
      <c r="VLG3" s="598"/>
      <c r="VLH3" s="598"/>
      <c r="VLI3" s="598"/>
      <c r="VLJ3" s="598"/>
      <c r="VLK3" s="598"/>
      <c r="VLL3" s="598"/>
      <c r="VLM3" s="598"/>
      <c r="VLN3" s="598"/>
      <c r="VLO3" s="598"/>
      <c r="VLP3" s="598"/>
      <c r="VLQ3" s="598"/>
      <c r="VLR3" s="598"/>
      <c r="VLS3" s="598"/>
      <c r="VLT3" s="598"/>
      <c r="VLU3" s="598"/>
      <c r="VLV3" s="598"/>
      <c r="VLW3" s="598"/>
      <c r="VLX3" s="598"/>
      <c r="VLY3" s="598"/>
      <c r="VLZ3" s="598"/>
      <c r="VMA3" s="598"/>
      <c r="VMB3" s="598"/>
      <c r="VMC3" s="598"/>
      <c r="VMD3" s="598"/>
      <c r="VME3" s="598"/>
      <c r="VMF3" s="598"/>
      <c r="VMG3" s="598"/>
      <c r="VMH3" s="598"/>
      <c r="VMI3" s="598"/>
      <c r="VMJ3" s="598"/>
      <c r="VMK3" s="598"/>
      <c r="VML3" s="598"/>
      <c r="VMM3" s="598"/>
      <c r="VMN3" s="598"/>
      <c r="VMO3" s="598"/>
      <c r="VMP3" s="598"/>
      <c r="VMQ3" s="598"/>
      <c r="VMR3" s="598"/>
      <c r="VMS3" s="598"/>
      <c r="VMT3" s="598"/>
      <c r="VMU3" s="598"/>
      <c r="VMV3" s="598"/>
      <c r="VMW3" s="598"/>
      <c r="VMX3" s="598"/>
      <c r="VMY3" s="598"/>
      <c r="VMZ3" s="598"/>
      <c r="VNA3" s="598"/>
      <c r="VNB3" s="598"/>
      <c r="VNC3" s="598"/>
      <c r="VND3" s="598"/>
      <c r="VNE3" s="598"/>
      <c r="VNF3" s="598"/>
      <c r="VNG3" s="598"/>
      <c r="VNH3" s="598"/>
      <c r="VNI3" s="598"/>
      <c r="VNJ3" s="598"/>
      <c r="VNK3" s="598"/>
      <c r="VNL3" s="598"/>
      <c r="VNM3" s="598"/>
      <c r="VNN3" s="598"/>
      <c r="VNO3" s="598"/>
      <c r="VNP3" s="598"/>
      <c r="VNQ3" s="598"/>
      <c r="VNR3" s="598"/>
      <c r="VNS3" s="598"/>
      <c r="VNT3" s="598"/>
      <c r="VNU3" s="598"/>
      <c r="VNV3" s="598"/>
      <c r="VNW3" s="598"/>
      <c r="VNX3" s="598"/>
      <c r="VNY3" s="598"/>
      <c r="VNZ3" s="598"/>
      <c r="VOA3" s="598"/>
      <c r="VOB3" s="598"/>
      <c r="VOC3" s="598"/>
      <c r="VOD3" s="598"/>
      <c r="VOE3" s="598"/>
      <c r="VOF3" s="598"/>
      <c r="VOG3" s="598"/>
      <c r="VOH3" s="598"/>
      <c r="VOI3" s="598"/>
      <c r="VOJ3" s="598"/>
      <c r="VOK3" s="598"/>
      <c r="VOL3" s="598"/>
      <c r="VOM3" s="598"/>
      <c r="VON3" s="598"/>
      <c r="VOO3" s="598"/>
      <c r="VOP3" s="598"/>
      <c r="VOQ3" s="598"/>
      <c r="VOR3" s="598"/>
      <c r="VOS3" s="598"/>
      <c r="VOT3" s="598"/>
      <c r="VOU3" s="598"/>
      <c r="VOV3" s="598"/>
      <c r="VOW3" s="598"/>
      <c r="VOX3" s="598"/>
      <c r="VOY3" s="598"/>
      <c r="VOZ3" s="598"/>
      <c r="VPA3" s="598"/>
      <c r="VPB3" s="598"/>
      <c r="VPC3" s="598"/>
      <c r="VPD3" s="598"/>
      <c r="VPE3" s="598"/>
      <c r="VPF3" s="598"/>
      <c r="VPG3" s="598"/>
      <c r="VPH3" s="598"/>
      <c r="VPI3" s="598"/>
      <c r="VPJ3" s="598"/>
      <c r="VPK3" s="598"/>
      <c r="VPL3" s="598"/>
      <c r="VPM3" s="598"/>
      <c r="VPN3" s="598"/>
      <c r="VPO3" s="598"/>
      <c r="VPP3" s="598"/>
      <c r="VPQ3" s="598"/>
      <c r="VPR3" s="598"/>
      <c r="VPS3" s="598"/>
      <c r="VPT3" s="598"/>
      <c r="VPU3" s="598"/>
      <c r="VPV3" s="598"/>
      <c r="VPW3" s="598"/>
      <c r="VPX3" s="598"/>
      <c r="VPY3" s="598"/>
      <c r="VPZ3" s="598"/>
      <c r="VQA3" s="598"/>
      <c r="VQB3" s="598"/>
      <c r="VQC3" s="598"/>
      <c r="VQD3" s="598"/>
      <c r="VQE3" s="598"/>
      <c r="VQF3" s="598"/>
      <c r="VQG3" s="598"/>
      <c r="VQH3" s="598"/>
      <c r="VQI3" s="598"/>
      <c r="VQJ3" s="598"/>
      <c r="VQK3" s="598"/>
      <c r="VQL3" s="598"/>
      <c r="VQM3" s="598"/>
      <c r="VQN3" s="598"/>
      <c r="VQO3" s="598"/>
      <c r="VQP3" s="598"/>
      <c r="VQQ3" s="598"/>
      <c r="VQR3" s="598"/>
      <c r="VQS3" s="598"/>
      <c r="VQT3" s="598"/>
      <c r="VQU3" s="598"/>
      <c r="VQV3" s="598"/>
      <c r="VQW3" s="598"/>
      <c r="VQX3" s="598"/>
      <c r="VQY3" s="598"/>
      <c r="VQZ3" s="598"/>
      <c r="VRA3" s="598"/>
      <c r="VRB3" s="598"/>
      <c r="VRC3" s="598"/>
      <c r="VRD3" s="598"/>
      <c r="VRE3" s="598"/>
      <c r="VRF3" s="598"/>
      <c r="VRG3" s="598"/>
      <c r="VRH3" s="598"/>
      <c r="VRI3" s="598"/>
      <c r="VRJ3" s="598"/>
      <c r="VRK3" s="598"/>
      <c r="VRL3" s="598"/>
      <c r="VRM3" s="598"/>
      <c r="VRN3" s="598"/>
      <c r="VRO3" s="598"/>
      <c r="VRP3" s="598"/>
      <c r="VRQ3" s="598"/>
      <c r="VRR3" s="598"/>
      <c r="VRS3" s="598"/>
      <c r="VRT3" s="598"/>
      <c r="VRU3" s="598"/>
      <c r="VRV3" s="598"/>
      <c r="VRW3" s="598"/>
      <c r="VRX3" s="598"/>
      <c r="VRY3" s="598"/>
      <c r="VRZ3" s="598"/>
      <c r="VSA3" s="598"/>
      <c r="VSB3" s="598"/>
      <c r="VSC3" s="598"/>
      <c r="VSD3" s="598"/>
      <c r="VSE3" s="598"/>
      <c r="VSF3" s="598"/>
      <c r="VSG3" s="598"/>
      <c r="VSH3" s="598"/>
      <c r="VSI3" s="598"/>
      <c r="VSJ3" s="598"/>
      <c r="VSK3" s="598"/>
      <c r="VSL3" s="598"/>
      <c r="VSM3" s="598"/>
      <c r="VSN3" s="598"/>
      <c r="VSO3" s="598"/>
      <c r="VSP3" s="598"/>
      <c r="VSQ3" s="598"/>
      <c r="VSR3" s="598"/>
      <c r="VSS3" s="598"/>
      <c r="VST3" s="598"/>
      <c r="VSU3" s="598"/>
      <c r="VSV3" s="598"/>
      <c r="VSW3" s="598"/>
      <c r="VSX3" s="598"/>
      <c r="VSY3" s="598"/>
      <c r="VSZ3" s="598"/>
      <c r="VTA3" s="598"/>
      <c r="VTB3" s="598"/>
      <c r="VTC3" s="598"/>
      <c r="VTD3" s="598"/>
      <c r="VTE3" s="598"/>
      <c r="VTF3" s="598"/>
      <c r="VTG3" s="598"/>
      <c r="VTH3" s="598"/>
      <c r="VTI3" s="598"/>
      <c r="VTJ3" s="598"/>
      <c r="VTK3" s="598"/>
      <c r="VTL3" s="598"/>
      <c r="VTM3" s="598"/>
      <c r="VTN3" s="598"/>
      <c r="VTO3" s="598"/>
      <c r="VTP3" s="598"/>
      <c r="VTQ3" s="598"/>
      <c r="VTR3" s="598"/>
      <c r="VTS3" s="598"/>
      <c r="VTT3" s="598"/>
      <c r="VTU3" s="598"/>
      <c r="VTV3" s="598"/>
      <c r="VTW3" s="598"/>
      <c r="VTX3" s="598"/>
      <c r="VTY3" s="598"/>
      <c r="VTZ3" s="598"/>
      <c r="VUA3" s="598"/>
      <c r="VUB3" s="598"/>
      <c r="VUC3" s="598"/>
      <c r="VUD3" s="598"/>
      <c r="VUE3" s="598"/>
      <c r="VUF3" s="598"/>
      <c r="VUG3" s="598"/>
      <c r="VUH3" s="598"/>
      <c r="VUI3" s="598"/>
      <c r="VUJ3" s="598"/>
      <c r="VUK3" s="598"/>
      <c r="VUL3" s="598"/>
      <c r="VUM3" s="598"/>
      <c r="VUN3" s="598"/>
      <c r="VUO3" s="598"/>
      <c r="VUP3" s="598"/>
      <c r="VUQ3" s="598"/>
      <c r="VUR3" s="598"/>
      <c r="VUS3" s="598"/>
      <c r="VUT3" s="598"/>
      <c r="VUU3" s="598"/>
      <c r="VUV3" s="598"/>
      <c r="VUW3" s="598"/>
      <c r="VUX3" s="598"/>
      <c r="VUY3" s="598"/>
      <c r="VUZ3" s="598"/>
      <c r="VVA3" s="598"/>
      <c r="VVB3" s="598"/>
      <c r="VVC3" s="598"/>
      <c r="VVD3" s="598"/>
      <c r="VVE3" s="598"/>
      <c r="VVF3" s="598"/>
      <c r="VVG3" s="598"/>
      <c r="VVH3" s="598"/>
      <c r="VVI3" s="598"/>
      <c r="VVJ3" s="598"/>
      <c r="VVK3" s="598"/>
      <c r="VVL3" s="598"/>
      <c r="VVM3" s="598"/>
      <c r="VVN3" s="598"/>
      <c r="VVO3" s="598"/>
      <c r="VVP3" s="598"/>
      <c r="VVQ3" s="598"/>
      <c r="VVR3" s="598"/>
      <c r="VVS3" s="598"/>
      <c r="VVT3" s="598"/>
      <c r="VVU3" s="598"/>
      <c r="VVV3" s="598"/>
      <c r="VVW3" s="598"/>
      <c r="VVX3" s="598"/>
      <c r="VVY3" s="598"/>
      <c r="VVZ3" s="598"/>
      <c r="VWA3" s="598"/>
      <c r="VWB3" s="598"/>
      <c r="VWC3" s="598"/>
      <c r="VWD3" s="598"/>
      <c r="VWE3" s="598"/>
      <c r="VWF3" s="598"/>
      <c r="VWG3" s="598"/>
      <c r="VWH3" s="598"/>
      <c r="VWI3" s="598"/>
      <c r="VWJ3" s="598"/>
      <c r="VWK3" s="598"/>
      <c r="VWL3" s="598"/>
      <c r="VWM3" s="598"/>
      <c r="VWN3" s="598"/>
      <c r="VWO3" s="598"/>
      <c r="VWP3" s="598"/>
      <c r="VWQ3" s="598"/>
      <c r="VWR3" s="598"/>
      <c r="VWS3" s="598"/>
      <c r="VWT3" s="598"/>
      <c r="VWU3" s="598"/>
      <c r="VWV3" s="598"/>
      <c r="VWW3" s="598"/>
      <c r="VWX3" s="598"/>
      <c r="VWY3" s="598"/>
      <c r="VWZ3" s="598"/>
      <c r="VXA3" s="598"/>
      <c r="VXB3" s="598"/>
      <c r="VXC3" s="598"/>
      <c r="VXD3" s="598"/>
      <c r="VXE3" s="598"/>
      <c r="VXF3" s="598"/>
      <c r="VXG3" s="598"/>
      <c r="VXH3" s="598"/>
      <c r="VXI3" s="598"/>
      <c r="VXJ3" s="598"/>
      <c r="VXK3" s="598"/>
      <c r="VXL3" s="598"/>
      <c r="VXM3" s="598"/>
      <c r="VXN3" s="598"/>
      <c r="VXO3" s="598"/>
      <c r="VXP3" s="598"/>
      <c r="VXQ3" s="598"/>
      <c r="VXR3" s="598"/>
      <c r="VXS3" s="598"/>
      <c r="VXT3" s="598"/>
      <c r="VXU3" s="598"/>
      <c r="VXV3" s="598"/>
      <c r="VXW3" s="598"/>
      <c r="VXX3" s="598"/>
      <c r="VXY3" s="598"/>
      <c r="VXZ3" s="598"/>
      <c r="VYA3" s="598"/>
      <c r="VYB3" s="598"/>
      <c r="VYC3" s="598"/>
      <c r="VYD3" s="598"/>
      <c r="VYE3" s="598"/>
      <c r="VYF3" s="598"/>
      <c r="VYG3" s="598"/>
      <c r="VYH3" s="598"/>
      <c r="VYI3" s="598"/>
      <c r="VYJ3" s="598"/>
      <c r="VYK3" s="598"/>
      <c r="VYL3" s="598"/>
      <c r="VYM3" s="598"/>
      <c r="VYN3" s="598"/>
      <c r="VYO3" s="598"/>
      <c r="VYP3" s="598"/>
      <c r="VYQ3" s="598"/>
      <c r="VYR3" s="598"/>
      <c r="VYS3" s="598"/>
      <c r="VYT3" s="598"/>
      <c r="VYU3" s="598"/>
      <c r="VYV3" s="598"/>
      <c r="VYW3" s="598"/>
      <c r="VYX3" s="598"/>
      <c r="VYY3" s="598"/>
      <c r="VYZ3" s="598"/>
      <c r="VZA3" s="598"/>
      <c r="VZB3" s="598"/>
      <c r="VZC3" s="598"/>
      <c r="VZD3" s="598"/>
      <c r="VZE3" s="598"/>
      <c r="VZF3" s="598"/>
      <c r="VZG3" s="598"/>
      <c r="VZH3" s="598"/>
      <c r="VZI3" s="598"/>
      <c r="VZJ3" s="598"/>
      <c r="VZK3" s="598"/>
      <c r="VZL3" s="598"/>
      <c r="VZM3" s="598"/>
      <c r="VZN3" s="598"/>
      <c r="VZO3" s="598"/>
      <c r="VZP3" s="598"/>
      <c r="VZQ3" s="598"/>
      <c r="VZR3" s="598"/>
      <c r="VZS3" s="598"/>
      <c r="VZT3" s="598"/>
      <c r="VZU3" s="598"/>
      <c r="VZV3" s="598"/>
      <c r="VZW3" s="598"/>
      <c r="VZX3" s="598"/>
      <c r="VZY3" s="598"/>
      <c r="VZZ3" s="598"/>
      <c r="WAA3" s="598"/>
      <c r="WAB3" s="598"/>
      <c r="WAC3" s="598"/>
      <c r="WAD3" s="598"/>
      <c r="WAE3" s="598"/>
      <c r="WAF3" s="598"/>
      <c r="WAG3" s="598"/>
      <c r="WAH3" s="598"/>
      <c r="WAI3" s="598"/>
      <c r="WAJ3" s="598"/>
      <c r="WAK3" s="598"/>
      <c r="WAL3" s="598"/>
      <c r="WAM3" s="598"/>
      <c r="WAN3" s="598"/>
      <c r="WAO3" s="598"/>
      <c r="WAP3" s="598"/>
      <c r="WAQ3" s="598"/>
      <c r="WAR3" s="598"/>
      <c r="WAS3" s="598"/>
      <c r="WAT3" s="598"/>
      <c r="WAU3" s="598"/>
      <c r="WAV3" s="598"/>
      <c r="WAW3" s="598"/>
      <c r="WAX3" s="598"/>
      <c r="WAY3" s="598"/>
      <c r="WAZ3" s="598"/>
      <c r="WBA3" s="598"/>
      <c r="WBB3" s="598"/>
      <c r="WBC3" s="598"/>
      <c r="WBD3" s="598"/>
      <c r="WBE3" s="598"/>
      <c r="WBF3" s="598"/>
      <c r="WBG3" s="598"/>
      <c r="WBH3" s="598"/>
      <c r="WBI3" s="598"/>
      <c r="WBJ3" s="598"/>
      <c r="WBK3" s="598"/>
      <c r="WBL3" s="598"/>
      <c r="WBM3" s="598"/>
      <c r="WBN3" s="598"/>
      <c r="WBO3" s="598"/>
      <c r="WBP3" s="598"/>
      <c r="WBQ3" s="598"/>
      <c r="WBR3" s="598"/>
      <c r="WBS3" s="598"/>
      <c r="WBT3" s="598"/>
      <c r="WBU3" s="598"/>
      <c r="WBV3" s="598"/>
      <c r="WBW3" s="598"/>
      <c r="WBX3" s="598"/>
      <c r="WBY3" s="598"/>
      <c r="WBZ3" s="598"/>
      <c r="WCA3" s="598"/>
      <c r="WCB3" s="598"/>
      <c r="WCC3" s="598"/>
      <c r="WCD3" s="598"/>
      <c r="WCE3" s="598"/>
      <c r="WCF3" s="598"/>
      <c r="WCG3" s="598"/>
      <c r="WCH3" s="598"/>
      <c r="WCI3" s="598"/>
      <c r="WCJ3" s="598"/>
      <c r="WCK3" s="598"/>
      <c r="WCL3" s="598"/>
      <c r="WCM3" s="598"/>
      <c r="WCN3" s="598"/>
      <c r="WCO3" s="598"/>
      <c r="WCP3" s="598"/>
      <c r="WCQ3" s="598"/>
      <c r="WCR3" s="598"/>
      <c r="WCS3" s="598"/>
      <c r="WCT3" s="598"/>
      <c r="WCU3" s="598"/>
      <c r="WCV3" s="598"/>
      <c r="WCW3" s="598"/>
      <c r="WCX3" s="598"/>
      <c r="WCY3" s="598"/>
      <c r="WCZ3" s="598"/>
      <c r="WDA3" s="598"/>
      <c r="WDB3" s="598"/>
      <c r="WDC3" s="598"/>
      <c r="WDD3" s="598"/>
      <c r="WDE3" s="598"/>
      <c r="WDF3" s="598"/>
      <c r="WDG3" s="598"/>
      <c r="WDH3" s="598"/>
      <c r="WDI3" s="598"/>
      <c r="WDJ3" s="598"/>
      <c r="WDK3" s="598"/>
      <c r="WDL3" s="598"/>
      <c r="WDM3" s="598"/>
      <c r="WDN3" s="598"/>
      <c r="WDO3" s="598"/>
      <c r="WDP3" s="598"/>
      <c r="WDQ3" s="598"/>
      <c r="WDR3" s="598"/>
      <c r="WDS3" s="598"/>
      <c r="WDT3" s="598"/>
      <c r="WDU3" s="598"/>
      <c r="WDV3" s="598"/>
      <c r="WDW3" s="598"/>
      <c r="WDX3" s="598"/>
      <c r="WDY3" s="598"/>
      <c r="WDZ3" s="598"/>
      <c r="WEA3" s="598"/>
      <c r="WEB3" s="598"/>
      <c r="WEC3" s="598"/>
      <c r="WED3" s="598"/>
      <c r="WEE3" s="598"/>
      <c r="WEF3" s="598"/>
      <c r="WEG3" s="598"/>
      <c r="WEH3" s="598"/>
      <c r="WEI3" s="598"/>
      <c r="WEJ3" s="598"/>
      <c r="WEK3" s="598"/>
      <c r="WEL3" s="598"/>
      <c r="WEM3" s="598"/>
      <c r="WEN3" s="598"/>
      <c r="WEO3" s="598"/>
      <c r="WEP3" s="598"/>
      <c r="WEQ3" s="598"/>
      <c r="WER3" s="598"/>
      <c r="WES3" s="598"/>
      <c r="WET3" s="598"/>
      <c r="WEU3" s="598"/>
      <c r="WEV3" s="598"/>
      <c r="WEW3" s="598"/>
      <c r="WEX3" s="598"/>
      <c r="WEY3" s="598"/>
      <c r="WEZ3" s="598"/>
      <c r="WFA3" s="598"/>
      <c r="WFB3" s="598"/>
      <c r="WFC3" s="598"/>
      <c r="WFD3" s="598"/>
      <c r="WFE3" s="598"/>
      <c r="WFF3" s="598"/>
      <c r="WFG3" s="598"/>
      <c r="WFH3" s="598"/>
      <c r="WFI3" s="598"/>
      <c r="WFJ3" s="598"/>
      <c r="WFK3" s="598"/>
      <c r="WFL3" s="598"/>
      <c r="WFM3" s="598"/>
      <c r="WFN3" s="598"/>
      <c r="WFO3" s="598"/>
      <c r="WFP3" s="598"/>
      <c r="WFQ3" s="598"/>
      <c r="WFR3" s="598"/>
      <c r="WFS3" s="598"/>
      <c r="WFT3" s="598"/>
      <c r="WFU3" s="598"/>
      <c r="WFV3" s="598"/>
      <c r="WFW3" s="598"/>
      <c r="WFX3" s="598"/>
      <c r="WFY3" s="598"/>
      <c r="WFZ3" s="598"/>
      <c r="WGA3" s="598"/>
      <c r="WGB3" s="598"/>
      <c r="WGC3" s="598"/>
      <c r="WGD3" s="598"/>
      <c r="WGE3" s="598"/>
      <c r="WGF3" s="598"/>
      <c r="WGG3" s="598"/>
      <c r="WGH3" s="598"/>
      <c r="WGI3" s="598"/>
      <c r="WGJ3" s="598"/>
      <c r="WGK3" s="598"/>
      <c r="WGL3" s="598"/>
      <c r="WGM3" s="598"/>
      <c r="WGN3" s="598"/>
      <c r="WGO3" s="598"/>
      <c r="WGP3" s="598"/>
      <c r="WGQ3" s="598"/>
      <c r="WGR3" s="598"/>
      <c r="WGS3" s="598"/>
      <c r="WGT3" s="598"/>
      <c r="WGU3" s="598"/>
      <c r="WGV3" s="598"/>
      <c r="WGW3" s="598"/>
      <c r="WGX3" s="598"/>
      <c r="WGY3" s="598"/>
      <c r="WGZ3" s="598"/>
      <c r="WHA3" s="598"/>
      <c r="WHB3" s="598"/>
      <c r="WHC3" s="598"/>
      <c r="WHD3" s="598"/>
      <c r="WHE3" s="598"/>
      <c r="WHF3" s="598"/>
      <c r="WHG3" s="598"/>
      <c r="WHH3" s="598"/>
      <c r="WHI3" s="598"/>
      <c r="WHJ3" s="598"/>
      <c r="WHK3" s="598"/>
      <c r="WHL3" s="598"/>
      <c r="WHM3" s="598"/>
      <c r="WHN3" s="598"/>
      <c r="WHO3" s="598"/>
      <c r="WHP3" s="598"/>
      <c r="WHQ3" s="598"/>
      <c r="WHR3" s="598"/>
      <c r="WHS3" s="598"/>
      <c r="WHT3" s="598"/>
      <c r="WHU3" s="598"/>
      <c r="WHV3" s="598"/>
      <c r="WHW3" s="598"/>
      <c r="WHX3" s="598"/>
      <c r="WHY3" s="598"/>
      <c r="WHZ3" s="598"/>
      <c r="WIA3" s="598"/>
      <c r="WIB3" s="598"/>
      <c r="WIC3" s="598"/>
      <c r="WID3" s="598"/>
      <c r="WIE3" s="598"/>
      <c r="WIF3" s="598"/>
      <c r="WIG3" s="598"/>
      <c r="WIH3" s="598"/>
      <c r="WII3" s="598"/>
      <c r="WIJ3" s="598"/>
      <c r="WIK3" s="598"/>
      <c r="WIL3" s="598"/>
      <c r="WIM3" s="598"/>
      <c r="WIN3" s="598"/>
      <c r="WIO3" s="598"/>
      <c r="WIP3" s="598"/>
      <c r="WIQ3" s="598"/>
      <c r="WIR3" s="598"/>
      <c r="WIS3" s="598"/>
      <c r="WIT3" s="598"/>
      <c r="WIU3" s="598"/>
      <c r="WIV3" s="598"/>
      <c r="WIW3" s="598"/>
      <c r="WIX3" s="598"/>
      <c r="WIY3" s="598"/>
      <c r="WIZ3" s="598"/>
      <c r="WJA3" s="598"/>
      <c r="WJB3" s="598"/>
      <c r="WJC3" s="598"/>
      <c r="WJD3" s="598"/>
      <c r="WJE3" s="598"/>
      <c r="WJF3" s="598"/>
      <c r="WJG3" s="598"/>
      <c r="WJH3" s="598"/>
      <c r="WJI3" s="598"/>
      <c r="WJJ3" s="598"/>
      <c r="WJK3" s="598"/>
      <c r="WJL3" s="598"/>
      <c r="WJM3" s="598"/>
      <c r="WJN3" s="598"/>
      <c r="WJO3" s="598"/>
      <c r="WJP3" s="598"/>
      <c r="WJQ3" s="598"/>
      <c r="WJR3" s="598"/>
      <c r="WJS3" s="598"/>
      <c r="WJT3" s="598"/>
      <c r="WJU3" s="598"/>
      <c r="WJV3" s="598"/>
      <c r="WJW3" s="598"/>
      <c r="WJX3" s="598"/>
      <c r="WJY3" s="598"/>
      <c r="WJZ3" s="598"/>
      <c r="WKA3" s="598"/>
      <c r="WKB3" s="598"/>
      <c r="WKC3" s="598"/>
      <c r="WKD3" s="598"/>
      <c r="WKE3" s="598"/>
      <c r="WKF3" s="598"/>
      <c r="WKG3" s="598"/>
      <c r="WKH3" s="598"/>
      <c r="WKI3" s="598"/>
      <c r="WKJ3" s="598"/>
      <c r="WKK3" s="598"/>
      <c r="WKL3" s="598"/>
      <c r="WKM3" s="598"/>
      <c r="WKN3" s="598"/>
      <c r="WKO3" s="598"/>
      <c r="WKP3" s="598"/>
      <c r="WKQ3" s="598"/>
      <c r="WKR3" s="598"/>
      <c r="WKS3" s="598"/>
      <c r="WKT3" s="598"/>
      <c r="WKU3" s="598"/>
      <c r="WKV3" s="598"/>
      <c r="WKW3" s="598"/>
      <c r="WKX3" s="598"/>
      <c r="WKY3" s="598"/>
      <c r="WKZ3" s="598"/>
      <c r="WLA3" s="598"/>
      <c r="WLB3" s="598"/>
      <c r="WLC3" s="598"/>
      <c r="WLD3" s="598"/>
      <c r="WLE3" s="598"/>
      <c r="WLF3" s="598"/>
      <c r="WLG3" s="598"/>
      <c r="WLH3" s="598"/>
      <c r="WLI3" s="598"/>
      <c r="WLJ3" s="598"/>
      <c r="WLK3" s="598"/>
      <c r="WLL3" s="598"/>
      <c r="WLM3" s="598"/>
      <c r="WLN3" s="598"/>
      <c r="WLO3" s="598"/>
      <c r="WLP3" s="598"/>
      <c r="WLQ3" s="598"/>
      <c r="WLR3" s="598"/>
      <c r="WLS3" s="598"/>
      <c r="WLT3" s="598"/>
      <c r="WLU3" s="598"/>
      <c r="WLV3" s="598"/>
      <c r="WLW3" s="598"/>
      <c r="WLX3" s="598"/>
      <c r="WLY3" s="598"/>
      <c r="WLZ3" s="598"/>
      <c r="WMA3" s="598"/>
      <c r="WMB3" s="598"/>
      <c r="WMC3" s="598"/>
      <c r="WMD3" s="598"/>
      <c r="WME3" s="598"/>
      <c r="WMF3" s="598"/>
      <c r="WMG3" s="598"/>
      <c r="WMH3" s="598"/>
      <c r="WMI3" s="598"/>
      <c r="WMJ3" s="598"/>
      <c r="WMK3" s="598"/>
      <c r="WML3" s="598"/>
      <c r="WMM3" s="598"/>
      <c r="WMN3" s="598"/>
      <c r="WMO3" s="598"/>
      <c r="WMP3" s="598"/>
      <c r="WMQ3" s="598"/>
      <c r="WMR3" s="598"/>
      <c r="WMS3" s="598"/>
      <c r="WMT3" s="598"/>
      <c r="WMU3" s="598"/>
      <c r="WMV3" s="598"/>
      <c r="WMW3" s="598"/>
      <c r="WMX3" s="598"/>
      <c r="WMY3" s="598"/>
      <c r="WMZ3" s="598"/>
      <c r="WNA3" s="598"/>
      <c r="WNB3" s="598"/>
      <c r="WNC3" s="598"/>
      <c r="WND3" s="598"/>
      <c r="WNE3" s="598"/>
      <c r="WNF3" s="598"/>
      <c r="WNG3" s="598"/>
      <c r="WNH3" s="598"/>
      <c r="WNI3" s="598"/>
      <c r="WNJ3" s="598"/>
      <c r="WNK3" s="598"/>
      <c r="WNL3" s="598"/>
      <c r="WNM3" s="598"/>
      <c r="WNN3" s="598"/>
      <c r="WNO3" s="598"/>
      <c r="WNP3" s="598"/>
      <c r="WNQ3" s="598"/>
      <c r="WNR3" s="598"/>
      <c r="WNS3" s="598"/>
      <c r="WNT3" s="598"/>
      <c r="WNU3" s="598"/>
      <c r="WNV3" s="598"/>
      <c r="WNW3" s="598"/>
      <c r="WNX3" s="598"/>
      <c r="WNY3" s="598"/>
      <c r="WNZ3" s="598"/>
      <c r="WOA3" s="598"/>
      <c r="WOB3" s="598"/>
      <c r="WOC3" s="598"/>
      <c r="WOD3" s="598"/>
      <c r="WOE3" s="598"/>
      <c r="WOF3" s="598"/>
      <c r="WOG3" s="598"/>
      <c r="WOH3" s="598"/>
      <c r="WOI3" s="598"/>
      <c r="WOJ3" s="598"/>
      <c r="WOK3" s="598"/>
      <c r="WOL3" s="598"/>
      <c r="WOM3" s="598"/>
      <c r="WON3" s="598"/>
      <c r="WOO3" s="598"/>
      <c r="WOP3" s="598"/>
      <c r="WOQ3" s="598"/>
      <c r="WOR3" s="598"/>
      <c r="WOS3" s="598"/>
      <c r="WOT3" s="598"/>
      <c r="WOU3" s="598"/>
      <c r="WOV3" s="598"/>
      <c r="WOW3" s="598"/>
      <c r="WOX3" s="598"/>
      <c r="WOY3" s="598"/>
      <c r="WOZ3" s="598"/>
      <c r="WPA3" s="598"/>
      <c r="WPB3" s="598"/>
      <c r="WPC3" s="598"/>
      <c r="WPD3" s="598"/>
      <c r="WPE3" s="598"/>
      <c r="WPF3" s="598"/>
      <c r="WPG3" s="598"/>
      <c r="WPH3" s="598"/>
      <c r="WPI3" s="598"/>
      <c r="WPJ3" s="598"/>
      <c r="WPK3" s="598"/>
      <c r="WPL3" s="598"/>
      <c r="WPM3" s="598"/>
      <c r="WPN3" s="598"/>
      <c r="WPO3" s="598"/>
      <c r="WPP3" s="598"/>
      <c r="WPQ3" s="598"/>
      <c r="WPR3" s="598"/>
      <c r="WPS3" s="598"/>
      <c r="WPT3" s="598"/>
      <c r="WPU3" s="598"/>
      <c r="WPV3" s="598"/>
      <c r="WPW3" s="598"/>
      <c r="WPX3" s="598"/>
      <c r="WPY3" s="598"/>
      <c r="WPZ3" s="598"/>
      <c r="WQA3" s="598"/>
      <c r="WQB3" s="598"/>
      <c r="WQC3" s="598"/>
      <c r="WQD3" s="598"/>
      <c r="WQE3" s="598"/>
      <c r="WQF3" s="598"/>
      <c r="WQG3" s="598"/>
      <c r="WQH3" s="598"/>
      <c r="WQI3" s="598"/>
      <c r="WQJ3" s="598"/>
      <c r="WQK3" s="598"/>
      <c r="WQL3" s="598"/>
      <c r="WQM3" s="598"/>
      <c r="WQN3" s="598"/>
      <c r="WQO3" s="598"/>
      <c r="WQP3" s="598"/>
      <c r="WQQ3" s="598"/>
      <c r="WQR3" s="598"/>
      <c r="WQS3" s="598"/>
      <c r="WQT3" s="598"/>
      <c r="WQU3" s="598"/>
      <c r="WQV3" s="598"/>
      <c r="WQW3" s="598"/>
      <c r="WQX3" s="598"/>
      <c r="WQY3" s="598"/>
      <c r="WQZ3" s="598"/>
      <c r="WRA3" s="598"/>
      <c r="WRB3" s="598"/>
      <c r="WRC3" s="598"/>
      <c r="WRD3" s="598"/>
      <c r="WRE3" s="598"/>
      <c r="WRF3" s="598"/>
      <c r="WRG3" s="598"/>
      <c r="WRH3" s="598"/>
      <c r="WRI3" s="598"/>
      <c r="WRJ3" s="598"/>
      <c r="WRK3" s="598"/>
      <c r="WRL3" s="598"/>
      <c r="WRM3" s="598"/>
      <c r="WRN3" s="598"/>
      <c r="WRO3" s="598"/>
      <c r="WRP3" s="598"/>
      <c r="WRQ3" s="598"/>
      <c r="WRR3" s="598"/>
      <c r="WRS3" s="598"/>
      <c r="WRT3" s="598"/>
      <c r="WRU3" s="598"/>
      <c r="WRV3" s="598"/>
      <c r="WRW3" s="598"/>
      <c r="WRX3" s="598"/>
      <c r="WRY3" s="598"/>
      <c r="WRZ3" s="598"/>
      <c r="WSA3" s="598"/>
      <c r="WSB3" s="598"/>
      <c r="WSC3" s="598"/>
      <c r="WSD3" s="598"/>
      <c r="WSE3" s="598"/>
      <c r="WSF3" s="598"/>
      <c r="WSG3" s="598"/>
      <c r="WSH3" s="598"/>
      <c r="WSI3" s="598"/>
      <c r="WSJ3" s="598"/>
      <c r="WSK3" s="598"/>
      <c r="WSL3" s="598"/>
      <c r="WSM3" s="598"/>
      <c r="WSN3" s="598"/>
      <c r="WSO3" s="598"/>
      <c r="WSP3" s="598"/>
      <c r="WSQ3" s="598"/>
      <c r="WSR3" s="598"/>
      <c r="WSS3" s="598"/>
      <c r="WST3" s="598"/>
      <c r="WSU3" s="598"/>
      <c r="WSV3" s="598"/>
      <c r="WSW3" s="598"/>
      <c r="WSX3" s="598"/>
      <c r="WSY3" s="598"/>
      <c r="WSZ3" s="598"/>
      <c r="WTA3" s="598"/>
      <c r="WTB3" s="598"/>
      <c r="WTC3" s="598"/>
      <c r="WTD3" s="598"/>
      <c r="WTE3" s="598"/>
      <c r="WTF3" s="598"/>
      <c r="WTG3" s="598"/>
      <c r="WTH3" s="598"/>
      <c r="WTI3" s="598"/>
      <c r="WTJ3" s="598"/>
      <c r="WTK3" s="598"/>
      <c r="WTL3" s="598"/>
      <c r="WTM3" s="598"/>
      <c r="WTN3" s="598"/>
      <c r="WTO3" s="598"/>
      <c r="WTP3" s="598"/>
      <c r="WTQ3" s="598"/>
      <c r="WTR3" s="598"/>
      <c r="WTS3" s="598"/>
      <c r="WTT3" s="598"/>
      <c r="WTU3" s="598"/>
      <c r="WTV3" s="598"/>
      <c r="WTW3" s="598"/>
      <c r="WTX3" s="598"/>
      <c r="WTY3" s="598"/>
      <c r="WTZ3" s="598"/>
      <c r="WUA3" s="598"/>
      <c r="WUB3" s="598"/>
      <c r="WUC3" s="598"/>
      <c r="WUD3" s="598"/>
      <c r="WUE3" s="598"/>
      <c r="WUF3" s="598"/>
      <c r="WUG3" s="598"/>
      <c r="WUH3" s="598"/>
      <c r="WUI3" s="598"/>
      <c r="WUJ3" s="598"/>
      <c r="WUK3" s="598"/>
      <c r="WUL3" s="598"/>
      <c r="WUM3" s="598"/>
      <c r="WUN3" s="598"/>
      <c r="WUO3" s="598"/>
      <c r="WUP3" s="598"/>
      <c r="WUQ3" s="598"/>
      <c r="WUR3" s="598"/>
      <c r="WUS3" s="598"/>
      <c r="WUT3" s="598"/>
      <c r="WUU3" s="598"/>
      <c r="WUV3" s="598"/>
      <c r="WUW3" s="598"/>
      <c r="WUX3" s="598"/>
      <c r="WUY3" s="598"/>
      <c r="WUZ3" s="598"/>
      <c r="WVA3" s="598"/>
      <c r="WVB3" s="598"/>
      <c r="WVC3" s="598"/>
      <c r="WVD3" s="598"/>
      <c r="WVE3" s="598"/>
      <c r="WVF3" s="598"/>
      <c r="WVG3" s="598"/>
      <c r="WVH3" s="598"/>
      <c r="WVI3" s="598"/>
      <c r="WVJ3" s="598"/>
      <c r="WVK3" s="598"/>
      <c r="WVL3" s="598"/>
      <c r="WVM3" s="598"/>
      <c r="WVN3" s="598"/>
      <c r="WVO3" s="598"/>
      <c r="WVP3" s="598"/>
      <c r="WVQ3" s="598"/>
      <c r="WVR3" s="598"/>
      <c r="WVS3" s="598"/>
      <c r="WVT3" s="598"/>
      <c r="WVU3" s="598"/>
      <c r="WVV3" s="598"/>
      <c r="WVW3" s="598"/>
      <c r="WVX3" s="598"/>
      <c r="WVY3" s="598"/>
      <c r="WVZ3" s="598"/>
      <c r="WWA3" s="598"/>
      <c r="WWB3" s="598"/>
      <c r="WWC3" s="598"/>
      <c r="WWD3" s="598"/>
      <c r="WWE3" s="598"/>
      <c r="WWF3" s="598"/>
      <c r="WWG3" s="598"/>
      <c r="WWH3" s="598"/>
      <c r="WWI3" s="598"/>
      <c r="WWJ3" s="598"/>
      <c r="WWK3" s="598"/>
      <c r="WWL3" s="598"/>
      <c r="WWM3" s="598"/>
      <c r="WWN3" s="598"/>
      <c r="WWO3" s="598"/>
      <c r="WWP3" s="598"/>
      <c r="WWQ3" s="598"/>
      <c r="WWR3" s="598"/>
      <c r="WWS3" s="598"/>
      <c r="WWT3" s="598"/>
      <c r="WWU3" s="598"/>
      <c r="WWV3" s="598"/>
      <c r="WWW3" s="598"/>
      <c r="WWX3" s="598"/>
      <c r="WWY3" s="598"/>
      <c r="WWZ3" s="598"/>
      <c r="WXA3" s="598"/>
      <c r="WXB3" s="598"/>
      <c r="WXC3" s="598"/>
      <c r="WXD3" s="598"/>
      <c r="WXE3" s="598"/>
      <c r="WXF3" s="598"/>
      <c r="WXG3" s="598"/>
      <c r="WXH3" s="598"/>
      <c r="WXI3" s="598"/>
      <c r="WXJ3" s="598"/>
      <c r="WXK3" s="598"/>
      <c r="WXL3" s="598"/>
      <c r="WXM3" s="598"/>
      <c r="WXN3" s="598"/>
      <c r="WXO3" s="598"/>
      <c r="WXP3" s="598"/>
      <c r="WXQ3" s="598"/>
      <c r="WXR3" s="598"/>
      <c r="WXS3" s="598"/>
      <c r="WXT3" s="598"/>
      <c r="WXU3" s="598"/>
      <c r="WXV3" s="598"/>
      <c r="WXW3" s="598"/>
      <c r="WXX3" s="598"/>
      <c r="WXY3" s="598"/>
      <c r="WXZ3" s="598"/>
      <c r="WYA3" s="598"/>
      <c r="WYB3" s="598"/>
      <c r="WYC3" s="598"/>
      <c r="WYD3" s="598"/>
      <c r="WYE3" s="598"/>
      <c r="WYF3" s="598"/>
      <c r="WYG3" s="598"/>
      <c r="WYH3" s="598"/>
      <c r="WYI3" s="598"/>
      <c r="WYJ3" s="598"/>
      <c r="WYK3" s="598"/>
      <c r="WYL3" s="598"/>
      <c r="WYM3" s="598"/>
      <c r="WYN3" s="598"/>
      <c r="WYO3" s="598"/>
      <c r="WYP3" s="598"/>
      <c r="WYQ3" s="598"/>
      <c r="WYR3" s="598"/>
      <c r="WYS3" s="598"/>
      <c r="WYT3" s="598"/>
      <c r="WYU3" s="598"/>
      <c r="WYV3" s="598"/>
      <c r="WYW3" s="598"/>
      <c r="WYX3" s="598"/>
      <c r="WYY3" s="598"/>
      <c r="WYZ3" s="598"/>
      <c r="WZA3" s="598"/>
      <c r="WZB3" s="598"/>
      <c r="WZC3" s="598"/>
      <c r="WZD3" s="598"/>
      <c r="WZE3" s="598"/>
      <c r="WZF3" s="598"/>
      <c r="WZG3" s="598"/>
      <c r="WZH3" s="598"/>
      <c r="WZI3" s="598"/>
      <c r="WZJ3" s="598"/>
      <c r="WZK3" s="598"/>
      <c r="WZL3" s="598"/>
      <c r="WZM3" s="598"/>
      <c r="WZN3" s="598"/>
      <c r="WZO3" s="598"/>
      <c r="WZP3" s="598"/>
      <c r="WZQ3" s="598"/>
      <c r="WZR3" s="598"/>
      <c r="WZS3" s="598"/>
      <c r="WZT3" s="598"/>
      <c r="WZU3" s="598"/>
      <c r="WZV3" s="598"/>
      <c r="WZW3" s="598"/>
      <c r="WZX3" s="598"/>
      <c r="WZY3" s="598"/>
      <c r="WZZ3" s="598"/>
      <c r="XAA3" s="598"/>
      <c r="XAB3" s="598"/>
      <c r="XAC3" s="598"/>
      <c r="XAD3" s="598"/>
      <c r="XAE3" s="598"/>
      <c r="XAF3" s="598"/>
      <c r="XAG3" s="598"/>
      <c r="XAH3" s="598"/>
      <c r="XAI3" s="598"/>
      <c r="XAJ3" s="598"/>
      <c r="XAK3" s="598"/>
      <c r="XAL3" s="598"/>
      <c r="XAM3" s="598"/>
      <c r="XAN3" s="598"/>
      <c r="XAO3" s="598"/>
      <c r="XAP3" s="598"/>
      <c r="XAQ3" s="598"/>
      <c r="XAR3" s="598"/>
      <c r="XAS3" s="598"/>
      <c r="XAT3" s="598"/>
      <c r="XAU3" s="598"/>
      <c r="XAV3" s="598"/>
      <c r="XAW3" s="598"/>
      <c r="XAX3" s="598"/>
      <c r="XAY3" s="598"/>
      <c r="XAZ3" s="598"/>
      <c r="XBA3" s="598"/>
      <c r="XBB3" s="598"/>
      <c r="XBC3" s="598"/>
      <c r="XBD3" s="598"/>
      <c r="XBE3" s="598"/>
      <c r="XBF3" s="598"/>
      <c r="XBG3" s="598"/>
      <c r="XBH3" s="598"/>
      <c r="XBI3" s="598"/>
      <c r="XBJ3" s="598"/>
      <c r="XBK3" s="598"/>
      <c r="XBL3" s="598"/>
      <c r="XBM3" s="598"/>
      <c r="XBN3" s="598"/>
      <c r="XBO3" s="598"/>
      <c r="XBP3" s="598"/>
      <c r="XBQ3" s="598"/>
      <c r="XBR3" s="598"/>
      <c r="XBS3" s="598"/>
      <c r="XBT3" s="598"/>
      <c r="XBU3" s="598"/>
      <c r="XBV3" s="598"/>
      <c r="XBW3" s="598"/>
      <c r="XBX3" s="598"/>
      <c r="XBY3" s="598"/>
      <c r="XBZ3" s="598"/>
      <c r="XCA3" s="598"/>
      <c r="XCB3" s="598"/>
      <c r="XCC3" s="598"/>
      <c r="XCD3" s="598"/>
      <c r="XCE3" s="598"/>
      <c r="XCF3" s="598"/>
      <c r="XCG3" s="598"/>
      <c r="XCH3" s="598"/>
      <c r="XCI3" s="598"/>
      <c r="XCJ3" s="598"/>
      <c r="XCK3" s="598"/>
      <c r="XCL3" s="598"/>
      <c r="XCM3" s="598"/>
      <c r="XCN3" s="598"/>
      <c r="XCO3" s="598"/>
      <c r="XCP3" s="598"/>
      <c r="XCQ3" s="598"/>
      <c r="XCR3" s="598"/>
      <c r="XCS3" s="598"/>
      <c r="XCT3" s="598"/>
      <c r="XCU3" s="598"/>
      <c r="XCV3" s="598"/>
      <c r="XCW3" s="598"/>
      <c r="XCX3" s="598"/>
      <c r="XCY3" s="598"/>
      <c r="XCZ3" s="598"/>
      <c r="XDA3" s="598"/>
      <c r="XDB3" s="598"/>
      <c r="XDC3" s="598"/>
      <c r="XDD3" s="598"/>
      <c r="XDE3" s="598"/>
      <c r="XDF3" s="598"/>
      <c r="XDG3" s="598"/>
      <c r="XDH3" s="598"/>
      <c r="XDI3" s="598"/>
      <c r="XDJ3" s="598"/>
      <c r="XDK3" s="598"/>
      <c r="XDL3" s="598"/>
      <c r="XDM3" s="598"/>
      <c r="XDN3" s="598"/>
      <c r="XDO3" s="598"/>
      <c r="XDP3" s="598"/>
      <c r="XDQ3" s="598"/>
      <c r="XDR3" s="598"/>
      <c r="XDS3" s="598"/>
      <c r="XDT3" s="598"/>
      <c r="XDU3" s="598"/>
      <c r="XDV3" s="598"/>
      <c r="XDW3" s="598"/>
      <c r="XDX3" s="598"/>
      <c r="XDY3" s="598"/>
      <c r="XDZ3" s="598"/>
      <c r="XEA3" s="598"/>
      <c r="XEB3" s="598"/>
      <c r="XEC3" s="598"/>
      <c r="XED3" s="598"/>
      <c r="XEE3" s="598"/>
      <c r="XEF3" s="598"/>
      <c r="XEG3" s="598"/>
      <c r="XEH3" s="598"/>
      <c r="XEI3" s="598"/>
      <c r="XEJ3" s="598"/>
      <c r="XEK3" s="598"/>
      <c r="XEL3" s="598"/>
      <c r="XEM3" s="598"/>
      <c r="XEN3" s="598"/>
      <c r="XEO3" s="598"/>
      <c r="XEP3" s="598"/>
      <c r="XEQ3" s="598"/>
      <c r="XER3" s="598"/>
      <c r="XES3" s="598"/>
      <c r="XET3" s="598"/>
      <c r="XEU3" s="598"/>
      <c r="XEV3" s="598"/>
      <c r="XEW3" s="598"/>
    </row>
    <row r="4" spans="1:16377" ht="27">
      <c r="A4" s="609" t="s">
        <v>793</v>
      </c>
      <c r="B4" s="610" t="s">
        <v>1286</v>
      </c>
      <c r="C4" s="597" t="s">
        <v>1287</v>
      </c>
      <c r="D4" s="611" t="s">
        <v>1288</v>
      </c>
      <c r="E4" s="587"/>
      <c r="F4" s="587"/>
      <c r="G4" s="587"/>
      <c r="H4" s="587" t="s">
        <v>1289</v>
      </c>
      <c r="I4" s="587" t="s">
        <v>1290</v>
      </c>
      <c r="J4" s="612" t="s">
        <v>1151</v>
      </c>
      <c r="K4" s="597" t="s">
        <v>82</v>
      </c>
      <c r="L4" s="597" t="s">
        <v>14</v>
      </c>
      <c r="M4" s="587" t="s">
        <v>1291</v>
      </c>
      <c r="N4" s="587" t="s">
        <v>3</v>
      </c>
      <c r="O4" s="613"/>
      <c r="P4" s="614"/>
      <c r="Q4" s="615"/>
      <c r="R4" s="614">
        <v>0</v>
      </c>
      <c r="S4" s="616"/>
      <c r="T4" s="617">
        <v>5.7221000000000002</v>
      </c>
      <c r="U4" s="617"/>
      <c r="V4" s="617"/>
      <c r="W4" s="618"/>
      <c r="X4" s="619"/>
      <c r="Y4" s="619">
        <v>45505</v>
      </c>
      <c r="Z4" s="738">
        <v>9</v>
      </c>
      <c r="AA4" s="618"/>
      <c r="AB4" s="618"/>
      <c r="AC4" s="618"/>
      <c r="AD4" s="618"/>
      <c r="AE4" s="618"/>
      <c r="AF4" s="621"/>
      <c r="AG4" s="618"/>
      <c r="AH4" s="597"/>
      <c r="AI4" s="587"/>
      <c r="AJ4" s="610" t="s">
        <v>958</v>
      </c>
      <c r="AK4" s="278" t="s">
        <v>656</v>
      </c>
    </row>
    <row r="5" spans="1:16377">
      <c r="A5" s="572" t="s">
        <v>835</v>
      </c>
      <c r="B5" s="588" t="s">
        <v>366</v>
      </c>
      <c r="C5" s="576" t="s">
        <v>523</v>
      </c>
      <c r="D5" s="574" t="s">
        <v>398</v>
      </c>
      <c r="E5" s="574"/>
      <c r="F5" s="574"/>
      <c r="G5" s="574"/>
      <c r="H5" s="574" t="s">
        <v>1171</v>
      </c>
      <c r="I5" s="574" t="s">
        <v>524</v>
      </c>
      <c r="J5" s="584" t="s">
        <v>519</v>
      </c>
      <c r="K5" s="576" t="s">
        <v>53</v>
      </c>
      <c r="L5" s="576" t="s">
        <v>291</v>
      </c>
      <c r="M5" s="574" t="s">
        <v>518</v>
      </c>
      <c r="N5" s="574" t="s">
        <v>3</v>
      </c>
      <c r="O5" s="590">
        <v>309550</v>
      </c>
      <c r="P5" s="590">
        <v>2197805</v>
      </c>
      <c r="Q5" s="616">
        <v>1420000</v>
      </c>
      <c r="R5" s="577">
        <v>777805</v>
      </c>
      <c r="S5" s="623"/>
      <c r="T5" s="580">
        <v>2.2597149999999999</v>
      </c>
      <c r="U5" s="582"/>
      <c r="V5" s="580"/>
      <c r="W5" s="592"/>
      <c r="X5" s="582"/>
      <c r="Y5" s="582">
        <v>45505</v>
      </c>
      <c r="Z5" s="595">
        <v>8</v>
      </c>
      <c r="AA5" s="592"/>
      <c r="AB5" s="592"/>
      <c r="AC5" s="592"/>
      <c r="AD5" s="592"/>
      <c r="AE5" s="592"/>
      <c r="AF5" s="592"/>
      <c r="AG5" s="592"/>
      <c r="AH5" s="576" t="s">
        <v>525</v>
      </c>
      <c r="AI5" s="574"/>
      <c r="AJ5" s="588" t="s">
        <v>957</v>
      </c>
      <c r="AK5" s="278"/>
    </row>
    <row r="6" spans="1:16377">
      <c r="A6" s="572" t="s">
        <v>847</v>
      </c>
      <c r="B6" s="588" t="s">
        <v>366</v>
      </c>
      <c r="C6" s="574" t="s">
        <v>540</v>
      </c>
      <c r="D6" s="574" t="s">
        <v>398</v>
      </c>
      <c r="E6" s="574"/>
      <c r="F6" s="574" t="s">
        <v>533</v>
      </c>
      <c r="G6" s="574" t="s">
        <v>534</v>
      </c>
      <c r="H6" s="574" t="s">
        <v>1172</v>
      </c>
      <c r="I6" s="574" t="s">
        <v>535</v>
      </c>
      <c r="J6" s="584" t="s">
        <v>370</v>
      </c>
      <c r="K6" s="577" t="s">
        <v>53</v>
      </c>
      <c r="L6" s="576" t="s">
        <v>11</v>
      </c>
      <c r="M6" s="574" t="s">
        <v>541</v>
      </c>
      <c r="N6" s="625" t="s">
        <v>3</v>
      </c>
      <c r="O6" s="577">
        <v>27000</v>
      </c>
      <c r="P6" s="577">
        <v>171628.2</v>
      </c>
      <c r="Q6" s="581">
        <v>171628.2</v>
      </c>
      <c r="R6" s="577">
        <v>0</v>
      </c>
      <c r="S6" s="581">
        <v>27000</v>
      </c>
      <c r="T6" s="581">
        <v>0.17162820000000001</v>
      </c>
      <c r="U6" s="581"/>
      <c r="V6" s="581">
        <v>73570.631215749949</v>
      </c>
      <c r="W6" s="627" t="s">
        <v>542</v>
      </c>
      <c r="X6" s="582"/>
      <c r="Y6" s="584" t="s">
        <v>385</v>
      </c>
      <c r="Z6" s="628">
        <v>7</v>
      </c>
      <c r="AA6" s="627"/>
      <c r="AB6" s="627"/>
      <c r="AC6" s="627"/>
      <c r="AD6" s="627"/>
      <c r="AE6" s="627"/>
      <c r="AF6" s="627" t="s">
        <v>536</v>
      </c>
      <c r="AG6" s="627"/>
      <c r="AH6" s="574" t="s">
        <v>508</v>
      </c>
      <c r="AI6" s="574"/>
      <c r="AJ6" s="588" t="s">
        <v>90</v>
      </c>
      <c r="AK6" s="278" t="s">
        <v>660</v>
      </c>
    </row>
    <row r="7" spans="1:16377">
      <c r="A7" s="629" t="s">
        <v>849</v>
      </c>
      <c r="B7" s="630" t="s">
        <v>183</v>
      </c>
      <c r="C7" s="631" t="s">
        <v>742</v>
      </c>
      <c r="D7" s="631" t="s">
        <v>334</v>
      </c>
      <c r="E7" s="631"/>
      <c r="F7" s="631"/>
      <c r="G7" s="631"/>
      <c r="H7" s="631" t="s">
        <v>1172</v>
      </c>
      <c r="I7" s="631" t="s">
        <v>743</v>
      </c>
      <c r="J7" s="632" t="s">
        <v>6</v>
      </c>
      <c r="K7" s="633" t="s">
        <v>53</v>
      </c>
      <c r="L7" s="633" t="s">
        <v>11</v>
      </c>
      <c r="M7" s="631" t="s">
        <v>744</v>
      </c>
      <c r="N7" s="634" t="s">
        <v>3</v>
      </c>
      <c r="O7" s="635"/>
      <c r="P7" s="635"/>
      <c r="Q7" s="636"/>
      <c r="R7" s="577"/>
      <c r="S7" s="636"/>
      <c r="T7" s="636"/>
      <c r="U7" s="636"/>
      <c r="V7" s="635"/>
      <c r="W7" s="632"/>
      <c r="X7" s="637"/>
      <c r="Y7" s="632" t="s">
        <v>745</v>
      </c>
      <c r="Z7" s="638">
        <v>8</v>
      </c>
      <c r="AA7" s="632"/>
      <c r="AB7" s="632"/>
      <c r="AC7" s="632"/>
      <c r="AD7" s="632"/>
      <c r="AE7" s="632"/>
      <c r="AF7" s="632"/>
      <c r="AG7" s="632"/>
      <c r="AH7" s="631" t="s">
        <v>746</v>
      </c>
      <c r="AI7" s="631"/>
      <c r="AJ7" s="588" t="s">
        <v>90</v>
      </c>
      <c r="AK7" s="278"/>
    </row>
    <row r="8" spans="1:16377">
      <c r="A8" s="572" t="s">
        <v>851</v>
      </c>
      <c r="B8" s="588" t="s">
        <v>366</v>
      </c>
      <c r="C8" s="574" t="s">
        <v>544</v>
      </c>
      <c r="D8" s="574" t="s">
        <v>398</v>
      </c>
      <c r="E8" s="574"/>
      <c r="F8" s="574"/>
      <c r="G8" s="574"/>
      <c r="H8" s="574" t="s">
        <v>1172</v>
      </c>
      <c r="I8" s="574" t="s">
        <v>535</v>
      </c>
      <c r="J8" s="584" t="s">
        <v>370</v>
      </c>
      <c r="K8" s="576" t="s">
        <v>53</v>
      </c>
      <c r="L8" s="576" t="s">
        <v>11</v>
      </c>
      <c r="M8" s="574" t="s">
        <v>382</v>
      </c>
      <c r="N8" s="625" t="s">
        <v>3</v>
      </c>
      <c r="O8" s="577">
        <v>40000</v>
      </c>
      <c r="P8" s="577">
        <v>284000</v>
      </c>
      <c r="Q8" s="581">
        <v>284000</v>
      </c>
      <c r="R8" s="577">
        <v>0</v>
      </c>
      <c r="S8" s="581"/>
      <c r="T8" s="581"/>
      <c r="U8" s="581"/>
      <c r="V8" s="581">
        <v>175200</v>
      </c>
      <c r="W8" s="584"/>
      <c r="X8" s="582"/>
      <c r="Y8" s="592" t="s">
        <v>938</v>
      </c>
      <c r="Z8" s="595">
        <v>9</v>
      </c>
      <c r="AA8" s="584"/>
      <c r="AB8" s="584"/>
      <c r="AC8" s="584"/>
      <c r="AD8" s="584"/>
      <c r="AE8" s="584"/>
      <c r="AF8" s="584"/>
      <c r="AG8" s="584"/>
      <c r="AH8" s="574" t="s">
        <v>545</v>
      </c>
      <c r="AI8" s="574"/>
      <c r="AJ8" s="588" t="s">
        <v>90</v>
      </c>
      <c r="AK8" s="321" t="s">
        <v>656</v>
      </c>
    </row>
    <row r="9" spans="1:16377">
      <c r="A9" s="572" t="s">
        <v>853</v>
      </c>
      <c r="B9" s="588" t="s">
        <v>366</v>
      </c>
      <c r="C9" s="574" t="s">
        <v>546</v>
      </c>
      <c r="D9" s="574" t="s">
        <v>398</v>
      </c>
      <c r="E9" s="574"/>
      <c r="F9" s="574"/>
      <c r="G9" s="574"/>
      <c r="H9" s="574" t="s">
        <v>1172</v>
      </c>
      <c r="I9" s="574" t="s">
        <v>535</v>
      </c>
      <c r="J9" s="584" t="s">
        <v>370</v>
      </c>
      <c r="K9" s="577" t="s">
        <v>53</v>
      </c>
      <c r="L9" s="576" t="s">
        <v>9</v>
      </c>
      <c r="M9" s="574" t="s">
        <v>1175</v>
      </c>
      <c r="N9" s="625" t="s">
        <v>3</v>
      </c>
      <c r="O9" s="577">
        <v>75000</v>
      </c>
      <c r="P9" s="577">
        <v>545000</v>
      </c>
      <c r="Q9" s="581">
        <v>545000</v>
      </c>
      <c r="R9" s="577">
        <v>0</v>
      </c>
      <c r="S9" s="581"/>
      <c r="T9" s="581"/>
      <c r="U9" s="581"/>
      <c r="V9" s="581">
        <v>327000</v>
      </c>
      <c r="W9" s="603"/>
      <c r="X9" s="582"/>
      <c r="Y9" s="584" t="s">
        <v>938</v>
      </c>
      <c r="Z9" s="626">
        <v>9</v>
      </c>
      <c r="AA9" s="603"/>
      <c r="AB9" s="603"/>
      <c r="AC9" s="603"/>
      <c r="AD9" s="603"/>
      <c r="AE9" s="603"/>
      <c r="AF9" s="603"/>
      <c r="AG9" s="603"/>
      <c r="AH9" s="639" t="s">
        <v>748</v>
      </c>
      <c r="AI9" s="574"/>
      <c r="AJ9" s="588" t="s">
        <v>90</v>
      </c>
      <c r="AK9" s="278" t="s">
        <v>660</v>
      </c>
    </row>
    <row r="10" spans="1:16377">
      <c r="A10" s="572" t="s">
        <v>857</v>
      </c>
      <c r="B10" s="588" t="s">
        <v>366</v>
      </c>
      <c r="C10" s="574" t="s">
        <v>756</v>
      </c>
      <c r="D10" s="574" t="s">
        <v>398</v>
      </c>
      <c r="E10" s="574"/>
      <c r="F10" s="574"/>
      <c r="G10" s="574"/>
      <c r="H10" s="574" t="s">
        <v>1172</v>
      </c>
      <c r="I10" s="574" t="s">
        <v>535</v>
      </c>
      <c r="J10" s="644" t="s">
        <v>941</v>
      </c>
      <c r="K10" s="577" t="s">
        <v>53</v>
      </c>
      <c r="L10" s="576" t="s">
        <v>11</v>
      </c>
      <c r="M10" s="574" t="s">
        <v>382</v>
      </c>
      <c r="N10" s="625" t="s">
        <v>3</v>
      </c>
      <c r="O10" s="577">
        <v>120000</v>
      </c>
      <c r="P10" s="577">
        <v>762792</v>
      </c>
      <c r="Q10" s="581">
        <v>63000</v>
      </c>
      <c r="R10" s="577">
        <v>699792</v>
      </c>
      <c r="S10" s="577">
        <v>120000</v>
      </c>
      <c r="T10" s="581">
        <v>0.76279200000000003</v>
      </c>
      <c r="U10" s="581"/>
      <c r="V10" s="581">
        <v>457675.2</v>
      </c>
      <c r="W10" s="627"/>
      <c r="X10" s="582"/>
      <c r="Y10" s="584" t="s">
        <v>385</v>
      </c>
      <c r="Z10" s="626">
        <v>7</v>
      </c>
      <c r="AA10" s="627"/>
      <c r="AB10" s="627"/>
      <c r="AC10" s="627"/>
      <c r="AD10" s="627"/>
      <c r="AE10" s="627"/>
      <c r="AF10" s="627"/>
      <c r="AG10" s="627"/>
      <c r="AH10" s="575" t="s">
        <v>757</v>
      </c>
      <c r="AI10" s="574"/>
      <c r="AJ10" s="588" t="s">
        <v>90</v>
      </c>
      <c r="AK10" s="278"/>
    </row>
    <row r="11" spans="1:16377" ht="27">
      <c r="A11" s="572" t="s">
        <v>859</v>
      </c>
      <c r="B11" s="588" t="s">
        <v>366</v>
      </c>
      <c r="C11" s="576" t="s">
        <v>549</v>
      </c>
      <c r="D11" s="574" t="s">
        <v>401</v>
      </c>
      <c r="E11" s="574"/>
      <c r="F11" s="574"/>
      <c r="G11" s="574"/>
      <c r="H11" s="574" t="s">
        <v>550</v>
      </c>
      <c r="I11" s="574" t="s">
        <v>535</v>
      </c>
      <c r="J11" s="584" t="s">
        <v>370</v>
      </c>
      <c r="K11" s="576" t="s">
        <v>53</v>
      </c>
      <c r="L11" s="576" t="s">
        <v>28</v>
      </c>
      <c r="M11" s="574" t="s">
        <v>537</v>
      </c>
      <c r="N11" s="574" t="s">
        <v>1</v>
      </c>
      <c r="O11" s="590">
        <v>15533240</v>
      </c>
      <c r="P11" s="590">
        <v>15533240</v>
      </c>
      <c r="Q11" s="623"/>
      <c r="R11" s="577">
        <v>15533240</v>
      </c>
      <c r="S11" s="623"/>
      <c r="T11" s="580"/>
      <c r="U11" s="580"/>
      <c r="V11" s="580"/>
      <c r="W11" s="596"/>
      <c r="X11" s="582"/>
      <c r="Y11" s="593">
        <v>45505</v>
      </c>
      <c r="Z11" s="641">
        <v>9</v>
      </c>
      <c r="AA11" s="596"/>
      <c r="AB11" s="596"/>
      <c r="AC11" s="596"/>
      <c r="AD11" s="596"/>
      <c r="AE11" s="596"/>
      <c r="AF11" s="596"/>
      <c r="AG11" s="596"/>
      <c r="AH11" s="576"/>
      <c r="AI11" s="574"/>
      <c r="AJ11" s="588" t="s">
        <v>957</v>
      </c>
      <c r="AK11" s="278"/>
    </row>
    <row r="12" spans="1:16377" ht="27">
      <c r="A12" s="572" t="s">
        <v>860</v>
      </c>
      <c r="B12" s="588" t="s">
        <v>366</v>
      </c>
      <c r="C12" s="576" t="s">
        <v>551</v>
      </c>
      <c r="D12" s="574" t="s">
        <v>401</v>
      </c>
      <c r="E12" s="574"/>
      <c r="F12" s="574"/>
      <c r="G12" s="574"/>
      <c r="H12" s="574" t="s">
        <v>550</v>
      </c>
      <c r="I12" s="574" t="s">
        <v>535</v>
      </c>
      <c r="J12" s="584" t="s">
        <v>370</v>
      </c>
      <c r="K12" s="576" t="s">
        <v>53</v>
      </c>
      <c r="L12" s="576" t="s">
        <v>28</v>
      </c>
      <c r="M12" s="574" t="s">
        <v>537</v>
      </c>
      <c r="N12" s="574" t="s">
        <v>3</v>
      </c>
      <c r="O12" s="590">
        <v>4000000</v>
      </c>
      <c r="P12" s="579">
        <v>28400000</v>
      </c>
      <c r="Q12" s="578"/>
      <c r="R12" s="577">
        <v>28400000</v>
      </c>
      <c r="S12" s="623"/>
      <c r="T12" s="580"/>
      <c r="U12" s="580"/>
      <c r="V12" s="580"/>
      <c r="W12" s="596"/>
      <c r="X12" s="582"/>
      <c r="Y12" s="593">
        <v>45505</v>
      </c>
      <c r="Z12" s="641">
        <v>9</v>
      </c>
      <c r="AA12" s="596"/>
      <c r="AB12" s="596"/>
      <c r="AC12" s="596"/>
      <c r="AD12" s="596"/>
      <c r="AE12" s="596"/>
      <c r="AF12" s="596"/>
      <c r="AG12" s="596"/>
      <c r="AH12" s="576"/>
      <c r="AI12" s="574"/>
      <c r="AJ12" s="588" t="s">
        <v>957</v>
      </c>
      <c r="AK12" s="278"/>
    </row>
    <row r="13" spans="1:16377" ht="27">
      <c r="A13" s="572" t="s">
        <v>862</v>
      </c>
      <c r="B13" s="588" t="s">
        <v>366</v>
      </c>
      <c r="C13" s="576" t="s">
        <v>552</v>
      </c>
      <c r="D13" s="574" t="s">
        <v>101</v>
      </c>
      <c r="E13" s="574"/>
      <c r="F13" s="574"/>
      <c r="G13" s="574"/>
      <c r="H13" s="574" t="s">
        <v>167</v>
      </c>
      <c r="I13" s="574" t="s">
        <v>84</v>
      </c>
      <c r="J13" s="584" t="s">
        <v>370</v>
      </c>
      <c r="K13" s="576" t="s">
        <v>53</v>
      </c>
      <c r="L13" s="576" t="s">
        <v>91</v>
      </c>
      <c r="M13" s="576" t="s">
        <v>553</v>
      </c>
      <c r="N13" s="574" t="s">
        <v>1</v>
      </c>
      <c r="O13" s="581">
        <v>2500000</v>
      </c>
      <c r="P13" s="577">
        <v>2500000</v>
      </c>
      <c r="Q13" s="577">
        <v>2500000</v>
      </c>
      <c r="R13" s="577">
        <v>0</v>
      </c>
      <c r="S13" s="581"/>
      <c r="T13" s="581">
        <v>2.5</v>
      </c>
      <c r="U13" s="582"/>
      <c r="V13" s="581"/>
      <c r="W13" s="602"/>
      <c r="X13" s="582"/>
      <c r="Y13" s="600" t="s">
        <v>22</v>
      </c>
      <c r="Z13" s="601">
        <v>7</v>
      </c>
      <c r="AA13" s="602"/>
      <c r="AB13" s="602"/>
      <c r="AC13" s="602"/>
      <c r="AD13" s="602"/>
      <c r="AE13" s="602"/>
      <c r="AF13" s="602"/>
      <c r="AG13" s="602"/>
      <c r="AH13" s="576" t="s">
        <v>554</v>
      </c>
      <c r="AI13" s="574"/>
      <c r="AJ13" s="588" t="s">
        <v>957</v>
      </c>
      <c r="AK13" s="278"/>
    </row>
    <row r="14" spans="1:16377" ht="78">
      <c r="A14" s="572" t="s">
        <v>800</v>
      </c>
      <c r="B14" s="588" t="s">
        <v>366</v>
      </c>
      <c r="C14" s="597" t="s">
        <v>1294</v>
      </c>
      <c r="D14" s="574" t="s">
        <v>401</v>
      </c>
      <c r="E14" s="574"/>
      <c r="F14" s="574"/>
      <c r="G14" s="574"/>
      <c r="H14" s="574" t="s">
        <v>516</v>
      </c>
      <c r="I14" s="574" t="s">
        <v>521</v>
      </c>
      <c r="J14" s="584" t="s">
        <v>370</v>
      </c>
      <c r="K14" s="576" t="s">
        <v>82</v>
      </c>
      <c r="L14" s="576" t="s">
        <v>14</v>
      </c>
      <c r="M14" s="574" t="s">
        <v>522</v>
      </c>
      <c r="N14" s="574" t="s">
        <v>1</v>
      </c>
      <c r="O14" s="623">
        <v>8556900</v>
      </c>
      <c r="P14" s="599">
        <v>8556900</v>
      </c>
      <c r="Q14" s="599"/>
      <c r="R14" s="577">
        <v>8556900</v>
      </c>
      <c r="S14" s="590"/>
      <c r="T14" s="580">
        <v>2.8523000000000001</v>
      </c>
      <c r="U14" s="580"/>
      <c r="V14" s="591"/>
      <c r="W14" s="596"/>
      <c r="X14" s="582"/>
      <c r="Y14" s="593">
        <v>45505</v>
      </c>
      <c r="Z14" s="641">
        <v>9</v>
      </c>
      <c r="AA14" s="596"/>
      <c r="AB14" s="596"/>
      <c r="AC14" s="596"/>
      <c r="AD14" s="596"/>
      <c r="AE14" s="596"/>
      <c r="AF14" s="596"/>
      <c r="AG14" s="596"/>
      <c r="AH14" s="597" t="s">
        <v>1295</v>
      </c>
      <c r="AI14" s="574"/>
      <c r="AJ14" s="588" t="s">
        <v>958</v>
      </c>
      <c r="AK14" s="278"/>
    </row>
    <row r="15" spans="1:16377" ht="39">
      <c r="A15" s="609" t="s">
        <v>801</v>
      </c>
      <c r="B15" s="610" t="s">
        <v>1286</v>
      </c>
      <c r="C15" s="597" t="s">
        <v>496</v>
      </c>
      <c r="D15" s="587" t="s">
        <v>1296</v>
      </c>
      <c r="E15" s="587"/>
      <c r="F15" s="587"/>
      <c r="G15" s="587"/>
      <c r="H15" s="587" t="s">
        <v>1289</v>
      </c>
      <c r="I15" s="587" t="s">
        <v>1290</v>
      </c>
      <c r="J15" s="612" t="s">
        <v>1151</v>
      </c>
      <c r="K15" s="597" t="s">
        <v>82</v>
      </c>
      <c r="L15" s="597" t="s">
        <v>14</v>
      </c>
      <c r="M15" s="587" t="s">
        <v>1291</v>
      </c>
      <c r="N15" s="587" t="s">
        <v>1</v>
      </c>
      <c r="O15" s="616"/>
      <c r="P15" s="647"/>
      <c r="Q15" s="648"/>
      <c r="R15" s="614">
        <v>0</v>
      </c>
      <c r="S15" s="616"/>
      <c r="T15" s="617">
        <v>5.6174499999999998</v>
      </c>
      <c r="U15" s="617"/>
      <c r="V15" s="649"/>
      <c r="W15" s="621"/>
      <c r="X15" s="619"/>
      <c r="Y15" s="650">
        <v>45505</v>
      </c>
      <c r="Z15" s="732">
        <v>9</v>
      </c>
      <c r="AA15" s="621"/>
      <c r="AB15" s="621"/>
      <c r="AC15" s="621"/>
      <c r="AD15" s="621"/>
      <c r="AE15" s="621"/>
      <c r="AF15" s="621"/>
      <c r="AG15" s="621"/>
      <c r="AH15" s="652" t="s">
        <v>1297</v>
      </c>
      <c r="AI15" s="587"/>
      <c r="AJ15" s="610" t="s">
        <v>958</v>
      </c>
      <c r="AK15" s="278"/>
    </row>
    <row r="16" spans="1:16377" ht="52">
      <c r="A16" s="572" t="s">
        <v>802</v>
      </c>
      <c r="B16" s="588" t="s">
        <v>366</v>
      </c>
      <c r="C16" s="576" t="s">
        <v>495</v>
      </c>
      <c r="D16" s="574" t="s">
        <v>401</v>
      </c>
      <c r="E16" s="574"/>
      <c r="F16" s="574"/>
      <c r="G16" s="574"/>
      <c r="H16" s="589" t="s">
        <v>516</v>
      </c>
      <c r="I16" s="574" t="s">
        <v>521</v>
      </c>
      <c r="J16" s="584" t="s">
        <v>370</v>
      </c>
      <c r="K16" s="576" t="s">
        <v>82</v>
      </c>
      <c r="L16" s="576" t="s">
        <v>14</v>
      </c>
      <c r="M16" s="574" t="s">
        <v>522</v>
      </c>
      <c r="N16" s="574" t="s">
        <v>1</v>
      </c>
      <c r="O16" s="623">
        <v>32029500</v>
      </c>
      <c r="P16" s="599">
        <v>32029500</v>
      </c>
      <c r="Q16" s="624"/>
      <c r="R16" s="577">
        <v>32029500</v>
      </c>
      <c r="S16" s="623"/>
      <c r="T16" s="580">
        <v>4.7128000000000005</v>
      </c>
      <c r="U16" s="580"/>
      <c r="V16" s="591"/>
      <c r="W16" s="592"/>
      <c r="X16" s="582"/>
      <c r="Y16" s="593">
        <v>45505</v>
      </c>
      <c r="Z16" s="641">
        <v>9</v>
      </c>
      <c r="AA16" s="592"/>
      <c r="AB16" s="592"/>
      <c r="AC16" s="592"/>
      <c r="AD16" s="592"/>
      <c r="AE16" s="592"/>
      <c r="AF16" s="592"/>
      <c r="AG16" s="592"/>
      <c r="AH16" s="597" t="s">
        <v>1298</v>
      </c>
      <c r="AI16" s="574"/>
      <c r="AJ16" s="588" t="s">
        <v>958</v>
      </c>
      <c r="AK16" s="278"/>
    </row>
    <row r="17" spans="1:37" ht="40">
      <c r="A17" s="572" t="s">
        <v>864</v>
      </c>
      <c r="B17" s="588" t="s">
        <v>366</v>
      </c>
      <c r="C17" s="576" t="s">
        <v>1180</v>
      </c>
      <c r="D17" s="574"/>
      <c r="E17" s="574"/>
      <c r="F17" s="574"/>
      <c r="G17" s="574"/>
      <c r="H17" s="574" t="s">
        <v>531</v>
      </c>
      <c r="I17" s="574" t="s">
        <v>521</v>
      </c>
      <c r="J17" s="584" t="s">
        <v>370</v>
      </c>
      <c r="K17" s="576" t="s">
        <v>82</v>
      </c>
      <c r="L17" s="576" t="s">
        <v>14</v>
      </c>
      <c r="M17" s="574" t="s">
        <v>522</v>
      </c>
      <c r="N17" s="574" t="s">
        <v>3</v>
      </c>
      <c r="O17" s="623">
        <v>4000000</v>
      </c>
      <c r="P17" s="579">
        <v>28400000</v>
      </c>
      <c r="Q17" s="578"/>
      <c r="R17" s="577">
        <v>28400000</v>
      </c>
      <c r="S17" s="623"/>
      <c r="T17" s="580"/>
      <c r="U17" s="580"/>
      <c r="V17" s="591"/>
      <c r="W17" s="592"/>
      <c r="X17" s="582"/>
      <c r="Y17" s="593">
        <v>45505</v>
      </c>
      <c r="Z17" s="641">
        <v>9</v>
      </c>
      <c r="AA17" s="592"/>
      <c r="AB17" s="592"/>
      <c r="AC17" s="592"/>
      <c r="AD17" s="592"/>
      <c r="AE17" s="592"/>
      <c r="AF17" s="592"/>
      <c r="AG17" s="592"/>
      <c r="AH17" s="576"/>
      <c r="AI17" s="574"/>
      <c r="AJ17" s="588" t="s">
        <v>957</v>
      </c>
      <c r="AK17" s="278"/>
    </row>
    <row r="18" spans="1:37">
      <c r="A18" s="572" t="s">
        <v>803</v>
      </c>
      <c r="B18" s="588" t="s">
        <v>366</v>
      </c>
      <c r="C18" s="574" t="s">
        <v>417</v>
      </c>
      <c r="D18" s="574" t="s">
        <v>398</v>
      </c>
      <c r="E18" s="574"/>
      <c r="F18" s="574"/>
      <c r="G18" s="574"/>
      <c r="H18" s="574" t="s">
        <v>418</v>
      </c>
      <c r="I18" s="576" t="s">
        <v>419</v>
      </c>
      <c r="J18" s="584" t="s">
        <v>370</v>
      </c>
      <c r="K18" s="576" t="s">
        <v>27</v>
      </c>
      <c r="L18" s="576" t="s">
        <v>27</v>
      </c>
      <c r="M18" s="574" t="s">
        <v>420</v>
      </c>
      <c r="N18" s="574" t="s">
        <v>1</v>
      </c>
      <c r="O18" s="578">
        <v>1500000</v>
      </c>
      <c r="P18" s="577">
        <v>1500000</v>
      </c>
      <c r="Q18" s="581"/>
      <c r="R18" s="577">
        <v>1500000</v>
      </c>
      <c r="S18" s="581"/>
      <c r="T18" s="581">
        <v>1.5</v>
      </c>
      <c r="U18" s="581"/>
      <c r="V18" s="577"/>
      <c r="W18" s="584"/>
      <c r="X18" s="582"/>
      <c r="Y18" s="583">
        <v>45534</v>
      </c>
      <c r="Z18" s="626">
        <v>8</v>
      </c>
      <c r="AA18" s="584"/>
      <c r="AB18" s="584"/>
      <c r="AC18" s="584"/>
      <c r="AD18" s="584"/>
      <c r="AE18" s="584"/>
      <c r="AF18" s="584"/>
      <c r="AG18" s="584"/>
      <c r="AH18" s="574"/>
      <c r="AI18" s="574"/>
      <c r="AJ18" s="588" t="s">
        <v>958</v>
      </c>
      <c r="AK18" s="278"/>
    </row>
    <row r="19" spans="1:37" ht="39">
      <c r="A19" s="572" t="s">
        <v>866</v>
      </c>
      <c r="B19" s="588" t="s">
        <v>366</v>
      </c>
      <c r="C19" s="576" t="s">
        <v>555</v>
      </c>
      <c r="D19" s="574" t="s">
        <v>401</v>
      </c>
      <c r="E19" s="574"/>
      <c r="F19" s="574"/>
      <c r="G19" s="574"/>
      <c r="H19" s="639" t="s">
        <v>1163</v>
      </c>
      <c r="I19" s="574" t="s">
        <v>369</v>
      </c>
      <c r="J19" s="573" t="s">
        <v>370</v>
      </c>
      <c r="K19" s="576" t="s">
        <v>82</v>
      </c>
      <c r="L19" s="576" t="s">
        <v>291</v>
      </c>
      <c r="M19" s="574" t="s">
        <v>499</v>
      </c>
      <c r="N19" s="574" t="s">
        <v>3</v>
      </c>
      <c r="O19" s="590">
        <v>500000</v>
      </c>
      <c r="P19" s="579">
        <v>3550000</v>
      </c>
      <c r="Q19" s="578"/>
      <c r="R19" s="577">
        <v>3550000</v>
      </c>
      <c r="S19" s="623"/>
      <c r="T19" s="580"/>
      <c r="U19" s="580"/>
      <c r="V19" s="580"/>
      <c r="W19" s="596"/>
      <c r="X19" s="582"/>
      <c r="Y19" s="594">
        <v>45565</v>
      </c>
      <c r="Z19" s="641">
        <v>9</v>
      </c>
      <c r="AA19" s="596"/>
      <c r="AB19" s="596"/>
      <c r="AC19" s="596"/>
      <c r="AD19" s="596"/>
      <c r="AE19" s="596"/>
      <c r="AF19" s="596"/>
      <c r="AG19" s="596"/>
      <c r="AH19" s="597" t="s">
        <v>1299</v>
      </c>
      <c r="AI19" s="574"/>
      <c r="AJ19" s="588" t="s">
        <v>958</v>
      </c>
      <c r="AK19" s="278"/>
    </row>
    <row r="20" spans="1:37" ht="27">
      <c r="A20" s="572" t="s">
        <v>867</v>
      </c>
      <c r="B20" s="588" t="s">
        <v>366</v>
      </c>
      <c r="C20" s="576" t="s">
        <v>367</v>
      </c>
      <c r="D20" s="574" t="s">
        <v>401</v>
      </c>
      <c r="E20" s="574"/>
      <c r="F20" s="574"/>
      <c r="G20" s="574"/>
      <c r="H20" s="574" t="s">
        <v>368</v>
      </c>
      <c r="I20" s="574" t="s">
        <v>369</v>
      </c>
      <c r="J20" s="584" t="s">
        <v>370</v>
      </c>
      <c r="K20" s="576" t="s">
        <v>7</v>
      </c>
      <c r="L20" s="576" t="s">
        <v>7</v>
      </c>
      <c r="M20" s="576" t="s">
        <v>371</v>
      </c>
      <c r="N20" s="591" t="s">
        <v>3</v>
      </c>
      <c r="O20" s="577">
        <v>195000</v>
      </c>
      <c r="P20" s="577">
        <v>1384500</v>
      </c>
      <c r="Q20" s="577"/>
      <c r="R20" s="577">
        <v>1384500</v>
      </c>
      <c r="S20" s="577"/>
      <c r="T20" s="581">
        <v>1.4235</v>
      </c>
      <c r="U20" s="582"/>
      <c r="V20" s="577"/>
      <c r="W20" s="596"/>
      <c r="X20" s="582"/>
      <c r="Y20" s="596" t="s">
        <v>94</v>
      </c>
      <c r="Z20" s="641">
        <v>7</v>
      </c>
      <c r="AA20" s="596"/>
      <c r="AB20" s="596"/>
      <c r="AC20" s="596"/>
      <c r="AD20" s="596"/>
      <c r="AE20" s="596"/>
      <c r="AF20" s="592"/>
      <c r="AG20" s="592"/>
      <c r="AH20" s="574" t="s">
        <v>372</v>
      </c>
      <c r="AI20" s="600" t="s">
        <v>556</v>
      </c>
      <c r="AJ20" s="588" t="s">
        <v>957</v>
      </c>
      <c r="AK20" s="224">
        <v>5</v>
      </c>
    </row>
    <row r="21" spans="1:37">
      <c r="A21" s="572" t="s">
        <v>807</v>
      </c>
      <c r="B21" s="588" t="s">
        <v>366</v>
      </c>
      <c r="C21" s="574" t="s">
        <v>558</v>
      </c>
      <c r="D21" s="574" t="s">
        <v>398</v>
      </c>
      <c r="E21" s="574"/>
      <c r="F21" s="574"/>
      <c r="G21" s="574"/>
      <c r="H21" s="574" t="s">
        <v>557</v>
      </c>
      <c r="I21" s="576" t="s">
        <v>559</v>
      </c>
      <c r="J21" s="584" t="s">
        <v>370</v>
      </c>
      <c r="K21" s="577" t="s">
        <v>82</v>
      </c>
      <c r="L21" s="576" t="s">
        <v>82</v>
      </c>
      <c r="M21" s="576" t="s">
        <v>560</v>
      </c>
      <c r="N21" s="574" t="s">
        <v>1</v>
      </c>
      <c r="O21" s="577">
        <v>1600000</v>
      </c>
      <c r="P21" s="577">
        <v>1600000</v>
      </c>
      <c r="Q21" s="577">
        <v>1300000</v>
      </c>
      <c r="R21" s="577">
        <v>300000</v>
      </c>
      <c r="S21" s="577"/>
      <c r="T21" s="581"/>
      <c r="U21" s="581"/>
      <c r="V21" s="577"/>
      <c r="W21" s="584"/>
      <c r="X21" s="581"/>
      <c r="Y21" s="583">
        <v>45534</v>
      </c>
      <c r="Z21" s="640">
        <v>8</v>
      </c>
      <c r="AA21" s="584"/>
      <c r="AB21" s="584"/>
      <c r="AC21" s="584"/>
      <c r="AD21" s="584"/>
      <c r="AE21" s="584"/>
      <c r="AF21" s="584"/>
      <c r="AG21" s="584"/>
      <c r="AH21" s="660"/>
      <c r="AI21" s="574"/>
      <c r="AJ21" s="588" t="s">
        <v>958</v>
      </c>
      <c r="AK21" s="278"/>
    </row>
    <row r="22" spans="1:37">
      <c r="A22" s="572" t="s">
        <v>811</v>
      </c>
      <c r="B22" s="588" t="s">
        <v>366</v>
      </c>
      <c r="C22" s="574" t="s">
        <v>561</v>
      </c>
      <c r="D22" s="574" t="s">
        <v>398</v>
      </c>
      <c r="E22" s="574"/>
      <c r="F22" s="574"/>
      <c r="G22" s="574"/>
      <c r="H22" s="574" t="s">
        <v>557</v>
      </c>
      <c r="I22" s="576" t="s">
        <v>559</v>
      </c>
      <c r="J22" s="584" t="s">
        <v>370</v>
      </c>
      <c r="K22" s="577" t="s">
        <v>82</v>
      </c>
      <c r="L22" s="576" t="s">
        <v>82</v>
      </c>
      <c r="M22" s="576" t="s">
        <v>560</v>
      </c>
      <c r="N22" s="574" t="s">
        <v>1</v>
      </c>
      <c r="O22" s="577">
        <v>1700000</v>
      </c>
      <c r="P22" s="577">
        <v>1700000</v>
      </c>
      <c r="Q22" s="581">
        <v>1300000</v>
      </c>
      <c r="R22" s="577">
        <v>400000</v>
      </c>
      <c r="S22" s="581"/>
      <c r="T22" s="581"/>
      <c r="U22" s="581"/>
      <c r="V22" s="577"/>
      <c r="W22" s="584"/>
      <c r="X22" s="581"/>
      <c r="Y22" s="583">
        <v>45565</v>
      </c>
      <c r="Z22" s="640">
        <v>9</v>
      </c>
      <c r="AA22" s="584"/>
      <c r="AB22" s="584"/>
      <c r="AC22" s="584"/>
      <c r="AD22" s="584"/>
      <c r="AE22" s="584"/>
      <c r="AF22" s="584"/>
      <c r="AG22" s="584"/>
      <c r="AH22" s="574"/>
      <c r="AI22" s="574"/>
      <c r="AJ22" s="588" t="s">
        <v>958</v>
      </c>
      <c r="AK22" s="278"/>
    </row>
    <row r="23" spans="1:37">
      <c r="A23" s="572" t="s">
        <v>816</v>
      </c>
      <c r="B23" s="588" t="s">
        <v>366</v>
      </c>
      <c r="C23" s="574" t="s">
        <v>563</v>
      </c>
      <c r="D23" s="574" t="s">
        <v>398</v>
      </c>
      <c r="E23" s="574"/>
      <c r="F23" s="574"/>
      <c r="G23" s="574"/>
      <c r="H23" s="574" t="s">
        <v>557</v>
      </c>
      <c r="I23" s="576" t="s">
        <v>559</v>
      </c>
      <c r="J23" s="584" t="s">
        <v>370</v>
      </c>
      <c r="K23" s="577" t="s">
        <v>82</v>
      </c>
      <c r="L23" s="576" t="s">
        <v>82</v>
      </c>
      <c r="M23" s="576" t="s">
        <v>560</v>
      </c>
      <c r="N23" s="574" t="s">
        <v>1</v>
      </c>
      <c r="O23" s="577">
        <v>1600000</v>
      </c>
      <c r="P23" s="577">
        <v>1600000</v>
      </c>
      <c r="Q23" s="577"/>
      <c r="R23" s="577">
        <v>1600000</v>
      </c>
      <c r="S23" s="577"/>
      <c r="T23" s="581"/>
      <c r="U23" s="581"/>
      <c r="V23" s="577"/>
      <c r="W23" s="584"/>
      <c r="X23" s="581"/>
      <c r="Y23" s="583">
        <v>45503</v>
      </c>
      <c r="Z23" s="640">
        <v>7</v>
      </c>
      <c r="AA23" s="584"/>
      <c r="AB23" s="584"/>
      <c r="AC23" s="584"/>
      <c r="AD23" s="584"/>
      <c r="AE23" s="584"/>
      <c r="AF23" s="584"/>
      <c r="AG23" s="584"/>
      <c r="AH23" s="660"/>
      <c r="AI23" s="574"/>
      <c r="AJ23" s="588" t="s">
        <v>958</v>
      </c>
      <c r="AK23" s="278"/>
    </row>
    <row r="24" spans="1:37">
      <c r="A24" s="572" t="s">
        <v>869</v>
      </c>
      <c r="B24" s="588" t="s">
        <v>366</v>
      </c>
      <c r="C24" s="574" t="s">
        <v>564</v>
      </c>
      <c r="D24" s="574" t="s">
        <v>401</v>
      </c>
      <c r="E24" s="574"/>
      <c r="F24" s="574"/>
      <c r="G24" s="574"/>
      <c r="H24" s="574" t="s">
        <v>1172</v>
      </c>
      <c r="I24" s="574" t="s">
        <v>1185</v>
      </c>
      <c r="J24" s="584" t="s">
        <v>383</v>
      </c>
      <c r="K24" s="576" t="s">
        <v>1185</v>
      </c>
      <c r="L24" s="576" t="s">
        <v>1185</v>
      </c>
      <c r="M24" s="574" t="s">
        <v>384</v>
      </c>
      <c r="N24" s="625" t="s">
        <v>3</v>
      </c>
      <c r="O24" s="577">
        <v>30000</v>
      </c>
      <c r="P24" s="577">
        <v>213000</v>
      </c>
      <c r="Q24" s="577"/>
      <c r="R24" s="577">
        <v>213000</v>
      </c>
      <c r="S24" s="577"/>
      <c r="T24" s="581"/>
      <c r="U24" s="581"/>
      <c r="V24" s="581">
        <v>131400</v>
      </c>
      <c r="W24" s="584"/>
      <c r="X24" s="582"/>
      <c r="Y24" s="573" t="s">
        <v>385</v>
      </c>
      <c r="Z24" s="640">
        <v>7</v>
      </c>
      <c r="AA24" s="584"/>
      <c r="AB24" s="584"/>
      <c r="AC24" s="584"/>
      <c r="AD24" s="584"/>
      <c r="AE24" s="584"/>
      <c r="AF24" s="584"/>
      <c r="AG24" s="584"/>
      <c r="AH24" s="639" t="s">
        <v>758</v>
      </c>
      <c r="AI24" s="574"/>
      <c r="AJ24" s="588" t="s">
        <v>90</v>
      </c>
      <c r="AK24" s="278"/>
    </row>
    <row r="25" spans="1:37" ht="27">
      <c r="A25" s="572" t="s">
        <v>874</v>
      </c>
      <c r="B25" s="588" t="s">
        <v>366</v>
      </c>
      <c r="C25" s="576" t="s">
        <v>565</v>
      </c>
      <c r="D25" s="574" t="s">
        <v>398</v>
      </c>
      <c r="E25" s="574"/>
      <c r="F25" s="574"/>
      <c r="G25" s="574"/>
      <c r="H25" s="574" t="s">
        <v>244</v>
      </c>
      <c r="I25" s="574" t="s">
        <v>374</v>
      </c>
      <c r="J25" s="573" t="s">
        <v>370</v>
      </c>
      <c r="K25" s="576" t="s">
        <v>82</v>
      </c>
      <c r="L25" s="576" t="s">
        <v>82</v>
      </c>
      <c r="M25" s="574" t="s">
        <v>396</v>
      </c>
      <c r="N25" s="574" t="s">
        <v>3</v>
      </c>
      <c r="O25" s="590">
        <v>321500</v>
      </c>
      <c r="P25" s="579">
        <v>2282650</v>
      </c>
      <c r="Q25" s="579">
        <v>2000943.2999999998</v>
      </c>
      <c r="R25" s="577">
        <v>281706.70000000019</v>
      </c>
      <c r="S25" s="579"/>
      <c r="T25" s="580">
        <v>2.3469499999999996</v>
      </c>
      <c r="U25" s="591"/>
      <c r="V25" s="591"/>
      <c r="W25" s="596"/>
      <c r="X25" s="593"/>
      <c r="Y25" s="596" t="s">
        <v>1310</v>
      </c>
      <c r="Z25" s="641">
        <v>9</v>
      </c>
      <c r="AA25" s="596"/>
      <c r="AB25" s="596"/>
      <c r="AC25" s="596"/>
      <c r="AD25" s="596"/>
      <c r="AE25" s="596"/>
      <c r="AF25" s="596"/>
      <c r="AG25" s="596"/>
      <c r="AH25" s="576" t="s">
        <v>566</v>
      </c>
      <c r="AI25" s="574"/>
      <c r="AJ25" s="588" t="s">
        <v>958</v>
      </c>
      <c r="AK25" s="278"/>
    </row>
    <row r="26" spans="1:37">
      <c r="A26" s="572" t="s">
        <v>876</v>
      </c>
      <c r="B26" s="588" t="s">
        <v>366</v>
      </c>
      <c r="C26" s="589" t="s">
        <v>1188</v>
      </c>
      <c r="D26" s="574" t="s">
        <v>401</v>
      </c>
      <c r="E26" s="574"/>
      <c r="F26" s="574"/>
      <c r="G26" s="574"/>
      <c r="H26" s="574" t="s">
        <v>368</v>
      </c>
      <c r="I26" s="574" t="s">
        <v>369</v>
      </c>
      <c r="J26" s="603" t="s">
        <v>376</v>
      </c>
      <c r="K26" s="576" t="s">
        <v>7</v>
      </c>
      <c r="L26" s="576" t="s">
        <v>7</v>
      </c>
      <c r="M26" s="576" t="s">
        <v>1189</v>
      </c>
      <c r="N26" s="574" t="s">
        <v>24</v>
      </c>
      <c r="O26" s="577">
        <v>246400</v>
      </c>
      <c r="P26" s="577">
        <v>1749440</v>
      </c>
      <c r="Q26" s="577"/>
      <c r="R26" s="577">
        <v>1749440</v>
      </c>
      <c r="S26" s="577"/>
      <c r="T26" s="577">
        <v>1.7987200000000001</v>
      </c>
      <c r="U26" s="582"/>
      <c r="V26" s="577"/>
      <c r="W26" s="600"/>
      <c r="X26" s="582"/>
      <c r="Y26" s="600" t="s">
        <v>94</v>
      </c>
      <c r="Z26" s="601">
        <v>7</v>
      </c>
      <c r="AA26" s="600"/>
      <c r="AB26" s="600"/>
      <c r="AC26" s="600"/>
      <c r="AD26" s="600"/>
      <c r="AE26" s="600"/>
      <c r="AF26" s="600"/>
      <c r="AG26" s="600"/>
      <c r="AH26" s="574" t="s">
        <v>1190</v>
      </c>
      <c r="AI26" s="600" t="s">
        <v>556</v>
      </c>
      <c r="AJ26" s="588" t="s">
        <v>957</v>
      </c>
      <c r="AK26" s="222">
        <v>6</v>
      </c>
    </row>
    <row r="27" spans="1:37" ht="27">
      <c r="A27" s="572" t="s">
        <v>878</v>
      </c>
      <c r="B27" s="588" t="s">
        <v>366</v>
      </c>
      <c r="C27" s="667" t="s">
        <v>567</v>
      </c>
      <c r="D27" s="574" t="s">
        <v>401</v>
      </c>
      <c r="E27" s="574"/>
      <c r="F27" s="574"/>
      <c r="G27" s="574"/>
      <c r="H27" s="574" t="s">
        <v>368</v>
      </c>
      <c r="I27" s="574" t="s">
        <v>369</v>
      </c>
      <c r="J27" s="603" t="s">
        <v>373</v>
      </c>
      <c r="K27" s="576" t="s">
        <v>7</v>
      </c>
      <c r="L27" s="576" t="s">
        <v>7</v>
      </c>
      <c r="M27" s="576" t="s">
        <v>568</v>
      </c>
      <c r="N27" s="591" t="s">
        <v>3</v>
      </c>
      <c r="O27" s="614">
        <v>195000</v>
      </c>
      <c r="P27" s="614">
        <v>1384500</v>
      </c>
      <c r="Q27" s="581"/>
      <c r="R27" s="577">
        <v>1384500</v>
      </c>
      <c r="S27" s="581"/>
      <c r="T27" s="581">
        <v>1.4235</v>
      </c>
      <c r="U27" s="582"/>
      <c r="V27" s="581"/>
      <c r="W27" s="645"/>
      <c r="X27" s="582"/>
      <c r="Y27" s="596" t="s">
        <v>22</v>
      </c>
      <c r="Z27" s="601">
        <v>7</v>
      </c>
      <c r="AA27" s="600"/>
      <c r="AB27" s="600"/>
      <c r="AC27" s="600"/>
      <c r="AD27" s="600"/>
      <c r="AE27" s="600"/>
      <c r="AF27" s="600"/>
      <c r="AG27" s="600"/>
      <c r="AH27" s="576" t="s">
        <v>569</v>
      </c>
      <c r="AI27" s="600"/>
      <c r="AJ27" s="588" t="s">
        <v>957</v>
      </c>
      <c r="AK27" s="222">
        <v>4</v>
      </c>
    </row>
    <row r="28" spans="1:37">
      <c r="A28" s="572" t="s">
        <v>880</v>
      </c>
      <c r="B28" s="588" t="s">
        <v>366</v>
      </c>
      <c r="C28" s="576" t="s">
        <v>1192</v>
      </c>
      <c r="D28" s="574" t="s">
        <v>398</v>
      </c>
      <c r="E28" s="574"/>
      <c r="F28" s="574"/>
      <c r="G28" s="574"/>
      <c r="H28" s="574" t="s">
        <v>244</v>
      </c>
      <c r="I28" s="576" t="s">
        <v>1193</v>
      </c>
      <c r="J28" s="573" t="s">
        <v>383</v>
      </c>
      <c r="K28" s="576" t="s">
        <v>1193</v>
      </c>
      <c r="L28" s="576" t="s">
        <v>1193</v>
      </c>
      <c r="M28" s="574" t="s">
        <v>395</v>
      </c>
      <c r="N28" s="574" t="s">
        <v>1</v>
      </c>
      <c r="O28" s="577">
        <v>679500</v>
      </c>
      <c r="P28" s="577">
        <v>679500</v>
      </c>
      <c r="Q28" s="579">
        <v>679500</v>
      </c>
      <c r="R28" s="577">
        <v>0</v>
      </c>
      <c r="S28" s="581"/>
      <c r="T28" s="581">
        <v>0.67949999999999999</v>
      </c>
      <c r="U28" s="581"/>
      <c r="V28" s="577"/>
      <c r="W28" s="603"/>
      <c r="X28" s="582"/>
      <c r="Y28" s="593">
        <v>45478</v>
      </c>
      <c r="Z28" s="646">
        <v>7</v>
      </c>
      <c r="AA28" s="603"/>
      <c r="AB28" s="603"/>
      <c r="AC28" s="603"/>
      <c r="AD28" s="603"/>
      <c r="AE28" s="603"/>
      <c r="AF28" s="603"/>
      <c r="AG28" s="603"/>
      <c r="AH28" s="574" t="s">
        <v>1194</v>
      </c>
      <c r="AI28" s="574"/>
      <c r="AJ28" s="588" t="s">
        <v>958</v>
      </c>
      <c r="AK28" s="278"/>
    </row>
    <row r="29" spans="1:37" ht="120.5">
      <c r="A29" s="668" t="s">
        <v>881</v>
      </c>
      <c r="B29" s="669" t="s">
        <v>183</v>
      </c>
      <c r="C29" s="639" t="s">
        <v>1227</v>
      </c>
      <c r="D29" s="574" t="s">
        <v>1301</v>
      </c>
      <c r="E29" s="639"/>
      <c r="F29" s="639" t="s">
        <v>653</v>
      </c>
      <c r="G29" s="639" t="s">
        <v>172</v>
      </c>
      <c r="H29" s="639" t="s">
        <v>215</v>
      </c>
      <c r="I29" s="639" t="s">
        <v>221</v>
      </c>
      <c r="J29" s="644" t="s">
        <v>6</v>
      </c>
      <c r="K29" s="605" t="s">
        <v>82</v>
      </c>
      <c r="L29" s="605" t="s">
        <v>14</v>
      </c>
      <c r="M29" s="670" t="s">
        <v>25</v>
      </c>
      <c r="N29" s="639" t="s">
        <v>3</v>
      </c>
      <c r="O29" s="670">
        <v>1926594.2465753425</v>
      </c>
      <c r="P29" s="671">
        <v>14064138</v>
      </c>
      <c r="Q29" s="671">
        <v>14064138</v>
      </c>
      <c r="R29" s="670">
        <v>0</v>
      </c>
      <c r="S29" s="672"/>
      <c r="T29" s="673"/>
      <c r="U29" s="673"/>
      <c r="V29" s="673"/>
      <c r="W29" s="643"/>
      <c r="X29" s="674"/>
      <c r="Y29" s="675" t="s">
        <v>747</v>
      </c>
      <c r="Z29" s="739">
        <v>8</v>
      </c>
      <c r="AA29" s="643"/>
      <c r="AB29" s="643"/>
      <c r="AC29" s="643"/>
      <c r="AD29" s="643"/>
      <c r="AE29" s="643"/>
      <c r="AF29" s="676" t="s">
        <v>654</v>
      </c>
      <c r="AG29" s="643"/>
      <c r="AH29" s="604" t="s">
        <v>1302</v>
      </c>
      <c r="AI29" s="639"/>
      <c r="AJ29" s="669" t="s">
        <v>958</v>
      </c>
      <c r="AK29" s="278"/>
    </row>
    <row r="30" spans="1:37">
      <c r="A30" s="572" t="s">
        <v>889</v>
      </c>
      <c r="B30" s="588" t="s">
        <v>366</v>
      </c>
      <c r="C30" s="575" t="s">
        <v>702</v>
      </c>
      <c r="D30" s="574" t="s">
        <v>101</v>
      </c>
      <c r="E30" s="574"/>
      <c r="F30" s="574"/>
      <c r="G30" s="574"/>
      <c r="H30" s="575" t="s">
        <v>49</v>
      </c>
      <c r="I30" s="574" t="s">
        <v>86</v>
      </c>
      <c r="J30" s="584" t="s">
        <v>6</v>
      </c>
      <c r="K30" s="576" t="s">
        <v>53</v>
      </c>
      <c r="L30" s="577" t="s">
        <v>53</v>
      </c>
      <c r="M30" s="679" t="s">
        <v>1196</v>
      </c>
      <c r="N30" s="574" t="s">
        <v>1</v>
      </c>
      <c r="O30" s="591">
        <v>1000000</v>
      </c>
      <c r="P30" s="579">
        <v>1000000</v>
      </c>
      <c r="Q30" s="579"/>
      <c r="R30" s="577">
        <v>1000000</v>
      </c>
      <c r="S30" s="579"/>
      <c r="T30" s="577">
        <v>1</v>
      </c>
      <c r="U30" s="577"/>
      <c r="V30" s="577"/>
      <c r="W30" s="603"/>
      <c r="X30" s="593"/>
      <c r="Y30" s="593">
        <v>45503</v>
      </c>
      <c r="Z30" s="646">
        <v>7</v>
      </c>
      <c r="AA30" s="603"/>
      <c r="AB30" s="603"/>
      <c r="AC30" s="603"/>
      <c r="AD30" s="603"/>
      <c r="AE30" s="603"/>
      <c r="AF30" s="603"/>
      <c r="AG30" s="603"/>
      <c r="AH30" s="680" t="s">
        <v>703</v>
      </c>
      <c r="AI30" s="574"/>
      <c r="AJ30" s="588" t="s">
        <v>958</v>
      </c>
      <c r="AK30" s="278"/>
    </row>
    <row r="31" spans="1:37">
      <c r="A31" s="572" t="s">
        <v>890</v>
      </c>
      <c r="B31" s="588" t="s">
        <v>366</v>
      </c>
      <c r="C31" s="575" t="s">
        <v>704</v>
      </c>
      <c r="D31" s="574" t="s">
        <v>101</v>
      </c>
      <c r="E31" s="574"/>
      <c r="F31" s="574"/>
      <c r="G31" s="574"/>
      <c r="H31" s="575" t="s">
        <v>49</v>
      </c>
      <c r="I31" s="574" t="s">
        <v>86</v>
      </c>
      <c r="J31" s="584" t="s">
        <v>6</v>
      </c>
      <c r="K31" s="576" t="s">
        <v>53</v>
      </c>
      <c r="L31" s="577" t="s">
        <v>53</v>
      </c>
      <c r="M31" s="679" t="s">
        <v>705</v>
      </c>
      <c r="N31" s="574" t="s">
        <v>1</v>
      </c>
      <c r="O31" s="591">
        <v>200000</v>
      </c>
      <c r="P31" s="579">
        <v>200000</v>
      </c>
      <c r="Q31" s="579"/>
      <c r="R31" s="577">
        <v>200000</v>
      </c>
      <c r="S31" s="579"/>
      <c r="T31" s="577">
        <v>0.2</v>
      </c>
      <c r="U31" s="577"/>
      <c r="V31" s="577"/>
      <c r="W31" s="603"/>
      <c r="X31" s="593"/>
      <c r="Y31" s="593">
        <v>45503</v>
      </c>
      <c r="Z31" s="646">
        <v>7</v>
      </c>
      <c r="AA31" s="603"/>
      <c r="AB31" s="603"/>
      <c r="AC31" s="603"/>
      <c r="AD31" s="603"/>
      <c r="AE31" s="603"/>
      <c r="AF31" s="603"/>
      <c r="AG31" s="603"/>
      <c r="AH31" s="680" t="s">
        <v>703</v>
      </c>
      <c r="AI31" s="574"/>
      <c r="AJ31" s="588" t="s">
        <v>958</v>
      </c>
      <c r="AK31" s="278"/>
    </row>
    <row r="32" spans="1:37">
      <c r="A32" s="572" t="s">
        <v>891</v>
      </c>
      <c r="B32" s="588" t="s">
        <v>366</v>
      </c>
      <c r="C32" s="682" t="s">
        <v>706</v>
      </c>
      <c r="D32" s="574" t="s">
        <v>101</v>
      </c>
      <c r="E32" s="574"/>
      <c r="F32" s="586"/>
      <c r="G32" s="574"/>
      <c r="H32" s="575" t="s">
        <v>49</v>
      </c>
      <c r="I32" s="574" t="s">
        <v>86</v>
      </c>
      <c r="J32" s="584" t="s">
        <v>6</v>
      </c>
      <c r="K32" s="576" t="s">
        <v>53</v>
      </c>
      <c r="L32" s="577" t="s">
        <v>53</v>
      </c>
      <c r="M32" s="679" t="s">
        <v>1196</v>
      </c>
      <c r="N32" s="574" t="s">
        <v>1</v>
      </c>
      <c r="O32" s="591">
        <v>300000</v>
      </c>
      <c r="P32" s="579">
        <v>300000</v>
      </c>
      <c r="Q32" s="579"/>
      <c r="R32" s="577">
        <v>300000</v>
      </c>
      <c r="S32" s="579"/>
      <c r="T32" s="577">
        <v>0.3</v>
      </c>
      <c r="U32" s="577"/>
      <c r="V32" s="577"/>
      <c r="W32" s="603"/>
      <c r="X32" s="593"/>
      <c r="Y32" s="593">
        <v>45503</v>
      </c>
      <c r="Z32" s="646">
        <v>7</v>
      </c>
      <c r="AA32" s="603"/>
      <c r="AB32" s="603"/>
      <c r="AC32" s="603"/>
      <c r="AD32" s="603"/>
      <c r="AE32" s="603"/>
      <c r="AF32" s="603"/>
      <c r="AG32" s="603"/>
      <c r="AH32" s="680" t="s">
        <v>703</v>
      </c>
      <c r="AI32" s="574"/>
      <c r="AJ32" s="588" t="s">
        <v>958</v>
      </c>
      <c r="AK32" s="278"/>
    </row>
    <row r="33" spans="1:37">
      <c r="A33" s="572" t="s">
        <v>894</v>
      </c>
      <c r="B33" s="588" t="s">
        <v>366</v>
      </c>
      <c r="C33" s="575" t="s">
        <v>1197</v>
      </c>
      <c r="D33" s="574" t="s">
        <v>44</v>
      </c>
      <c r="E33" s="574"/>
      <c r="F33" s="575" t="s">
        <v>710</v>
      </c>
      <c r="G33" s="575" t="s">
        <v>656</v>
      </c>
      <c r="H33" s="575" t="s">
        <v>49</v>
      </c>
      <c r="I33" s="575" t="s">
        <v>100</v>
      </c>
      <c r="J33" s="573" t="s">
        <v>46</v>
      </c>
      <c r="K33" s="678" t="s">
        <v>100</v>
      </c>
      <c r="L33" s="678" t="s">
        <v>100</v>
      </c>
      <c r="M33" s="679" t="s">
        <v>175</v>
      </c>
      <c r="N33" s="574" t="s">
        <v>1</v>
      </c>
      <c r="O33" s="591">
        <v>3796460.18</v>
      </c>
      <c r="P33" s="579">
        <v>3796460.18</v>
      </c>
      <c r="Q33" s="579">
        <v>3796460.18</v>
      </c>
      <c r="R33" s="577">
        <v>0</v>
      </c>
      <c r="S33" s="591">
        <v>3796460.18</v>
      </c>
      <c r="T33" s="577">
        <v>3.79646018</v>
      </c>
      <c r="U33" s="577"/>
      <c r="V33" s="577">
        <v>3606637.1710000001</v>
      </c>
      <c r="W33" s="603"/>
      <c r="X33" s="593"/>
      <c r="Y33" s="593">
        <v>45534</v>
      </c>
      <c r="Z33" s="646">
        <v>8</v>
      </c>
      <c r="AA33" s="603"/>
      <c r="AB33" s="603"/>
      <c r="AC33" s="603"/>
      <c r="AD33" s="603"/>
      <c r="AE33" s="603"/>
      <c r="AF33" s="585" t="s">
        <v>654</v>
      </c>
      <c r="AG33" s="603"/>
      <c r="AH33" s="575" t="s">
        <v>711</v>
      </c>
      <c r="AI33" s="574"/>
      <c r="AJ33" s="588" t="s">
        <v>958</v>
      </c>
      <c r="AK33" s="278"/>
    </row>
    <row r="34" spans="1:37">
      <c r="A34" s="572" t="s">
        <v>895</v>
      </c>
      <c r="B34" s="588" t="s">
        <v>366</v>
      </c>
      <c r="C34" s="575" t="s">
        <v>712</v>
      </c>
      <c r="D34" s="574" t="s">
        <v>44</v>
      </c>
      <c r="E34" s="574"/>
      <c r="F34" s="575" t="s">
        <v>710</v>
      </c>
      <c r="G34" s="575" t="s">
        <v>656</v>
      </c>
      <c r="H34" s="575" t="s">
        <v>49</v>
      </c>
      <c r="I34" s="575" t="s">
        <v>100</v>
      </c>
      <c r="J34" s="573" t="s">
        <v>46</v>
      </c>
      <c r="K34" s="678" t="s">
        <v>100</v>
      </c>
      <c r="L34" s="678" t="s">
        <v>100</v>
      </c>
      <c r="M34" s="679" t="s">
        <v>175</v>
      </c>
      <c r="N34" s="574" t="s">
        <v>1</v>
      </c>
      <c r="O34" s="591">
        <v>646809.73583128175</v>
      </c>
      <c r="P34" s="591">
        <v>646809.73583128175</v>
      </c>
      <c r="Q34" s="591">
        <v>646809.73583128175</v>
      </c>
      <c r="R34" s="577">
        <v>0</v>
      </c>
      <c r="S34" s="591">
        <v>646809.73583128175</v>
      </c>
      <c r="T34" s="591">
        <v>0.64680973583128176</v>
      </c>
      <c r="U34" s="577"/>
      <c r="V34" s="577">
        <v>614469.2490397176</v>
      </c>
      <c r="W34" s="603"/>
      <c r="X34" s="593"/>
      <c r="Y34" s="593">
        <v>45534</v>
      </c>
      <c r="Z34" s="646">
        <v>8</v>
      </c>
      <c r="AA34" s="603"/>
      <c r="AB34" s="603"/>
      <c r="AC34" s="603"/>
      <c r="AD34" s="603"/>
      <c r="AE34" s="603"/>
      <c r="AF34" s="585" t="s">
        <v>654</v>
      </c>
      <c r="AG34" s="603"/>
      <c r="AH34" s="575" t="s">
        <v>711</v>
      </c>
      <c r="AI34" s="574"/>
      <c r="AJ34" s="588" t="s">
        <v>958</v>
      </c>
      <c r="AK34" s="278"/>
    </row>
    <row r="35" spans="1:37">
      <c r="A35" s="572" t="s">
        <v>896</v>
      </c>
      <c r="B35" s="588" t="s">
        <v>366</v>
      </c>
      <c r="C35" s="575" t="s">
        <v>713</v>
      </c>
      <c r="D35" s="574" t="s">
        <v>44</v>
      </c>
      <c r="E35" s="574"/>
      <c r="F35" s="575" t="s">
        <v>710</v>
      </c>
      <c r="G35" s="575" t="s">
        <v>656</v>
      </c>
      <c r="H35" s="575" t="s">
        <v>49</v>
      </c>
      <c r="I35" s="575" t="s">
        <v>100</v>
      </c>
      <c r="J35" s="573" t="s">
        <v>46</v>
      </c>
      <c r="K35" s="678" t="s">
        <v>100</v>
      </c>
      <c r="L35" s="678" t="s">
        <v>100</v>
      </c>
      <c r="M35" s="679" t="s">
        <v>175</v>
      </c>
      <c r="N35" s="574" t="s">
        <v>1</v>
      </c>
      <c r="O35" s="591">
        <v>786348.67416871828</v>
      </c>
      <c r="P35" s="591">
        <v>786348.67416871828</v>
      </c>
      <c r="Q35" s="591">
        <v>786348.67416871828</v>
      </c>
      <c r="R35" s="577">
        <v>0</v>
      </c>
      <c r="S35" s="591">
        <v>786348.67416871828</v>
      </c>
      <c r="T35" s="591">
        <v>0.78634867416871823</v>
      </c>
      <c r="U35" s="577"/>
      <c r="V35" s="577">
        <v>747031.24046028231</v>
      </c>
      <c r="W35" s="603"/>
      <c r="X35" s="593"/>
      <c r="Y35" s="593">
        <v>45534</v>
      </c>
      <c r="Z35" s="646">
        <v>8</v>
      </c>
      <c r="AA35" s="603"/>
      <c r="AB35" s="603"/>
      <c r="AC35" s="603"/>
      <c r="AD35" s="603"/>
      <c r="AE35" s="603"/>
      <c r="AF35" s="585" t="s">
        <v>654</v>
      </c>
      <c r="AG35" s="603"/>
      <c r="AH35" s="575" t="s">
        <v>711</v>
      </c>
      <c r="AI35" s="574"/>
      <c r="AJ35" s="588" t="s">
        <v>958</v>
      </c>
      <c r="AK35" s="278"/>
    </row>
    <row r="36" spans="1:37">
      <c r="A36" s="572" t="s">
        <v>897</v>
      </c>
      <c r="B36" s="588" t="s">
        <v>366</v>
      </c>
      <c r="C36" s="575" t="s">
        <v>714</v>
      </c>
      <c r="D36" s="574" t="s">
        <v>44</v>
      </c>
      <c r="E36" s="574"/>
      <c r="F36" s="575" t="s">
        <v>710</v>
      </c>
      <c r="G36" s="575" t="s">
        <v>656</v>
      </c>
      <c r="H36" s="575" t="s">
        <v>49</v>
      </c>
      <c r="I36" s="575" t="s">
        <v>100</v>
      </c>
      <c r="J36" s="573" t="s">
        <v>46</v>
      </c>
      <c r="K36" s="678" t="s">
        <v>100</v>
      </c>
      <c r="L36" s="678" t="s">
        <v>100</v>
      </c>
      <c r="M36" s="679" t="s">
        <v>175</v>
      </c>
      <c r="N36" s="574" t="s">
        <v>1</v>
      </c>
      <c r="O36" s="591">
        <v>1692999.9988934642</v>
      </c>
      <c r="P36" s="591">
        <v>1692999.9988934642</v>
      </c>
      <c r="Q36" s="591">
        <v>1692999.9988934642</v>
      </c>
      <c r="R36" s="577">
        <v>0</v>
      </c>
      <c r="S36" s="591">
        <v>1692999.9988934642</v>
      </c>
      <c r="T36" s="591">
        <v>1.6929999988934643</v>
      </c>
      <c r="U36" s="577"/>
      <c r="V36" s="577">
        <v>1608349.9989487908</v>
      </c>
      <c r="W36" s="603"/>
      <c r="X36" s="593"/>
      <c r="Y36" s="593">
        <v>45534</v>
      </c>
      <c r="Z36" s="646">
        <v>8</v>
      </c>
      <c r="AA36" s="603"/>
      <c r="AB36" s="603"/>
      <c r="AC36" s="603"/>
      <c r="AD36" s="603"/>
      <c r="AE36" s="603"/>
      <c r="AF36" s="585" t="s">
        <v>654</v>
      </c>
      <c r="AG36" s="603"/>
      <c r="AH36" s="575" t="s">
        <v>711</v>
      </c>
      <c r="AI36" s="574"/>
      <c r="AJ36" s="588" t="s">
        <v>958</v>
      </c>
      <c r="AK36" s="278"/>
    </row>
    <row r="37" spans="1:37">
      <c r="A37" s="572" t="s">
        <v>898</v>
      </c>
      <c r="B37" s="588" t="s">
        <v>366</v>
      </c>
      <c r="C37" s="575" t="s">
        <v>715</v>
      </c>
      <c r="D37" s="574" t="s">
        <v>44</v>
      </c>
      <c r="E37" s="574"/>
      <c r="F37" s="575" t="s">
        <v>710</v>
      </c>
      <c r="G37" s="575" t="s">
        <v>656</v>
      </c>
      <c r="H37" s="575" t="s">
        <v>49</v>
      </c>
      <c r="I37" s="575" t="s">
        <v>100</v>
      </c>
      <c r="J37" s="573" t="s">
        <v>46</v>
      </c>
      <c r="K37" s="678" t="s">
        <v>100</v>
      </c>
      <c r="L37" s="678" t="s">
        <v>100</v>
      </c>
      <c r="M37" s="679" t="s">
        <v>175</v>
      </c>
      <c r="N37" s="574" t="s">
        <v>1</v>
      </c>
      <c r="O37" s="591">
        <v>1063999.9993045751</v>
      </c>
      <c r="P37" s="591">
        <v>1063999.9993045751</v>
      </c>
      <c r="Q37" s="591">
        <v>1063999.9993045751</v>
      </c>
      <c r="R37" s="577">
        <v>0</v>
      </c>
      <c r="S37" s="591">
        <v>1063999.9993045751</v>
      </c>
      <c r="T37" s="591">
        <v>1.0639999993045752</v>
      </c>
      <c r="U37" s="577"/>
      <c r="V37" s="577">
        <v>1010799.9993393463</v>
      </c>
      <c r="W37" s="603"/>
      <c r="X37" s="593"/>
      <c r="Y37" s="593">
        <v>45534</v>
      </c>
      <c r="Z37" s="646">
        <v>8</v>
      </c>
      <c r="AA37" s="603"/>
      <c r="AB37" s="603"/>
      <c r="AC37" s="603"/>
      <c r="AD37" s="603"/>
      <c r="AE37" s="603"/>
      <c r="AF37" s="585" t="s">
        <v>654</v>
      </c>
      <c r="AG37" s="603"/>
      <c r="AH37" s="575" t="s">
        <v>711</v>
      </c>
      <c r="AI37" s="574"/>
      <c r="AJ37" s="588" t="s">
        <v>958</v>
      </c>
      <c r="AK37" s="278"/>
    </row>
    <row r="38" spans="1:37">
      <c r="A38" s="572" t="s">
        <v>899</v>
      </c>
      <c r="B38" s="588" t="s">
        <v>366</v>
      </c>
      <c r="C38" s="575" t="s">
        <v>716</v>
      </c>
      <c r="D38" s="574" t="s">
        <v>44</v>
      </c>
      <c r="E38" s="574"/>
      <c r="F38" s="575" t="s">
        <v>710</v>
      </c>
      <c r="G38" s="575" t="s">
        <v>656</v>
      </c>
      <c r="H38" s="575" t="s">
        <v>49</v>
      </c>
      <c r="I38" s="575" t="s">
        <v>100</v>
      </c>
      <c r="J38" s="573" t="s">
        <v>46</v>
      </c>
      <c r="K38" s="678" t="s">
        <v>100</v>
      </c>
      <c r="L38" s="678" t="s">
        <v>100</v>
      </c>
      <c r="M38" s="679" t="s">
        <v>175</v>
      </c>
      <c r="N38" s="574" t="s">
        <v>1</v>
      </c>
      <c r="O38" s="591">
        <v>709499.99953627458</v>
      </c>
      <c r="P38" s="591">
        <v>709499.99953627458</v>
      </c>
      <c r="Q38" s="591">
        <v>709499.99953627458</v>
      </c>
      <c r="R38" s="577">
        <v>0</v>
      </c>
      <c r="S38" s="591">
        <v>709499.99953627458</v>
      </c>
      <c r="T38" s="591">
        <v>0.70949999953627463</v>
      </c>
      <c r="U38" s="577"/>
      <c r="V38" s="577">
        <v>674024.99955946079</v>
      </c>
      <c r="W38" s="603"/>
      <c r="X38" s="593"/>
      <c r="Y38" s="593">
        <v>45534</v>
      </c>
      <c r="Z38" s="646">
        <v>8</v>
      </c>
      <c r="AA38" s="603"/>
      <c r="AB38" s="603"/>
      <c r="AC38" s="603"/>
      <c r="AD38" s="603"/>
      <c r="AE38" s="603"/>
      <c r="AF38" s="585" t="s">
        <v>654</v>
      </c>
      <c r="AG38" s="603"/>
      <c r="AH38" s="575" t="s">
        <v>711</v>
      </c>
      <c r="AI38" s="574"/>
      <c r="AJ38" s="588" t="s">
        <v>958</v>
      </c>
      <c r="AK38" s="347"/>
    </row>
    <row r="39" spans="1:37">
      <c r="A39" s="572" t="s">
        <v>900</v>
      </c>
      <c r="B39" s="588" t="s">
        <v>366</v>
      </c>
      <c r="C39" s="575" t="s">
        <v>717</v>
      </c>
      <c r="D39" s="574" t="s">
        <v>44</v>
      </c>
      <c r="E39" s="574"/>
      <c r="F39" s="575" t="s">
        <v>710</v>
      </c>
      <c r="G39" s="575" t="s">
        <v>656</v>
      </c>
      <c r="H39" s="575" t="s">
        <v>49</v>
      </c>
      <c r="I39" s="575" t="s">
        <v>100</v>
      </c>
      <c r="J39" s="573" t="s">
        <v>46</v>
      </c>
      <c r="K39" s="678" t="s">
        <v>100</v>
      </c>
      <c r="L39" s="678" t="s">
        <v>100</v>
      </c>
      <c r="M39" s="679" t="s">
        <v>175</v>
      </c>
      <c r="N39" s="574" t="s">
        <v>1</v>
      </c>
      <c r="O39" s="591">
        <v>1212429.2027473857</v>
      </c>
      <c r="P39" s="591">
        <v>1212429.2027473857</v>
      </c>
      <c r="Q39" s="591">
        <v>1212429.2027473857</v>
      </c>
      <c r="R39" s="577">
        <v>0</v>
      </c>
      <c r="S39" s="591">
        <v>1212429.2027473857</v>
      </c>
      <c r="T39" s="591">
        <v>1.2124292027473857</v>
      </c>
      <c r="U39" s="577"/>
      <c r="V39" s="577">
        <v>1151807.7426100164</v>
      </c>
      <c r="W39" s="603"/>
      <c r="X39" s="593"/>
      <c r="Y39" s="593">
        <v>45534</v>
      </c>
      <c r="Z39" s="646">
        <v>8</v>
      </c>
      <c r="AA39" s="603"/>
      <c r="AB39" s="603"/>
      <c r="AC39" s="603"/>
      <c r="AD39" s="603"/>
      <c r="AE39" s="603"/>
      <c r="AF39" s="585" t="s">
        <v>654</v>
      </c>
      <c r="AG39" s="603"/>
      <c r="AH39" s="575" t="s">
        <v>711</v>
      </c>
      <c r="AI39" s="574"/>
      <c r="AJ39" s="588" t="s">
        <v>958</v>
      </c>
      <c r="AK39" s="347"/>
    </row>
    <row r="40" spans="1:37">
      <c r="A40" s="572" t="s">
        <v>901</v>
      </c>
      <c r="B40" s="588" t="s">
        <v>366</v>
      </c>
      <c r="C40" s="575" t="s">
        <v>718</v>
      </c>
      <c r="D40" s="574" t="s">
        <v>44</v>
      </c>
      <c r="E40" s="574"/>
      <c r="F40" s="575" t="s">
        <v>710</v>
      </c>
      <c r="G40" s="575" t="s">
        <v>656</v>
      </c>
      <c r="H40" s="575" t="s">
        <v>49</v>
      </c>
      <c r="I40" s="575" t="s">
        <v>100</v>
      </c>
      <c r="J40" s="573" t="s">
        <v>46</v>
      </c>
      <c r="K40" s="678" t="s">
        <v>100</v>
      </c>
      <c r="L40" s="678" t="s">
        <v>100</v>
      </c>
      <c r="M40" s="679" t="s">
        <v>175</v>
      </c>
      <c r="N40" s="574" t="s">
        <v>1</v>
      </c>
      <c r="O40" s="591">
        <v>736999.99951830076</v>
      </c>
      <c r="P40" s="591">
        <v>736999.99951830076</v>
      </c>
      <c r="Q40" s="591">
        <v>736999.99951830076</v>
      </c>
      <c r="R40" s="577">
        <v>0</v>
      </c>
      <c r="S40" s="591">
        <v>736999.99951830076</v>
      </c>
      <c r="T40" s="591">
        <v>0.73699999951830075</v>
      </c>
      <c r="U40" s="577"/>
      <c r="V40" s="577">
        <v>700149.99954238569</v>
      </c>
      <c r="W40" s="603"/>
      <c r="X40" s="593"/>
      <c r="Y40" s="593">
        <v>45534</v>
      </c>
      <c r="Z40" s="646">
        <v>8</v>
      </c>
      <c r="AA40" s="603"/>
      <c r="AB40" s="603"/>
      <c r="AC40" s="603"/>
      <c r="AD40" s="603"/>
      <c r="AE40" s="603"/>
      <c r="AF40" s="585" t="s">
        <v>654</v>
      </c>
      <c r="AG40" s="603"/>
      <c r="AH40" s="575" t="s">
        <v>711</v>
      </c>
      <c r="AI40" s="574"/>
      <c r="AJ40" s="588" t="s">
        <v>958</v>
      </c>
      <c r="AK40" s="347"/>
    </row>
    <row r="41" spans="1:37" ht="72.5">
      <c r="A41" s="572" t="s">
        <v>923</v>
      </c>
      <c r="B41" s="588" t="s">
        <v>366</v>
      </c>
      <c r="C41" s="576" t="s">
        <v>732</v>
      </c>
      <c r="D41" s="574" t="s">
        <v>398</v>
      </c>
      <c r="E41" s="574"/>
      <c r="F41" s="574"/>
      <c r="G41" s="574"/>
      <c r="H41" s="576" t="s">
        <v>409</v>
      </c>
      <c r="I41" s="574" t="s">
        <v>397</v>
      </c>
      <c r="J41" s="584" t="s">
        <v>370</v>
      </c>
      <c r="K41" s="576" t="s">
        <v>82</v>
      </c>
      <c r="L41" s="576" t="s">
        <v>14</v>
      </c>
      <c r="M41" s="574" t="s">
        <v>412</v>
      </c>
      <c r="N41" s="574" t="s">
        <v>1</v>
      </c>
      <c r="O41" s="579">
        <v>12410103.030900002</v>
      </c>
      <c r="P41" s="579">
        <v>12410103.030900002</v>
      </c>
      <c r="Q41" s="579">
        <v>12417790.442499999</v>
      </c>
      <c r="R41" s="577">
        <v>-7687.411599997431</v>
      </c>
      <c r="S41" s="579">
        <v>1747139</v>
      </c>
      <c r="T41" s="577">
        <v>12.417790442499999</v>
      </c>
      <c r="U41" s="577"/>
      <c r="V41" s="581"/>
      <c r="W41" s="592"/>
      <c r="X41" s="582"/>
      <c r="Y41" s="592" t="s">
        <v>747</v>
      </c>
      <c r="Z41" s="595">
        <v>8</v>
      </c>
      <c r="AA41" s="592"/>
      <c r="AB41" s="592"/>
      <c r="AC41" s="592"/>
      <c r="AD41" s="592"/>
      <c r="AE41" s="592"/>
      <c r="AF41" s="608" t="s">
        <v>654</v>
      </c>
      <c r="AG41" s="592"/>
      <c r="AH41" s="576" t="s">
        <v>1304</v>
      </c>
      <c r="AI41" s="574"/>
      <c r="AJ41" s="588" t="s">
        <v>958</v>
      </c>
      <c r="AK41" s="357" t="s">
        <v>767</v>
      </c>
    </row>
    <row r="42" spans="1:37" ht="101.5">
      <c r="A42" s="572" t="s">
        <v>924</v>
      </c>
      <c r="B42" s="588" t="s">
        <v>366</v>
      </c>
      <c r="C42" s="576" t="s">
        <v>733</v>
      </c>
      <c r="D42" s="574" t="s">
        <v>398</v>
      </c>
      <c r="E42" s="574"/>
      <c r="F42" s="574"/>
      <c r="G42" s="574"/>
      <c r="H42" s="576" t="s">
        <v>409</v>
      </c>
      <c r="I42" s="574" t="s">
        <v>397</v>
      </c>
      <c r="J42" s="584" t="s">
        <v>370</v>
      </c>
      <c r="K42" s="576" t="s">
        <v>82</v>
      </c>
      <c r="L42" s="576" t="s">
        <v>14</v>
      </c>
      <c r="M42" s="574" t="s">
        <v>412</v>
      </c>
      <c r="N42" s="574" t="s">
        <v>1</v>
      </c>
      <c r="O42" s="579">
        <v>12410103.030900002</v>
      </c>
      <c r="P42" s="579">
        <v>12410103.030900002</v>
      </c>
      <c r="Q42" s="579">
        <v>12410103.030900002</v>
      </c>
      <c r="R42" s="577">
        <v>0</v>
      </c>
      <c r="S42" s="579">
        <v>1747139</v>
      </c>
      <c r="T42" s="577">
        <v>12.410103030900002</v>
      </c>
      <c r="U42" s="577"/>
      <c r="V42" s="581"/>
      <c r="W42" s="592"/>
      <c r="X42" s="582"/>
      <c r="Y42" s="592" t="s">
        <v>94</v>
      </c>
      <c r="Z42" s="595">
        <v>7</v>
      </c>
      <c r="AA42" s="592"/>
      <c r="AB42" s="592"/>
      <c r="AC42" s="592"/>
      <c r="AD42" s="592"/>
      <c r="AE42" s="592"/>
      <c r="AF42" s="608" t="s">
        <v>654</v>
      </c>
      <c r="AG42" s="592"/>
      <c r="AH42" s="661" t="s">
        <v>1305</v>
      </c>
      <c r="AI42" s="574"/>
      <c r="AJ42" s="588" t="s">
        <v>958</v>
      </c>
      <c r="AK42" s="347"/>
    </row>
    <row r="43" spans="1:37" ht="67.5">
      <c r="A43" s="572" t="s">
        <v>925</v>
      </c>
      <c r="B43" s="588" t="s">
        <v>366</v>
      </c>
      <c r="C43" s="605" t="s">
        <v>325</v>
      </c>
      <c r="D43" s="574" t="s">
        <v>44</v>
      </c>
      <c r="E43" s="574"/>
      <c r="F43" s="575" t="s">
        <v>653</v>
      </c>
      <c r="G43" s="575" t="s">
        <v>172</v>
      </c>
      <c r="H43" s="576" t="s">
        <v>409</v>
      </c>
      <c r="I43" s="574" t="s">
        <v>397</v>
      </c>
      <c r="J43" s="584" t="s">
        <v>370</v>
      </c>
      <c r="K43" s="576" t="s">
        <v>82</v>
      </c>
      <c r="L43" s="576" t="s">
        <v>14</v>
      </c>
      <c r="M43" s="574" t="s">
        <v>412</v>
      </c>
      <c r="N43" s="574" t="s">
        <v>1</v>
      </c>
      <c r="O43" s="579">
        <v>3665400</v>
      </c>
      <c r="P43" s="579">
        <v>3665400</v>
      </c>
      <c r="Q43" s="579">
        <v>3665400</v>
      </c>
      <c r="R43" s="577">
        <v>0</v>
      </c>
      <c r="S43" s="579"/>
      <c r="T43" s="577">
        <v>3.6654</v>
      </c>
      <c r="U43" s="577"/>
      <c r="V43" s="581"/>
      <c r="W43" s="596"/>
      <c r="X43" s="582"/>
      <c r="Y43" s="621" t="s">
        <v>94</v>
      </c>
      <c r="Z43" s="732">
        <v>7</v>
      </c>
      <c r="AA43" s="596"/>
      <c r="AB43" s="596"/>
      <c r="AC43" s="596"/>
      <c r="AD43" s="596"/>
      <c r="AE43" s="596"/>
      <c r="AF43" s="585" t="s">
        <v>654</v>
      </c>
      <c r="AG43" s="596"/>
      <c r="AH43" s="687" t="s">
        <v>1306</v>
      </c>
      <c r="AI43" s="574"/>
      <c r="AJ43" s="588" t="s">
        <v>958</v>
      </c>
      <c r="AK43" s="357"/>
    </row>
    <row r="44" spans="1:37" ht="40.5">
      <c r="A44" s="688" t="s">
        <v>932</v>
      </c>
      <c r="B44" s="631" t="s">
        <v>183</v>
      </c>
      <c r="C44" s="633" t="s">
        <v>1225</v>
      </c>
      <c r="D44" s="631" t="s">
        <v>1307</v>
      </c>
      <c r="E44" s="631"/>
      <c r="F44" s="631"/>
      <c r="G44" s="631"/>
      <c r="H44" s="633" t="s">
        <v>215</v>
      </c>
      <c r="I44" s="631" t="s">
        <v>221</v>
      </c>
      <c r="J44" s="689" t="s">
        <v>6</v>
      </c>
      <c r="K44" s="576" t="s">
        <v>82</v>
      </c>
      <c r="L44" s="576" t="s">
        <v>14</v>
      </c>
      <c r="M44" s="574" t="s">
        <v>415</v>
      </c>
      <c r="N44" s="574"/>
      <c r="O44" s="579"/>
      <c r="P44" s="579"/>
      <c r="Q44" s="579"/>
      <c r="R44" s="577"/>
      <c r="S44" s="579"/>
      <c r="T44" s="577"/>
      <c r="U44" s="577"/>
      <c r="V44" s="577"/>
      <c r="W44" s="603"/>
      <c r="X44" s="593"/>
      <c r="Y44" s="596" t="s">
        <v>94</v>
      </c>
      <c r="Z44" s="646">
        <v>7</v>
      </c>
      <c r="AA44" s="690"/>
      <c r="AB44" s="690"/>
      <c r="AC44" s="690"/>
      <c r="AD44" s="690"/>
      <c r="AE44" s="690"/>
      <c r="AF44" s="690"/>
      <c r="AG44" s="690"/>
      <c r="AH44" s="633" t="s">
        <v>1226</v>
      </c>
      <c r="AI44" s="631"/>
      <c r="AJ44" s="630" t="s">
        <v>958</v>
      </c>
      <c r="AK44" s="347"/>
    </row>
    <row r="45" spans="1:37">
      <c r="A45" s="693" t="s">
        <v>1208</v>
      </c>
      <c r="B45" s="694" t="s">
        <v>183</v>
      </c>
      <c r="C45" s="695" t="s">
        <v>1209</v>
      </c>
      <c r="D45" s="696" t="s">
        <v>44</v>
      </c>
      <c r="E45" s="696"/>
      <c r="F45" s="697" t="s">
        <v>1210</v>
      </c>
      <c r="G45" s="697" t="s">
        <v>656</v>
      </c>
      <c r="H45" s="682" t="s">
        <v>49</v>
      </c>
      <c r="I45" s="695" t="s">
        <v>1211</v>
      </c>
      <c r="J45" s="698" t="s">
        <v>46</v>
      </c>
      <c r="K45" s="699" t="s">
        <v>100</v>
      </c>
      <c r="L45" s="699" t="s">
        <v>100</v>
      </c>
      <c r="M45" s="695"/>
      <c r="N45" s="695" t="s">
        <v>1</v>
      </c>
      <c r="O45" s="700">
        <v>339622.64150943392</v>
      </c>
      <c r="P45" s="700">
        <v>339622.64150943392</v>
      </c>
      <c r="Q45" s="701">
        <v>339622.64150943392</v>
      </c>
      <c r="R45" s="577">
        <v>0</v>
      </c>
      <c r="S45" s="700">
        <v>339622.64150943392</v>
      </c>
      <c r="T45" s="701">
        <v>0.33962264150943394</v>
      </c>
      <c r="U45" s="702"/>
      <c r="V45" s="703">
        <v>0</v>
      </c>
      <c r="W45" s="704"/>
      <c r="X45" s="705" t="s">
        <v>94</v>
      </c>
      <c r="Y45" s="584" t="s">
        <v>1212</v>
      </c>
      <c r="Z45" s="706">
        <v>8</v>
      </c>
      <c r="AA45" s="698"/>
      <c r="AB45" s="698"/>
      <c r="AC45" s="698"/>
      <c r="AD45" s="698"/>
      <c r="AE45" s="698"/>
      <c r="AF45" s="707"/>
      <c r="AG45" s="698"/>
      <c r="AH45" s="682"/>
      <c r="AI45" s="696"/>
      <c r="AJ45" s="708" t="s">
        <v>958</v>
      </c>
      <c r="AK45" s="347"/>
    </row>
    <row r="46" spans="1:37" ht="67.5">
      <c r="A46" s="345" t="s">
        <v>618</v>
      </c>
      <c r="B46" s="346" t="s">
        <v>966</v>
      </c>
      <c r="C46" s="369" t="s">
        <v>1063</v>
      </c>
      <c r="D46" s="345" t="s">
        <v>968</v>
      </c>
      <c r="E46" s="348">
        <v>45412</v>
      </c>
      <c r="F46" s="345"/>
      <c r="G46" s="345" t="s">
        <v>969</v>
      </c>
      <c r="H46" s="345" t="s">
        <v>970</v>
      </c>
      <c r="I46" s="541" t="s">
        <v>1032</v>
      </c>
      <c r="J46" s="349" t="s">
        <v>972</v>
      </c>
      <c r="K46" s="355" t="s">
        <v>82</v>
      </c>
      <c r="L46" s="355"/>
      <c r="M46" s="345" t="s">
        <v>1033</v>
      </c>
      <c r="N46" s="345" t="s">
        <v>3</v>
      </c>
      <c r="O46" s="397">
        <v>3453620</v>
      </c>
      <c r="P46" s="350">
        <v>24520702</v>
      </c>
      <c r="Q46" s="350">
        <v>25211426</v>
      </c>
      <c r="R46" s="350">
        <v>-690724</v>
      </c>
      <c r="S46" s="397"/>
      <c r="T46" s="350"/>
      <c r="U46" s="352">
        <v>45536</v>
      </c>
      <c r="V46" s="356">
        <v>2590215</v>
      </c>
      <c r="W46" s="354"/>
      <c r="X46" s="371"/>
      <c r="Y46" s="352">
        <v>45565</v>
      </c>
      <c r="Z46" s="383">
        <v>9</v>
      </c>
      <c r="AA46" s="382"/>
      <c r="AB46" s="281"/>
      <c r="AC46" s="281"/>
      <c r="AD46" s="281"/>
      <c r="AE46" s="372"/>
      <c r="AF46" s="372"/>
      <c r="AG46" s="372"/>
      <c r="AH46" s="369" t="s">
        <v>1035</v>
      </c>
      <c r="AI46" s="373"/>
      <c r="AJ46" s="347" t="s">
        <v>1036</v>
      </c>
      <c r="AK46" s="347"/>
    </row>
    <row r="47" spans="1:37" ht="54">
      <c r="A47" s="345" t="s">
        <v>633</v>
      </c>
      <c r="B47" s="346" t="s">
        <v>966</v>
      </c>
      <c r="C47" s="369" t="s">
        <v>1063</v>
      </c>
      <c r="D47" s="345" t="s">
        <v>1037</v>
      </c>
      <c r="E47" s="348">
        <v>45473</v>
      </c>
      <c r="F47" s="345"/>
      <c r="G47" s="345" t="s">
        <v>969</v>
      </c>
      <c r="H47" s="345" t="s">
        <v>970</v>
      </c>
      <c r="I47" s="345" t="s">
        <v>1064</v>
      </c>
      <c r="J47" s="349" t="s">
        <v>972</v>
      </c>
      <c r="K47" s="355" t="s">
        <v>53</v>
      </c>
      <c r="L47" s="355" t="s">
        <v>310</v>
      </c>
      <c r="M47" s="345" t="s">
        <v>1065</v>
      </c>
      <c r="N47" s="345" t="s">
        <v>3</v>
      </c>
      <c r="O47" s="397">
        <v>3865050</v>
      </c>
      <c r="P47" s="350">
        <v>28214865</v>
      </c>
      <c r="Q47" s="356">
        <v>28214865</v>
      </c>
      <c r="R47" s="350">
        <v>0</v>
      </c>
      <c r="S47" s="397"/>
      <c r="T47" s="356"/>
      <c r="U47" s="352">
        <v>45536</v>
      </c>
      <c r="V47" s="356"/>
      <c r="W47" s="354"/>
      <c r="X47" s="371"/>
      <c r="Y47" s="348">
        <v>45536</v>
      </c>
      <c r="Z47" s="371">
        <v>9</v>
      </c>
      <c r="AA47" s="382"/>
      <c r="AB47" s="281"/>
      <c r="AC47" s="281"/>
      <c r="AD47" s="281"/>
      <c r="AE47" s="382"/>
      <c r="AF47" s="382"/>
      <c r="AG47" s="382"/>
      <c r="AH47" s="369" t="s">
        <v>1066</v>
      </c>
      <c r="AI47" s="373"/>
      <c r="AJ47" s="347" t="s">
        <v>1036</v>
      </c>
      <c r="AK47" s="347"/>
    </row>
    <row r="48" spans="1:37" ht="67.5">
      <c r="A48" s="345" t="s">
        <v>1082</v>
      </c>
      <c r="B48" s="346" t="s">
        <v>966</v>
      </c>
      <c r="C48" s="369" t="s">
        <v>1063</v>
      </c>
      <c r="D48" s="345" t="s">
        <v>968</v>
      </c>
      <c r="E48" s="348">
        <v>45412</v>
      </c>
      <c r="F48" s="345"/>
      <c r="G48" s="345" t="s">
        <v>969</v>
      </c>
      <c r="H48" s="345" t="s">
        <v>970</v>
      </c>
      <c r="I48" s="541" t="s">
        <v>1080</v>
      </c>
      <c r="J48" s="349" t="s">
        <v>972</v>
      </c>
      <c r="K48" s="355" t="s">
        <v>82</v>
      </c>
      <c r="L48" s="355"/>
      <c r="M48" s="345" t="s">
        <v>1033</v>
      </c>
      <c r="N48" s="345" t="s">
        <v>3</v>
      </c>
      <c r="O48" s="397">
        <v>4160920</v>
      </c>
      <c r="P48" s="350">
        <v>29542532</v>
      </c>
      <c r="Q48" s="350">
        <v>30374716</v>
      </c>
      <c r="R48" s="350">
        <v>-832184</v>
      </c>
      <c r="S48" s="397"/>
      <c r="T48" s="356"/>
      <c r="U48" s="352">
        <v>45505</v>
      </c>
      <c r="V48" s="356"/>
      <c r="W48" s="353"/>
      <c r="X48" s="371"/>
      <c r="Y48" s="352">
        <v>45505</v>
      </c>
      <c r="Z48" s="383">
        <v>8</v>
      </c>
      <c r="AA48" s="383"/>
      <c r="AB48" s="281"/>
      <c r="AC48" s="281"/>
      <c r="AD48" s="281"/>
      <c r="AE48" s="372"/>
      <c r="AF48" s="372"/>
      <c r="AG48" s="372"/>
      <c r="AH48" s="369" t="s">
        <v>1035</v>
      </c>
      <c r="AI48" s="373"/>
      <c r="AJ48" s="347" t="s">
        <v>1036</v>
      </c>
      <c r="AK48" s="347"/>
    </row>
    <row r="49" spans="1:37" ht="67.5">
      <c r="A49" s="345" t="s">
        <v>1083</v>
      </c>
      <c r="B49" s="346" t="s">
        <v>966</v>
      </c>
      <c r="C49" s="369" t="s">
        <v>1063</v>
      </c>
      <c r="D49" s="345" t="s">
        <v>968</v>
      </c>
      <c r="E49" s="348">
        <v>45412</v>
      </c>
      <c r="F49" s="345"/>
      <c r="G49" s="345" t="s">
        <v>969</v>
      </c>
      <c r="H49" s="345" t="s">
        <v>970</v>
      </c>
      <c r="I49" s="541" t="s">
        <v>1081</v>
      </c>
      <c r="J49" s="349" t="s">
        <v>972</v>
      </c>
      <c r="K49" s="355" t="s">
        <v>82</v>
      </c>
      <c r="L49" s="355"/>
      <c r="M49" s="345" t="s">
        <v>1033</v>
      </c>
      <c r="N49" s="345" t="s">
        <v>3</v>
      </c>
      <c r="O49" s="397">
        <v>11010200</v>
      </c>
      <c r="P49" s="350">
        <v>78172420</v>
      </c>
      <c r="Q49" s="350">
        <v>80374460</v>
      </c>
      <c r="R49" s="350">
        <v>-2202040</v>
      </c>
      <c r="S49" s="397"/>
      <c r="T49" s="350"/>
      <c r="U49" s="348">
        <v>45505</v>
      </c>
      <c r="V49" s="350"/>
      <c r="W49" s="353"/>
      <c r="X49" s="383"/>
      <c r="Y49" s="352">
        <v>45505</v>
      </c>
      <c r="Z49" s="383">
        <v>8</v>
      </c>
      <c r="AA49" s="383"/>
      <c r="AB49" s="281"/>
      <c r="AC49" s="281"/>
      <c r="AD49" s="281"/>
      <c r="AE49" s="372"/>
      <c r="AF49" s="372"/>
      <c r="AG49" s="372"/>
      <c r="AH49" s="369" t="s">
        <v>1035</v>
      </c>
      <c r="AI49" s="373"/>
      <c r="AJ49" s="347" t="s">
        <v>1036</v>
      </c>
      <c r="AK49" s="347"/>
    </row>
    <row r="57" spans="1:37">
      <c r="B57" s="46" t="s">
        <v>1311</v>
      </c>
      <c r="C57" s="46" t="s">
        <v>110</v>
      </c>
    </row>
    <row r="58" spans="1:37">
      <c r="B58" s="46" t="s">
        <v>107</v>
      </c>
      <c r="C58" s="740">
        <v>7</v>
      </c>
      <c r="D58" s="740">
        <v>8</v>
      </c>
      <c r="E58" s="740">
        <v>9</v>
      </c>
      <c r="F58" s="740" t="s">
        <v>108</v>
      </c>
    </row>
    <row r="59" spans="1:37">
      <c r="B59" s="47" t="s">
        <v>64</v>
      </c>
      <c r="C59" s="735">
        <v>22899631.230900001</v>
      </c>
      <c r="D59" s="735">
        <v>40187098.87400943</v>
      </c>
      <c r="E59" s="735">
        <v>4129943.3</v>
      </c>
      <c r="F59" s="735">
        <v>67216673.404909432</v>
      </c>
    </row>
    <row r="60" spans="1:37">
      <c r="B60" s="478" t="s">
        <v>25</v>
      </c>
      <c r="C60" s="735">
        <v>16075503.030900002</v>
      </c>
      <c r="D60" s="735">
        <v>27781928.442499999</v>
      </c>
      <c r="E60" s="735">
        <v>3300943.3</v>
      </c>
      <c r="F60" s="735">
        <v>47158374.773399994</v>
      </c>
    </row>
    <row r="61" spans="1:37">
      <c r="B61" s="478" t="s">
        <v>80</v>
      </c>
      <c r="C61" s="735">
        <v>6144628.2000000002</v>
      </c>
      <c r="D61" s="735">
        <v>1420000</v>
      </c>
      <c r="E61" s="735">
        <v>829000</v>
      </c>
      <c r="F61" s="735">
        <v>8393628.1999999993</v>
      </c>
    </row>
    <row r="62" spans="1:37">
      <c r="B62" s="478" t="s">
        <v>7</v>
      </c>
      <c r="C62" s="735"/>
      <c r="D62" s="735"/>
      <c r="E62" s="735"/>
      <c r="F62" s="735"/>
    </row>
    <row r="63" spans="1:37">
      <c r="B63" s="478" t="s">
        <v>1312</v>
      </c>
      <c r="C63" s="735"/>
      <c r="D63" s="735"/>
      <c r="E63" s="735"/>
      <c r="F63" s="735"/>
    </row>
    <row r="64" spans="1:37">
      <c r="B64" s="478" t="s">
        <v>1313</v>
      </c>
      <c r="C64" s="735">
        <v>679500</v>
      </c>
      <c r="D64" s="735"/>
      <c r="E64" s="735"/>
      <c r="F64" s="735">
        <v>679500</v>
      </c>
    </row>
    <row r="65" spans="2:6">
      <c r="B65" s="478" t="s">
        <v>1314</v>
      </c>
      <c r="C65" s="735"/>
      <c r="D65" s="735"/>
      <c r="E65" s="735"/>
      <c r="F65" s="735"/>
    </row>
    <row r="66" spans="2:6">
      <c r="B66" s="478" t="s">
        <v>1315</v>
      </c>
      <c r="C66" s="735"/>
      <c r="D66" s="735">
        <v>10985170.431509435</v>
      </c>
      <c r="E66" s="735"/>
      <c r="F66" s="735">
        <v>10985170.431509435</v>
      </c>
    </row>
    <row r="67" spans="2:6">
      <c r="B67" s="47" t="s">
        <v>484</v>
      </c>
      <c r="C67" s="735"/>
      <c r="D67" s="735">
        <v>110749176</v>
      </c>
      <c r="E67" s="735">
        <v>53426291</v>
      </c>
      <c r="F67" s="735">
        <v>164175467</v>
      </c>
    </row>
    <row r="68" spans="2:6">
      <c r="B68" s="478" t="s">
        <v>25</v>
      </c>
      <c r="C68" s="735"/>
      <c r="D68" s="735">
        <v>110749176</v>
      </c>
      <c r="E68" s="735">
        <v>25211426</v>
      </c>
      <c r="F68" s="735">
        <v>135960602</v>
      </c>
    </row>
    <row r="69" spans="2:6">
      <c r="B69" s="478" t="s">
        <v>80</v>
      </c>
      <c r="C69" s="735"/>
      <c r="D69" s="735"/>
      <c r="E69" s="735">
        <v>28214865</v>
      </c>
      <c r="F69" s="735">
        <v>28214865</v>
      </c>
    </row>
    <row r="70" spans="2:6">
      <c r="B70" s="47" t="s">
        <v>108</v>
      </c>
      <c r="C70" s="735">
        <v>22899631.230900001</v>
      </c>
      <c r="D70" s="735">
        <v>150936274.87400943</v>
      </c>
      <c r="E70" s="735">
        <v>57556234.299999997</v>
      </c>
      <c r="F70" s="735">
        <v>231392140.40490943</v>
      </c>
    </row>
    <row r="72" spans="2:6">
      <c r="B72" s="72" t="s">
        <v>107</v>
      </c>
      <c r="C72" s="741">
        <v>7</v>
      </c>
      <c r="D72" s="741">
        <v>8</v>
      </c>
      <c r="E72" s="741">
        <v>9</v>
      </c>
      <c r="F72" s="741" t="s">
        <v>108</v>
      </c>
    </row>
    <row r="73" spans="2:6">
      <c r="B73" s="479" t="s">
        <v>64</v>
      </c>
      <c r="C73" s="737">
        <v>22899631.230900001</v>
      </c>
      <c r="D73" s="737">
        <v>40187098.87400943</v>
      </c>
      <c r="E73" s="737">
        <v>4129943.3</v>
      </c>
      <c r="F73" s="737">
        <v>67216673.404909432</v>
      </c>
    </row>
    <row r="74" spans="2:6">
      <c r="B74" s="478" t="s">
        <v>25</v>
      </c>
      <c r="C74" s="735">
        <v>16075503.030900002</v>
      </c>
      <c r="D74" s="735">
        <v>27781928.442499999</v>
      </c>
      <c r="E74" s="735">
        <v>3300943.3</v>
      </c>
      <c r="F74" s="735">
        <v>47158374.773399994</v>
      </c>
    </row>
    <row r="75" spans="2:6">
      <c r="B75" s="478" t="s">
        <v>80</v>
      </c>
      <c r="C75" s="735">
        <v>6144628.2000000002</v>
      </c>
      <c r="D75" s="735">
        <v>1420000</v>
      </c>
      <c r="E75" s="735">
        <v>829000</v>
      </c>
      <c r="F75" s="735">
        <v>8393628.1999999993</v>
      </c>
    </row>
    <row r="76" spans="2:6">
      <c r="B76" s="478" t="s">
        <v>7</v>
      </c>
      <c r="C76" s="735"/>
      <c r="D76" s="735"/>
      <c r="E76" s="735"/>
      <c r="F76" s="735"/>
    </row>
    <row r="77" spans="2:6">
      <c r="B77" s="478" t="s">
        <v>1312</v>
      </c>
      <c r="C77" s="735"/>
      <c r="D77" s="735"/>
      <c r="E77" s="735"/>
      <c r="F77" s="735"/>
    </row>
    <row r="78" spans="2:6">
      <c r="B78" s="478" t="s">
        <v>1313</v>
      </c>
      <c r="C78" s="735">
        <v>679500</v>
      </c>
      <c r="D78" s="735"/>
      <c r="E78" s="735"/>
      <c r="F78" s="735">
        <v>679500</v>
      </c>
    </row>
    <row r="79" spans="2:6">
      <c r="B79" s="478" t="s">
        <v>1314</v>
      </c>
      <c r="C79" s="735"/>
      <c r="D79" s="735"/>
      <c r="E79" s="735"/>
      <c r="F79" s="735"/>
    </row>
    <row r="80" spans="2:6">
      <c r="B80" s="478" t="s">
        <v>1315</v>
      </c>
      <c r="C80" s="735"/>
      <c r="D80" s="735">
        <v>10985170.431509435</v>
      </c>
      <c r="E80" s="735"/>
      <c r="F80" s="735">
        <v>10985170.431509435</v>
      </c>
    </row>
    <row r="81" spans="2:6">
      <c r="B81" s="479" t="s">
        <v>484</v>
      </c>
      <c r="C81" s="737"/>
      <c r="D81" s="737">
        <v>110749176</v>
      </c>
      <c r="E81" s="737">
        <v>53426291</v>
      </c>
      <c r="F81" s="737">
        <v>164175467</v>
      </c>
    </row>
    <row r="82" spans="2:6">
      <c r="B82" s="478" t="s">
        <v>25</v>
      </c>
      <c r="C82" s="735"/>
      <c r="D82" s="735">
        <v>110749176</v>
      </c>
      <c r="E82" s="735">
        <v>25211426</v>
      </c>
      <c r="F82" s="735">
        <v>135960602</v>
      </c>
    </row>
    <row r="83" spans="2:6">
      <c r="B83" s="478" t="s">
        <v>80</v>
      </c>
      <c r="C83" s="735"/>
      <c r="D83" s="735"/>
      <c r="E83" s="735">
        <v>28214865</v>
      </c>
      <c r="F83" s="735">
        <v>28214865</v>
      </c>
    </row>
    <row r="84" spans="2:6">
      <c r="B84" s="48" t="s">
        <v>108</v>
      </c>
      <c r="C84" s="736">
        <v>22899631.230900001</v>
      </c>
      <c r="D84" s="736">
        <v>150936274.87400943</v>
      </c>
      <c r="E84" s="736">
        <v>57556234.299999997</v>
      </c>
      <c r="F84" s="736">
        <v>231392140.40490943</v>
      </c>
    </row>
    <row r="86" spans="2:6">
      <c r="B86" s="72" t="s">
        <v>107</v>
      </c>
      <c r="C86" s="741">
        <v>7</v>
      </c>
      <c r="D86" s="741">
        <v>8</v>
      </c>
      <c r="E86" s="741">
        <v>9</v>
      </c>
      <c r="F86" s="741" t="s">
        <v>108</v>
      </c>
    </row>
    <row r="87" spans="2:6">
      <c r="B87" s="478" t="s">
        <v>25</v>
      </c>
      <c r="C87" s="486">
        <f t="shared" ref="C87:E93" si="0">C74/1000000</f>
        <v>16.075503030900002</v>
      </c>
      <c r="D87" s="486">
        <f t="shared" si="0"/>
        <v>27.7819284425</v>
      </c>
      <c r="E87" s="486">
        <f t="shared" si="0"/>
        <v>3.3009432999999997</v>
      </c>
      <c r="F87" s="486">
        <f>SUBTOTAL(9,C87:E87)</f>
        <v>47.158374773399999</v>
      </c>
    </row>
    <row r="88" spans="2:6">
      <c r="B88" s="478" t="s">
        <v>80</v>
      </c>
      <c r="C88" s="486">
        <f t="shared" si="0"/>
        <v>6.1446282000000005</v>
      </c>
      <c r="D88" s="486">
        <f t="shared" si="0"/>
        <v>1.42</v>
      </c>
      <c r="E88" s="486">
        <f t="shared" si="0"/>
        <v>0.82899999999999996</v>
      </c>
      <c r="F88" s="486">
        <f t="shared" ref="F88:F95" si="1">SUBTOTAL(9,C88:E88)</f>
        <v>8.3936282000000002</v>
      </c>
    </row>
    <row r="89" spans="2:6">
      <c r="B89" s="478" t="s">
        <v>7</v>
      </c>
      <c r="C89" s="486">
        <f t="shared" si="0"/>
        <v>0</v>
      </c>
      <c r="D89" s="486">
        <f t="shared" si="0"/>
        <v>0</v>
      </c>
      <c r="E89" s="486">
        <f t="shared" si="0"/>
        <v>0</v>
      </c>
      <c r="F89" s="486">
        <f t="shared" si="1"/>
        <v>0</v>
      </c>
    </row>
    <row r="90" spans="2:6">
      <c r="B90" s="478" t="s">
        <v>1312</v>
      </c>
      <c r="C90" s="486">
        <f t="shared" si="0"/>
        <v>0</v>
      </c>
      <c r="D90" s="486">
        <f t="shared" si="0"/>
        <v>0</v>
      </c>
      <c r="E90" s="486">
        <f t="shared" si="0"/>
        <v>0</v>
      </c>
      <c r="F90" s="486">
        <f t="shared" si="1"/>
        <v>0</v>
      </c>
    </row>
    <row r="91" spans="2:6">
      <c r="B91" s="478" t="s">
        <v>1313</v>
      </c>
      <c r="C91" s="486">
        <f t="shared" si="0"/>
        <v>0.67949999999999999</v>
      </c>
      <c r="D91" s="486">
        <f t="shared" si="0"/>
        <v>0</v>
      </c>
      <c r="E91" s="486">
        <f t="shared" si="0"/>
        <v>0</v>
      </c>
      <c r="F91" s="486">
        <f t="shared" si="1"/>
        <v>0.67949999999999999</v>
      </c>
    </row>
    <row r="92" spans="2:6">
      <c r="B92" s="478" t="s">
        <v>1314</v>
      </c>
      <c r="C92" s="486">
        <f t="shared" si="0"/>
        <v>0</v>
      </c>
      <c r="D92" s="486">
        <f t="shared" si="0"/>
        <v>0</v>
      </c>
      <c r="E92" s="486">
        <f t="shared" si="0"/>
        <v>0</v>
      </c>
      <c r="F92" s="486">
        <f t="shared" si="1"/>
        <v>0</v>
      </c>
    </row>
    <row r="93" spans="2:6">
      <c r="B93" s="478" t="s">
        <v>1315</v>
      </c>
      <c r="C93" s="486">
        <f t="shared" si="0"/>
        <v>0</v>
      </c>
      <c r="D93" s="486">
        <f t="shared" si="0"/>
        <v>10.985170431509435</v>
      </c>
      <c r="E93" s="486">
        <f t="shared" si="0"/>
        <v>0</v>
      </c>
      <c r="F93" s="486">
        <f t="shared" si="1"/>
        <v>10.985170431509435</v>
      </c>
    </row>
    <row r="94" spans="2:6">
      <c r="B94" s="478" t="s">
        <v>25</v>
      </c>
      <c r="C94" s="486">
        <f t="shared" ref="C94:E95" si="2">C82/1000000</f>
        <v>0</v>
      </c>
      <c r="D94" s="486">
        <f t="shared" si="2"/>
        <v>110.74917600000001</v>
      </c>
      <c r="E94" s="486">
        <f t="shared" si="2"/>
        <v>25.211425999999999</v>
      </c>
      <c r="F94" s="486">
        <f t="shared" si="1"/>
        <v>135.96060199999999</v>
      </c>
    </row>
    <row r="95" spans="2:6">
      <c r="B95" s="478" t="s">
        <v>80</v>
      </c>
      <c r="C95" s="486">
        <f t="shared" si="2"/>
        <v>0</v>
      </c>
      <c r="D95" s="486">
        <f t="shared" si="2"/>
        <v>0</v>
      </c>
      <c r="E95" s="486">
        <f t="shared" si="2"/>
        <v>28.214865</v>
      </c>
      <c r="F95" s="486">
        <f t="shared" si="1"/>
        <v>28.214865</v>
      </c>
    </row>
    <row r="96" spans="2:6">
      <c r="B96" s="48" t="s">
        <v>108</v>
      </c>
      <c r="C96" s="487">
        <f>SUM(C87:C95)</f>
        <v>22.899631230900003</v>
      </c>
      <c r="D96" s="487">
        <f t="shared" ref="D96:F96" si="3">SUM(D87:D95)</f>
        <v>150.93627487400943</v>
      </c>
      <c r="E96" s="487">
        <f t="shared" si="3"/>
        <v>57.5562343</v>
      </c>
      <c r="F96" s="487">
        <f t="shared" si="3"/>
        <v>231.39214040490944</v>
      </c>
    </row>
    <row r="99" spans="2:6">
      <c r="B99" s="72" t="s">
        <v>107</v>
      </c>
      <c r="C99" s="741">
        <v>7</v>
      </c>
      <c r="D99" s="741">
        <v>8</v>
      </c>
      <c r="E99" s="741">
        <v>9</v>
      </c>
      <c r="F99" s="741" t="s">
        <v>108</v>
      </c>
    </row>
    <row r="100" spans="2:6">
      <c r="B100" s="478" t="s">
        <v>25</v>
      </c>
      <c r="C100" s="486">
        <f>C87+C94+C89</f>
        <v>16.075503030900002</v>
      </c>
      <c r="D100" s="486">
        <f t="shared" ref="D100:E100" si="4">D87+D94+D89</f>
        <v>138.53110444250001</v>
      </c>
      <c r="E100" s="486">
        <f t="shared" si="4"/>
        <v>28.5123693</v>
      </c>
      <c r="F100" s="486">
        <f>SUBTOTAL(9,C100:E100)</f>
        <v>183.11897677339999</v>
      </c>
    </row>
    <row r="101" spans="2:6">
      <c r="B101" s="478" t="s">
        <v>80</v>
      </c>
      <c r="C101" s="486">
        <f>C88+C95</f>
        <v>6.1446282000000005</v>
      </c>
      <c r="D101" s="486">
        <f t="shared" ref="D101:E101" si="5">D88+D95</f>
        <v>1.42</v>
      </c>
      <c r="E101" s="486">
        <f t="shared" si="5"/>
        <v>29.043865</v>
      </c>
      <c r="F101" s="486">
        <f t="shared" ref="F101:F105" si="6">SUBTOTAL(9,C101:E101)</f>
        <v>36.608493199999998</v>
      </c>
    </row>
    <row r="102" spans="2:6">
      <c r="B102" s="478" t="s">
        <v>1312</v>
      </c>
      <c r="C102" s="486">
        <f>C90</f>
        <v>0</v>
      </c>
      <c r="D102" s="486">
        <f t="shared" ref="D102:E102" si="7">D90</f>
        <v>0</v>
      </c>
      <c r="E102" s="486">
        <f t="shared" si="7"/>
        <v>0</v>
      </c>
      <c r="F102" s="486">
        <f t="shared" si="6"/>
        <v>0</v>
      </c>
    </row>
    <row r="103" spans="2:6">
      <c r="B103" s="478" t="s">
        <v>1313</v>
      </c>
      <c r="C103" s="486">
        <f>C91</f>
        <v>0.67949999999999999</v>
      </c>
      <c r="D103" s="486">
        <f t="shared" ref="D103:E103" si="8">D91</f>
        <v>0</v>
      </c>
      <c r="E103" s="486">
        <f t="shared" si="8"/>
        <v>0</v>
      </c>
      <c r="F103" s="486">
        <f t="shared" si="6"/>
        <v>0.67949999999999999</v>
      </c>
    </row>
    <row r="104" spans="2:6">
      <c r="B104" s="478" t="s">
        <v>1314</v>
      </c>
      <c r="C104" s="486">
        <f>C92</f>
        <v>0</v>
      </c>
      <c r="D104" s="486">
        <f t="shared" ref="D104:E104" si="9">D92</f>
        <v>0</v>
      </c>
      <c r="E104" s="486">
        <f t="shared" si="9"/>
        <v>0</v>
      </c>
      <c r="F104" s="486">
        <f t="shared" si="6"/>
        <v>0</v>
      </c>
    </row>
    <row r="105" spans="2:6">
      <c r="B105" s="478" t="s">
        <v>1315</v>
      </c>
      <c r="C105" s="486">
        <f>C93</f>
        <v>0</v>
      </c>
      <c r="D105" s="486">
        <f t="shared" ref="D105:E105" si="10">D93</f>
        <v>10.985170431509435</v>
      </c>
      <c r="E105" s="486">
        <f t="shared" si="10"/>
        <v>0</v>
      </c>
      <c r="F105" s="486">
        <f t="shared" si="6"/>
        <v>10.985170431509435</v>
      </c>
    </row>
    <row r="106" spans="2:6">
      <c r="B106" s="48" t="s">
        <v>108</v>
      </c>
      <c r="C106" s="487">
        <f>SUM(C100:C105)</f>
        <v>22.899631230900003</v>
      </c>
      <c r="D106" s="487">
        <f>SUM(D100:D105)</f>
        <v>150.93627487400943</v>
      </c>
      <c r="E106" s="487">
        <f>SUM(E100:E105)</f>
        <v>57.5562343</v>
      </c>
      <c r="F106" s="487">
        <f>SUM(F100:F105)</f>
        <v>231.39214040490941</v>
      </c>
    </row>
    <row r="118" spans="1:36" ht="27">
      <c r="A118" s="211" t="s">
        <v>339</v>
      </c>
      <c r="B118" s="211" t="s">
        <v>340</v>
      </c>
      <c r="C118" s="212" t="s">
        <v>341</v>
      </c>
      <c r="D118" s="212" t="s">
        <v>342</v>
      </c>
      <c r="E118" s="240" t="s">
        <v>422</v>
      </c>
      <c r="F118" s="240" t="s">
        <v>502</v>
      </c>
      <c r="G118" s="240" t="s">
        <v>503</v>
      </c>
      <c r="H118" s="212" t="s">
        <v>0</v>
      </c>
      <c r="I118" s="212" t="s">
        <v>343</v>
      </c>
      <c r="J118" s="212" t="s">
        <v>344</v>
      </c>
      <c r="K118" s="212" t="s">
        <v>345</v>
      </c>
      <c r="L118" s="212" t="s">
        <v>346</v>
      </c>
      <c r="M118" s="212" t="s">
        <v>347</v>
      </c>
      <c r="N118" s="524" t="s">
        <v>348</v>
      </c>
      <c r="O118" s="214" t="s">
        <v>349</v>
      </c>
      <c r="P118" s="214" t="s">
        <v>350</v>
      </c>
      <c r="Q118" s="401" t="s">
        <v>1237</v>
      </c>
      <c r="R118" s="344" t="s">
        <v>178</v>
      </c>
      <c r="S118" s="239" t="s">
        <v>351</v>
      </c>
      <c r="T118" s="396" t="s">
        <v>352</v>
      </c>
      <c r="U118" s="239" t="s">
        <v>353</v>
      </c>
      <c r="V118" s="239" t="s">
        <v>504</v>
      </c>
      <c r="W118" s="238" t="s">
        <v>354</v>
      </c>
      <c r="X118" s="239" t="s">
        <v>355</v>
      </c>
      <c r="Y118" s="216" t="s">
        <v>356</v>
      </c>
      <c r="Z118" s="215" t="s">
        <v>357</v>
      </c>
      <c r="AA118" s="238" t="s">
        <v>358</v>
      </c>
      <c r="AB118" s="238" t="s">
        <v>505</v>
      </c>
      <c r="AC118" s="238" t="s">
        <v>359</v>
      </c>
      <c r="AD118" s="238" t="s">
        <v>360</v>
      </c>
      <c r="AE118" s="238" t="s">
        <v>361</v>
      </c>
      <c r="AF118" s="238" t="s">
        <v>362</v>
      </c>
      <c r="AG118" s="238" t="s">
        <v>506</v>
      </c>
      <c r="AH118" s="212" t="s">
        <v>363</v>
      </c>
      <c r="AI118" s="237" t="s">
        <v>364</v>
      </c>
      <c r="AJ118" s="237" t="s">
        <v>965</v>
      </c>
    </row>
    <row r="119" spans="1:36" ht="119.5">
      <c r="A119" s="572" t="s">
        <v>825</v>
      </c>
      <c r="B119" s="588" t="s">
        <v>366</v>
      </c>
      <c r="C119" s="576" t="s">
        <v>411</v>
      </c>
      <c r="D119" s="574" t="s">
        <v>44</v>
      </c>
      <c r="E119" s="574"/>
      <c r="F119" s="575" t="s">
        <v>653</v>
      </c>
      <c r="G119" s="575" t="s">
        <v>172</v>
      </c>
      <c r="H119" s="576" t="s">
        <v>409</v>
      </c>
      <c r="I119" s="574" t="s">
        <v>84</v>
      </c>
      <c r="J119" s="584" t="s">
        <v>6</v>
      </c>
      <c r="K119" s="576" t="s">
        <v>53</v>
      </c>
      <c r="L119" s="576" t="s">
        <v>9</v>
      </c>
      <c r="M119" s="576" t="s">
        <v>379</v>
      </c>
      <c r="N119" s="591" t="s">
        <v>1</v>
      </c>
      <c r="O119" s="577">
        <v>1868130</v>
      </c>
      <c r="P119" s="579">
        <v>1868130</v>
      </c>
      <c r="Q119" s="579">
        <v>1690000</v>
      </c>
      <c r="R119" s="757">
        <v>178130</v>
      </c>
      <c r="S119" s="578">
        <v>1690000</v>
      </c>
      <c r="T119" s="580">
        <v>1.69</v>
      </c>
      <c r="U119" s="581"/>
      <c r="V119" s="581"/>
      <c r="W119" s="592"/>
      <c r="X119" s="582"/>
      <c r="Y119" s="592" t="s">
        <v>94</v>
      </c>
      <c r="Z119" s="595">
        <v>7</v>
      </c>
      <c r="AA119" s="592"/>
      <c r="AB119" s="592"/>
      <c r="AC119" s="592"/>
      <c r="AD119" s="592"/>
      <c r="AE119" s="592"/>
      <c r="AF119" s="585" t="s">
        <v>654</v>
      </c>
      <c r="AG119" s="592"/>
      <c r="AH119" s="604" t="s">
        <v>1278</v>
      </c>
      <c r="AI119" s="574"/>
      <c r="AJ119" s="588" t="s">
        <v>958</v>
      </c>
    </row>
    <row r="120" spans="1:36" ht="108">
      <c r="A120" s="572" t="s">
        <v>826</v>
      </c>
      <c r="B120" s="588" t="s">
        <v>366</v>
      </c>
      <c r="C120" s="576" t="s">
        <v>410</v>
      </c>
      <c r="D120" s="574" t="s">
        <v>44</v>
      </c>
      <c r="E120" s="574"/>
      <c r="F120" s="575" t="s">
        <v>653</v>
      </c>
      <c r="G120" s="575" t="s">
        <v>172</v>
      </c>
      <c r="H120" s="576" t="s">
        <v>409</v>
      </c>
      <c r="I120" s="574" t="s">
        <v>84</v>
      </c>
      <c r="J120" s="584" t="s">
        <v>6</v>
      </c>
      <c r="K120" s="576" t="s">
        <v>53</v>
      </c>
      <c r="L120" s="576" t="s">
        <v>9</v>
      </c>
      <c r="M120" s="576" t="s">
        <v>379</v>
      </c>
      <c r="N120" s="591" t="s">
        <v>1</v>
      </c>
      <c r="O120" s="577">
        <v>2286024</v>
      </c>
      <c r="P120" s="577">
        <v>2286024</v>
      </c>
      <c r="Q120" s="579">
        <v>1720000</v>
      </c>
      <c r="R120" s="757">
        <v>566024</v>
      </c>
      <c r="S120" s="581">
        <v>1720000</v>
      </c>
      <c r="T120" s="580">
        <v>1.72</v>
      </c>
      <c r="U120" s="581"/>
      <c r="V120" s="581"/>
      <c r="W120" s="592"/>
      <c r="X120" s="582"/>
      <c r="Y120" s="592" t="s">
        <v>94</v>
      </c>
      <c r="Z120" s="595">
        <v>7</v>
      </c>
      <c r="AA120" s="592"/>
      <c r="AB120" s="592"/>
      <c r="AC120" s="592"/>
      <c r="AD120" s="592"/>
      <c r="AE120" s="592"/>
      <c r="AF120" s="585" t="s">
        <v>654</v>
      </c>
      <c r="AG120" s="592"/>
      <c r="AH120" s="604" t="s">
        <v>1279</v>
      </c>
      <c r="AI120" s="574"/>
      <c r="AJ120" s="588" t="s">
        <v>958</v>
      </c>
    </row>
    <row r="121" spans="1:36" ht="27">
      <c r="A121" s="609" t="s">
        <v>793</v>
      </c>
      <c r="B121" s="610" t="s">
        <v>1286</v>
      </c>
      <c r="C121" s="597" t="s">
        <v>1287</v>
      </c>
      <c r="D121" s="611" t="s">
        <v>1288</v>
      </c>
      <c r="E121" s="587"/>
      <c r="F121" s="587"/>
      <c r="G121" s="587"/>
      <c r="H121" s="587" t="s">
        <v>1289</v>
      </c>
      <c r="I121" s="587" t="s">
        <v>1290</v>
      </c>
      <c r="J121" s="612" t="s">
        <v>1151</v>
      </c>
      <c r="K121" s="597" t="s">
        <v>82</v>
      </c>
      <c r="L121" s="597" t="s">
        <v>14</v>
      </c>
      <c r="M121" s="587" t="s">
        <v>1291</v>
      </c>
      <c r="N121" s="587" t="s">
        <v>3</v>
      </c>
      <c r="O121" s="613"/>
      <c r="P121" s="614"/>
      <c r="Q121" s="615"/>
      <c r="R121" s="758">
        <v>0</v>
      </c>
      <c r="S121" s="616"/>
      <c r="T121" s="617">
        <v>5.7221000000000002</v>
      </c>
      <c r="U121" s="617"/>
      <c r="V121" s="617"/>
      <c r="W121" s="618"/>
      <c r="X121" s="619"/>
      <c r="Y121" s="619">
        <v>45505</v>
      </c>
      <c r="Z121" s="738">
        <v>9</v>
      </c>
      <c r="AA121" s="618"/>
      <c r="AB121" s="618"/>
      <c r="AC121" s="618"/>
      <c r="AD121" s="618"/>
      <c r="AE121" s="618"/>
      <c r="AF121" s="621"/>
      <c r="AG121" s="618"/>
      <c r="AH121" s="597"/>
      <c r="AI121" s="587"/>
      <c r="AJ121" s="610" t="s">
        <v>958</v>
      </c>
    </row>
    <row r="122" spans="1:36">
      <c r="A122" s="572" t="s">
        <v>835</v>
      </c>
      <c r="B122" s="588" t="s">
        <v>366</v>
      </c>
      <c r="C122" s="576" t="s">
        <v>523</v>
      </c>
      <c r="D122" s="574" t="s">
        <v>398</v>
      </c>
      <c r="E122" s="574"/>
      <c r="F122" s="574"/>
      <c r="G122" s="574"/>
      <c r="H122" s="574" t="s">
        <v>1171</v>
      </c>
      <c r="I122" s="574" t="s">
        <v>524</v>
      </c>
      <c r="J122" s="584" t="s">
        <v>519</v>
      </c>
      <c r="K122" s="576" t="s">
        <v>53</v>
      </c>
      <c r="L122" s="576" t="s">
        <v>291</v>
      </c>
      <c r="M122" s="574" t="s">
        <v>518</v>
      </c>
      <c r="N122" s="574" t="s">
        <v>3</v>
      </c>
      <c r="O122" s="590">
        <v>309550</v>
      </c>
      <c r="P122" s="590">
        <v>2197805</v>
      </c>
      <c r="Q122" s="616">
        <v>1420000</v>
      </c>
      <c r="R122" s="757">
        <v>777805</v>
      </c>
      <c r="S122" s="623"/>
      <c r="T122" s="580">
        <v>2.2597149999999999</v>
      </c>
      <c r="U122" s="582"/>
      <c r="V122" s="580"/>
      <c r="W122" s="592"/>
      <c r="X122" s="582"/>
      <c r="Y122" s="582">
        <v>45505</v>
      </c>
      <c r="Z122" s="595">
        <v>8</v>
      </c>
      <c r="AA122" s="592"/>
      <c r="AB122" s="592"/>
      <c r="AC122" s="592"/>
      <c r="AD122" s="592"/>
      <c r="AE122" s="592"/>
      <c r="AF122" s="592"/>
      <c r="AG122" s="592"/>
      <c r="AH122" s="576" t="s">
        <v>525</v>
      </c>
      <c r="AI122" s="574"/>
      <c r="AJ122" s="588" t="s">
        <v>957</v>
      </c>
    </row>
    <row r="123" spans="1:36">
      <c r="A123" s="572" t="s">
        <v>847</v>
      </c>
      <c r="B123" s="588" t="s">
        <v>366</v>
      </c>
      <c r="C123" s="574" t="s">
        <v>540</v>
      </c>
      <c r="D123" s="574" t="s">
        <v>398</v>
      </c>
      <c r="E123" s="574"/>
      <c r="F123" s="574" t="s">
        <v>533</v>
      </c>
      <c r="G123" s="574" t="s">
        <v>534</v>
      </c>
      <c r="H123" s="574" t="s">
        <v>1172</v>
      </c>
      <c r="I123" s="574" t="s">
        <v>535</v>
      </c>
      <c r="J123" s="584" t="s">
        <v>370</v>
      </c>
      <c r="K123" s="577" t="s">
        <v>53</v>
      </c>
      <c r="L123" s="576" t="s">
        <v>11</v>
      </c>
      <c r="M123" s="574" t="s">
        <v>541</v>
      </c>
      <c r="N123" s="625" t="s">
        <v>3</v>
      </c>
      <c r="O123" s="577">
        <v>27000</v>
      </c>
      <c r="P123" s="577">
        <v>171628.2</v>
      </c>
      <c r="Q123" s="581">
        <v>171628.2</v>
      </c>
      <c r="R123" s="757">
        <v>0</v>
      </c>
      <c r="S123" s="581">
        <v>27000</v>
      </c>
      <c r="T123" s="581">
        <v>0.17162820000000001</v>
      </c>
      <c r="U123" s="581"/>
      <c r="V123" s="581">
        <v>73570.631215749949</v>
      </c>
      <c r="W123" s="627" t="s">
        <v>542</v>
      </c>
      <c r="X123" s="582"/>
      <c r="Y123" s="584" t="s">
        <v>385</v>
      </c>
      <c r="Z123" s="628">
        <v>7</v>
      </c>
      <c r="AA123" s="627"/>
      <c r="AB123" s="627"/>
      <c r="AC123" s="627"/>
      <c r="AD123" s="627"/>
      <c r="AE123" s="627"/>
      <c r="AF123" s="627" t="s">
        <v>536</v>
      </c>
      <c r="AG123" s="627"/>
      <c r="AH123" s="574" t="s">
        <v>508</v>
      </c>
      <c r="AI123" s="574"/>
      <c r="AJ123" s="588" t="s">
        <v>90</v>
      </c>
    </row>
    <row r="124" spans="1:36">
      <c r="A124" s="629" t="s">
        <v>849</v>
      </c>
      <c r="B124" s="630" t="s">
        <v>183</v>
      </c>
      <c r="C124" s="631" t="s">
        <v>742</v>
      </c>
      <c r="D124" s="631" t="s">
        <v>334</v>
      </c>
      <c r="E124" s="631"/>
      <c r="F124" s="631"/>
      <c r="G124" s="631"/>
      <c r="H124" s="631" t="s">
        <v>1172</v>
      </c>
      <c r="I124" s="631" t="s">
        <v>743</v>
      </c>
      <c r="J124" s="632" t="s">
        <v>6</v>
      </c>
      <c r="K124" s="633" t="s">
        <v>53</v>
      </c>
      <c r="L124" s="633" t="s">
        <v>11</v>
      </c>
      <c r="M124" s="631" t="s">
        <v>744</v>
      </c>
      <c r="N124" s="634" t="s">
        <v>3</v>
      </c>
      <c r="O124" s="635"/>
      <c r="P124" s="635"/>
      <c r="Q124" s="636"/>
      <c r="R124" s="757"/>
      <c r="S124" s="636"/>
      <c r="T124" s="636"/>
      <c r="U124" s="636"/>
      <c r="V124" s="635"/>
      <c r="W124" s="632"/>
      <c r="X124" s="637"/>
      <c r="Y124" s="632" t="s">
        <v>745</v>
      </c>
      <c r="Z124" s="638">
        <v>8</v>
      </c>
      <c r="AA124" s="632"/>
      <c r="AB124" s="632"/>
      <c r="AC124" s="632"/>
      <c r="AD124" s="632"/>
      <c r="AE124" s="632"/>
      <c r="AF124" s="632"/>
      <c r="AG124" s="632"/>
      <c r="AH124" s="631" t="s">
        <v>746</v>
      </c>
      <c r="AI124" s="631"/>
      <c r="AJ124" s="588" t="s">
        <v>90</v>
      </c>
    </row>
    <row r="125" spans="1:36">
      <c r="A125" s="572" t="s">
        <v>851</v>
      </c>
      <c r="B125" s="588" t="s">
        <v>366</v>
      </c>
      <c r="C125" s="574" t="s">
        <v>544</v>
      </c>
      <c r="D125" s="574" t="s">
        <v>398</v>
      </c>
      <c r="E125" s="574"/>
      <c r="F125" s="574"/>
      <c r="G125" s="574"/>
      <c r="H125" s="574" t="s">
        <v>1172</v>
      </c>
      <c r="I125" s="574" t="s">
        <v>535</v>
      </c>
      <c r="J125" s="584" t="s">
        <v>370</v>
      </c>
      <c r="K125" s="576" t="s">
        <v>53</v>
      </c>
      <c r="L125" s="576" t="s">
        <v>11</v>
      </c>
      <c r="M125" s="574" t="s">
        <v>382</v>
      </c>
      <c r="N125" s="625" t="s">
        <v>3</v>
      </c>
      <c r="O125" s="577">
        <v>40000</v>
      </c>
      <c r="P125" s="577">
        <v>284000</v>
      </c>
      <c r="Q125" s="581">
        <v>284000</v>
      </c>
      <c r="R125" s="757">
        <v>0</v>
      </c>
      <c r="S125" s="581"/>
      <c r="T125" s="581"/>
      <c r="U125" s="581"/>
      <c r="V125" s="581">
        <v>175200</v>
      </c>
      <c r="W125" s="584"/>
      <c r="X125" s="582"/>
      <c r="Y125" s="592" t="s">
        <v>938</v>
      </c>
      <c r="Z125" s="595">
        <v>9</v>
      </c>
      <c r="AA125" s="584"/>
      <c r="AB125" s="584"/>
      <c r="AC125" s="584"/>
      <c r="AD125" s="584"/>
      <c r="AE125" s="584"/>
      <c r="AF125" s="584"/>
      <c r="AG125" s="584"/>
      <c r="AH125" s="574" t="s">
        <v>545</v>
      </c>
      <c r="AI125" s="574"/>
      <c r="AJ125" s="588" t="s">
        <v>90</v>
      </c>
    </row>
    <row r="126" spans="1:36">
      <c r="A126" s="572" t="s">
        <v>853</v>
      </c>
      <c r="B126" s="588" t="s">
        <v>366</v>
      </c>
      <c r="C126" s="574" t="s">
        <v>546</v>
      </c>
      <c r="D126" s="574" t="s">
        <v>398</v>
      </c>
      <c r="E126" s="574"/>
      <c r="F126" s="574"/>
      <c r="G126" s="574"/>
      <c r="H126" s="574" t="s">
        <v>1172</v>
      </c>
      <c r="I126" s="574" t="s">
        <v>535</v>
      </c>
      <c r="J126" s="584" t="s">
        <v>370</v>
      </c>
      <c r="K126" s="577" t="s">
        <v>53</v>
      </c>
      <c r="L126" s="576" t="s">
        <v>9</v>
      </c>
      <c r="M126" s="574" t="s">
        <v>1175</v>
      </c>
      <c r="N126" s="625" t="s">
        <v>3</v>
      </c>
      <c r="O126" s="577">
        <v>75000</v>
      </c>
      <c r="P126" s="577">
        <v>545000</v>
      </c>
      <c r="Q126" s="581">
        <v>545000</v>
      </c>
      <c r="R126" s="757">
        <v>0</v>
      </c>
      <c r="S126" s="581"/>
      <c r="T126" s="581"/>
      <c r="U126" s="581"/>
      <c r="V126" s="581">
        <v>327000</v>
      </c>
      <c r="W126" s="603"/>
      <c r="X126" s="582"/>
      <c r="Y126" s="584" t="s">
        <v>938</v>
      </c>
      <c r="Z126" s="626">
        <v>9</v>
      </c>
      <c r="AA126" s="603"/>
      <c r="AB126" s="603"/>
      <c r="AC126" s="603"/>
      <c r="AD126" s="603"/>
      <c r="AE126" s="603"/>
      <c r="AF126" s="603"/>
      <c r="AG126" s="603"/>
      <c r="AH126" s="639" t="s">
        <v>748</v>
      </c>
      <c r="AI126" s="574"/>
      <c r="AJ126" s="588" t="s">
        <v>90</v>
      </c>
    </row>
    <row r="127" spans="1:36">
      <c r="A127" s="572" t="s">
        <v>857</v>
      </c>
      <c r="B127" s="588" t="s">
        <v>366</v>
      </c>
      <c r="C127" s="574" t="s">
        <v>756</v>
      </c>
      <c r="D127" s="574" t="s">
        <v>398</v>
      </c>
      <c r="E127" s="574"/>
      <c r="F127" s="574"/>
      <c r="G127" s="574"/>
      <c r="H127" s="574" t="s">
        <v>1172</v>
      </c>
      <c r="I127" s="574" t="s">
        <v>535</v>
      </c>
      <c r="J127" s="644" t="s">
        <v>941</v>
      </c>
      <c r="K127" s="577" t="s">
        <v>53</v>
      </c>
      <c r="L127" s="576" t="s">
        <v>11</v>
      </c>
      <c r="M127" s="574" t="s">
        <v>382</v>
      </c>
      <c r="N127" s="625" t="s">
        <v>3</v>
      </c>
      <c r="O127" s="577">
        <v>120000</v>
      </c>
      <c r="P127" s="577">
        <v>762792</v>
      </c>
      <c r="Q127" s="581">
        <v>63000</v>
      </c>
      <c r="R127" s="757">
        <v>699792</v>
      </c>
      <c r="S127" s="577">
        <v>120000</v>
      </c>
      <c r="T127" s="581">
        <v>0.76279200000000003</v>
      </c>
      <c r="U127" s="581"/>
      <c r="V127" s="581">
        <v>457675.2</v>
      </c>
      <c r="W127" s="627"/>
      <c r="X127" s="582"/>
      <c r="Y127" s="584" t="s">
        <v>385</v>
      </c>
      <c r="Z127" s="626">
        <v>7</v>
      </c>
      <c r="AA127" s="627"/>
      <c r="AB127" s="627"/>
      <c r="AC127" s="627"/>
      <c r="AD127" s="627"/>
      <c r="AE127" s="627"/>
      <c r="AF127" s="627"/>
      <c r="AG127" s="627"/>
      <c r="AH127" s="575" t="s">
        <v>757</v>
      </c>
      <c r="AI127" s="574"/>
      <c r="AJ127" s="588" t="s">
        <v>90</v>
      </c>
    </row>
    <row r="128" spans="1:36" ht="27">
      <c r="A128" s="572" t="s">
        <v>859</v>
      </c>
      <c r="B128" s="588" t="s">
        <v>366</v>
      </c>
      <c r="C128" s="576" t="s">
        <v>549</v>
      </c>
      <c r="D128" s="574" t="s">
        <v>401</v>
      </c>
      <c r="E128" s="574"/>
      <c r="F128" s="574"/>
      <c r="G128" s="574"/>
      <c r="H128" s="574" t="s">
        <v>550</v>
      </c>
      <c r="I128" s="574" t="s">
        <v>535</v>
      </c>
      <c r="J128" s="584" t="s">
        <v>370</v>
      </c>
      <c r="K128" s="576" t="s">
        <v>53</v>
      </c>
      <c r="L128" s="576" t="s">
        <v>28</v>
      </c>
      <c r="M128" s="574" t="s">
        <v>537</v>
      </c>
      <c r="N128" s="574" t="s">
        <v>1</v>
      </c>
      <c r="O128" s="590">
        <v>15533240</v>
      </c>
      <c r="P128" s="590">
        <v>15533240</v>
      </c>
      <c r="Q128" s="623">
        <v>15533240</v>
      </c>
      <c r="R128" s="757">
        <v>0</v>
      </c>
      <c r="S128" s="623"/>
      <c r="T128" s="580"/>
      <c r="U128" s="580"/>
      <c r="V128" s="580"/>
      <c r="W128" s="596"/>
      <c r="X128" s="582"/>
      <c r="Y128" s="593">
        <v>45505</v>
      </c>
      <c r="Z128" s="641">
        <v>9</v>
      </c>
      <c r="AA128" s="596"/>
      <c r="AB128" s="596"/>
      <c r="AC128" s="596"/>
      <c r="AD128" s="596"/>
      <c r="AE128" s="596"/>
      <c r="AF128" s="596"/>
      <c r="AG128" s="596"/>
      <c r="AH128" s="576"/>
      <c r="AI128" s="574"/>
      <c r="AJ128" s="588" t="s">
        <v>957</v>
      </c>
    </row>
    <row r="129" spans="1:36" ht="27">
      <c r="A129" s="572" t="s">
        <v>860</v>
      </c>
      <c r="B129" s="588" t="s">
        <v>366</v>
      </c>
      <c r="C129" s="576" t="s">
        <v>551</v>
      </c>
      <c r="D129" s="574" t="s">
        <v>401</v>
      </c>
      <c r="E129" s="574"/>
      <c r="F129" s="574"/>
      <c r="G129" s="574"/>
      <c r="H129" s="574" t="s">
        <v>550</v>
      </c>
      <c r="I129" s="574" t="s">
        <v>535</v>
      </c>
      <c r="J129" s="584" t="s">
        <v>370</v>
      </c>
      <c r="K129" s="576" t="s">
        <v>53</v>
      </c>
      <c r="L129" s="576" t="s">
        <v>28</v>
      </c>
      <c r="M129" s="574" t="s">
        <v>537</v>
      </c>
      <c r="N129" s="574" t="s">
        <v>3</v>
      </c>
      <c r="O129" s="590">
        <v>4000000</v>
      </c>
      <c r="P129" s="579">
        <v>28400000</v>
      </c>
      <c r="Q129" s="578">
        <v>28400000</v>
      </c>
      <c r="R129" s="757">
        <v>0</v>
      </c>
      <c r="S129" s="623"/>
      <c r="T129" s="580"/>
      <c r="U129" s="580"/>
      <c r="V129" s="580"/>
      <c r="W129" s="596"/>
      <c r="X129" s="582"/>
      <c r="Y129" s="593">
        <v>45505</v>
      </c>
      <c r="Z129" s="641">
        <v>9</v>
      </c>
      <c r="AA129" s="596"/>
      <c r="AB129" s="596"/>
      <c r="AC129" s="596"/>
      <c r="AD129" s="596"/>
      <c r="AE129" s="596"/>
      <c r="AF129" s="596"/>
      <c r="AG129" s="596"/>
      <c r="AH129" s="576"/>
      <c r="AI129" s="574"/>
      <c r="AJ129" s="588" t="s">
        <v>957</v>
      </c>
    </row>
    <row r="130" spans="1:36" ht="27">
      <c r="A130" s="747" t="s">
        <v>862</v>
      </c>
      <c r="B130" s="748" t="s">
        <v>183</v>
      </c>
      <c r="C130" s="749" t="s">
        <v>1320</v>
      </c>
      <c r="D130" s="750" t="s">
        <v>101</v>
      </c>
      <c r="E130" s="750"/>
      <c r="F130" s="574"/>
      <c r="G130" s="574"/>
      <c r="H130" s="750" t="s">
        <v>167</v>
      </c>
      <c r="I130" s="750" t="s">
        <v>84</v>
      </c>
      <c r="J130" s="584" t="s">
        <v>370</v>
      </c>
      <c r="K130" s="576" t="s">
        <v>53</v>
      </c>
      <c r="L130" s="576" t="s">
        <v>91</v>
      </c>
      <c r="M130" s="576" t="s">
        <v>553</v>
      </c>
      <c r="N130" s="750" t="s">
        <v>1</v>
      </c>
      <c r="O130" s="751">
        <v>2500000</v>
      </c>
      <c r="P130" s="752"/>
      <c r="Q130" s="752"/>
      <c r="R130" s="759"/>
      <c r="S130" s="581"/>
      <c r="T130" s="581">
        <v>2.5</v>
      </c>
      <c r="U130" s="582"/>
      <c r="V130" s="581"/>
      <c r="W130" s="602"/>
      <c r="X130" s="582"/>
      <c r="Y130" s="753" t="s">
        <v>22</v>
      </c>
      <c r="Z130" s="754">
        <v>7</v>
      </c>
      <c r="AA130" s="755"/>
      <c r="AB130" s="755"/>
      <c r="AC130" s="755"/>
      <c r="AD130" s="755"/>
      <c r="AE130" s="755"/>
      <c r="AF130" s="755"/>
      <c r="AG130" s="755"/>
      <c r="AH130" s="749" t="s">
        <v>1321</v>
      </c>
      <c r="AI130" s="750"/>
      <c r="AJ130" s="748" t="s">
        <v>957</v>
      </c>
    </row>
    <row r="131" spans="1:36" ht="78">
      <c r="A131" s="572" t="s">
        <v>800</v>
      </c>
      <c r="B131" s="588" t="s">
        <v>366</v>
      </c>
      <c r="C131" s="597" t="s">
        <v>1294</v>
      </c>
      <c r="D131" s="574" t="s">
        <v>401</v>
      </c>
      <c r="E131" s="574"/>
      <c r="F131" s="574"/>
      <c r="G131" s="574"/>
      <c r="H131" s="574" t="s">
        <v>516</v>
      </c>
      <c r="I131" s="574" t="s">
        <v>521</v>
      </c>
      <c r="J131" s="584" t="s">
        <v>370</v>
      </c>
      <c r="K131" s="576" t="s">
        <v>82</v>
      </c>
      <c r="L131" s="576" t="s">
        <v>14</v>
      </c>
      <c r="M131" s="574" t="s">
        <v>522</v>
      </c>
      <c r="N131" s="574" t="s">
        <v>1</v>
      </c>
      <c r="O131" s="623">
        <v>8556900</v>
      </c>
      <c r="P131" s="599">
        <v>8556900</v>
      </c>
      <c r="Q131" s="599">
        <v>8556900</v>
      </c>
      <c r="R131" s="757">
        <v>0</v>
      </c>
      <c r="S131" s="590"/>
      <c r="T131" s="580">
        <v>2.8523000000000001</v>
      </c>
      <c r="U131" s="580"/>
      <c r="V131" s="591"/>
      <c r="W131" s="596"/>
      <c r="X131" s="582"/>
      <c r="Y131" s="593">
        <v>45505</v>
      </c>
      <c r="Z131" s="641">
        <v>9</v>
      </c>
      <c r="AA131" s="596"/>
      <c r="AB131" s="596"/>
      <c r="AC131" s="596"/>
      <c r="AD131" s="596"/>
      <c r="AE131" s="596"/>
      <c r="AF131" s="596"/>
      <c r="AG131" s="596"/>
      <c r="AH131" s="597" t="s">
        <v>1295</v>
      </c>
      <c r="AI131" s="574"/>
      <c r="AJ131" s="588" t="s">
        <v>958</v>
      </c>
    </row>
    <row r="132" spans="1:36" ht="39">
      <c r="A132" s="609" t="s">
        <v>801</v>
      </c>
      <c r="B132" s="610" t="s">
        <v>1286</v>
      </c>
      <c r="C132" s="597" t="s">
        <v>496</v>
      </c>
      <c r="D132" s="587" t="s">
        <v>1296</v>
      </c>
      <c r="E132" s="587"/>
      <c r="F132" s="587"/>
      <c r="G132" s="587"/>
      <c r="H132" s="587" t="s">
        <v>1289</v>
      </c>
      <c r="I132" s="587" t="s">
        <v>1290</v>
      </c>
      <c r="J132" s="612" t="s">
        <v>1151</v>
      </c>
      <c r="K132" s="597" t="s">
        <v>82</v>
      </c>
      <c r="L132" s="597" t="s">
        <v>14</v>
      </c>
      <c r="M132" s="587" t="s">
        <v>1291</v>
      </c>
      <c r="N132" s="587" t="s">
        <v>1</v>
      </c>
      <c r="O132" s="616"/>
      <c r="P132" s="647"/>
      <c r="Q132" s="648"/>
      <c r="R132" s="758">
        <v>0</v>
      </c>
      <c r="S132" s="616"/>
      <c r="T132" s="617">
        <v>5.6174499999999998</v>
      </c>
      <c r="U132" s="617"/>
      <c r="V132" s="649"/>
      <c r="W132" s="621"/>
      <c r="X132" s="619"/>
      <c r="Y132" s="650">
        <v>45505</v>
      </c>
      <c r="Z132" s="732">
        <v>9</v>
      </c>
      <c r="AA132" s="621"/>
      <c r="AB132" s="621"/>
      <c r="AC132" s="621"/>
      <c r="AD132" s="621"/>
      <c r="AE132" s="621"/>
      <c r="AF132" s="621"/>
      <c r="AG132" s="621"/>
      <c r="AH132" s="652" t="s">
        <v>1297</v>
      </c>
      <c r="AI132" s="587"/>
      <c r="AJ132" s="610" t="s">
        <v>958</v>
      </c>
    </row>
    <row r="133" spans="1:36" ht="52">
      <c r="A133" s="572" t="s">
        <v>802</v>
      </c>
      <c r="B133" s="588" t="s">
        <v>366</v>
      </c>
      <c r="C133" s="576" t="s">
        <v>495</v>
      </c>
      <c r="D133" s="574" t="s">
        <v>401</v>
      </c>
      <c r="E133" s="574"/>
      <c r="F133" s="574"/>
      <c r="G133" s="574"/>
      <c r="H133" s="589" t="s">
        <v>516</v>
      </c>
      <c r="I133" s="574" t="s">
        <v>521</v>
      </c>
      <c r="J133" s="584" t="s">
        <v>370</v>
      </c>
      <c r="K133" s="576" t="s">
        <v>82</v>
      </c>
      <c r="L133" s="576" t="s">
        <v>14</v>
      </c>
      <c r="M133" s="574" t="s">
        <v>522</v>
      </c>
      <c r="N133" s="574" t="s">
        <v>1</v>
      </c>
      <c r="O133" s="623">
        <v>32029500</v>
      </c>
      <c r="P133" s="599">
        <v>32029500</v>
      </c>
      <c r="Q133" s="624">
        <v>32029500</v>
      </c>
      <c r="R133" s="757">
        <v>0</v>
      </c>
      <c r="S133" s="623"/>
      <c r="T133" s="580">
        <v>4.7128000000000005</v>
      </c>
      <c r="U133" s="580"/>
      <c r="V133" s="591"/>
      <c r="W133" s="592"/>
      <c r="X133" s="582"/>
      <c r="Y133" s="593">
        <v>45505</v>
      </c>
      <c r="Z133" s="641">
        <v>9</v>
      </c>
      <c r="AA133" s="592"/>
      <c r="AB133" s="592"/>
      <c r="AC133" s="592"/>
      <c r="AD133" s="592"/>
      <c r="AE133" s="592"/>
      <c r="AF133" s="592"/>
      <c r="AG133" s="592"/>
      <c r="AH133" s="597" t="s">
        <v>1298</v>
      </c>
      <c r="AI133" s="574"/>
      <c r="AJ133" s="588" t="s">
        <v>958</v>
      </c>
    </row>
    <row r="134" spans="1:36" ht="40">
      <c r="A134" s="572" t="s">
        <v>864</v>
      </c>
      <c r="B134" s="588" t="s">
        <v>366</v>
      </c>
      <c r="C134" s="576" t="s">
        <v>1180</v>
      </c>
      <c r="D134" s="574"/>
      <c r="E134" s="574"/>
      <c r="F134" s="574"/>
      <c r="G134" s="574"/>
      <c r="H134" s="574" t="s">
        <v>531</v>
      </c>
      <c r="I134" s="574" t="s">
        <v>521</v>
      </c>
      <c r="J134" s="584" t="s">
        <v>370</v>
      </c>
      <c r="K134" s="576" t="s">
        <v>82</v>
      </c>
      <c r="L134" s="576" t="s">
        <v>14</v>
      </c>
      <c r="M134" s="574" t="s">
        <v>522</v>
      </c>
      <c r="N134" s="574" t="s">
        <v>3</v>
      </c>
      <c r="O134" s="623">
        <v>4000000</v>
      </c>
      <c r="P134" s="579">
        <v>28400000</v>
      </c>
      <c r="Q134" s="578">
        <v>28400000</v>
      </c>
      <c r="R134" s="757">
        <v>0</v>
      </c>
      <c r="S134" s="623"/>
      <c r="T134" s="580"/>
      <c r="U134" s="580"/>
      <c r="V134" s="591"/>
      <c r="W134" s="592"/>
      <c r="X134" s="582"/>
      <c r="Y134" s="593">
        <v>45505</v>
      </c>
      <c r="Z134" s="641">
        <v>9</v>
      </c>
      <c r="AA134" s="592"/>
      <c r="AB134" s="592"/>
      <c r="AC134" s="592"/>
      <c r="AD134" s="592"/>
      <c r="AE134" s="592"/>
      <c r="AF134" s="592"/>
      <c r="AG134" s="592"/>
      <c r="AH134" s="576"/>
      <c r="AI134" s="574"/>
      <c r="AJ134" s="588" t="s">
        <v>957</v>
      </c>
    </row>
    <row r="135" spans="1:36">
      <c r="A135" s="572" t="s">
        <v>803</v>
      </c>
      <c r="B135" s="588" t="s">
        <v>366</v>
      </c>
      <c r="C135" s="574" t="s">
        <v>417</v>
      </c>
      <c r="D135" s="574" t="s">
        <v>398</v>
      </c>
      <c r="E135" s="574"/>
      <c r="F135" s="574"/>
      <c r="G135" s="574"/>
      <c r="H135" s="574" t="s">
        <v>418</v>
      </c>
      <c r="I135" s="576" t="s">
        <v>419</v>
      </c>
      <c r="J135" s="584" t="s">
        <v>370</v>
      </c>
      <c r="K135" s="576" t="s">
        <v>27</v>
      </c>
      <c r="L135" s="576" t="s">
        <v>27</v>
      </c>
      <c r="M135" s="574" t="s">
        <v>420</v>
      </c>
      <c r="N135" s="574" t="s">
        <v>1</v>
      </c>
      <c r="O135" s="578">
        <v>1500000</v>
      </c>
      <c r="P135" s="577">
        <v>1500000</v>
      </c>
      <c r="Q135" s="577">
        <v>1500000</v>
      </c>
      <c r="R135" s="757">
        <v>0</v>
      </c>
      <c r="S135" s="581"/>
      <c r="T135" s="581">
        <v>1.5</v>
      </c>
      <c r="U135" s="581"/>
      <c r="V135" s="577"/>
      <c r="W135" s="584"/>
      <c r="X135" s="582"/>
      <c r="Y135" s="583">
        <v>45534</v>
      </c>
      <c r="Z135" s="626">
        <v>8</v>
      </c>
      <c r="AA135" s="584"/>
      <c r="AB135" s="584"/>
      <c r="AC135" s="584"/>
      <c r="AD135" s="584"/>
      <c r="AE135" s="584"/>
      <c r="AF135" s="584"/>
      <c r="AG135" s="584"/>
      <c r="AH135" s="574"/>
      <c r="AI135" s="574"/>
      <c r="AJ135" s="588" t="s">
        <v>958</v>
      </c>
    </row>
    <row r="136" spans="1:36" ht="39">
      <c r="A136" s="572" t="s">
        <v>866</v>
      </c>
      <c r="B136" s="588" t="s">
        <v>366</v>
      </c>
      <c r="C136" s="576" t="s">
        <v>555</v>
      </c>
      <c r="D136" s="574" t="s">
        <v>401</v>
      </c>
      <c r="E136" s="574"/>
      <c r="F136" s="574"/>
      <c r="G136" s="574"/>
      <c r="H136" s="639" t="s">
        <v>1163</v>
      </c>
      <c r="I136" s="574" t="s">
        <v>369</v>
      </c>
      <c r="J136" s="573" t="s">
        <v>370</v>
      </c>
      <c r="K136" s="576" t="s">
        <v>82</v>
      </c>
      <c r="L136" s="576" t="s">
        <v>291</v>
      </c>
      <c r="M136" s="574" t="s">
        <v>499</v>
      </c>
      <c r="N136" s="574" t="s">
        <v>3</v>
      </c>
      <c r="O136" s="590">
        <v>500000</v>
      </c>
      <c r="P136" s="579">
        <v>3550000</v>
      </c>
      <c r="Q136" s="578">
        <v>3550000</v>
      </c>
      <c r="R136" s="757">
        <v>0</v>
      </c>
      <c r="S136" s="623"/>
      <c r="T136" s="580"/>
      <c r="U136" s="580"/>
      <c r="V136" s="580"/>
      <c r="W136" s="596"/>
      <c r="X136" s="582"/>
      <c r="Y136" s="594">
        <v>45565</v>
      </c>
      <c r="Z136" s="641">
        <v>9</v>
      </c>
      <c r="AA136" s="596"/>
      <c r="AB136" s="596"/>
      <c r="AC136" s="596"/>
      <c r="AD136" s="596"/>
      <c r="AE136" s="596"/>
      <c r="AF136" s="596"/>
      <c r="AG136" s="596"/>
      <c r="AH136" s="597" t="s">
        <v>1299</v>
      </c>
      <c r="AI136" s="574"/>
      <c r="AJ136" s="588" t="s">
        <v>958</v>
      </c>
    </row>
    <row r="137" spans="1:36" ht="27">
      <c r="A137" s="572" t="s">
        <v>867</v>
      </c>
      <c r="B137" s="588" t="s">
        <v>366</v>
      </c>
      <c r="C137" s="576" t="s">
        <v>367</v>
      </c>
      <c r="D137" s="574" t="s">
        <v>401</v>
      </c>
      <c r="E137" s="574"/>
      <c r="F137" s="574"/>
      <c r="G137" s="574"/>
      <c r="H137" s="574" t="s">
        <v>368</v>
      </c>
      <c r="I137" s="574" t="s">
        <v>369</v>
      </c>
      <c r="J137" s="584" t="s">
        <v>370</v>
      </c>
      <c r="K137" s="576" t="s">
        <v>7</v>
      </c>
      <c r="L137" s="576" t="s">
        <v>7</v>
      </c>
      <c r="M137" s="576" t="s">
        <v>371</v>
      </c>
      <c r="N137" s="591" t="s">
        <v>3</v>
      </c>
      <c r="O137" s="577">
        <v>195000</v>
      </c>
      <c r="P137" s="577">
        <v>1384500</v>
      </c>
      <c r="Q137" s="577">
        <v>1384500</v>
      </c>
      <c r="R137" s="757">
        <v>0</v>
      </c>
      <c r="S137" s="577"/>
      <c r="T137" s="581">
        <v>1.4235</v>
      </c>
      <c r="U137" s="582"/>
      <c r="V137" s="577"/>
      <c r="W137" s="596"/>
      <c r="X137" s="582"/>
      <c r="Y137" s="596" t="s">
        <v>94</v>
      </c>
      <c r="Z137" s="641">
        <v>7</v>
      </c>
      <c r="AA137" s="596"/>
      <c r="AB137" s="596"/>
      <c r="AC137" s="596"/>
      <c r="AD137" s="596"/>
      <c r="AE137" s="596"/>
      <c r="AF137" s="592"/>
      <c r="AG137" s="592"/>
      <c r="AH137" s="574" t="s">
        <v>372</v>
      </c>
      <c r="AI137" s="600" t="s">
        <v>556</v>
      </c>
      <c r="AJ137" s="588" t="s">
        <v>957</v>
      </c>
    </row>
    <row r="138" spans="1:36">
      <c r="A138" s="572" t="s">
        <v>807</v>
      </c>
      <c r="B138" s="588" t="s">
        <v>366</v>
      </c>
      <c r="C138" s="574" t="s">
        <v>558</v>
      </c>
      <c r="D138" s="574" t="s">
        <v>398</v>
      </c>
      <c r="E138" s="574"/>
      <c r="F138" s="574"/>
      <c r="G138" s="574"/>
      <c r="H138" s="574" t="s">
        <v>557</v>
      </c>
      <c r="I138" s="576" t="s">
        <v>559</v>
      </c>
      <c r="J138" s="584" t="s">
        <v>370</v>
      </c>
      <c r="K138" s="577" t="s">
        <v>82</v>
      </c>
      <c r="L138" s="576" t="s">
        <v>82</v>
      </c>
      <c r="M138" s="576" t="s">
        <v>560</v>
      </c>
      <c r="N138" s="574" t="s">
        <v>1</v>
      </c>
      <c r="O138" s="577">
        <v>1600000</v>
      </c>
      <c r="P138" s="577">
        <v>1600000</v>
      </c>
      <c r="Q138" s="577">
        <v>1600000</v>
      </c>
      <c r="R138" s="757">
        <v>0</v>
      </c>
      <c r="S138" s="577"/>
      <c r="T138" s="581"/>
      <c r="U138" s="581"/>
      <c r="V138" s="577"/>
      <c r="W138" s="584"/>
      <c r="X138" s="581"/>
      <c r="Y138" s="583">
        <v>45534</v>
      </c>
      <c r="Z138" s="640">
        <v>8</v>
      </c>
      <c r="AA138" s="584"/>
      <c r="AB138" s="584"/>
      <c r="AC138" s="584"/>
      <c r="AD138" s="584"/>
      <c r="AE138" s="584"/>
      <c r="AF138" s="584"/>
      <c r="AG138" s="584"/>
      <c r="AH138" s="660"/>
      <c r="AI138" s="574"/>
      <c r="AJ138" s="588" t="s">
        <v>958</v>
      </c>
    </row>
    <row r="139" spans="1:36">
      <c r="A139" s="572" t="s">
        <v>811</v>
      </c>
      <c r="B139" s="588" t="s">
        <v>366</v>
      </c>
      <c r="C139" s="574" t="s">
        <v>561</v>
      </c>
      <c r="D139" s="574" t="s">
        <v>398</v>
      </c>
      <c r="E139" s="574"/>
      <c r="F139" s="574"/>
      <c r="G139" s="574"/>
      <c r="H139" s="574" t="s">
        <v>557</v>
      </c>
      <c r="I139" s="576" t="s">
        <v>559</v>
      </c>
      <c r="J139" s="584" t="s">
        <v>370</v>
      </c>
      <c r="K139" s="577" t="s">
        <v>82</v>
      </c>
      <c r="L139" s="576" t="s">
        <v>82</v>
      </c>
      <c r="M139" s="576" t="s">
        <v>560</v>
      </c>
      <c r="N139" s="574" t="s">
        <v>1</v>
      </c>
      <c r="O139" s="577">
        <v>1700000</v>
      </c>
      <c r="P139" s="577">
        <v>1700000</v>
      </c>
      <c r="Q139" s="581">
        <v>1300000</v>
      </c>
      <c r="R139" s="757">
        <v>400000</v>
      </c>
      <c r="S139" s="581"/>
      <c r="T139" s="581"/>
      <c r="U139" s="581"/>
      <c r="V139" s="577"/>
      <c r="W139" s="584"/>
      <c r="X139" s="581"/>
      <c r="Y139" s="583">
        <v>45565</v>
      </c>
      <c r="Z139" s="640">
        <v>9</v>
      </c>
      <c r="AA139" s="584"/>
      <c r="AB139" s="584"/>
      <c r="AC139" s="584"/>
      <c r="AD139" s="584"/>
      <c r="AE139" s="584"/>
      <c r="AF139" s="584"/>
      <c r="AG139" s="584"/>
      <c r="AH139" s="574"/>
      <c r="AI139" s="574"/>
      <c r="AJ139" s="588" t="s">
        <v>958</v>
      </c>
    </row>
    <row r="140" spans="1:36">
      <c r="A140" s="572" t="s">
        <v>816</v>
      </c>
      <c r="B140" s="588" t="s">
        <v>366</v>
      </c>
      <c r="C140" s="574" t="s">
        <v>563</v>
      </c>
      <c r="D140" s="574" t="s">
        <v>398</v>
      </c>
      <c r="E140" s="574"/>
      <c r="F140" s="574"/>
      <c r="G140" s="574"/>
      <c r="H140" s="574" t="s">
        <v>557</v>
      </c>
      <c r="I140" s="576" t="s">
        <v>559</v>
      </c>
      <c r="J140" s="584" t="s">
        <v>370</v>
      </c>
      <c r="K140" s="577" t="s">
        <v>82</v>
      </c>
      <c r="L140" s="576" t="s">
        <v>82</v>
      </c>
      <c r="M140" s="576" t="s">
        <v>560</v>
      </c>
      <c r="N140" s="574" t="s">
        <v>1</v>
      </c>
      <c r="O140" s="577">
        <v>1600000</v>
      </c>
      <c r="P140" s="577">
        <v>1600000</v>
      </c>
      <c r="Q140" s="577">
        <v>1400000</v>
      </c>
      <c r="R140" s="757">
        <v>200000</v>
      </c>
      <c r="S140" s="577"/>
      <c r="T140" s="581"/>
      <c r="U140" s="581"/>
      <c r="V140" s="577"/>
      <c r="W140" s="584"/>
      <c r="X140" s="581"/>
      <c r="Y140" s="583">
        <v>45503</v>
      </c>
      <c r="Z140" s="640">
        <v>7</v>
      </c>
      <c r="AA140" s="584"/>
      <c r="AB140" s="584"/>
      <c r="AC140" s="584"/>
      <c r="AD140" s="584"/>
      <c r="AE140" s="584"/>
      <c r="AF140" s="584"/>
      <c r="AG140" s="584"/>
      <c r="AH140" s="660"/>
      <c r="AI140" s="574"/>
      <c r="AJ140" s="588" t="s">
        <v>958</v>
      </c>
    </row>
    <row r="141" spans="1:36">
      <c r="A141" s="572" t="s">
        <v>869</v>
      </c>
      <c r="B141" s="588" t="s">
        <v>366</v>
      </c>
      <c r="C141" s="574" t="s">
        <v>564</v>
      </c>
      <c r="D141" s="574" t="s">
        <v>401</v>
      </c>
      <c r="E141" s="574"/>
      <c r="F141" s="574"/>
      <c r="G141" s="574"/>
      <c r="H141" s="574" t="s">
        <v>1172</v>
      </c>
      <c r="I141" s="574" t="s">
        <v>1185</v>
      </c>
      <c r="J141" s="584" t="s">
        <v>383</v>
      </c>
      <c r="K141" s="576" t="s">
        <v>1185</v>
      </c>
      <c r="L141" s="576" t="s">
        <v>1185</v>
      </c>
      <c r="M141" s="574" t="s">
        <v>384</v>
      </c>
      <c r="N141" s="625" t="s">
        <v>3</v>
      </c>
      <c r="O141" s="577">
        <v>30000</v>
      </c>
      <c r="P141" s="577">
        <v>213000</v>
      </c>
      <c r="Q141" s="577"/>
      <c r="R141" s="757">
        <v>213000</v>
      </c>
      <c r="S141" s="577"/>
      <c r="T141" s="581"/>
      <c r="U141" s="581"/>
      <c r="V141" s="581">
        <v>131400</v>
      </c>
      <c r="W141" s="584"/>
      <c r="X141" s="582"/>
      <c r="Y141" s="573" t="s">
        <v>385</v>
      </c>
      <c r="Z141" s="640">
        <v>7</v>
      </c>
      <c r="AA141" s="584"/>
      <c r="AB141" s="584"/>
      <c r="AC141" s="584"/>
      <c r="AD141" s="584"/>
      <c r="AE141" s="584"/>
      <c r="AF141" s="584"/>
      <c r="AG141" s="584"/>
      <c r="AH141" s="639" t="s">
        <v>758</v>
      </c>
      <c r="AI141" s="574"/>
      <c r="AJ141" s="588" t="s">
        <v>90</v>
      </c>
    </row>
    <row r="142" spans="1:36" ht="27">
      <c r="A142" s="572" t="s">
        <v>874</v>
      </c>
      <c r="B142" s="588" t="s">
        <v>366</v>
      </c>
      <c r="C142" s="576" t="s">
        <v>565</v>
      </c>
      <c r="D142" s="574" t="s">
        <v>398</v>
      </c>
      <c r="E142" s="574"/>
      <c r="F142" s="574"/>
      <c r="G142" s="574"/>
      <c r="H142" s="574" t="s">
        <v>244</v>
      </c>
      <c r="I142" s="574" t="s">
        <v>374</v>
      </c>
      <c r="J142" s="573" t="s">
        <v>370</v>
      </c>
      <c r="K142" s="576" t="s">
        <v>82</v>
      </c>
      <c r="L142" s="576" t="s">
        <v>82</v>
      </c>
      <c r="M142" s="574" t="s">
        <v>396</v>
      </c>
      <c r="N142" s="574" t="s">
        <v>3</v>
      </c>
      <c r="O142" s="590">
        <v>321500</v>
      </c>
      <c r="P142" s="579">
        <v>2282650</v>
      </c>
      <c r="Q142" s="579">
        <v>2000943.2999999998</v>
      </c>
      <c r="R142" s="757">
        <v>281706.70000000019</v>
      </c>
      <c r="S142" s="579"/>
      <c r="T142" s="580">
        <v>2.3469499999999996</v>
      </c>
      <c r="U142" s="591"/>
      <c r="V142" s="591"/>
      <c r="W142" s="596"/>
      <c r="X142" s="593"/>
      <c r="Y142" s="596" t="s">
        <v>1310</v>
      </c>
      <c r="Z142" s="641">
        <v>9</v>
      </c>
      <c r="AA142" s="596"/>
      <c r="AB142" s="596"/>
      <c r="AC142" s="596"/>
      <c r="AD142" s="596"/>
      <c r="AE142" s="596"/>
      <c r="AF142" s="596"/>
      <c r="AG142" s="596"/>
      <c r="AH142" s="576" t="s">
        <v>566</v>
      </c>
      <c r="AI142" s="574"/>
      <c r="AJ142" s="588" t="s">
        <v>958</v>
      </c>
    </row>
    <row r="143" spans="1:36">
      <c r="A143" s="572" t="s">
        <v>876</v>
      </c>
      <c r="B143" s="588" t="s">
        <v>366</v>
      </c>
      <c r="C143" s="589" t="s">
        <v>1188</v>
      </c>
      <c r="D143" s="574" t="s">
        <v>401</v>
      </c>
      <c r="E143" s="574"/>
      <c r="F143" s="574"/>
      <c r="G143" s="574"/>
      <c r="H143" s="574" t="s">
        <v>368</v>
      </c>
      <c r="I143" s="574" t="s">
        <v>369</v>
      </c>
      <c r="J143" s="603" t="s">
        <v>376</v>
      </c>
      <c r="K143" s="576" t="s">
        <v>7</v>
      </c>
      <c r="L143" s="576" t="s">
        <v>7</v>
      </c>
      <c r="M143" s="576" t="s">
        <v>1189</v>
      </c>
      <c r="N143" s="574" t="s">
        <v>24</v>
      </c>
      <c r="O143" s="577">
        <v>246400</v>
      </c>
      <c r="P143" s="577">
        <v>1749440</v>
      </c>
      <c r="Q143" s="577"/>
      <c r="R143" s="757">
        <v>1749440</v>
      </c>
      <c r="S143" s="577"/>
      <c r="T143" s="577">
        <v>1.7987200000000001</v>
      </c>
      <c r="U143" s="582"/>
      <c r="V143" s="577"/>
      <c r="W143" s="600"/>
      <c r="X143" s="582"/>
      <c r="Y143" s="600" t="s">
        <v>94</v>
      </c>
      <c r="Z143" s="601">
        <v>7</v>
      </c>
      <c r="AA143" s="600"/>
      <c r="AB143" s="600"/>
      <c r="AC143" s="600"/>
      <c r="AD143" s="600"/>
      <c r="AE143" s="600"/>
      <c r="AF143" s="600"/>
      <c r="AG143" s="600"/>
      <c r="AH143" s="574" t="s">
        <v>1190</v>
      </c>
      <c r="AI143" s="600" t="s">
        <v>556</v>
      </c>
      <c r="AJ143" s="588" t="s">
        <v>957</v>
      </c>
    </row>
    <row r="144" spans="1:36" ht="27">
      <c r="A144" s="572" t="s">
        <v>878</v>
      </c>
      <c r="B144" s="588" t="s">
        <v>366</v>
      </c>
      <c r="C144" s="667" t="s">
        <v>567</v>
      </c>
      <c r="D144" s="574" t="s">
        <v>401</v>
      </c>
      <c r="E144" s="574"/>
      <c r="F144" s="574"/>
      <c r="G144" s="574"/>
      <c r="H144" s="574" t="s">
        <v>368</v>
      </c>
      <c r="I144" s="574" t="s">
        <v>369</v>
      </c>
      <c r="J144" s="603" t="s">
        <v>373</v>
      </c>
      <c r="K144" s="576" t="s">
        <v>7</v>
      </c>
      <c r="L144" s="576" t="s">
        <v>7</v>
      </c>
      <c r="M144" s="576" t="s">
        <v>568</v>
      </c>
      <c r="N144" s="591" t="s">
        <v>3</v>
      </c>
      <c r="O144" s="614">
        <v>195000</v>
      </c>
      <c r="P144" s="614">
        <v>1384500</v>
      </c>
      <c r="Q144" s="581"/>
      <c r="R144" s="757">
        <v>1384500</v>
      </c>
      <c r="S144" s="581"/>
      <c r="T144" s="581">
        <v>1.4235</v>
      </c>
      <c r="U144" s="582"/>
      <c r="V144" s="581"/>
      <c r="W144" s="645"/>
      <c r="X144" s="582"/>
      <c r="Y144" s="596" t="s">
        <v>22</v>
      </c>
      <c r="Z144" s="601">
        <v>7</v>
      </c>
      <c r="AA144" s="600"/>
      <c r="AB144" s="600"/>
      <c r="AC144" s="600"/>
      <c r="AD144" s="600"/>
      <c r="AE144" s="600"/>
      <c r="AF144" s="600"/>
      <c r="AG144" s="600"/>
      <c r="AH144" s="576" t="s">
        <v>569</v>
      </c>
      <c r="AI144" s="600"/>
      <c r="AJ144" s="588" t="s">
        <v>957</v>
      </c>
    </row>
    <row r="145" spans="1:36">
      <c r="A145" s="572" t="s">
        <v>880</v>
      </c>
      <c r="B145" s="588" t="s">
        <v>366</v>
      </c>
      <c r="C145" s="576" t="s">
        <v>1192</v>
      </c>
      <c r="D145" s="574" t="s">
        <v>398</v>
      </c>
      <c r="E145" s="574"/>
      <c r="F145" s="574"/>
      <c r="G145" s="574"/>
      <c r="H145" s="574" t="s">
        <v>244</v>
      </c>
      <c r="I145" s="576" t="s">
        <v>1193</v>
      </c>
      <c r="J145" s="573" t="s">
        <v>383</v>
      </c>
      <c r="K145" s="576" t="s">
        <v>1193</v>
      </c>
      <c r="L145" s="576" t="s">
        <v>1193</v>
      </c>
      <c r="M145" s="574" t="s">
        <v>395</v>
      </c>
      <c r="N145" s="574" t="s">
        <v>1</v>
      </c>
      <c r="O145" s="577">
        <v>679500</v>
      </c>
      <c r="P145" s="577">
        <v>679500</v>
      </c>
      <c r="Q145" s="579">
        <v>679500</v>
      </c>
      <c r="R145" s="757">
        <v>0</v>
      </c>
      <c r="S145" s="581"/>
      <c r="T145" s="581">
        <v>0.67949999999999999</v>
      </c>
      <c r="U145" s="581"/>
      <c r="V145" s="577"/>
      <c r="W145" s="603"/>
      <c r="X145" s="582"/>
      <c r="Y145" s="593">
        <v>45478</v>
      </c>
      <c r="Z145" s="646">
        <v>7</v>
      </c>
      <c r="AA145" s="603"/>
      <c r="AB145" s="603"/>
      <c r="AC145" s="603"/>
      <c r="AD145" s="603"/>
      <c r="AE145" s="603"/>
      <c r="AF145" s="603"/>
      <c r="AG145" s="603"/>
      <c r="AH145" s="574" t="s">
        <v>1194</v>
      </c>
      <c r="AI145" s="574"/>
      <c r="AJ145" s="588" t="s">
        <v>958</v>
      </c>
    </row>
    <row r="146" spans="1:36" ht="120.5">
      <c r="A146" s="668" t="s">
        <v>881</v>
      </c>
      <c r="B146" s="669" t="s">
        <v>183</v>
      </c>
      <c r="C146" s="639" t="s">
        <v>1227</v>
      </c>
      <c r="D146" s="574" t="s">
        <v>1301</v>
      </c>
      <c r="E146" s="639"/>
      <c r="F146" s="639" t="s">
        <v>653</v>
      </c>
      <c r="G146" s="639" t="s">
        <v>172</v>
      </c>
      <c r="H146" s="639" t="s">
        <v>215</v>
      </c>
      <c r="I146" s="639" t="s">
        <v>221</v>
      </c>
      <c r="J146" s="644" t="s">
        <v>6</v>
      </c>
      <c r="K146" s="605" t="s">
        <v>82</v>
      </c>
      <c r="L146" s="605" t="s">
        <v>14</v>
      </c>
      <c r="M146" s="670" t="s">
        <v>25</v>
      </c>
      <c r="N146" s="639" t="s">
        <v>3</v>
      </c>
      <c r="O146" s="670">
        <v>1926594.2465753425</v>
      </c>
      <c r="P146" s="671">
        <v>14064138</v>
      </c>
      <c r="Q146" s="671">
        <v>14064138</v>
      </c>
      <c r="R146" s="760">
        <v>0</v>
      </c>
      <c r="S146" s="672"/>
      <c r="T146" s="673"/>
      <c r="U146" s="673"/>
      <c r="V146" s="673"/>
      <c r="W146" s="643"/>
      <c r="X146" s="674"/>
      <c r="Y146" s="675" t="s">
        <v>747</v>
      </c>
      <c r="Z146" s="739">
        <v>8</v>
      </c>
      <c r="AA146" s="643"/>
      <c r="AB146" s="643"/>
      <c r="AC146" s="643"/>
      <c r="AD146" s="643"/>
      <c r="AE146" s="643"/>
      <c r="AF146" s="676" t="s">
        <v>654</v>
      </c>
      <c r="AG146" s="643"/>
      <c r="AH146" s="604" t="s">
        <v>1302</v>
      </c>
      <c r="AI146" s="639"/>
      <c r="AJ146" s="669" t="s">
        <v>958</v>
      </c>
    </row>
    <row r="147" spans="1:36">
      <c r="A147" s="572" t="s">
        <v>889</v>
      </c>
      <c r="B147" s="588" t="s">
        <v>366</v>
      </c>
      <c r="C147" s="575" t="s">
        <v>702</v>
      </c>
      <c r="D147" s="574" t="s">
        <v>101</v>
      </c>
      <c r="E147" s="574"/>
      <c r="F147" s="574"/>
      <c r="G147" s="574"/>
      <c r="H147" s="575" t="s">
        <v>49</v>
      </c>
      <c r="I147" s="574" t="s">
        <v>86</v>
      </c>
      <c r="J147" s="584" t="s">
        <v>6</v>
      </c>
      <c r="K147" s="576" t="s">
        <v>53</v>
      </c>
      <c r="L147" s="577" t="s">
        <v>53</v>
      </c>
      <c r="M147" s="679" t="s">
        <v>1196</v>
      </c>
      <c r="N147" s="574" t="s">
        <v>1</v>
      </c>
      <c r="O147" s="591">
        <v>1000000</v>
      </c>
      <c r="P147" s="579">
        <v>1000000</v>
      </c>
      <c r="Q147" s="579"/>
      <c r="R147" s="757">
        <v>1000000</v>
      </c>
      <c r="S147" s="579"/>
      <c r="T147" s="577">
        <v>1</v>
      </c>
      <c r="U147" s="577"/>
      <c r="V147" s="577"/>
      <c r="W147" s="603"/>
      <c r="X147" s="593"/>
      <c r="Y147" s="593">
        <v>45503</v>
      </c>
      <c r="Z147" s="646">
        <v>7</v>
      </c>
      <c r="AA147" s="603"/>
      <c r="AB147" s="603"/>
      <c r="AC147" s="603"/>
      <c r="AD147" s="603"/>
      <c r="AE147" s="603"/>
      <c r="AF147" s="603"/>
      <c r="AG147" s="603"/>
      <c r="AH147" s="680" t="s">
        <v>703</v>
      </c>
      <c r="AI147" s="574"/>
      <c r="AJ147" s="588" t="s">
        <v>958</v>
      </c>
    </row>
    <row r="148" spans="1:36">
      <c r="A148" s="572" t="s">
        <v>890</v>
      </c>
      <c r="B148" s="588" t="s">
        <v>366</v>
      </c>
      <c r="C148" s="575" t="s">
        <v>704</v>
      </c>
      <c r="D148" s="574" t="s">
        <v>101</v>
      </c>
      <c r="E148" s="574"/>
      <c r="F148" s="574"/>
      <c r="G148" s="574"/>
      <c r="H148" s="575" t="s">
        <v>49</v>
      </c>
      <c r="I148" s="574" t="s">
        <v>86</v>
      </c>
      <c r="J148" s="584" t="s">
        <v>6</v>
      </c>
      <c r="K148" s="576" t="s">
        <v>53</v>
      </c>
      <c r="L148" s="577" t="s">
        <v>53</v>
      </c>
      <c r="M148" s="679" t="s">
        <v>705</v>
      </c>
      <c r="N148" s="574" t="s">
        <v>1</v>
      </c>
      <c r="O148" s="591">
        <v>200000</v>
      </c>
      <c r="P148" s="579">
        <v>200000</v>
      </c>
      <c r="Q148" s="579"/>
      <c r="R148" s="757">
        <v>200000</v>
      </c>
      <c r="S148" s="579"/>
      <c r="T148" s="577">
        <v>0.2</v>
      </c>
      <c r="U148" s="577"/>
      <c r="V148" s="577"/>
      <c r="W148" s="603"/>
      <c r="X148" s="593"/>
      <c r="Y148" s="593">
        <v>45503</v>
      </c>
      <c r="Z148" s="646">
        <v>7</v>
      </c>
      <c r="AA148" s="603"/>
      <c r="AB148" s="603"/>
      <c r="AC148" s="603"/>
      <c r="AD148" s="603"/>
      <c r="AE148" s="603"/>
      <c r="AF148" s="603"/>
      <c r="AG148" s="603"/>
      <c r="AH148" s="680" t="s">
        <v>703</v>
      </c>
      <c r="AI148" s="574"/>
      <c r="AJ148" s="588" t="s">
        <v>958</v>
      </c>
    </row>
    <row r="149" spans="1:36">
      <c r="A149" s="572" t="s">
        <v>891</v>
      </c>
      <c r="B149" s="588" t="s">
        <v>366</v>
      </c>
      <c r="C149" s="682" t="s">
        <v>706</v>
      </c>
      <c r="D149" s="574" t="s">
        <v>101</v>
      </c>
      <c r="E149" s="574"/>
      <c r="F149" s="586"/>
      <c r="G149" s="574"/>
      <c r="H149" s="575" t="s">
        <v>49</v>
      </c>
      <c r="I149" s="574" t="s">
        <v>86</v>
      </c>
      <c r="J149" s="584" t="s">
        <v>6</v>
      </c>
      <c r="K149" s="576" t="s">
        <v>53</v>
      </c>
      <c r="L149" s="577" t="s">
        <v>53</v>
      </c>
      <c r="M149" s="679" t="s">
        <v>1196</v>
      </c>
      <c r="N149" s="574" t="s">
        <v>1</v>
      </c>
      <c r="O149" s="591">
        <v>300000</v>
      </c>
      <c r="P149" s="579">
        <v>300000</v>
      </c>
      <c r="Q149" s="579"/>
      <c r="R149" s="757">
        <v>300000</v>
      </c>
      <c r="S149" s="579"/>
      <c r="T149" s="577">
        <v>0.3</v>
      </c>
      <c r="U149" s="577"/>
      <c r="V149" s="577"/>
      <c r="W149" s="603"/>
      <c r="X149" s="593"/>
      <c r="Y149" s="593">
        <v>45503</v>
      </c>
      <c r="Z149" s="646">
        <v>7</v>
      </c>
      <c r="AA149" s="603"/>
      <c r="AB149" s="603"/>
      <c r="AC149" s="603"/>
      <c r="AD149" s="603"/>
      <c r="AE149" s="603"/>
      <c r="AF149" s="603"/>
      <c r="AG149" s="603"/>
      <c r="AH149" s="680" t="s">
        <v>703</v>
      </c>
      <c r="AI149" s="574"/>
      <c r="AJ149" s="588" t="s">
        <v>958</v>
      </c>
    </row>
    <row r="150" spans="1:36">
      <c r="A150" s="572" t="s">
        <v>894</v>
      </c>
      <c r="B150" s="588" t="s">
        <v>366</v>
      </c>
      <c r="C150" s="575" t="s">
        <v>1197</v>
      </c>
      <c r="D150" s="574" t="s">
        <v>44</v>
      </c>
      <c r="E150" s="574"/>
      <c r="F150" s="575" t="s">
        <v>710</v>
      </c>
      <c r="G150" s="575" t="s">
        <v>656</v>
      </c>
      <c r="H150" s="575" t="s">
        <v>49</v>
      </c>
      <c r="I150" s="575" t="s">
        <v>100</v>
      </c>
      <c r="J150" s="573" t="s">
        <v>46</v>
      </c>
      <c r="K150" s="678" t="s">
        <v>100</v>
      </c>
      <c r="L150" s="678" t="s">
        <v>100</v>
      </c>
      <c r="M150" s="679" t="s">
        <v>175</v>
      </c>
      <c r="N150" s="574" t="s">
        <v>1</v>
      </c>
      <c r="O150" s="591">
        <v>3796460.18</v>
      </c>
      <c r="P150" s="579">
        <v>3796460.18</v>
      </c>
      <c r="Q150" s="579">
        <v>3796460.18</v>
      </c>
      <c r="R150" s="757">
        <v>0</v>
      </c>
      <c r="S150" s="591">
        <v>3796460.18</v>
      </c>
      <c r="T150" s="577">
        <v>3.79646018</v>
      </c>
      <c r="U150" s="577"/>
      <c r="V150" s="577">
        <v>3606637.1710000001</v>
      </c>
      <c r="W150" s="603"/>
      <c r="X150" s="593"/>
      <c r="Y150" s="593">
        <v>45534</v>
      </c>
      <c r="Z150" s="646">
        <v>8</v>
      </c>
      <c r="AA150" s="603"/>
      <c r="AB150" s="603"/>
      <c r="AC150" s="603"/>
      <c r="AD150" s="603"/>
      <c r="AE150" s="603"/>
      <c r="AF150" s="585" t="s">
        <v>654</v>
      </c>
      <c r="AG150" s="603"/>
      <c r="AH150" s="575" t="s">
        <v>711</v>
      </c>
      <c r="AI150" s="574"/>
      <c r="AJ150" s="588" t="s">
        <v>958</v>
      </c>
    </row>
    <row r="151" spans="1:36">
      <c r="A151" s="572" t="s">
        <v>895</v>
      </c>
      <c r="B151" s="588" t="s">
        <v>366</v>
      </c>
      <c r="C151" s="575" t="s">
        <v>712</v>
      </c>
      <c r="D151" s="574" t="s">
        <v>44</v>
      </c>
      <c r="E151" s="574"/>
      <c r="F151" s="575" t="s">
        <v>710</v>
      </c>
      <c r="G151" s="575" t="s">
        <v>656</v>
      </c>
      <c r="H151" s="575" t="s">
        <v>49</v>
      </c>
      <c r="I151" s="575" t="s">
        <v>100</v>
      </c>
      <c r="J151" s="573" t="s">
        <v>46</v>
      </c>
      <c r="K151" s="678" t="s">
        <v>100</v>
      </c>
      <c r="L151" s="678" t="s">
        <v>100</v>
      </c>
      <c r="M151" s="679" t="s">
        <v>175</v>
      </c>
      <c r="N151" s="574" t="s">
        <v>1</v>
      </c>
      <c r="O151" s="591">
        <v>646809.73583128175</v>
      </c>
      <c r="P151" s="591">
        <v>646809.73583128175</v>
      </c>
      <c r="Q151" s="591">
        <v>646809.73583128175</v>
      </c>
      <c r="R151" s="757">
        <v>0</v>
      </c>
      <c r="S151" s="591">
        <v>646809.73583128175</v>
      </c>
      <c r="T151" s="591">
        <v>0.64680973583128176</v>
      </c>
      <c r="U151" s="577"/>
      <c r="V151" s="577">
        <v>614469.2490397176</v>
      </c>
      <c r="W151" s="603"/>
      <c r="X151" s="593"/>
      <c r="Y151" s="593">
        <v>45534</v>
      </c>
      <c r="Z151" s="646">
        <v>8</v>
      </c>
      <c r="AA151" s="603"/>
      <c r="AB151" s="603"/>
      <c r="AC151" s="603"/>
      <c r="AD151" s="603"/>
      <c r="AE151" s="603"/>
      <c r="AF151" s="585" t="s">
        <v>654</v>
      </c>
      <c r="AG151" s="603"/>
      <c r="AH151" s="575" t="s">
        <v>711</v>
      </c>
      <c r="AI151" s="574"/>
      <c r="AJ151" s="588" t="s">
        <v>958</v>
      </c>
    </row>
    <row r="152" spans="1:36">
      <c r="A152" s="572" t="s">
        <v>896</v>
      </c>
      <c r="B152" s="588" t="s">
        <v>366</v>
      </c>
      <c r="C152" s="575" t="s">
        <v>713</v>
      </c>
      <c r="D152" s="574" t="s">
        <v>44</v>
      </c>
      <c r="E152" s="574"/>
      <c r="F152" s="575" t="s">
        <v>710</v>
      </c>
      <c r="G152" s="575" t="s">
        <v>656</v>
      </c>
      <c r="H152" s="575" t="s">
        <v>49</v>
      </c>
      <c r="I152" s="575" t="s">
        <v>100</v>
      </c>
      <c r="J152" s="573" t="s">
        <v>46</v>
      </c>
      <c r="K152" s="678" t="s">
        <v>100</v>
      </c>
      <c r="L152" s="678" t="s">
        <v>100</v>
      </c>
      <c r="M152" s="679" t="s">
        <v>175</v>
      </c>
      <c r="N152" s="574" t="s">
        <v>1</v>
      </c>
      <c r="O152" s="591">
        <v>786348.67416871828</v>
      </c>
      <c r="P152" s="591">
        <v>786348.67416871828</v>
      </c>
      <c r="Q152" s="591">
        <v>786348.67416871828</v>
      </c>
      <c r="R152" s="757">
        <v>0</v>
      </c>
      <c r="S152" s="591">
        <v>786348.67416871828</v>
      </c>
      <c r="T152" s="591">
        <v>0.78634867416871823</v>
      </c>
      <c r="U152" s="577"/>
      <c r="V152" s="577">
        <v>747031.24046028231</v>
      </c>
      <c r="W152" s="603"/>
      <c r="X152" s="593"/>
      <c r="Y152" s="593">
        <v>45534</v>
      </c>
      <c r="Z152" s="646">
        <v>8</v>
      </c>
      <c r="AA152" s="603"/>
      <c r="AB152" s="603"/>
      <c r="AC152" s="603"/>
      <c r="AD152" s="603"/>
      <c r="AE152" s="603"/>
      <c r="AF152" s="585" t="s">
        <v>654</v>
      </c>
      <c r="AG152" s="603"/>
      <c r="AH152" s="575" t="s">
        <v>711</v>
      </c>
      <c r="AI152" s="574"/>
      <c r="AJ152" s="588" t="s">
        <v>958</v>
      </c>
    </row>
    <row r="153" spans="1:36">
      <c r="A153" s="572" t="s">
        <v>897</v>
      </c>
      <c r="B153" s="588" t="s">
        <v>366</v>
      </c>
      <c r="C153" s="575" t="s">
        <v>714</v>
      </c>
      <c r="D153" s="574" t="s">
        <v>44</v>
      </c>
      <c r="E153" s="574"/>
      <c r="F153" s="575" t="s">
        <v>710</v>
      </c>
      <c r="G153" s="575" t="s">
        <v>656</v>
      </c>
      <c r="H153" s="575" t="s">
        <v>49</v>
      </c>
      <c r="I153" s="575" t="s">
        <v>100</v>
      </c>
      <c r="J153" s="573" t="s">
        <v>46</v>
      </c>
      <c r="K153" s="678" t="s">
        <v>100</v>
      </c>
      <c r="L153" s="678" t="s">
        <v>100</v>
      </c>
      <c r="M153" s="679" t="s">
        <v>175</v>
      </c>
      <c r="N153" s="574" t="s">
        <v>1</v>
      </c>
      <c r="O153" s="591">
        <v>1692999.9988934642</v>
      </c>
      <c r="P153" s="591">
        <v>1692999.9988934642</v>
      </c>
      <c r="Q153" s="591">
        <v>1692999.9988934642</v>
      </c>
      <c r="R153" s="757">
        <v>0</v>
      </c>
      <c r="S153" s="591">
        <v>1692999.9988934642</v>
      </c>
      <c r="T153" s="591">
        <v>1.6929999988934643</v>
      </c>
      <c r="U153" s="577"/>
      <c r="V153" s="577">
        <v>1608349.9989487908</v>
      </c>
      <c r="W153" s="603"/>
      <c r="X153" s="593"/>
      <c r="Y153" s="593">
        <v>45534</v>
      </c>
      <c r="Z153" s="646">
        <v>8</v>
      </c>
      <c r="AA153" s="603"/>
      <c r="AB153" s="603"/>
      <c r="AC153" s="603"/>
      <c r="AD153" s="603"/>
      <c r="AE153" s="603"/>
      <c r="AF153" s="585" t="s">
        <v>654</v>
      </c>
      <c r="AG153" s="603"/>
      <c r="AH153" s="575" t="s">
        <v>711</v>
      </c>
      <c r="AI153" s="574"/>
      <c r="AJ153" s="588" t="s">
        <v>958</v>
      </c>
    </row>
    <row r="154" spans="1:36">
      <c r="A154" s="572" t="s">
        <v>898</v>
      </c>
      <c r="B154" s="588" t="s">
        <v>366</v>
      </c>
      <c r="C154" s="575" t="s">
        <v>715</v>
      </c>
      <c r="D154" s="574" t="s">
        <v>44</v>
      </c>
      <c r="E154" s="574"/>
      <c r="F154" s="575" t="s">
        <v>710</v>
      </c>
      <c r="G154" s="575" t="s">
        <v>656</v>
      </c>
      <c r="H154" s="575" t="s">
        <v>49</v>
      </c>
      <c r="I154" s="575" t="s">
        <v>100</v>
      </c>
      <c r="J154" s="573" t="s">
        <v>46</v>
      </c>
      <c r="K154" s="678" t="s">
        <v>100</v>
      </c>
      <c r="L154" s="678" t="s">
        <v>100</v>
      </c>
      <c r="M154" s="679" t="s">
        <v>175</v>
      </c>
      <c r="N154" s="574" t="s">
        <v>1</v>
      </c>
      <c r="O154" s="591">
        <v>1063999.9993045751</v>
      </c>
      <c r="P154" s="591">
        <v>1063999.9993045751</v>
      </c>
      <c r="Q154" s="591">
        <v>1063999.9993045751</v>
      </c>
      <c r="R154" s="757">
        <v>0</v>
      </c>
      <c r="S154" s="591">
        <v>1063999.9993045751</v>
      </c>
      <c r="T154" s="591">
        <v>1.0639999993045752</v>
      </c>
      <c r="U154" s="577"/>
      <c r="V154" s="577">
        <v>1010799.9993393463</v>
      </c>
      <c r="W154" s="603"/>
      <c r="X154" s="593"/>
      <c r="Y154" s="593">
        <v>45534</v>
      </c>
      <c r="Z154" s="646">
        <v>8</v>
      </c>
      <c r="AA154" s="603"/>
      <c r="AB154" s="603"/>
      <c r="AC154" s="603"/>
      <c r="AD154" s="603"/>
      <c r="AE154" s="603"/>
      <c r="AF154" s="585" t="s">
        <v>654</v>
      </c>
      <c r="AG154" s="603"/>
      <c r="AH154" s="575" t="s">
        <v>711</v>
      </c>
      <c r="AI154" s="574"/>
      <c r="AJ154" s="588" t="s">
        <v>958</v>
      </c>
    </row>
    <row r="155" spans="1:36">
      <c r="A155" s="572" t="s">
        <v>899</v>
      </c>
      <c r="B155" s="588" t="s">
        <v>366</v>
      </c>
      <c r="C155" s="575" t="s">
        <v>716</v>
      </c>
      <c r="D155" s="574" t="s">
        <v>44</v>
      </c>
      <c r="E155" s="574"/>
      <c r="F155" s="575" t="s">
        <v>710</v>
      </c>
      <c r="G155" s="575" t="s">
        <v>656</v>
      </c>
      <c r="H155" s="575" t="s">
        <v>49</v>
      </c>
      <c r="I155" s="575" t="s">
        <v>100</v>
      </c>
      <c r="J155" s="573" t="s">
        <v>46</v>
      </c>
      <c r="K155" s="678" t="s">
        <v>100</v>
      </c>
      <c r="L155" s="678" t="s">
        <v>100</v>
      </c>
      <c r="M155" s="679" t="s">
        <v>175</v>
      </c>
      <c r="N155" s="574" t="s">
        <v>1</v>
      </c>
      <c r="O155" s="591">
        <v>709499.99953627458</v>
      </c>
      <c r="P155" s="591">
        <v>709499.99953627458</v>
      </c>
      <c r="Q155" s="591">
        <v>709499.99953627458</v>
      </c>
      <c r="R155" s="757">
        <v>0</v>
      </c>
      <c r="S155" s="591">
        <v>709499.99953627458</v>
      </c>
      <c r="T155" s="591">
        <v>0.70949999953627463</v>
      </c>
      <c r="U155" s="577"/>
      <c r="V155" s="577">
        <v>674024.99955946079</v>
      </c>
      <c r="W155" s="603"/>
      <c r="X155" s="593"/>
      <c r="Y155" s="593">
        <v>45534</v>
      </c>
      <c r="Z155" s="646">
        <v>8</v>
      </c>
      <c r="AA155" s="603"/>
      <c r="AB155" s="603"/>
      <c r="AC155" s="603"/>
      <c r="AD155" s="603"/>
      <c r="AE155" s="603"/>
      <c r="AF155" s="585" t="s">
        <v>654</v>
      </c>
      <c r="AG155" s="603"/>
      <c r="AH155" s="575" t="s">
        <v>711</v>
      </c>
      <c r="AI155" s="574"/>
      <c r="AJ155" s="588" t="s">
        <v>958</v>
      </c>
    </row>
    <row r="156" spans="1:36">
      <c r="A156" s="572" t="s">
        <v>900</v>
      </c>
      <c r="B156" s="588" t="s">
        <v>366</v>
      </c>
      <c r="C156" s="575" t="s">
        <v>717</v>
      </c>
      <c r="D156" s="574" t="s">
        <v>44</v>
      </c>
      <c r="E156" s="574"/>
      <c r="F156" s="575" t="s">
        <v>710</v>
      </c>
      <c r="G156" s="575" t="s">
        <v>656</v>
      </c>
      <c r="H156" s="575" t="s">
        <v>49</v>
      </c>
      <c r="I156" s="575" t="s">
        <v>100</v>
      </c>
      <c r="J156" s="573" t="s">
        <v>46</v>
      </c>
      <c r="K156" s="678" t="s">
        <v>100</v>
      </c>
      <c r="L156" s="678" t="s">
        <v>100</v>
      </c>
      <c r="M156" s="679" t="s">
        <v>175</v>
      </c>
      <c r="N156" s="574" t="s">
        <v>1</v>
      </c>
      <c r="O156" s="591">
        <v>1212429.2027473857</v>
      </c>
      <c r="P156" s="591">
        <v>1212429.2027473857</v>
      </c>
      <c r="Q156" s="591">
        <v>1212429.2027473857</v>
      </c>
      <c r="R156" s="757">
        <v>0</v>
      </c>
      <c r="S156" s="591">
        <v>1212429.2027473857</v>
      </c>
      <c r="T156" s="591">
        <v>1.2124292027473857</v>
      </c>
      <c r="U156" s="577"/>
      <c r="V156" s="577">
        <v>1151807.7426100164</v>
      </c>
      <c r="W156" s="603"/>
      <c r="X156" s="593"/>
      <c r="Y156" s="593">
        <v>45534</v>
      </c>
      <c r="Z156" s="646">
        <v>8</v>
      </c>
      <c r="AA156" s="603"/>
      <c r="AB156" s="603"/>
      <c r="AC156" s="603"/>
      <c r="AD156" s="603"/>
      <c r="AE156" s="603"/>
      <c r="AF156" s="585" t="s">
        <v>654</v>
      </c>
      <c r="AG156" s="603"/>
      <c r="AH156" s="575" t="s">
        <v>711</v>
      </c>
      <c r="AI156" s="574"/>
      <c r="AJ156" s="588" t="s">
        <v>958</v>
      </c>
    </row>
    <row r="157" spans="1:36">
      <c r="A157" s="572" t="s">
        <v>901</v>
      </c>
      <c r="B157" s="588" t="s">
        <v>366</v>
      </c>
      <c r="C157" s="575" t="s">
        <v>718</v>
      </c>
      <c r="D157" s="574" t="s">
        <v>44</v>
      </c>
      <c r="E157" s="574"/>
      <c r="F157" s="575" t="s">
        <v>710</v>
      </c>
      <c r="G157" s="575" t="s">
        <v>656</v>
      </c>
      <c r="H157" s="575" t="s">
        <v>49</v>
      </c>
      <c r="I157" s="575" t="s">
        <v>100</v>
      </c>
      <c r="J157" s="573" t="s">
        <v>46</v>
      </c>
      <c r="K157" s="678" t="s">
        <v>100</v>
      </c>
      <c r="L157" s="678" t="s">
        <v>100</v>
      </c>
      <c r="M157" s="679" t="s">
        <v>175</v>
      </c>
      <c r="N157" s="574" t="s">
        <v>1</v>
      </c>
      <c r="O157" s="591">
        <v>736999.99951830076</v>
      </c>
      <c r="P157" s="591">
        <v>736999.99951830076</v>
      </c>
      <c r="Q157" s="591">
        <v>736999.99951830076</v>
      </c>
      <c r="R157" s="757">
        <v>0</v>
      </c>
      <c r="S157" s="591">
        <v>736999.99951830076</v>
      </c>
      <c r="T157" s="591">
        <v>0.73699999951830075</v>
      </c>
      <c r="U157" s="577"/>
      <c r="V157" s="577">
        <v>700149.99954238569</v>
      </c>
      <c r="W157" s="603"/>
      <c r="X157" s="593"/>
      <c r="Y157" s="593">
        <v>45534</v>
      </c>
      <c r="Z157" s="646">
        <v>8</v>
      </c>
      <c r="AA157" s="603"/>
      <c r="AB157" s="603"/>
      <c r="AC157" s="603"/>
      <c r="AD157" s="603"/>
      <c r="AE157" s="603"/>
      <c r="AF157" s="585" t="s">
        <v>654</v>
      </c>
      <c r="AG157" s="603"/>
      <c r="AH157" s="575" t="s">
        <v>711</v>
      </c>
      <c r="AI157" s="574"/>
      <c r="AJ157" s="588" t="s">
        <v>958</v>
      </c>
    </row>
    <row r="158" spans="1:36" ht="72.5">
      <c r="A158" s="572" t="s">
        <v>923</v>
      </c>
      <c r="B158" s="588" t="s">
        <v>366</v>
      </c>
      <c r="C158" s="576" t="s">
        <v>732</v>
      </c>
      <c r="D158" s="574" t="s">
        <v>398</v>
      </c>
      <c r="E158" s="574"/>
      <c r="F158" s="574"/>
      <c r="G158" s="574"/>
      <c r="H158" s="576" t="s">
        <v>409</v>
      </c>
      <c r="I158" s="574" t="s">
        <v>397</v>
      </c>
      <c r="J158" s="584" t="s">
        <v>370</v>
      </c>
      <c r="K158" s="576" t="s">
        <v>82</v>
      </c>
      <c r="L158" s="576" t="s">
        <v>14</v>
      </c>
      <c r="M158" s="574" t="s">
        <v>412</v>
      </c>
      <c r="N158" s="574" t="s">
        <v>1</v>
      </c>
      <c r="O158" s="579">
        <v>12410103.030900002</v>
      </c>
      <c r="P158" s="579">
        <v>12410103.030900002</v>
      </c>
      <c r="Q158" s="579">
        <v>12417790.442499999</v>
      </c>
      <c r="R158" s="757">
        <v>-7687.411599997431</v>
      </c>
      <c r="S158" s="579">
        <v>1747139</v>
      </c>
      <c r="T158" s="577">
        <v>12.417790442499999</v>
      </c>
      <c r="U158" s="577"/>
      <c r="V158" s="581"/>
      <c r="W158" s="592"/>
      <c r="X158" s="582"/>
      <c r="Y158" s="592" t="s">
        <v>747</v>
      </c>
      <c r="Z158" s="595">
        <v>8</v>
      </c>
      <c r="AA158" s="592"/>
      <c r="AB158" s="592"/>
      <c r="AC158" s="592"/>
      <c r="AD158" s="592"/>
      <c r="AE158" s="592"/>
      <c r="AF158" s="608" t="s">
        <v>654</v>
      </c>
      <c r="AG158" s="592"/>
      <c r="AH158" s="576" t="s">
        <v>1304</v>
      </c>
      <c r="AI158" s="574"/>
      <c r="AJ158" s="588" t="s">
        <v>958</v>
      </c>
    </row>
    <row r="159" spans="1:36" ht="101.5">
      <c r="A159" s="572" t="s">
        <v>924</v>
      </c>
      <c r="B159" s="588" t="s">
        <v>366</v>
      </c>
      <c r="C159" s="576" t="s">
        <v>733</v>
      </c>
      <c r="D159" s="574" t="s">
        <v>398</v>
      </c>
      <c r="E159" s="574"/>
      <c r="F159" s="574"/>
      <c r="G159" s="574"/>
      <c r="H159" s="576" t="s">
        <v>409</v>
      </c>
      <c r="I159" s="574" t="s">
        <v>397</v>
      </c>
      <c r="J159" s="584" t="s">
        <v>370</v>
      </c>
      <c r="K159" s="576" t="s">
        <v>82</v>
      </c>
      <c r="L159" s="576" t="s">
        <v>14</v>
      </c>
      <c r="M159" s="574" t="s">
        <v>412</v>
      </c>
      <c r="N159" s="574" t="s">
        <v>1</v>
      </c>
      <c r="O159" s="579">
        <v>12410103.030900002</v>
      </c>
      <c r="P159" s="579">
        <v>12410103.030900002</v>
      </c>
      <c r="Q159" s="579">
        <v>12410103.030900002</v>
      </c>
      <c r="R159" s="757">
        <v>0</v>
      </c>
      <c r="S159" s="579">
        <v>1747139</v>
      </c>
      <c r="T159" s="577">
        <v>12.410103030900002</v>
      </c>
      <c r="U159" s="577"/>
      <c r="V159" s="581"/>
      <c r="W159" s="592"/>
      <c r="X159" s="582"/>
      <c r="Y159" s="592" t="s">
        <v>94</v>
      </c>
      <c r="Z159" s="595">
        <v>7</v>
      </c>
      <c r="AA159" s="592"/>
      <c r="AB159" s="592"/>
      <c r="AC159" s="592"/>
      <c r="AD159" s="592"/>
      <c r="AE159" s="592"/>
      <c r="AF159" s="608" t="s">
        <v>654</v>
      </c>
      <c r="AG159" s="592"/>
      <c r="AH159" s="661" t="s">
        <v>1305</v>
      </c>
      <c r="AI159" s="574"/>
      <c r="AJ159" s="588" t="s">
        <v>958</v>
      </c>
    </row>
    <row r="160" spans="1:36" ht="67.5">
      <c r="A160" s="572" t="s">
        <v>925</v>
      </c>
      <c r="B160" s="588" t="s">
        <v>366</v>
      </c>
      <c r="C160" s="605" t="s">
        <v>325</v>
      </c>
      <c r="D160" s="574" t="s">
        <v>44</v>
      </c>
      <c r="E160" s="574"/>
      <c r="F160" s="575" t="s">
        <v>653</v>
      </c>
      <c r="G160" s="575" t="s">
        <v>172</v>
      </c>
      <c r="H160" s="576" t="s">
        <v>409</v>
      </c>
      <c r="I160" s="574" t="s">
        <v>397</v>
      </c>
      <c r="J160" s="584" t="s">
        <v>370</v>
      </c>
      <c r="K160" s="576" t="s">
        <v>82</v>
      </c>
      <c r="L160" s="576" t="s">
        <v>14</v>
      </c>
      <c r="M160" s="574" t="s">
        <v>412</v>
      </c>
      <c r="N160" s="574" t="s">
        <v>1</v>
      </c>
      <c r="O160" s="579">
        <v>3665400</v>
      </c>
      <c r="P160" s="579">
        <v>3665400</v>
      </c>
      <c r="Q160" s="579">
        <v>3665400</v>
      </c>
      <c r="R160" s="757">
        <v>0</v>
      </c>
      <c r="S160" s="579"/>
      <c r="T160" s="577">
        <v>3.6654</v>
      </c>
      <c r="U160" s="577"/>
      <c r="V160" s="581"/>
      <c r="W160" s="596"/>
      <c r="X160" s="582"/>
      <c r="Y160" s="621" t="s">
        <v>94</v>
      </c>
      <c r="Z160" s="732">
        <v>7</v>
      </c>
      <c r="AA160" s="596"/>
      <c r="AB160" s="596"/>
      <c r="AC160" s="596"/>
      <c r="AD160" s="596"/>
      <c r="AE160" s="596"/>
      <c r="AF160" s="585" t="s">
        <v>654</v>
      </c>
      <c r="AG160" s="596"/>
      <c r="AH160" s="687" t="s">
        <v>1306</v>
      </c>
      <c r="AI160" s="574"/>
      <c r="AJ160" s="588" t="s">
        <v>958</v>
      </c>
    </row>
    <row r="161" spans="1:36" ht="40.5">
      <c r="A161" s="688" t="s">
        <v>932</v>
      </c>
      <c r="B161" s="631" t="s">
        <v>183</v>
      </c>
      <c r="C161" s="633" t="s">
        <v>1225</v>
      </c>
      <c r="D161" s="631" t="s">
        <v>1307</v>
      </c>
      <c r="E161" s="631"/>
      <c r="F161" s="631"/>
      <c r="G161" s="631"/>
      <c r="H161" s="633" t="s">
        <v>215</v>
      </c>
      <c r="I161" s="631" t="s">
        <v>221</v>
      </c>
      <c r="J161" s="689" t="s">
        <v>6</v>
      </c>
      <c r="K161" s="576" t="s">
        <v>82</v>
      </c>
      <c r="L161" s="576" t="s">
        <v>14</v>
      </c>
      <c r="M161" s="574" t="s">
        <v>415</v>
      </c>
      <c r="N161" s="574"/>
      <c r="O161" s="579"/>
      <c r="P161" s="579"/>
      <c r="Q161" s="579"/>
      <c r="R161" s="757"/>
      <c r="S161" s="579"/>
      <c r="T161" s="577"/>
      <c r="U161" s="577"/>
      <c r="V161" s="577"/>
      <c r="W161" s="603"/>
      <c r="X161" s="593"/>
      <c r="Y161" s="596" t="s">
        <v>94</v>
      </c>
      <c r="Z161" s="646">
        <v>7</v>
      </c>
      <c r="AA161" s="690"/>
      <c r="AB161" s="690"/>
      <c r="AC161" s="690"/>
      <c r="AD161" s="690"/>
      <c r="AE161" s="690"/>
      <c r="AF161" s="690"/>
      <c r="AG161" s="690"/>
      <c r="AH161" s="633" t="s">
        <v>1226</v>
      </c>
      <c r="AI161" s="631"/>
      <c r="AJ161" s="630" t="s">
        <v>958</v>
      </c>
    </row>
    <row r="162" spans="1:36">
      <c r="A162" s="693" t="s">
        <v>1208</v>
      </c>
      <c r="B162" s="694" t="s">
        <v>183</v>
      </c>
      <c r="C162" s="695" t="s">
        <v>1209</v>
      </c>
      <c r="D162" s="696" t="s">
        <v>44</v>
      </c>
      <c r="E162" s="696"/>
      <c r="F162" s="697" t="s">
        <v>1210</v>
      </c>
      <c r="G162" s="697" t="s">
        <v>656</v>
      </c>
      <c r="H162" s="682" t="s">
        <v>49</v>
      </c>
      <c r="I162" s="695" t="s">
        <v>1211</v>
      </c>
      <c r="J162" s="698" t="s">
        <v>46</v>
      </c>
      <c r="K162" s="699" t="s">
        <v>100</v>
      </c>
      <c r="L162" s="699" t="s">
        <v>100</v>
      </c>
      <c r="M162" s="695"/>
      <c r="N162" s="695" t="s">
        <v>1</v>
      </c>
      <c r="O162" s="700">
        <v>339622.64150943392</v>
      </c>
      <c r="P162" s="700">
        <v>339622.64150943392</v>
      </c>
      <c r="Q162" s="701">
        <v>339622.64150943392</v>
      </c>
      <c r="R162" s="757">
        <v>0</v>
      </c>
      <c r="S162" s="700">
        <v>339622.64150943392</v>
      </c>
      <c r="T162" s="701">
        <v>0.33962264150943394</v>
      </c>
      <c r="U162" s="702"/>
      <c r="V162" s="703">
        <v>0</v>
      </c>
      <c r="W162" s="704"/>
      <c r="X162" s="705" t="s">
        <v>94</v>
      </c>
      <c r="Y162" s="584" t="s">
        <v>1212</v>
      </c>
      <c r="Z162" s="706">
        <v>8</v>
      </c>
      <c r="AA162" s="698"/>
      <c r="AB162" s="698"/>
      <c r="AC162" s="698"/>
      <c r="AD162" s="698"/>
      <c r="AE162" s="698"/>
      <c r="AF162" s="707"/>
      <c r="AG162" s="698"/>
      <c r="AH162" s="682"/>
      <c r="AI162" s="696"/>
      <c r="AJ162" s="708" t="s">
        <v>958</v>
      </c>
    </row>
    <row r="163" spans="1:36" ht="27">
      <c r="A163" s="693" t="s">
        <v>1322</v>
      </c>
      <c r="B163" s="610" t="s">
        <v>64</v>
      </c>
      <c r="C163" s="597" t="s">
        <v>1323</v>
      </c>
      <c r="D163" s="587" t="s">
        <v>44</v>
      </c>
      <c r="E163" s="663">
        <v>45374</v>
      </c>
      <c r="F163" s="587" t="s">
        <v>677</v>
      </c>
      <c r="G163" s="587" t="s">
        <v>7</v>
      </c>
      <c r="H163" s="587" t="s">
        <v>211</v>
      </c>
      <c r="I163" s="587" t="s">
        <v>212</v>
      </c>
      <c r="J163" s="664" t="s">
        <v>6</v>
      </c>
      <c r="K163" s="597" t="s">
        <v>7</v>
      </c>
      <c r="L163" s="597" t="s">
        <v>7</v>
      </c>
      <c r="M163" s="597" t="s">
        <v>1167</v>
      </c>
      <c r="N163" s="693" t="s">
        <v>3</v>
      </c>
      <c r="O163" s="614">
        <v>533690</v>
      </c>
      <c r="P163" s="614">
        <v>3789199</v>
      </c>
      <c r="Q163" s="614">
        <v>3789199</v>
      </c>
      <c r="R163" s="758">
        <v>0</v>
      </c>
      <c r="S163" s="614">
        <v>524440</v>
      </c>
      <c r="T163" s="614">
        <v>3.8284119999999997</v>
      </c>
      <c r="U163" s="619"/>
      <c r="V163" s="614"/>
      <c r="W163" s="665"/>
      <c r="X163" s="619"/>
      <c r="Y163" s="665" t="s">
        <v>747</v>
      </c>
      <c r="Z163" s="666">
        <v>8</v>
      </c>
      <c r="AA163" s="665"/>
      <c r="AB163" s="665"/>
      <c r="AC163" s="665"/>
      <c r="AD163" s="665"/>
      <c r="AE163" s="665"/>
      <c r="AF163" s="665"/>
      <c r="AG163" s="665"/>
      <c r="AH163" s="587" t="s">
        <v>678</v>
      </c>
      <c r="AI163" s="665">
        <v>7</v>
      </c>
      <c r="AJ163" s="610" t="s">
        <v>957</v>
      </c>
    </row>
    <row r="164" spans="1:36" ht="27">
      <c r="A164" s="761" t="s">
        <v>1324</v>
      </c>
      <c r="B164" s="762" t="s">
        <v>64</v>
      </c>
      <c r="C164" s="763" t="s">
        <v>1325</v>
      </c>
      <c r="D164" s="764" t="s">
        <v>101</v>
      </c>
      <c r="E164" s="765"/>
      <c r="F164" s="766"/>
      <c r="G164" s="766"/>
      <c r="H164" s="767" t="s">
        <v>1326</v>
      </c>
      <c r="I164" s="767" t="s">
        <v>1327</v>
      </c>
      <c r="J164" s="768"/>
      <c r="K164" s="769"/>
      <c r="L164" s="769"/>
      <c r="M164" s="769"/>
      <c r="N164" s="761" t="s">
        <v>1</v>
      </c>
      <c r="O164" s="745">
        <v>6000000</v>
      </c>
      <c r="P164" s="745">
        <v>6000000</v>
      </c>
      <c r="Q164" s="745">
        <v>6000000</v>
      </c>
      <c r="R164" s="770">
        <v>0</v>
      </c>
      <c r="S164" s="771"/>
      <c r="T164" s="771"/>
      <c r="U164" s="772"/>
      <c r="V164" s="771"/>
      <c r="W164" s="773"/>
      <c r="X164" s="774"/>
      <c r="Y164" s="775" t="s">
        <v>94</v>
      </c>
      <c r="Z164" s="776">
        <v>7</v>
      </c>
      <c r="AA164" s="773"/>
      <c r="AB164" s="775"/>
      <c r="AC164" s="775"/>
      <c r="AD164" s="775"/>
      <c r="AE164" s="775"/>
      <c r="AF164" s="775"/>
      <c r="AG164" s="773"/>
      <c r="AH164" s="766"/>
      <c r="AI164" s="775"/>
      <c r="AJ164" s="762"/>
    </row>
    <row r="165" spans="1:36" ht="67.5">
      <c r="A165" s="345" t="s">
        <v>618</v>
      </c>
      <c r="B165" s="346" t="s">
        <v>966</v>
      </c>
      <c r="C165" s="369" t="s">
        <v>1063</v>
      </c>
      <c r="D165" s="345" t="s">
        <v>968</v>
      </c>
      <c r="E165" s="348">
        <v>45412</v>
      </c>
      <c r="F165" s="345"/>
      <c r="G165" s="345" t="s">
        <v>969</v>
      </c>
      <c r="H165" s="345" t="s">
        <v>970</v>
      </c>
      <c r="I165" s="541" t="s">
        <v>1032</v>
      </c>
      <c r="J165" s="349" t="s">
        <v>972</v>
      </c>
      <c r="K165" s="355" t="s">
        <v>82</v>
      </c>
      <c r="L165" s="355"/>
      <c r="M165" s="345" t="s">
        <v>1033</v>
      </c>
      <c r="N165" s="345" t="s">
        <v>3</v>
      </c>
      <c r="O165" s="397">
        <v>3453620</v>
      </c>
      <c r="P165" s="350">
        <v>24520702</v>
      </c>
      <c r="Q165" s="350">
        <v>25211426</v>
      </c>
      <c r="R165" s="350">
        <v>-690724</v>
      </c>
      <c r="S165" s="397"/>
      <c r="T165" s="350"/>
      <c r="U165" s="352">
        <v>45536</v>
      </c>
      <c r="V165" s="356">
        <v>2590215</v>
      </c>
      <c r="W165" s="354"/>
      <c r="X165" s="371"/>
      <c r="Y165" s="352">
        <v>45565</v>
      </c>
      <c r="Z165" s="383">
        <v>9</v>
      </c>
      <c r="AA165" s="382"/>
      <c r="AB165" s="281"/>
      <c r="AC165" s="281"/>
      <c r="AD165" s="281"/>
      <c r="AE165" s="372"/>
      <c r="AF165" s="372"/>
      <c r="AG165" s="372"/>
      <c r="AH165" s="369" t="s">
        <v>1035</v>
      </c>
      <c r="AI165" s="373"/>
      <c r="AJ165" s="347" t="s">
        <v>1036</v>
      </c>
    </row>
    <row r="166" spans="1:36" ht="54">
      <c r="A166" s="345" t="s">
        <v>633</v>
      </c>
      <c r="B166" s="346" t="s">
        <v>966</v>
      </c>
      <c r="C166" s="369" t="s">
        <v>1063</v>
      </c>
      <c r="D166" s="345" t="s">
        <v>1037</v>
      </c>
      <c r="E166" s="348">
        <v>45473</v>
      </c>
      <c r="F166" s="345"/>
      <c r="G166" s="345" t="s">
        <v>969</v>
      </c>
      <c r="H166" s="345" t="s">
        <v>970</v>
      </c>
      <c r="I166" s="345" t="s">
        <v>1064</v>
      </c>
      <c r="J166" s="349" t="s">
        <v>972</v>
      </c>
      <c r="K166" s="355" t="s">
        <v>53</v>
      </c>
      <c r="L166" s="355" t="s">
        <v>310</v>
      </c>
      <c r="M166" s="345" t="s">
        <v>1065</v>
      </c>
      <c r="N166" s="345" t="s">
        <v>3</v>
      </c>
      <c r="O166" s="397">
        <v>3865050</v>
      </c>
      <c r="P166" s="350">
        <v>28214865</v>
      </c>
      <c r="Q166" s="356">
        <v>28214865</v>
      </c>
      <c r="R166" s="350">
        <v>0</v>
      </c>
      <c r="S166" s="397"/>
      <c r="T166" s="356"/>
      <c r="U166" s="352">
        <v>45536</v>
      </c>
      <c r="V166" s="356"/>
      <c r="W166" s="354"/>
      <c r="X166" s="371"/>
      <c r="Y166" s="348">
        <v>45536</v>
      </c>
      <c r="Z166" s="371">
        <v>9</v>
      </c>
      <c r="AA166" s="382"/>
      <c r="AB166" s="281"/>
      <c r="AC166" s="281"/>
      <c r="AD166" s="281"/>
      <c r="AE166" s="382"/>
      <c r="AF166" s="382"/>
      <c r="AG166" s="382"/>
      <c r="AH166" s="369" t="s">
        <v>1066</v>
      </c>
      <c r="AI166" s="373"/>
      <c r="AJ166" s="347" t="s">
        <v>1036</v>
      </c>
    </row>
    <row r="167" spans="1:36" ht="67.5">
      <c r="A167" s="345" t="s">
        <v>1082</v>
      </c>
      <c r="B167" s="346" t="s">
        <v>966</v>
      </c>
      <c r="C167" s="369" t="s">
        <v>1063</v>
      </c>
      <c r="D167" s="345" t="s">
        <v>968</v>
      </c>
      <c r="E167" s="348">
        <v>45412</v>
      </c>
      <c r="F167" s="345"/>
      <c r="G167" s="345" t="s">
        <v>969</v>
      </c>
      <c r="H167" s="345" t="s">
        <v>970</v>
      </c>
      <c r="I167" s="541" t="s">
        <v>1080</v>
      </c>
      <c r="J167" s="349" t="s">
        <v>972</v>
      </c>
      <c r="K167" s="355" t="s">
        <v>82</v>
      </c>
      <c r="L167" s="355"/>
      <c r="M167" s="345" t="s">
        <v>1033</v>
      </c>
      <c r="N167" s="345" t="s">
        <v>3</v>
      </c>
      <c r="O167" s="397">
        <v>4160920</v>
      </c>
      <c r="P167" s="350">
        <v>29542532</v>
      </c>
      <c r="Q167" s="350">
        <v>30374716</v>
      </c>
      <c r="R167" s="350">
        <v>-832184</v>
      </c>
      <c r="S167" s="397"/>
      <c r="T167" s="356"/>
      <c r="U167" s="352">
        <v>45505</v>
      </c>
      <c r="V167" s="356"/>
      <c r="W167" s="353"/>
      <c r="X167" s="371"/>
      <c r="Y167" s="352">
        <v>45505</v>
      </c>
      <c r="Z167" s="383">
        <v>8</v>
      </c>
      <c r="AA167" s="383"/>
      <c r="AB167" s="281"/>
      <c r="AC167" s="281"/>
      <c r="AD167" s="281"/>
      <c r="AE167" s="372"/>
      <c r="AF167" s="372"/>
      <c r="AG167" s="372"/>
      <c r="AH167" s="369" t="s">
        <v>1035</v>
      </c>
      <c r="AI167" s="373"/>
      <c r="AJ167" s="347" t="s">
        <v>1036</v>
      </c>
    </row>
    <row r="168" spans="1:36" ht="67.5">
      <c r="A168" s="345" t="s">
        <v>1083</v>
      </c>
      <c r="B168" s="346" t="s">
        <v>966</v>
      </c>
      <c r="C168" s="369" t="s">
        <v>1063</v>
      </c>
      <c r="D168" s="345" t="s">
        <v>968</v>
      </c>
      <c r="E168" s="348">
        <v>45412</v>
      </c>
      <c r="F168" s="345"/>
      <c r="G168" s="345" t="s">
        <v>969</v>
      </c>
      <c r="H168" s="345" t="s">
        <v>970</v>
      </c>
      <c r="I168" s="541" t="s">
        <v>1081</v>
      </c>
      <c r="J168" s="349" t="s">
        <v>972</v>
      </c>
      <c r="K168" s="355" t="s">
        <v>82</v>
      </c>
      <c r="L168" s="355"/>
      <c r="M168" s="345" t="s">
        <v>1033</v>
      </c>
      <c r="N168" s="345" t="s">
        <v>3</v>
      </c>
      <c r="O168" s="397">
        <v>11010200</v>
      </c>
      <c r="P168" s="350">
        <v>78172420</v>
      </c>
      <c r="Q168" s="350">
        <v>80374460</v>
      </c>
      <c r="R168" s="350">
        <v>-2202040</v>
      </c>
      <c r="S168" s="397"/>
      <c r="T168" s="350"/>
      <c r="U168" s="348">
        <v>45505</v>
      </c>
      <c r="V168" s="350"/>
      <c r="W168" s="353"/>
      <c r="X168" s="383"/>
      <c r="Y168" s="352">
        <v>45505</v>
      </c>
      <c r="Z168" s="383">
        <v>8</v>
      </c>
      <c r="AA168" s="383"/>
      <c r="AB168" s="281"/>
      <c r="AC168" s="281"/>
      <c r="AD168" s="281"/>
      <c r="AE168" s="372"/>
      <c r="AF168" s="372"/>
      <c r="AG168" s="372"/>
      <c r="AH168" s="369" t="s">
        <v>1035</v>
      </c>
      <c r="AI168" s="373"/>
      <c r="AJ168" s="347" t="s">
        <v>1036</v>
      </c>
    </row>
    <row r="173" spans="1:36">
      <c r="B173" s="46" t="s">
        <v>1311</v>
      </c>
      <c r="C173" s="46" t="s">
        <v>110</v>
      </c>
    </row>
    <row r="174" spans="1:36">
      <c r="B174" s="46" t="s">
        <v>107</v>
      </c>
      <c r="C174" s="740">
        <v>7</v>
      </c>
      <c r="D174" s="740">
        <v>8</v>
      </c>
      <c r="E174" s="740">
        <v>9</v>
      </c>
      <c r="F174" s="740" t="s">
        <v>108</v>
      </c>
    </row>
    <row r="175" spans="1:36">
      <c r="B175" s="47" t="s">
        <v>64</v>
      </c>
      <c r="C175" s="735">
        <v>29184131.230900001</v>
      </c>
      <c r="D175" s="735">
        <v>45776297.874009438</v>
      </c>
      <c r="E175" s="735">
        <v>120599583.3</v>
      </c>
      <c r="F175" s="735">
        <v>195560012.40490943</v>
      </c>
    </row>
    <row r="176" spans="1:36">
      <c r="B176" s="47" t="s">
        <v>484</v>
      </c>
      <c r="C176" s="735"/>
      <c r="D176" s="735">
        <v>110749176</v>
      </c>
      <c r="E176" s="735">
        <v>53426291</v>
      </c>
      <c r="F176" s="735">
        <v>164175467</v>
      </c>
    </row>
    <row r="177" spans="2:6">
      <c r="B177" s="47" t="s">
        <v>108</v>
      </c>
      <c r="C177" s="735">
        <v>29184131.230900001</v>
      </c>
      <c r="D177" s="735">
        <v>156525473.87400943</v>
      </c>
      <c r="E177" s="735">
        <v>174025874.30000001</v>
      </c>
      <c r="F177" s="735">
        <v>359735479.40490943</v>
      </c>
    </row>
    <row r="180" spans="2:6">
      <c r="C180">
        <v>29184131.230900001</v>
      </c>
      <c r="D180">
        <v>156525473.87400943</v>
      </c>
      <c r="E180">
        <v>174025874.30000001</v>
      </c>
      <c r="F180">
        <v>359735479.40490943</v>
      </c>
    </row>
    <row r="182" spans="2:6">
      <c r="C182" s="526">
        <f>C180/1000000</f>
        <v>29.1841312309</v>
      </c>
      <c r="D182" s="526">
        <f t="shared" ref="D182:F182" si="11">D180/1000000</f>
        <v>156.52547387400944</v>
      </c>
      <c r="E182" s="526">
        <f t="shared" si="11"/>
        <v>174.0258743</v>
      </c>
      <c r="F182" s="526">
        <f t="shared" si="11"/>
        <v>359.73547940490943</v>
      </c>
    </row>
  </sheetData>
  <autoFilter ref="A1:AJ49">
    <filterColumn colId="18">
      <customFilters>
        <customFilter operator="notEqual" val=" "/>
      </customFilters>
    </filterColumn>
    <filterColumn colId="27">
      <filters>
        <filter val="4"/>
      </filters>
    </filterColumn>
  </autoFilter>
  <phoneticPr fontId="1" type="noConversion"/>
  <dataValidations count="3">
    <dataValidation type="list" showInputMessage="1" showErrorMessage="1" sqref="J2:J49 J119:J168">
      <formula1>"集團關聯外交,G次內交,外部客戶"</formula1>
    </dataValidation>
    <dataValidation showDropDown="1" showInputMessage="1" showErrorMessage="1" sqref="AK8 AK4:AK5 Y10:AG10 W6:W8 W2:W3 AK31 Y6:AG8 AF29 J1:K1 W10 Z18:AE18 Y9:Z9 Y2:AG3 Y4:Y5 Y32:AG32 W32 AF33:AF40 AA46 AE47:AG47 Y41:AE42 AF43:AF44 W41:W42 AG41:AG42 Y45:Z46 W45 W48:W49 X49 Y48 Z48:AA49 J118:K118 Y119:AG120 W119:W120 Y121:Y122 W123:W125 Y123:AG125 Y126:Z126 W127 Y127:AG127 Z135:AE135 AF146 Y149:AG149 W149 AF150:AF157 W158:W159 AG158:AG159 Y158:AE159 AF160:AF161 W162 Y162:Z162 Y165:AA165 AE166:AG166 X168 Y167 Z167:AA168 W167:W168"/>
    <dataValidation type="list" showInputMessage="1" showErrorMessage="1" sqref="AK8 AK4:AK5 Y10:AG10 W6:W8 W2:W3 AK31 AF43:AF44 Y6:AG8 Y2:AG3 W10 Z18:AE18 Y9:Z9 AF29 Y4:Y5 Y32:AG32 W32 AF33:AF40 AA46 AE47:AG47 Y41:AE42 W41:W42 AG41:AG42 Y45:Z46 W45 W48:W49 X49 Z48:AA49 Y48 Y119:AG120 W119:W120 Y121:Y122 W123:W125 Y123:AG125 Y126:Z126 W127 Y127:AG127 Z135:AE135 AF146 Y149:AG149 W149 AF150:AF157 W158:W159 AG158:AG159 Y158:AE159 AF160:AF161 W162 Y162:Z162 Y165:AA165 AE166:AG166 X168 Z167:AA168 Y167 W167:W168">
      <formula1>"費用轉稼,開票, 存貨轉固資"</formula1>
    </dataValidation>
  </dataValidations>
  <pageMargins left="0.7" right="0.7" top="0.75" bottom="0.75" header="0.3" footer="0.3"/>
  <pageSetup paperSize="9" orientation="portrait" horizontalDpi="300" verticalDpi="0" copies="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1"/>
  <sheetViews>
    <sheetView zoomScale="70" zoomScaleNormal="70" workbookViewId="0">
      <pane xSplit="2" ySplit="1" topLeftCell="C210" activePane="bottomRight" state="frozen"/>
      <selection pane="topRight" activeCell="C1" sqref="C1"/>
      <selection pane="bottomLeft" activeCell="A3" sqref="A3"/>
      <selection pane="bottomRight" activeCell="F227" sqref="F227"/>
    </sheetView>
  </sheetViews>
  <sheetFormatPr defaultColWidth="12.54296875" defaultRowHeight="17"/>
  <cols>
    <col min="2" max="2" width="18.6328125" customWidth="1"/>
    <col min="3" max="5" width="15" customWidth="1"/>
    <col min="6" max="7" width="12.453125" customWidth="1"/>
    <col min="19" max="19" width="12.54296875" style="734"/>
    <col min="34" max="34" width="49" customWidth="1"/>
  </cols>
  <sheetData>
    <row r="1" spans="1:36" ht="40.5">
      <c r="A1" s="211" t="s">
        <v>339</v>
      </c>
      <c r="B1" s="211" t="s">
        <v>340</v>
      </c>
      <c r="C1" s="212" t="s">
        <v>341</v>
      </c>
      <c r="D1" s="212" t="s">
        <v>342</v>
      </c>
      <c r="E1" s="240" t="s">
        <v>422</v>
      </c>
      <c r="F1" s="240" t="s">
        <v>502</v>
      </c>
      <c r="G1" s="240" t="s">
        <v>503</v>
      </c>
      <c r="H1" s="212" t="s">
        <v>0</v>
      </c>
      <c r="I1" s="212" t="s">
        <v>343</v>
      </c>
      <c r="J1" s="212" t="s">
        <v>344</v>
      </c>
      <c r="K1" s="212" t="s">
        <v>345</v>
      </c>
      <c r="L1" s="212" t="s">
        <v>346</v>
      </c>
      <c r="M1" s="212" t="s">
        <v>347</v>
      </c>
      <c r="N1" s="524" t="s">
        <v>348</v>
      </c>
      <c r="O1" s="214" t="s">
        <v>349</v>
      </c>
      <c r="P1" s="214" t="s">
        <v>350</v>
      </c>
      <c r="Q1" s="401" t="s">
        <v>1237</v>
      </c>
      <c r="R1" s="344" t="s">
        <v>178</v>
      </c>
      <c r="S1" s="239" t="s">
        <v>351</v>
      </c>
      <c r="T1" s="396" t="s">
        <v>352</v>
      </c>
      <c r="U1" s="239" t="s">
        <v>353</v>
      </c>
      <c r="V1" s="239" t="s">
        <v>504</v>
      </c>
      <c r="W1" s="238" t="s">
        <v>354</v>
      </c>
      <c r="X1" s="239" t="s">
        <v>355</v>
      </c>
      <c r="Y1" s="216" t="s">
        <v>356</v>
      </c>
      <c r="Z1" s="215" t="s">
        <v>357</v>
      </c>
      <c r="AA1" s="238" t="s">
        <v>358</v>
      </c>
      <c r="AB1" s="238" t="s">
        <v>505</v>
      </c>
      <c r="AC1" s="238" t="s">
        <v>359</v>
      </c>
      <c r="AD1" s="238" t="s">
        <v>360</v>
      </c>
      <c r="AE1" s="238" t="s">
        <v>361</v>
      </c>
      <c r="AF1" s="238" t="s">
        <v>362</v>
      </c>
      <c r="AG1" s="238" t="s">
        <v>506</v>
      </c>
      <c r="AH1" s="212" t="s">
        <v>363</v>
      </c>
      <c r="AI1" s="237" t="s">
        <v>364</v>
      </c>
      <c r="AJ1" s="237" t="s">
        <v>965</v>
      </c>
    </row>
    <row r="2" spans="1:36" ht="39">
      <c r="A2" s="572" t="s">
        <v>740</v>
      </c>
      <c r="B2" s="588" t="s">
        <v>366</v>
      </c>
      <c r="C2" s="576" t="s">
        <v>501</v>
      </c>
      <c r="D2" s="574" t="s">
        <v>401</v>
      </c>
      <c r="E2" s="574"/>
      <c r="F2" s="574"/>
      <c r="G2" s="574"/>
      <c r="H2" s="589" t="s">
        <v>1276</v>
      </c>
      <c r="I2" s="574" t="s">
        <v>517</v>
      </c>
      <c r="J2" s="584" t="s">
        <v>370</v>
      </c>
      <c r="K2" s="576" t="s">
        <v>53</v>
      </c>
      <c r="L2" s="576" t="s">
        <v>291</v>
      </c>
      <c r="M2" s="574" t="s">
        <v>518</v>
      </c>
      <c r="N2" s="574" t="s">
        <v>3</v>
      </c>
      <c r="O2" s="590">
        <v>7500000</v>
      </c>
      <c r="P2" s="577">
        <v>54750000</v>
      </c>
      <c r="Q2" s="577"/>
      <c r="R2" s="577">
        <v>54750000</v>
      </c>
      <c r="S2" s="590"/>
      <c r="T2" s="591"/>
      <c r="U2" s="591"/>
      <c r="V2" s="580"/>
      <c r="W2" s="592"/>
      <c r="X2" s="593"/>
      <c r="Y2" s="594">
        <v>45651</v>
      </c>
      <c r="Z2" s="595">
        <v>12</v>
      </c>
      <c r="AA2" s="592"/>
      <c r="AB2" s="592"/>
      <c r="AC2" s="592"/>
      <c r="AD2" s="592"/>
      <c r="AE2" s="592"/>
      <c r="AF2" s="596"/>
      <c r="AG2" s="592"/>
      <c r="AH2" s="597" t="s">
        <v>1277</v>
      </c>
      <c r="AI2" s="574"/>
      <c r="AJ2" s="574" t="s">
        <v>958</v>
      </c>
    </row>
    <row r="3" spans="1:36" ht="64.5">
      <c r="A3" s="572" t="s">
        <v>794</v>
      </c>
      <c r="B3" s="588" t="s">
        <v>366</v>
      </c>
      <c r="C3" s="576" t="s">
        <v>526</v>
      </c>
      <c r="D3" s="574" t="s">
        <v>398</v>
      </c>
      <c r="E3" s="574"/>
      <c r="F3" s="574"/>
      <c r="G3" s="574"/>
      <c r="H3" s="589" t="s">
        <v>1276</v>
      </c>
      <c r="I3" s="574" t="s">
        <v>374</v>
      </c>
      <c r="J3" s="584" t="s">
        <v>370</v>
      </c>
      <c r="K3" s="576" t="s">
        <v>82</v>
      </c>
      <c r="L3" s="576" t="s">
        <v>497</v>
      </c>
      <c r="M3" s="574" t="s">
        <v>498</v>
      </c>
      <c r="N3" s="574" t="s">
        <v>1</v>
      </c>
      <c r="O3" s="590">
        <v>110227500</v>
      </c>
      <c r="P3" s="599">
        <v>110227500</v>
      </c>
      <c r="Q3" s="624"/>
      <c r="R3" s="577">
        <v>110227500</v>
      </c>
      <c r="S3" s="623"/>
      <c r="T3" s="580"/>
      <c r="U3" s="580"/>
      <c r="V3" s="580"/>
      <c r="W3" s="592"/>
      <c r="X3" s="582"/>
      <c r="Y3" s="582">
        <v>45536</v>
      </c>
      <c r="Z3" s="595">
        <v>10</v>
      </c>
      <c r="AA3" s="592"/>
      <c r="AB3" s="592"/>
      <c r="AC3" s="592"/>
      <c r="AD3" s="592"/>
      <c r="AE3" s="592"/>
      <c r="AF3" s="592"/>
      <c r="AG3" s="592"/>
      <c r="AH3" s="597" t="s">
        <v>1292</v>
      </c>
      <c r="AI3" s="574"/>
      <c r="AJ3" s="588" t="s">
        <v>958</v>
      </c>
    </row>
    <row r="4" spans="1:36">
      <c r="A4" s="572" t="s">
        <v>836</v>
      </c>
      <c r="B4" s="588" t="s">
        <v>366</v>
      </c>
      <c r="C4" s="574" t="s">
        <v>393</v>
      </c>
      <c r="D4" s="574" t="s">
        <v>401</v>
      </c>
      <c r="E4" s="574"/>
      <c r="F4" s="574"/>
      <c r="G4" s="574"/>
      <c r="H4" s="574" t="s">
        <v>1172</v>
      </c>
      <c r="I4" s="574" t="s">
        <v>527</v>
      </c>
      <c r="J4" s="584" t="s">
        <v>370</v>
      </c>
      <c r="K4" s="576" t="s">
        <v>82</v>
      </c>
      <c r="L4" s="576" t="s">
        <v>14</v>
      </c>
      <c r="M4" s="574" t="s">
        <v>390</v>
      </c>
      <c r="N4" s="625" t="s">
        <v>3</v>
      </c>
      <c r="O4" s="577">
        <v>100000</v>
      </c>
      <c r="P4" s="577">
        <v>710000</v>
      </c>
      <c r="Q4" s="581"/>
      <c r="R4" s="577">
        <v>710000</v>
      </c>
      <c r="S4" s="581"/>
      <c r="T4" s="581"/>
      <c r="U4" s="581"/>
      <c r="V4" s="581">
        <v>438000</v>
      </c>
      <c r="W4" s="584"/>
      <c r="X4" s="582"/>
      <c r="Y4" s="584" t="s">
        <v>936</v>
      </c>
      <c r="Z4" s="626">
        <v>10</v>
      </c>
      <c r="AA4" s="584"/>
      <c r="AB4" s="584"/>
      <c r="AC4" s="584"/>
      <c r="AD4" s="584"/>
      <c r="AE4" s="584"/>
      <c r="AF4" s="584"/>
      <c r="AG4" s="584"/>
      <c r="AH4" s="574" t="s">
        <v>391</v>
      </c>
      <c r="AI4" s="574"/>
      <c r="AJ4" s="588" t="s">
        <v>90</v>
      </c>
    </row>
    <row r="5" spans="1:36">
      <c r="A5" s="572" t="s">
        <v>837</v>
      </c>
      <c r="B5" s="588" t="s">
        <v>366</v>
      </c>
      <c r="C5" s="574" t="s">
        <v>389</v>
      </c>
      <c r="D5" s="574" t="s">
        <v>401</v>
      </c>
      <c r="E5" s="574"/>
      <c r="F5" s="574"/>
      <c r="G5" s="574"/>
      <c r="H5" s="574" t="s">
        <v>1172</v>
      </c>
      <c r="I5" s="574" t="s">
        <v>527</v>
      </c>
      <c r="J5" s="584" t="s">
        <v>370</v>
      </c>
      <c r="K5" s="576" t="s">
        <v>82</v>
      </c>
      <c r="L5" s="576" t="s">
        <v>14</v>
      </c>
      <c r="M5" s="574" t="s">
        <v>390</v>
      </c>
      <c r="N5" s="625" t="s">
        <v>3</v>
      </c>
      <c r="O5" s="577">
        <v>300000</v>
      </c>
      <c r="P5" s="577">
        <v>2130000</v>
      </c>
      <c r="Q5" s="581"/>
      <c r="R5" s="577">
        <v>2130000</v>
      </c>
      <c r="S5" s="581"/>
      <c r="T5" s="581"/>
      <c r="U5" s="581"/>
      <c r="V5" s="581">
        <v>1314000</v>
      </c>
      <c r="W5" s="573"/>
      <c r="X5" s="582"/>
      <c r="Y5" s="584" t="s">
        <v>936</v>
      </c>
      <c r="Z5" s="626">
        <v>10</v>
      </c>
      <c r="AA5" s="573"/>
      <c r="AB5" s="584"/>
      <c r="AC5" s="584"/>
      <c r="AD5" s="584"/>
      <c r="AE5" s="584"/>
      <c r="AF5" s="584"/>
      <c r="AG5" s="584"/>
      <c r="AH5" s="574" t="s">
        <v>391</v>
      </c>
      <c r="AI5" s="574"/>
      <c r="AJ5" s="588" t="s">
        <v>90</v>
      </c>
    </row>
    <row r="6" spans="1:36">
      <c r="A6" s="572" t="s">
        <v>838</v>
      </c>
      <c r="B6" s="588" t="s">
        <v>366</v>
      </c>
      <c r="C6" s="574" t="s">
        <v>392</v>
      </c>
      <c r="D6" s="574" t="s">
        <v>401</v>
      </c>
      <c r="E6" s="574"/>
      <c r="F6" s="574"/>
      <c r="G6" s="574"/>
      <c r="H6" s="574" t="s">
        <v>1172</v>
      </c>
      <c r="I6" s="574" t="s">
        <v>527</v>
      </c>
      <c r="J6" s="584" t="s">
        <v>370</v>
      </c>
      <c r="K6" s="576" t="s">
        <v>82</v>
      </c>
      <c r="L6" s="576" t="s">
        <v>14</v>
      </c>
      <c r="M6" s="574" t="s">
        <v>390</v>
      </c>
      <c r="N6" s="625" t="s">
        <v>3</v>
      </c>
      <c r="O6" s="577">
        <v>300000</v>
      </c>
      <c r="P6" s="577">
        <v>2130000</v>
      </c>
      <c r="Q6" s="581"/>
      <c r="R6" s="577">
        <v>2130000</v>
      </c>
      <c r="S6" s="581"/>
      <c r="T6" s="581"/>
      <c r="U6" s="581"/>
      <c r="V6" s="581">
        <v>1314000</v>
      </c>
      <c r="W6" s="584"/>
      <c r="X6" s="582"/>
      <c r="Y6" s="584" t="s">
        <v>936</v>
      </c>
      <c r="Z6" s="626">
        <v>10</v>
      </c>
      <c r="AA6" s="584"/>
      <c r="AB6" s="584"/>
      <c r="AC6" s="584"/>
      <c r="AD6" s="584"/>
      <c r="AE6" s="584"/>
      <c r="AF6" s="584"/>
      <c r="AG6" s="584"/>
      <c r="AH6" s="574" t="s">
        <v>391</v>
      </c>
      <c r="AI6" s="574"/>
      <c r="AJ6" s="588" t="s">
        <v>90</v>
      </c>
    </row>
    <row r="7" spans="1:36">
      <c r="A7" s="572" t="s">
        <v>839</v>
      </c>
      <c r="B7" s="588" t="s">
        <v>366</v>
      </c>
      <c r="C7" s="574" t="s">
        <v>394</v>
      </c>
      <c r="D7" s="574" t="s">
        <v>401</v>
      </c>
      <c r="E7" s="574"/>
      <c r="F7" s="574"/>
      <c r="G7" s="574"/>
      <c r="H7" s="574" t="s">
        <v>1172</v>
      </c>
      <c r="I7" s="574" t="s">
        <v>527</v>
      </c>
      <c r="J7" s="584" t="s">
        <v>370</v>
      </c>
      <c r="K7" s="576" t="s">
        <v>82</v>
      </c>
      <c r="L7" s="576" t="s">
        <v>14</v>
      </c>
      <c r="M7" s="574" t="s">
        <v>390</v>
      </c>
      <c r="N7" s="625" t="s">
        <v>3</v>
      </c>
      <c r="O7" s="577">
        <v>500000</v>
      </c>
      <c r="P7" s="577">
        <v>3550000</v>
      </c>
      <c r="Q7" s="581"/>
      <c r="R7" s="577">
        <v>3550000</v>
      </c>
      <c r="S7" s="581"/>
      <c r="T7" s="581"/>
      <c r="U7" s="581"/>
      <c r="V7" s="581">
        <v>2190000</v>
      </c>
      <c r="W7" s="584"/>
      <c r="X7" s="582"/>
      <c r="Y7" s="584" t="s">
        <v>936</v>
      </c>
      <c r="Z7" s="626">
        <v>10</v>
      </c>
      <c r="AA7" s="584"/>
      <c r="AB7" s="584"/>
      <c r="AC7" s="584"/>
      <c r="AD7" s="584"/>
      <c r="AE7" s="584"/>
      <c r="AF7" s="584"/>
      <c r="AG7" s="584"/>
      <c r="AH7" s="574" t="s">
        <v>391</v>
      </c>
      <c r="AI7" s="574"/>
      <c r="AJ7" s="588" t="s">
        <v>90</v>
      </c>
    </row>
    <row r="8" spans="1:36" ht="52">
      <c r="A8" s="572" t="s">
        <v>795</v>
      </c>
      <c r="B8" s="588" t="s">
        <v>366</v>
      </c>
      <c r="C8" s="576" t="s">
        <v>529</v>
      </c>
      <c r="D8" s="574" t="s">
        <v>398</v>
      </c>
      <c r="E8" s="574"/>
      <c r="F8" s="574"/>
      <c r="G8" s="574"/>
      <c r="H8" s="589" t="s">
        <v>1276</v>
      </c>
      <c r="I8" s="574" t="s">
        <v>374</v>
      </c>
      <c r="J8" s="584" t="s">
        <v>370</v>
      </c>
      <c r="K8" s="576" t="s">
        <v>82</v>
      </c>
      <c r="L8" s="576" t="s">
        <v>497</v>
      </c>
      <c r="M8" s="574" t="s">
        <v>498</v>
      </c>
      <c r="N8" s="574" t="s">
        <v>1</v>
      </c>
      <c r="O8" s="590">
        <v>141187500</v>
      </c>
      <c r="P8" s="599">
        <v>141187500</v>
      </c>
      <c r="Q8" s="624"/>
      <c r="R8" s="577">
        <v>141187500</v>
      </c>
      <c r="S8" s="623"/>
      <c r="T8" s="580"/>
      <c r="U8" s="580"/>
      <c r="V8" s="580"/>
      <c r="W8" s="592"/>
      <c r="X8" s="582"/>
      <c r="Y8" s="582">
        <v>45536</v>
      </c>
      <c r="Z8" s="595">
        <v>10</v>
      </c>
      <c r="AA8" s="592"/>
      <c r="AB8" s="592"/>
      <c r="AC8" s="592"/>
      <c r="AD8" s="592"/>
      <c r="AE8" s="592"/>
      <c r="AF8" s="592"/>
      <c r="AG8" s="592"/>
      <c r="AH8" s="597" t="s">
        <v>1292</v>
      </c>
      <c r="AI8" s="574"/>
      <c r="AJ8" s="588" t="s">
        <v>958</v>
      </c>
    </row>
    <row r="9" spans="1:36" ht="27">
      <c r="A9" s="572" t="s">
        <v>841</v>
      </c>
      <c r="B9" s="588" t="s">
        <v>366</v>
      </c>
      <c r="C9" s="576" t="s">
        <v>530</v>
      </c>
      <c r="D9" s="574" t="s">
        <v>398</v>
      </c>
      <c r="E9" s="574"/>
      <c r="F9" s="574"/>
      <c r="G9" s="574"/>
      <c r="H9" s="574" t="s">
        <v>531</v>
      </c>
      <c r="I9" s="574" t="s">
        <v>374</v>
      </c>
      <c r="J9" s="584" t="s">
        <v>370</v>
      </c>
      <c r="K9" s="576" t="s">
        <v>53</v>
      </c>
      <c r="L9" s="576" t="s">
        <v>497</v>
      </c>
      <c r="M9" s="574" t="s">
        <v>498</v>
      </c>
      <c r="N9" s="574" t="s">
        <v>3</v>
      </c>
      <c r="O9" s="590">
        <v>4000000</v>
      </c>
      <c r="P9" s="579">
        <v>28400000</v>
      </c>
      <c r="Q9" s="578"/>
      <c r="R9" s="577">
        <v>28400000</v>
      </c>
      <c r="S9" s="623"/>
      <c r="T9" s="580"/>
      <c r="U9" s="580"/>
      <c r="V9" s="580"/>
      <c r="W9" s="592"/>
      <c r="X9" s="582"/>
      <c r="Y9" s="582">
        <v>45536</v>
      </c>
      <c r="Z9" s="595">
        <v>10</v>
      </c>
      <c r="AA9" s="592"/>
      <c r="AB9" s="592"/>
      <c r="AC9" s="592"/>
      <c r="AD9" s="592"/>
      <c r="AE9" s="592"/>
      <c r="AF9" s="592"/>
      <c r="AG9" s="592"/>
      <c r="AH9" s="576"/>
      <c r="AI9" s="574"/>
      <c r="AJ9" s="588" t="s">
        <v>957</v>
      </c>
    </row>
    <row r="10" spans="1:36">
      <c r="A10" s="572" t="s">
        <v>845</v>
      </c>
      <c r="B10" s="588" t="s">
        <v>366</v>
      </c>
      <c r="C10" s="574" t="s">
        <v>386</v>
      </c>
      <c r="D10" s="574" t="s">
        <v>401</v>
      </c>
      <c r="E10" s="574"/>
      <c r="F10" s="574"/>
      <c r="G10" s="574"/>
      <c r="H10" s="574" t="s">
        <v>1172</v>
      </c>
      <c r="I10" s="574" t="s">
        <v>535</v>
      </c>
      <c r="J10" s="584" t="s">
        <v>370</v>
      </c>
      <c r="K10" s="576" t="s">
        <v>53</v>
      </c>
      <c r="L10" s="576" t="s">
        <v>28</v>
      </c>
      <c r="M10" s="574" t="s">
        <v>387</v>
      </c>
      <c r="N10" s="625" t="s">
        <v>3</v>
      </c>
      <c r="O10" s="577">
        <v>600000</v>
      </c>
      <c r="P10" s="577">
        <v>4260000</v>
      </c>
      <c r="Q10" s="581"/>
      <c r="R10" s="577">
        <v>4260000</v>
      </c>
      <c r="S10" s="581"/>
      <c r="T10" s="581"/>
      <c r="U10" s="581"/>
      <c r="V10" s="581">
        <v>2628000</v>
      </c>
      <c r="W10" s="584"/>
      <c r="X10" s="582"/>
      <c r="Y10" s="584" t="s">
        <v>936</v>
      </c>
      <c r="Z10" s="626">
        <v>10</v>
      </c>
      <c r="AA10" s="584"/>
      <c r="AB10" s="584"/>
      <c r="AC10" s="584"/>
      <c r="AD10" s="584"/>
      <c r="AE10" s="584"/>
      <c r="AF10" s="584"/>
      <c r="AG10" s="584"/>
      <c r="AH10" s="574" t="s">
        <v>388</v>
      </c>
      <c r="AI10" s="574"/>
      <c r="AJ10" s="588" t="s">
        <v>90</v>
      </c>
    </row>
    <row r="11" spans="1:36">
      <c r="A11" s="572" t="s">
        <v>846</v>
      </c>
      <c r="B11" s="588" t="s">
        <v>366</v>
      </c>
      <c r="C11" s="574" t="s">
        <v>538</v>
      </c>
      <c r="D11" s="574" t="s">
        <v>401</v>
      </c>
      <c r="E11" s="574"/>
      <c r="F11" s="574"/>
      <c r="G11" s="574"/>
      <c r="H11" s="574" t="s">
        <v>1172</v>
      </c>
      <c r="I11" s="574" t="s">
        <v>535</v>
      </c>
      <c r="J11" s="584" t="s">
        <v>370</v>
      </c>
      <c r="K11" s="576" t="s">
        <v>53</v>
      </c>
      <c r="L11" s="576" t="s">
        <v>28</v>
      </c>
      <c r="M11" s="574" t="s">
        <v>539</v>
      </c>
      <c r="N11" s="625" t="s">
        <v>3</v>
      </c>
      <c r="O11" s="577">
        <v>30000</v>
      </c>
      <c r="P11" s="577">
        <v>213000</v>
      </c>
      <c r="Q11" s="581"/>
      <c r="R11" s="577">
        <v>213000</v>
      </c>
      <c r="S11" s="581"/>
      <c r="T11" s="581"/>
      <c r="U11" s="581"/>
      <c r="V11" s="581">
        <v>131400</v>
      </c>
      <c r="W11" s="627"/>
      <c r="X11" s="582"/>
      <c r="Y11" s="584" t="s">
        <v>936</v>
      </c>
      <c r="Z11" s="626">
        <v>10</v>
      </c>
      <c r="AA11" s="584"/>
      <c r="AB11" s="584"/>
      <c r="AC11" s="584"/>
      <c r="AD11" s="584"/>
      <c r="AE11" s="584"/>
      <c r="AF11" s="627"/>
      <c r="AG11" s="627"/>
      <c r="AH11" s="574" t="s">
        <v>388</v>
      </c>
      <c r="AI11" s="574"/>
      <c r="AJ11" s="588" t="s">
        <v>90</v>
      </c>
    </row>
    <row r="12" spans="1:36">
      <c r="A12" s="572" t="s">
        <v>850</v>
      </c>
      <c r="B12" s="588" t="s">
        <v>366</v>
      </c>
      <c r="C12" s="574" t="s">
        <v>380</v>
      </c>
      <c r="D12" s="574" t="s">
        <v>401</v>
      </c>
      <c r="E12" s="574"/>
      <c r="F12" s="574"/>
      <c r="G12" s="574"/>
      <c r="H12" s="574" t="s">
        <v>1172</v>
      </c>
      <c r="I12" s="574" t="s">
        <v>535</v>
      </c>
      <c r="J12" s="584" t="s">
        <v>370</v>
      </c>
      <c r="K12" s="576" t="s">
        <v>53</v>
      </c>
      <c r="L12" s="576" t="s">
        <v>10</v>
      </c>
      <c r="M12" s="574" t="s">
        <v>381</v>
      </c>
      <c r="N12" s="625" t="s">
        <v>3</v>
      </c>
      <c r="O12" s="577">
        <v>30000</v>
      </c>
      <c r="P12" s="577">
        <v>213000</v>
      </c>
      <c r="Q12" s="581"/>
      <c r="R12" s="577">
        <v>213000</v>
      </c>
      <c r="S12" s="581"/>
      <c r="T12" s="581"/>
      <c r="U12" s="581"/>
      <c r="V12" s="581">
        <v>131400</v>
      </c>
      <c r="W12" s="592"/>
      <c r="X12" s="582"/>
      <c r="Y12" s="592" t="s">
        <v>937</v>
      </c>
      <c r="Z12" s="595">
        <v>10</v>
      </c>
      <c r="AA12" s="592"/>
      <c r="AB12" s="592"/>
      <c r="AC12" s="592"/>
      <c r="AD12" s="592"/>
      <c r="AE12" s="592"/>
      <c r="AF12" s="592"/>
      <c r="AG12" s="592"/>
      <c r="AH12" s="574" t="s">
        <v>1174</v>
      </c>
      <c r="AI12" s="574"/>
      <c r="AJ12" s="588" t="s">
        <v>90</v>
      </c>
    </row>
    <row r="13" spans="1:36" ht="52">
      <c r="A13" s="572" t="s">
        <v>796</v>
      </c>
      <c r="B13" s="588" t="s">
        <v>366</v>
      </c>
      <c r="C13" s="576" t="s">
        <v>548</v>
      </c>
      <c r="D13" s="574" t="s">
        <v>398</v>
      </c>
      <c r="E13" s="574"/>
      <c r="F13" s="574"/>
      <c r="G13" s="574"/>
      <c r="H13" s="589" t="s">
        <v>1276</v>
      </c>
      <c r="I13" s="574" t="s">
        <v>374</v>
      </c>
      <c r="J13" s="584" t="s">
        <v>370</v>
      </c>
      <c r="K13" s="576" t="s">
        <v>82</v>
      </c>
      <c r="L13" s="576" t="s">
        <v>497</v>
      </c>
      <c r="M13" s="574" t="s">
        <v>498</v>
      </c>
      <c r="N13" s="574" t="s">
        <v>1</v>
      </c>
      <c r="O13" s="590">
        <v>68087500</v>
      </c>
      <c r="P13" s="599">
        <v>68087500</v>
      </c>
      <c r="Q13" s="624"/>
      <c r="R13" s="577">
        <v>68087500</v>
      </c>
      <c r="S13" s="623"/>
      <c r="T13" s="580"/>
      <c r="U13" s="580"/>
      <c r="V13" s="591"/>
      <c r="W13" s="592"/>
      <c r="X13" s="582"/>
      <c r="Y13" s="593">
        <v>45536</v>
      </c>
      <c r="Z13" s="595">
        <v>10</v>
      </c>
      <c r="AA13" s="592"/>
      <c r="AB13" s="592"/>
      <c r="AC13" s="592"/>
      <c r="AD13" s="592"/>
      <c r="AE13" s="592"/>
      <c r="AF13" s="592"/>
      <c r="AG13" s="592"/>
      <c r="AH13" s="597" t="s">
        <v>1292</v>
      </c>
      <c r="AI13" s="574"/>
      <c r="AJ13" s="588" t="s">
        <v>958</v>
      </c>
    </row>
    <row r="14" spans="1:36" ht="26">
      <c r="A14" s="572" t="s">
        <v>805</v>
      </c>
      <c r="B14" s="588" t="s">
        <v>366</v>
      </c>
      <c r="C14" s="576" t="s">
        <v>500</v>
      </c>
      <c r="D14" s="574" t="s">
        <v>401</v>
      </c>
      <c r="E14" s="574"/>
      <c r="F14" s="574"/>
      <c r="G14" s="574"/>
      <c r="H14" s="589" t="s">
        <v>1276</v>
      </c>
      <c r="I14" s="574" t="s">
        <v>517</v>
      </c>
      <c r="J14" s="584" t="s">
        <v>370</v>
      </c>
      <c r="K14" s="576" t="s">
        <v>53</v>
      </c>
      <c r="L14" s="576" t="s">
        <v>291</v>
      </c>
      <c r="M14" s="574" t="s">
        <v>518</v>
      </c>
      <c r="N14" s="574" t="s">
        <v>3</v>
      </c>
      <c r="O14" s="590">
        <v>4000000</v>
      </c>
      <c r="P14" s="577">
        <v>29200000</v>
      </c>
      <c r="Q14" s="581"/>
      <c r="R14" s="577">
        <v>29200000</v>
      </c>
      <c r="S14" s="623"/>
      <c r="T14" s="580"/>
      <c r="U14" s="580"/>
      <c r="V14" s="591"/>
      <c r="W14" s="592"/>
      <c r="X14" s="582"/>
      <c r="Y14" s="594">
        <v>45651</v>
      </c>
      <c r="Z14" s="641">
        <v>12</v>
      </c>
      <c r="AA14" s="592"/>
      <c r="AB14" s="592"/>
      <c r="AC14" s="592"/>
      <c r="AD14" s="592"/>
      <c r="AE14" s="592"/>
      <c r="AF14" s="592"/>
      <c r="AG14" s="592"/>
      <c r="AH14" s="597" t="s">
        <v>1300</v>
      </c>
      <c r="AI14" s="574"/>
      <c r="AJ14" s="588" t="s">
        <v>958</v>
      </c>
    </row>
    <row r="15" spans="1:36">
      <c r="A15" s="572" t="s">
        <v>808</v>
      </c>
      <c r="B15" s="588" t="s">
        <v>366</v>
      </c>
      <c r="C15" s="574" t="s">
        <v>558</v>
      </c>
      <c r="D15" s="574" t="s">
        <v>398</v>
      </c>
      <c r="E15" s="574"/>
      <c r="F15" s="574"/>
      <c r="G15" s="574"/>
      <c r="H15" s="574" t="s">
        <v>557</v>
      </c>
      <c r="I15" s="576" t="s">
        <v>559</v>
      </c>
      <c r="J15" s="584" t="s">
        <v>370</v>
      </c>
      <c r="K15" s="577" t="s">
        <v>82</v>
      </c>
      <c r="L15" s="576" t="s">
        <v>82</v>
      </c>
      <c r="M15" s="576" t="s">
        <v>560</v>
      </c>
      <c r="N15" s="574" t="s">
        <v>1</v>
      </c>
      <c r="O15" s="577">
        <v>1800000</v>
      </c>
      <c r="P15" s="577">
        <v>1800000</v>
      </c>
      <c r="Q15" s="577"/>
      <c r="R15" s="577">
        <v>1800000</v>
      </c>
      <c r="S15" s="577"/>
      <c r="T15" s="581"/>
      <c r="U15" s="581"/>
      <c r="V15" s="577"/>
      <c r="W15" s="584"/>
      <c r="X15" s="581"/>
      <c r="Y15" s="583">
        <v>45656</v>
      </c>
      <c r="Z15" s="640">
        <v>12</v>
      </c>
      <c r="AA15" s="584"/>
      <c r="AB15" s="584"/>
      <c r="AC15" s="584"/>
      <c r="AD15" s="584"/>
      <c r="AE15" s="584"/>
      <c r="AF15" s="584"/>
      <c r="AG15" s="584"/>
      <c r="AH15" s="574"/>
      <c r="AI15" s="574"/>
      <c r="AJ15" s="588" t="s">
        <v>958</v>
      </c>
    </row>
    <row r="16" spans="1:36">
      <c r="A16" s="572" t="s">
        <v>814</v>
      </c>
      <c r="B16" s="588" t="s">
        <v>366</v>
      </c>
      <c r="C16" s="574" t="s">
        <v>562</v>
      </c>
      <c r="D16" s="574" t="s">
        <v>398</v>
      </c>
      <c r="E16" s="574"/>
      <c r="F16" s="574"/>
      <c r="G16" s="574"/>
      <c r="H16" s="574" t="s">
        <v>557</v>
      </c>
      <c r="I16" s="576" t="s">
        <v>559</v>
      </c>
      <c r="J16" s="584" t="s">
        <v>370</v>
      </c>
      <c r="K16" s="577" t="s">
        <v>82</v>
      </c>
      <c r="L16" s="576" t="s">
        <v>82</v>
      </c>
      <c r="M16" s="576" t="s">
        <v>560</v>
      </c>
      <c r="N16" s="574" t="s">
        <v>1</v>
      </c>
      <c r="O16" s="577">
        <v>1500000</v>
      </c>
      <c r="P16" s="577">
        <v>1500000</v>
      </c>
      <c r="Q16" s="581">
        <v>1400000</v>
      </c>
      <c r="R16" s="577">
        <v>100000</v>
      </c>
      <c r="S16" s="581"/>
      <c r="T16" s="581"/>
      <c r="U16" s="581"/>
      <c r="V16" s="577"/>
      <c r="W16" s="584"/>
      <c r="X16" s="581"/>
      <c r="Y16" s="583">
        <v>45595</v>
      </c>
      <c r="Z16" s="640">
        <v>10</v>
      </c>
      <c r="AA16" s="584"/>
      <c r="AB16" s="584"/>
      <c r="AC16" s="584"/>
      <c r="AD16" s="584"/>
      <c r="AE16" s="584"/>
      <c r="AF16" s="584"/>
      <c r="AG16" s="584"/>
      <c r="AH16" s="574"/>
      <c r="AI16" s="574"/>
      <c r="AJ16" s="588" t="s">
        <v>958</v>
      </c>
    </row>
    <row r="17" spans="1:36">
      <c r="A17" s="572" t="s">
        <v>817</v>
      </c>
      <c r="B17" s="588" t="s">
        <v>366</v>
      </c>
      <c r="C17" s="574" t="s">
        <v>563</v>
      </c>
      <c r="D17" s="574" t="s">
        <v>398</v>
      </c>
      <c r="E17" s="574"/>
      <c r="F17" s="574"/>
      <c r="G17" s="574"/>
      <c r="H17" s="574" t="s">
        <v>557</v>
      </c>
      <c r="I17" s="576" t="s">
        <v>559</v>
      </c>
      <c r="J17" s="584" t="s">
        <v>370</v>
      </c>
      <c r="K17" s="577" t="s">
        <v>82</v>
      </c>
      <c r="L17" s="576" t="s">
        <v>82</v>
      </c>
      <c r="M17" s="576" t="s">
        <v>560</v>
      </c>
      <c r="N17" s="574" t="s">
        <v>1</v>
      </c>
      <c r="O17" s="577">
        <v>1600000</v>
      </c>
      <c r="P17" s="577">
        <v>1600000</v>
      </c>
      <c r="Q17" s="577"/>
      <c r="R17" s="577">
        <v>1600000</v>
      </c>
      <c r="S17" s="577"/>
      <c r="T17" s="581"/>
      <c r="U17" s="581"/>
      <c r="V17" s="577"/>
      <c r="W17" s="584"/>
      <c r="X17" s="581"/>
      <c r="Y17" s="583">
        <v>45626</v>
      </c>
      <c r="Z17" s="640">
        <v>11</v>
      </c>
      <c r="AA17" s="584"/>
      <c r="AB17" s="584"/>
      <c r="AC17" s="584"/>
      <c r="AD17" s="584"/>
      <c r="AE17" s="584"/>
      <c r="AF17" s="584"/>
      <c r="AG17" s="584"/>
      <c r="AH17" s="574"/>
      <c r="AI17" s="574"/>
      <c r="AJ17" s="588" t="s">
        <v>958</v>
      </c>
    </row>
    <row r="18" spans="1:36">
      <c r="A18" s="572" t="s">
        <v>885</v>
      </c>
      <c r="B18" s="588" t="s">
        <v>366</v>
      </c>
      <c r="C18" s="575" t="s">
        <v>692</v>
      </c>
      <c r="D18" s="574" t="s">
        <v>101</v>
      </c>
      <c r="E18" s="574"/>
      <c r="F18" s="574"/>
      <c r="G18" s="574"/>
      <c r="H18" s="575" t="s">
        <v>49</v>
      </c>
      <c r="I18" s="681" t="s">
        <v>125</v>
      </c>
      <c r="J18" s="573" t="s">
        <v>6</v>
      </c>
      <c r="K18" s="577" t="s">
        <v>126</v>
      </c>
      <c r="L18" s="577" t="s">
        <v>126</v>
      </c>
      <c r="M18" s="679" t="s">
        <v>693</v>
      </c>
      <c r="N18" s="574" t="s">
        <v>1</v>
      </c>
      <c r="O18" s="591">
        <v>760000</v>
      </c>
      <c r="P18" s="579">
        <v>760000</v>
      </c>
      <c r="Q18" s="579"/>
      <c r="R18" s="577">
        <v>760000</v>
      </c>
      <c r="S18" s="579"/>
      <c r="T18" s="577">
        <v>0.76</v>
      </c>
      <c r="U18" s="577"/>
      <c r="V18" s="577"/>
      <c r="W18" s="603"/>
      <c r="X18" s="593"/>
      <c r="Y18" s="593">
        <v>45657</v>
      </c>
      <c r="Z18" s="646">
        <v>12</v>
      </c>
      <c r="AA18" s="603"/>
      <c r="AB18" s="603"/>
      <c r="AC18" s="603"/>
      <c r="AD18" s="603"/>
      <c r="AE18" s="603"/>
      <c r="AF18" s="603"/>
      <c r="AG18" s="603"/>
      <c r="AH18" s="680" t="s">
        <v>694</v>
      </c>
      <c r="AI18" s="574"/>
      <c r="AJ18" s="588" t="s">
        <v>958</v>
      </c>
    </row>
    <row r="19" spans="1:36">
      <c r="A19" s="572" t="s">
        <v>886</v>
      </c>
      <c r="B19" s="588" t="s">
        <v>366</v>
      </c>
      <c r="C19" s="575" t="s">
        <v>695</v>
      </c>
      <c r="D19" s="574" t="s">
        <v>101</v>
      </c>
      <c r="E19" s="574"/>
      <c r="F19" s="574"/>
      <c r="G19" s="574"/>
      <c r="H19" s="575" t="s">
        <v>49</v>
      </c>
      <c r="I19" s="681" t="s">
        <v>125</v>
      </c>
      <c r="J19" s="573" t="s">
        <v>6</v>
      </c>
      <c r="K19" s="577" t="s">
        <v>126</v>
      </c>
      <c r="L19" s="577" t="s">
        <v>126</v>
      </c>
      <c r="M19" s="679" t="s">
        <v>693</v>
      </c>
      <c r="N19" s="574" t="s">
        <v>1</v>
      </c>
      <c r="O19" s="591">
        <v>1050000</v>
      </c>
      <c r="P19" s="579">
        <v>1050000</v>
      </c>
      <c r="Q19" s="579"/>
      <c r="R19" s="577">
        <v>1050000</v>
      </c>
      <c r="S19" s="579"/>
      <c r="T19" s="577">
        <v>1.05</v>
      </c>
      <c r="U19" s="577"/>
      <c r="V19" s="577"/>
      <c r="W19" s="603"/>
      <c r="X19" s="593"/>
      <c r="Y19" s="593">
        <v>45657</v>
      </c>
      <c r="Z19" s="646">
        <v>12</v>
      </c>
      <c r="AA19" s="603"/>
      <c r="AB19" s="603"/>
      <c r="AC19" s="603"/>
      <c r="AD19" s="603"/>
      <c r="AE19" s="603"/>
      <c r="AF19" s="603"/>
      <c r="AG19" s="603"/>
      <c r="AH19" s="680" t="s">
        <v>696</v>
      </c>
      <c r="AI19" s="574"/>
      <c r="AJ19" s="588" t="s">
        <v>958</v>
      </c>
    </row>
    <row r="20" spans="1:36">
      <c r="A20" s="572" t="s">
        <v>887</v>
      </c>
      <c r="B20" s="588" t="s">
        <v>366</v>
      </c>
      <c r="C20" s="575" t="s">
        <v>697</v>
      </c>
      <c r="D20" s="574" t="s">
        <v>101</v>
      </c>
      <c r="E20" s="574"/>
      <c r="F20" s="574"/>
      <c r="G20" s="574"/>
      <c r="H20" s="575" t="s">
        <v>49</v>
      </c>
      <c r="I20" s="681" t="s">
        <v>125</v>
      </c>
      <c r="J20" s="573" t="s">
        <v>6</v>
      </c>
      <c r="K20" s="577" t="s">
        <v>126</v>
      </c>
      <c r="L20" s="577" t="s">
        <v>126</v>
      </c>
      <c r="M20" s="679" t="s">
        <v>698</v>
      </c>
      <c r="N20" s="574" t="s">
        <v>1</v>
      </c>
      <c r="O20" s="591">
        <v>700000</v>
      </c>
      <c r="P20" s="579">
        <v>700000</v>
      </c>
      <c r="Q20" s="579"/>
      <c r="R20" s="577">
        <v>700000</v>
      </c>
      <c r="S20" s="579"/>
      <c r="T20" s="577">
        <v>0.7</v>
      </c>
      <c r="U20" s="577"/>
      <c r="V20" s="577"/>
      <c r="W20" s="603"/>
      <c r="X20" s="593"/>
      <c r="Y20" s="593">
        <v>45657</v>
      </c>
      <c r="Z20" s="646">
        <v>12</v>
      </c>
      <c r="AA20" s="603"/>
      <c r="AB20" s="603"/>
      <c r="AC20" s="603"/>
      <c r="AD20" s="603"/>
      <c r="AE20" s="603"/>
      <c r="AF20" s="603"/>
      <c r="AG20" s="603"/>
      <c r="AH20" s="680" t="s">
        <v>699</v>
      </c>
      <c r="AI20" s="574"/>
      <c r="AJ20" s="588" t="s">
        <v>958</v>
      </c>
    </row>
    <row r="21" spans="1:36">
      <c r="A21" s="572" t="s">
        <v>888</v>
      </c>
      <c r="B21" s="588" t="s">
        <v>366</v>
      </c>
      <c r="C21" s="575" t="s">
        <v>700</v>
      </c>
      <c r="D21" s="574" t="s">
        <v>101</v>
      </c>
      <c r="E21" s="574"/>
      <c r="F21" s="574"/>
      <c r="G21" s="574"/>
      <c r="H21" s="575" t="s">
        <v>49</v>
      </c>
      <c r="I21" s="681" t="s">
        <v>125</v>
      </c>
      <c r="J21" s="573" t="s">
        <v>6</v>
      </c>
      <c r="K21" s="577" t="s">
        <v>126</v>
      </c>
      <c r="L21" s="577" t="s">
        <v>126</v>
      </c>
      <c r="M21" s="679" t="s">
        <v>129</v>
      </c>
      <c r="N21" s="574" t="s">
        <v>1</v>
      </c>
      <c r="O21" s="591">
        <v>900000</v>
      </c>
      <c r="P21" s="579">
        <v>900000</v>
      </c>
      <c r="Q21" s="579"/>
      <c r="R21" s="577">
        <v>900000</v>
      </c>
      <c r="S21" s="579"/>
      <c r="T21" s="577">
        <v>0.9</v>
      </c>
      <c r="U21" s="577"/>
      <c r="V21" s="577"/>
      <c r="W21" s="603"/>
      <c r="X21" s="593"/>
      <c r="Y21" s="593">
        <v>45657</v>
      </c>
      <c r="Z21" s="646">
        <v>12</v>
      </c>
      <c r="AA21" s="603"/>
      <c r="AB21" s="603"/>
      <c r="AC21" s="603"/>
      <c r="AD21" s="603"/>
      <c r="AE21" s="603"/>
      <c r="AF21" s="603"/>
      <c r="AG21" s="603"/>
      <c r="AH21" s="680" t="s">
        <v>701</v>
      </c>
      <c r="AI21" s="574"/>
      <c r="AJ21" s="588" t="s">
        <v>958</v>
      </c>
    </row>
    <row r="22" spans="1:36">
      <c r="A22" s="572" t="s">
        <v>892</v>
      </c>
      <c r="B22" s="588" t="s">
        <v>366</v>
      </c>
      <c r="C22" s="575" t="s">
        <v>707</v>
      </c>
      <c r="D22" s="574" t="s">
        <v>708</v>
      </c>
      <c r="E22" s="574"/>
      <c r="F22" s="574"/>
      <c r="G22" s="574"/>
      <c r="H22" s="575" t="s">
        <v>49</v>
      </c>
      <c r="I22" s="574" t="s">
        <v>86</v>
      </c>
      <c r="J22" s="584" t="s">
        <v>6</v>
      </c>
      <c r="K22" s="576" t="s">
        <v>53</v>
      </c>
      <c r="L22" s="577" t="s">
        <v>53</v>
      </c>
      <c r="M22" s="679" t="s">
        <v>55</v>
      </c>
      <c r="N22" s="574" t="s">
        <v>1</v>
      </c>
      <c r="O22" s="591">
        <v>2000000</v>
      </c>
      <c r="P22" s="579">
        <v>2000000</v>
      </c>
      <c r="Q22" s="579"/>
      <c r="R22" s="577">
        <v>2000000</v>
      </c>
      <c r="S22" s="579"/>
      <c r="T22" s="577">
        <v>2</v>
      </c>
      <c r="U22" s="577"/>
      <c r="V22" s="577"/>
      <c r="W22" s="603"/>
      <c r="X22" s="593"/>
      <c r="Y22" s="593">
        <v>45656</v>
      </c>
      <c r="Z22" s="646">
        <v>12</v>
      </c>
      <c r="AA22" s="603"/>
      <c r="AB22" s="603"/>
      <c r="AC22" s="603"/>
      <c r="AD22" s="603"/>
      <c r="AE22" s="603"/>
      <c r="AF22" s="603"/>
      <c r="AG22" s="603"/>
      <c r="AH22" s="680" t="s">
        <v>709</v>
      </c>
      <c r="AI22" s="574"/>
      <c r="AJ22" s="588" t="s">
        <v>958</v>
      </c>
    </row>
    <row r="23" spans="1:36">
      <c r="A23" s="572" t="s">
        <v>893</v>
      </c>
      <c r="B23" s="588" t="s">
        <v>366</v>
      </c>
      <c r="C23" s="575" t="s">
        <v>330</v>
      </c>
      <c r="D23" s="574" t="s">
        <v>708</v>
      </c>
      <c r="E23" s="574"/>
      <c r="F23" s="574"/>
      <c r="G23" s="574"/>
      <c r="H23" s="575" t="s">
        <v>49</v>
      </c>
      <c r="I23" s="574" t="s">
        <v>86</v>
      </c>
      <c r="J23" s="584" t="s">
        <v>6</v>
      </c>
      <c r="K23" s="576" t="s">
        <v>53</v>
      </c>
      <c r="L23" s="576" t="s">
        <v>53</v>
      </c>
      <c r="M23" s="679" t="s">
        <v>62</v>
      </c>
      <c r="N23" s="574" t="s">
        <v>1</v>
      </c>
      <c r="O23" s="591">
        <v>1280000</v>
      </c>
      <c r="P23" s="579">
        <v>1280000</v>
      </c>
      <c r="Q23" s="579"/>
      <c r="R23" s="577">
        <v>1280000</v>
      </c>
      <c r="S23" s="579"/>
      <c r="T23" s="577">
        <v>1.28</v>
      </c>
      <c r="U23" s="577"/>
      <c r="V23" s="577"/>
      <c r="W23" s="603"/>
      <c r="X23" s="593"/>
      <c r="Y23" s="593">
        <v>45656</v>
      </c>
      <c r="Z23" s="646">
        <v>12</v>
      </c>
      <c r="AA23" s="603"/>
      <c r="AB23" s="603"/>
      <c r="AC23" s="603"/>
      <c r="AD23" s="603"/>
      <c r="AE23" s="603"/>
      <c r="AF23" s="603"/>
      <c r="AG23" s="603"/>
      <c r="AH23" s="680" t="s">
        <v>703</v>
      </c>
      <c r="AI23" s="574"/>
      <c r="AJ23" s="588" t="s">
        <v>958</v>
      </c>
    </row>
    <row r="24" spans="1:36">
      <c r="A24" s="572" t="s">
        <v>907</v>
      </c>
      <c r="B24" s="588" t="s">
        <v>366</v>
      </c>
      <c r="C24" s="575" t="s">
        <v>323</v>
      </c>
      <c r="D24" s="574" t="s">
        <v>101</v>
      </c>
      <c r="E24" s="574"/>
      <c r="F24" s="574"/>
      <c r="G24" s="574"/>
      <c r="H24" s="575" t="s">
        <v>49</v>
      </c>
      <c r="I24" s="576" t="s">
        <v>689</v>
      </c>
      <c r="J24" s="573" t="s">
        <v>46</v>
      </c>
      <c r="K24" s="574" t="s">
        <v>50</v>
      </c>
      <c r="L24" s="574" t="s">
        <v>50</v>
      </c>
      <c r="M24" s="679" t="s">
        <v>51</v>
      </c>
      <c r="N24" s="574" t="s">
        <v>1</v>
      </c>
      <c r="O24" s="579">
        <v>5000000</v>
      </c>
      <c r="P24" s="579">
        <v>5000000</v>
      </c>
      <c r="Q24" s="579"/>
      <c r="R24" s="577">
        <v>5000000</v>
      </c>
      <c r="S24" s="579"/>
      <c r="T24" s="683">
        <v>5</v>
      </c>
      <c r="U24" s="683"/>
      <c r="V24" s="683"/>
      <c r="W24" s="603"/>
      <c r="X24" s="593"/>
      <c r="Y24" s="593">
        <v>45646</v>
      </c>
      <c r="Z24" s="646">
        <v>12</v>
      </c>
      <c r="AA24" s="603"/>
      <c r="AB24" s="603"/>
      <c r="AC24" s="603"/>
      <c r="AD24" s="603"/>
      <c r="AE24" s="603"/>
      <c r="AF24" s="603"/>
      <c r="AG24" s="603"/>
      <c r="AH24" s="574"/>
      <c r="AI24" s="574"/>
      <c r="AJ24" s="588" t="s">
        <v>958</v>
      </c>
    </row>
    <row r="25" spans="1:36">
      <c r="A25" s="572" t="s">
        <v>908</v>
      </c>
      <c r="B25" s="588" t="s">
        <v>366</v>
      </c>
      <c r="C25" s="575" t="s">
        <v>324</v>
      </c>
      <c r="D25" s="574" t="s">
        <v>101</v>
      </c>
      <c r="E25" s="574"/>
      <c r="F25" s="574"/>
      <c r="G25" s="574"/>
      <c r="H25" s="575" t="s">
        <v>49</v>
      </c>
      <c r="I25" s="575" t="s">
        <v>100</v>
      </c>
      <c r="J25" s="573" t="s">
        <v>46</v>
      </c>
      <c r="K25" s="574" t="s">
        <v>100</v>
      </c>
      <c r="L25" s="574" t="s">
        <v>100</v>
      </c>
      <c r="M25" s="679" t="s">
        <v>175</v>
      </c>
      <c r="N25" s="574" t="s">
        <v>1</v>
      </c>
      <c r="O25" s="579">
        <v>20000000</v>
      </c>
      <c r="P25" s="579">
        <v>20000000</v>
      </c>
      <c r="Q25" s="579"/>
      <c r="R25" s="577">
        <v>20000000</v>
      </c>
      <c r="S25" s="579"/>
      <c r="T25" s="683">
        <v>20</v>
      </c>
      <c r="U25" s="683"/>
      <c r="V25" s="683"/>
      <c r="W25" s="603"/>
      <c r="X25" s="593"/>
      <c r="Y25" s="593">
        <v>45646</v>
      </c>
      <c r="Z25" s="646">
        <v>12</v>
      </c>
      <c r="AA25" s="603"/>
      <c r="AB25" s="603"/>
      <c r="AC25" s="603"/>
      <c r="AD25" s="603"/>
      <c r="AE25" s="603"/>
      <c r="AF25" s="603"/>
      <c r="AG25" s="603"/>
      <c r="AH25" s="574"/>
      <c r="AI25" s="574"/>
      <c r="AJ25" s="588" t="s">
        <v>958</v>
      </c>
    </row>
    <row r="26" spans="1:36">
      <c r="A26" s="345" t="s">
        <v>598</v>
      </c>
      <c r="B26" s="346" t="s">
        <v>966</v>
      </c>
      <c r="C26" s="347" t="s">
        <v>1009</v>
      </c>
      <c r="D26" s="345" t="s">
        <v>968</v>
      </c>
      <c r="E26" s="348">
        <v>45383</v>
      </c>
      <c r="F26" s="345" t="s">
        <v>993</v>
      </c>
      <c r="G26" s="345" t="s">
        <v>969</v>
      </c>
      <c r="H26" s="345" t="s">
        <v>970</v>
      </c>
      <c r="I26" s="345" t="s">
        <v>82</v>
      </c>
      <c r="J26" s="359" t="s">
        <v>972</v>
      </c>
      <c r="K26" s="355" t="s">
        <v>82</v>
      </c>
      <c r="L26" s="355" t="s">
        <v>14</v>
      </c>
      <c r="M26" s="345" t="s">
        <v>1010</v>
      </c>
      <c r="N26" s="345" t="s">
        <v>1</v>
      </c>
      <c r="O26" s="350">
        <v>5683621</v>
      </c>
      <c r="P26" s="350">
        <v>5683621</v>
      </c>
      <c r="Q26" s="350">
        <v>5683621</v>
      </c>
      <c r="R26" s="350">
        <v>0</v>
      </c>
      <c r="S26" s="350"/>
      <c r="T26" s="350"/>
      <c r="U26" s="348"/>
      <c r="V26" s="350"/>
      <c r="W26" s="374"/>
      <c r="X26" s="359"/>
      <c r="Y26" s="352">
        <v>45575</v>
      </c>
      <c r="Z26" s="353">
        <v>10</v>
      </c>
      <c r="AA26" s="349"/>
      <c r="AB26" s="281"/>
      <c r="AC26" s="281"/>
      <c r="AD26" s="281"/>
      <c r="AE26" s="359"/>
      <c r="AF26" s="359"/>
      <c r="AG26" s="359"/>
      <c r="AH26" s="288" t="s">
        <v>1259</v>
      </c>
      <c r="AI26" s="373"/>
      <c r="AJ26" s="347"/>
    </row>
    <row r="27" spans="1:36">
      <c r="A27" s="345" t="s">
        <v>599</v>
      </c>
      <c r="B27" s="346" t="s">
        <v>966</v>
      </c>
      <c r="C27" s="347" t="s">
        <v>1011</v>
      </c>
      <c r="D27" s="345" t="s">
        <v>968</v>
      </c>
      <c r="E27" s="348">
        <v>45473</v>
      </c>
      <c r="F27" s="345" t="s">
        <v>993</v>
      </c>
      <c r="G27" s="345" t="s">
        <v>969</v>
      </c>
      <c r="H27" s="345" t="s">
        <v>970</v>
      </c>
      <c r="I27" s="345" t="s">
        <v>82</v>
      </c>
      <c r="J27" s="359" t="s">
        <v>972</v>
      </c>
      <c r="K27" s="355" t="s">
        <v>82</v>
      </c>
      <c r="L27" s="355" t="s">
        <v>14</v>
      </c>
      <c r="M27" s="345" t="s">
        <v>1010</v>
      </c>
      <c r="N27" s="345" t="s">
        <v>1</v>
      </c>
      <c r="O27" s="350">
        <v>2863516</v>
      </c>
      <c r="P27" s="350">
        <v>2863516</v>
      </c>
      <c r="Q27" s="350">
        <v>2863516</v>
      </c>
      <c r="R27" s="350">
        <v>0</v>
      </c>
      <c r="S27" s="350"/>
      <c r="T27" s="350"/>
      <c r="U27" s="348"/>
      <c r="V27" s="350"/>
      <c r="W27" s="354"/>
      <c r="X27" s="359"/>
      <c r="Y27" s="352">
        <v>45575</v>
      </c>
      <c r="Z27" s="353">
        <v>10</v>
      </c>
      <c r="AA27" s="349"/>
      <c r="AB27" s="281"/>
      <c r="AC27" s="281"/>
      <c r="AD27" s="281"/>
      <c r="AE27" s="359"/>
      <c r="AF27" s="359"/>
      <c r="AG27" s="359"/>
      <c r="AH27" s="288" t="s">
        <v>1259</v>
      </c>
      <c r="AI27" s="373"/>
      <c r="AJ27" s="347"/>
    </row>
    <row r="28" spans="1:36" ht="40.5">
      <c r="A28" s="345" t="s">
        <v>619</v>
      </c>
      <c r="B28" s="346" t="s">
        <v>966</v>
      </c>
      <c r="C28" s="369" t="s">
        <v>1063</v>
      </c>
      <c r="D28" s="345" t="s">
        <v>1037</v>
      </c>
      <c r="E28" s="348">
        <v>45473</v>
      </c>
      <c r="F28" s="345"/>
      <c r="G28" s="345" t="s">
        <v>969</v>
      </c>
      <c r="H28" s="345" t="s">
        <v>970</v>
      </c>
      <c r="I28" s="345" t="s">
        <v>1038</v>
      </c>
      <c r="J28" s="349" t="s">
        <v>972</v>
      </c>
      <c r="K28" s="355" t="s">
        <v>82</v>
      </c>
      <c r="L28" s="355" t="s">
        <v>14</v>
      </c>
      <c r="M28" s="345" t="s">
        <v>1039</v>
      </c>
      <c r="N28" s="345" t="s">
        <v>3</v>
      </c>
      <c r="O28" s="397">
        <v>4150000</v>
      </c>
      <c r="P28" s="350">
        <v>30295000</v>
      </c>
      <c r="Q28" s="350">
        <v>30295000</v>
      </c>
      <c r="R28" s="350">
        <v>0</v>
      </c>
      <c r="S28" s="397"/>
      <c r="T28" s="350"/>
      <c r="U28" s="352">
        <v>45474</v>
      </c>
      <c r="V28" s="356">
        <v>3112500</v>
      </c>
      <c r="W28" s="354"/>
      <c r="X28" s="549"/>
      <c r="Y28" s="352">
        <v>45575</v>
      </c>
      <c r="Z28" s="383">
        <v>10</v>
      </c>
      <c r="AA28" s="382"/>
      <c r="AB28" s="281"/>
      <c r="AC28" s="281"/>
      <c r="AD28" s="281"/>
      <c r="AE28" s="372"/>
      <c r="AF28" s="372"/>
      <c r="AG28" s="382"/>
      <c r="AH28" s="369" t="s">
        <v>1040</v>
      </c>
      <c r="AI28" s="373"/>
      <c r="AJ28" s="347" t="s">
        <v>1036</v>
      </c>
    </row>
    <row r="29" spans="1:36">
      <c r="A29" s="345" t="s">
        <v>571</v>
      </c>
      <c r="B29" s="391" t="s">
        <v>1084</v>
      </c>
      <c r="C29" s="373" t="s">
        <v>1085</v>
      </c>
      <c r="D29" s="373" t="s">
        <v>1037</v>
      </c>
      <c r="E29" s="348">
        <v>45596</v>
      </c>
      <c r="F29" s="345"/>
      <c r="G29" s="345" t="s">
        <v>969</v>
      </c>
      <c r="H29" s="345" t="s">
        <v>970</v>
      </c>
      <c r="I29" s="355" t="s">
        <v>1086</v>
      </c>
      <c r="J29" s="349" t="s">
        <v>1087</v>
      </c>
      <c r="K29" s="355" t="s">
        <v>1088</v>
      </c>
      <c r="L29" s="355" t="s">
        <v>1088</v>
      </c>
      <c r="M29" s="355"/>
      <c r="N29" s="345" t="s">
        <v>3</v>
      </c>
      <c r="O29" s="350">
        <v>500000</v>
      </c>
      <c r="P29" s="350">
        <v>3650000</v>
      </c>
      <c r="Q29" s="350"/>
      <c r="R29" s="350">
        <v>3650000</v>
      </c>
      <c r="S29" s="350"/>
      <c r="T29" s="356"/>
      <c r="U29" s="352"/>
      <c r="V29" s="356"/>
      <c r="W29" s="356"/>
      <c r="X29" s="353"/>
      <c r="Y29" s="352">
        <v>45657</v>
      </c>
      <c r="Z29" s="353">
        <v>12</v>
      </c>
      <c r="AA29" s="353"/>
      <c r="AB29" s="281"/>
      <c r="AC29" s="281"/>
      <c r="AD29" s="281"/>
      <c r="AE29" s="353"/>
      <c r="AF29" s="353"/>
      <c r="AG29" s="353"/>
      <c r="AH29" s="347" t="s">
        <v>1089</v>
      </c>
      <c r="AI29" s="373"/>
      <c r="AJ29" s="347"/>
    </row>
    <row r="30" spans="1:36" ht="27">
      <c r="A30" s="345" t="s">
        <v>577</v>
      </c>
      <c r="B30" s="391" t="s">
        <v>1092</v>
      </c>
      <c r="C30" s="369" t="s">
        <v>1098</v>
      </c>
      <c r="D30" s="373" t="s">
        <v>968</v>
      </c>
      <c r="E30" s="348">
        <v>45504</v>
      </c>
      <c r="F30" s="345"/>
      <c r="G30" s="345" t="s">
        <v>969</v>
      </c>
      <c r="H30" s="345" t="s">
        <v>970</v>
      </c>
      <c r="I30" s="345" t="s">
        <v>1099</v>
      </c>
      <c r="J30" s="349" t="s">
        <v>1087</v>
      </c>
      <c r="K30" s="345" t="s">
        <v>1099</v>
      </c>
      <c r="L30" s="345" t="s">
        <v>1099</v>
      </c>
      <c r="M30" s="345" t="s">
        <v>48</v>
      </c>
      <c r="N30" s="345" t="s">
        <v>3</v>
      </c>
      <c r="O30" s="350">
        <v>240000</v>
      </c>
      <c r="P30" s="350">
        <v>1752000</v>
      </c>
      <c r="Q30" s="350"/>
      <c r="R30" s="350">
        <v>1752000</v>
      </c>
      <c r="S30" s="356"/>
      <c r="T30" s="356"/>
      <c r="U30" s="352"/>
      <c r="V30" s="356"/>
      <c r="W30" s="356"/>
      <c r="X30" s="353"/>
      <c r="Y30" s="352">
        <v>45657</v>
      </c>
      <c r="Z30" s="353">
        <v>12</v>
      </c>
      <c r="AA30" s="353"/>
      <c r="AB30" s="281"/>
      <c r="AC30" s="281"/>
      <c r="AD30" s="281"/>
      <c r="AE30" s="353"/>
      <c r="AF30" s="353"/>
      <c r="AG30" s="353"/>
      <c r="AH30" s="369" t="s">
        <v>1100</v>
      </c>
      <c r="AI30" s="373"/>
      <c r="AJ30" s="347"/>
    </row>
    <row r="31" spans="1:36">
      <c r="A31" s="345" t="s">
        <v>579</v>
      </c>
      <c r="B31" s="391" t="s">
        <v>1084</v>
      </c>
      <c r="C31" s="373" t="s">
        <v>1102</v>
      </c>
      <c r="D31" s="373" t="s">
        <v>1037</v>
      </c>
      <c r="E31" s="348">
        <v>45473</v>
      </c>
      <c r="F31" s="345"/>
      <c r="G31" s="345" t="s">
        <v>969</v>
      </c>
      <c r="H31" s="345" t="s">
        <v>970</v>
      </c>
      <c r="I31" s="355" t="s">
        <v>1103</v>
      </c>
      <c r="J31" s="359" t="s">
        <v>1087</v>
      </c>
      <c r="K31" s="355" t="s">
        <v>1104</v>
      </c>
      <c r="L31" s="355" t="s">
        <v>1104</v>
      </c>
      <c r="M31" s="355" t="s">
        <v>1105</v>
      </c>
      <c r="N31" s="345" t="s">
        <v>24</v>
      </c>
      <c r="O31" s="350">
        <v>2000000</v>
      </c>
      <c r="P31" s="350">
        <v>14600000</v>
      </c>
      <c r="Q31" s="350"/>
      <c r="R31" s="350">
        <v>14600000</v>
      </c>
      <c r="S31" s="356"/>
      <c r="T31" s="356"/>
      <c r="U31" s="352"/>
      <c r="V31" s="356"/>
      <c r="W31" s="356"/>
      <c r="X31" s="353"/>
      <c r="Y31" s="352">
        <v>45657</v>
      </c>
      <c r="Z31" s="353">
        <v>12</v>
      </c>
      <c r="AA31" s="353"/>
      <c r="AB31" s="281"/>
      <c r="AC31" s="281"/>
      <c r="AD31" s="281"/>
      <c r="AE31" s="353"/>
      <c r="AF31" s="353"/>
      <c r="AG31" s="353"/>
      <c r="AH31" s="347" t="s">
        <v>1106</v>
      </c>
      <c r="AI31" s="373"/>
      <c r="AJ31" s="347"/>
    </row>
    <row r="32" spans="1:36">
      <c r="A32" s="323" t="s">
        <v>819</v>
      </c>
      <c r="B32" s="324" t="s">
        <v>1241</v>
      </c>
      <c r="C32" s="333" t="s">
        <v>1242</v>
      </c>
      <c r="D32" s="325" t="s">
        <v>334</v>
      </c>
      <c r="E32" s="323"/>
      <c r="F32" s="323"/>
      <c r="G32" s="323"/>
      <c r="H32" s="323" t="s">
        <v>1243</v>
      </c>
      <c r="I32" s="327" t="s">
        <v>161</v>
      </c>
      <c r="J32" s="326" t="s">
        <v>46</v>
      </c>
      <c r="K32" s="327" t="s">
        <v>162</v>
      </c>
      <c r="L32" s="327" t="s">
        <v>162</v>
      </c>
      <c r="M32" s="247" t="s">
        <v>122</v>
      </c>
      <c r="N32" s="323"/>
      <c r="O32" s="329"/>
      <c r="P32" s="329"/>
      <c r="Q32" s="510"/>
      <c r="R32" s="510"/>
      <c r="S32" s="330"/>
      <c r="T32" s="330"/>
      <c r="U32" s="330"/>
      <c r="V32" s="330"/>
      <c r="W32" s="331"/>
      <c r="X32" s="535"/>
      <c r="Y32" s="536">
        <v>45657</v>
      </c>
      <c r="Z32" s="535">
        <v>12</v>
      </c>
      <c r="AA32" s="535"/>
      <c r="AB32" s="490"/>
      <c r="AC32" s="490"/>
      <c r="AD32" s="490"/>
      <c r="AE32" s="535"/>
      <c r="AF32" s="535"/>
      <c r="AG32" s="535"/>
      <c r="AH32" s="333"/>
      <c r="AI32" s="361"/>
      <c r="AJ32" s="333"/>
    </row>
    <row r="33" spans="1:36">
      <c r="A33" s="247" t="s">
        <v>820</v>
      </c>
      <c r="B33" s="272" t="s">
        <v>400</v>
      </c>
      <c r="C33" s="278" t="s">
        <v>512</v>
      </c>
      <c r="D33" s="273" t="s">
        <v>398</v>
      </c>
      <c r="E33" s="247"/>
      <c r="F33" s="247"/>
      <c r="G33" s="247"/>
      <c r="H33" s="247" t="s">
        <v>509</v>
      </c>
      <c r="I33" s="220" t="s">
        <v>510</v>
      </c>
      <c r="J33" s="275" t="s">
        <v>383</v>
      </c>
      <c r="K33" s="220" t="s">
        <v>511</v>
      </c>
      <c r="L33" s="220" t="s">
        <v>511</v>
      </c>
      <c r="M33" s="247" t="s">
        <v>122</v>
      </c>
      <c r="N33" s="247" t="s">
        <v>1</v>
      </c>
      <c r="O33" s="188">
        <v>119000000</v>
      </c>
      <c r="P33" s="188">
        <v>50000000</v>
      </c>
      <c r="Q33" s="494"/>
      <c r="R33" s="494">
        <v>50000000</v>
      </c>
      <c r="S33" s="277"/>
      <c r="T33" s="277"/>
      <c r="U33" s="277"/>
      <c r="V33" s="277"/>
      <c r="W33" s="322">
        <v>37500000</v>
      </c>
      <c r="X33" s="319"/>
      <c r="Y33" s="320">
        <v>45657</v>
      </c>
      <c r="Z33" s="319">
        <v>12</v>
      </c>
      <c r="AA33" s="319"/>
      <c r="AB33" s="286"/>
      <c r="AC33" s="286"/>
      <c r="AD33" s="286"/>
      <c r="AE33" s="319"/>
      <c r="AF33" s="319"/>
      <c r="AG33" s="319"/>
      <c r="AH33" s="278"/>
      <c r="AI33" s="373"/>
      <c r="AJ33" s="278"/>
    </row>
    <row r="37" spans="1:36">
      <c r="C37" s="46" t="s">
        <v>1228</v>
      </c>
      <c r="D37" s="46" t="s">
        <v>110</v>
      </c>
    </row>
    <row r="38" spans="1:36">
      <c r="C38" s="46" t="s">
        <v>107</v>
      </c>
      <c r="D38" s="740">
        <v>10</v>
      </c>
      <c r="E38" s="740">
        <v>11</v>
      </c>
      <c r="F38" s="740">
        <v>12</v>
      </c>
      <c r="G38" s="740" t="s">
        <v>108</v>
      </c>
    </row>
    <row r="39" spans="1:36">
      <c r="C39" s="47" t="s">
        <v>63</v>
      </c>
      <c r="D39" s="735"/>
      <c r="E39" s="735"/>
      <c r="F39" s="735">
        <v>70002000</v>
      </c>
      <c r="G39" s="735">
        <v>70002000</v>
      </c>
    </row>
    <row r="40" spans="1:36">
      <c r="C40" s="478" t="s">
        <v>1316</v>
      </c>
      <c r="D40" s="735"/>
      <c r="E40" s="735"/>
      <c r="F40" s="735">
        <v>3650000</v>
      </c>
      <c r="G40" s="735">
        <v>3650000</v>
      </c>
    </row>
    <row r="41" spans="1:36">
      <c r="C41" s="478" t="s">
        <v>1317</v>
      </c>
      <c r="D41" s="735"/>
      <c r="E41" s="735"/>
      <c r="F41" s="735">
        <v>1752000</v>
      </c>
      <c r="G41" s="735">
        <v>1752000</v>
      </c>
    </row>
    <row r="42" spans="1:36">
      <c r="C42" s="478" t="s">
        <v>1318</v>
      </c>
      <c r="D42" s="735"/>
      <c r="E42" s="735"/>
      <c r="F42" s="735">
        <v>14600000</v>
      </c>
      <c r="G42" s="735">
        <v>14600000</v>
      </c>
    </row>
    <row r="43" spans="1:36">
      <c r="C43" s="478" t="s">
        <v>162</v>
      </c>
      <c r="D43" s="735"/>
      <c r="E43" s="735"/>
      <c r="F43" s="735">
        <v>50000000</v>
      </c>
      <c r="G43" s="735">
        <v>50000000</v>
      </c>
    </row>
    <row r="44" spans="1:36">
      <c r="C44" s="47" t="s">
        <v>64</v>
      </c>
      <c r="D44" s="735">
        <v>362608500</v>
      </c>
      <c r="E44" s="735">
        <v>1600000</v>
      </c>
      <c r="F44" s="735">
        <v>117440000</v>
      </c>
      <c r="G44" s="735">
        <v>481648500</v>
      </c>
    </row>
    <row r="45" spans="1:36">
      <c r="C45" s="478" t="s">
        <v>25</v>
      </c>
      <c r="D45" s="735">
        <v>329522500</v>
      </c>
      <c r="E45" s="735">
        <v>1600000</v>
      </c>
      <c r="F45" s="735">
        <v>1800000</v>
      </c>
      <c r="G45" s="735">
        <v>332922500</v>
      </c>
    </row>
    <row r="46" spans="1:36">
      <c r="C46" s="478" t="s">
        <v>80</v>
      </c>
      <c r="D46" s="735">
        <v>33086000</v>
      </c>
      <c r="E46" s="735"/>
      <c r="F46" s="735">
        <v>87230000</v>
      </c>
      <c r="G46" s="735">
        <v>120316000</v>
      </c>
    </row>
    <row r="47" spans="1:36">
      <c r="C47" s="478" t="s">
        <v>1319</v>
      </c>
      <c r="D47" s="735"/>
      <c r="E47" s="735"/>
      <c r="F47" s="735">
        <v>3410000</v>
      </c>
      <c r="G47" s="735">
        <v>3410000</v>
      </c>
    </row>
    <row r="48" spans="1:36">
      <c r="C48" s="478" t="s">
        <v>1315</v>
      </c>
      <c r="D48" s="735"/>
      <c r="E48" s="735"/>
      <c r="F48" s="735">
        <v>20000000</v>
      </c>
      <c r="G48" s="735">
        <v>20000000</v>
      </c>
    </row>
    <row r="49" spans="3:7">
      <c r="C49" s="478" t="s">
        <v>1144</v>
      </c>
      <c r="D49" s="735"/>
      <c r="E49" s="735"/>
      <c r="F49" s="735">
        <v>5000000</v>
      </c>
      <c r="G49" s="735">
        <v>5000000</v>
      </c>
    </row>
    <row r="50" spans="3:7">
      <c r="C50" s="47" t="s">
        <v>484</v>
      </c>
      <c r="D50" s="735">
        <v>38842137</v>
      </c>
      <c r="E50" s="735"/>
      <c r="F50" s="735"/>
      <c r="G50" s="735">
        <v>38842137</v>
      </c>
    </row>
    <row r="51" spans="3:7">
      <c r="C51" s="478" t="s">
        <v>25</v>
      </c>
      <c r="D51" s="735">
        <v>38842137</v>
      </c>
      <c r="E51" s="735"/>
      <c r="F51" s="735"/>
      <c r="G51" s="735">
        <v>38842137</v>
      </c>
    </row>
    <row r="52" spans="3:7">
      <c r="C52" s="47" t="s">
        <v>108</v>
      </c>
      <c r="D52" s="735">
        <v>401450637</v>
      </c>
      <c r="E52" s="735">
        <v>1600000</v>
      </c>
      <c r="F52" s="735">
        <v>187442000</v>
      </c>
      <c r="G52" s="735">
        <v>590492637</v>
      </c>
    </row>
    <row r="54" spans="3:7">
      <c r="C54" s="72" t="s">
        <v>107</v>
      </c>
      <c r="D54" s="741">
        <v>10</v>
      </c>
      <c r="E54" s="741">
        <v>11</v>
      </c>
      <c r="F54" s="741">
        <v>12</v>
      </c>
      <c r="G54" s="741" t="s">
        <v>108</v>
      </c>
    </row>
    <row r="55" spans="3:7">
      <c r="C55" s="479" t="s">
        <v>63</v>
      </c>
      <c r="D55" s="737"/>
      <c r="E55" s="737"/>
      <c r="F55" s="737">
        <v>70002000</v>
      </c>
      <c r="G55" s="737">
        <v>70002000</v>
      </c>
    </row>
    <row r="56" spans="3:7">
      <c r="C56" s="478" t="s">
        <v>1316</v>
      </c>
      <c r="D56" s="735"/>
      <c r="E56" s="735"/>
      <c r="F56" s="735">
        <v>3650000</v>
      </c>
      <c r="G56" s="735">
        <v>3650000</v>
      </c>
    </row>
    <row r="57" spans="3:7">
      <c r="C57" s="478" t="s">
        <v>1317</v>
      </c>
      <c r="D57" s="735"/>
      <c r="E57" s="735"/>
      <c r="F57" s="735">
        <v>1752000</v>
      </c>
      <c r="G57" s="735">
        <v>1752000</v>
      </c>
    </row>
    <row r="58" spans="3:7">
      <c r="C58" s="478" t="s">
        <v>1318</v>
      </c>
      <c r="D58" s="735"/>
      <c r="E58" s="735"/>
      <c r="F58" s="735">
        <v>14600000</v>
      </c>
      <c r="G58" s="735">
        <v>14600000</v>
      </c>
    </row>
    <row r="59" spans="3:7">
      <c r="C59" s="478" t="s">
        <v>162</v>
      </c>
      <c r="D59" s="735"/>
      <c r="E59" s="735"/>
      <c r="F59" s="735">
        <v>50000000</v>
      </c>
      <c r="G59" s="735">
        <v>50000000</v>
      </c>
    </row>
    <row r="60" spans="3:7">
      <c r="C60" s="479" t="s">
        <v>64</v>
      </c>
      <c r="D60" s="737">
        <v>362608500</v>
      </c>
      <c r="E60" s="737">
        <v>1600000</v>
      </c>
      <c r="F60" s="737">
        <v>117440000</v>
      </c>
      <c r="G60" s="737">
        <v>481648500</v>
      </c>
    </row>
    <row r="61" spans="3:7">
      <c r="C61" s="478" t="s">
        <v>25</v>
      </c>
      <c r="D61" s="735">
        <v>329522500</v>
      </c>
      <c r="E61" s="735">
        <v>1600000</v>
      </c>
      <c r="F61" s="735">
        <v>1800000</v>
      </c>
      <c r="G61" s="735">
        <v>332922500</v>
      </c>
    </row>
    <row r="62" spans="3:7">
      <c r="C62" s="478" t="s">
        <v>80</v>
      </c>
      <c r="D62" s="735">
        <v>33086000</v>
      </c>
      <c r="E62" s="735"/>
      <c r="F62" s="735">
        <v>87230000</v>
      </c>
      <c r="G62" s="735">
        <v>120316000</v>
      </c>
    </row>
    <row r="63" spans="3:7">
      <c r="C63" s="478" t="s">
        <v>1319</v>
      </c>
      <c r="D63" s="735"/>
      <c r="E63" s="735"/>
      <c r="F63" s="735">
        <v>3410000</v>
      </c>
      <c r="G63" s="735">
        <v>3410000</v>
      </c>
    </row>
    <row r="64" spans="3:7">
      <c r="C64" s="478" t="s">
        <v>1315</v>
      </c>
      <c r="D64" s="735"/>
      <c r="E64" s="735"/>
      <c r="F64" s="735">
        <v>20000000</v>
      </c>
      <c r="G64" s="735">
        <v>20000000</v>
      </c>
    </row>
    <row r="65" spans="3:7">
      <c r="C65" s="478" t="s">
        <v>1144</v>
      </c>
      <c r="D65" s="735"/>
      <c r="E65" s="735"/>
      <c r="F65" s="735">
        <v>5000000</v>
      </c>
      <c r="G65" s="735">
        <v>5000000</v>
      </c>
    </row>
    <row r="66" spans="3:7">
      <c r="C66" s="479" t="s">
        <v>484</v>
      </c>
      <c r="D66" s="737">
        <v>38842137</v>
      </c>
      <c r="E66" s="737"/>
      <c r="F66" s="737"/>
      <c r="G66" s="737">
        <v>38842137</v>
      </c>
    </row>
    <row r="67" spans="3:7">
      <c r="C67" s="478" t="s">
        <v>25</v>
      </c>
      <c r="D67" s="735">
        <v>38842137</v>
      </c>
      <c r="E67" s="735"/>
      <c r="F67" s="735"/>
      <c r="G67" s="735">
        <v>38842137</v>
      </c>
    </row>
    <row r="68" spans="3:7">
      <c r="C68" s="48" t="s">
        <v>108</v>
      </c>
      <c r="D68" s="736">
        <v>401450637</v>
      </c>
      <c r="E68" s="736">
        <v>1600000</v>
      </c>
      <c r="F68" s="736">
        <v>187442000</v>
      </c>
      <c r="G68" s="736">
        <v>590492637</v>
      </c>
    </row>
    <row r="70" spans="3:7">
      <c r="C70" s="72" t="s">
        <v>107</v>
      </c>
      <c r="D70" s="741">
        <v>10</v>
      </c>
      <c r="E70" s="741">
        <v>11</v>
      </c>
      <c r="F70" s="741">
        <v>12</v>
      </c>
      <c r="G70" s="741" t="s">
        <v>108</v>
      </c>
    </row>
    <row r="71" spans="3:7">
      <c r="C71" s="478" t="s">
        <v>1316</v>
      </c>
      <c r="D71" s="737">
        <f>D56</f>
        <v>0</v>
      </c>
      <c r="E71" s="737">
        <f t="shared" ref="E71:G71" si="0">E56</f>
        <v>0</v>
      </c>
      <c r="F71" s="737">
        <f t="shared" si="0"/>
        <v>3650000</v>
      </c>
      <c r="G71" s="737">
        <f t="shared" si="0"/>
        <v>3650000</v>
      </c>
    </row>
    <row r="72" spans="3:7">
      <c r="C72" s="478" t="s">
        <v>1317</v>
      </c>
      <c r="D72" s="737">
        <f>D57</f>
        <v>0</v>
      </c>
      <c r="E72" s="737">
        <f t="shared" ref="E72:G72" si="1">E57</f>
        <v>0</v>
      </c>
      <c r="F72" s="737">
        <f t="shared" si="1"/>
        <v>1752000</v>
      </c>
      <c r="G72" s="737">
        <f t="shared" si="1"/>
        <v>1752000</v>
      </c>
    </row>
    <row r="73" spans="3:7">
      <c r="C73" s="478" t="s">
        <v>1318</v>
      </c>
      <c r="D73" s="737">
        <f>D58</f>
        <v>0</v>
      </c>
      <c r="E73" s="737">
        <f t="shared" ref="E73:G73" si="2">E58</f>
        <v>0</v>
      </c>
      <c r="F73" s="737">
        <f t="shared" si="2"/>
        <v>14600000</v>
      </c>
      <c r="G73" s="737">
        <f t="shared" si="2"/>
        <v>14600000</v>
      </c>
    </row>
    <row r="74" spans="3:7">
      <c r="C74" s="478" t="s">
        <v>162</v>
      </c>
      <c r="D74" s="737">
        <f>D59</f>
        <v>0</v>
      </c>
      <c r="E74" s="737">
        <f t="shared" ref="E74:G74" si="3">E59</f>
        <v>0</v>
      </c>
      <c r="F74" s="737">
        <f t="shared" si="3"/>
        <v>50000000</v>
      </c>
      <c r="G74" s="737">
        <f t="shared" si="3"/>
        <v>50000000</v>
      </c>
    </row>
    <row r="75" spans="3:7">
      <c r="C75" s="478" t="s">
        <v>25</v>
      </c>
      <c r="D75" s="737">
        <f>D61+D67</f>
        <v>368364637</v>
      </c>
      <c r="E75" s="737">
        <f t="shared" ref="E75:G75" si="4">E61+E67</f>
        <v>1600000</v>
      </c>
      <c r="F75" s="737">
        <f t="shared" si="4"/>
        <v>1800000</v>
      </c>
      <c r="G75" s="737">
        <f t="shared" si="4"/>
        <v>371764637</v>
      </c>
    </row>
    <row r="76" spans="3:7">
      <c r="C76" s="478" t="s">
        <v>80</v>
      </c>
      <c r="D76" s="737">
        <f>D62</f>
        <v>33086000</v>
      </c>
      <c r="E76" s="737">
        <f t="shared" ref="E76:G76" si="5">E62</f>
        <v>0</v>
      </c>
      <c r="F76" s="737">
        <f t="shared" si="5"/>
        <v>87230000</v>
      </c>
      <c r="G76" s="737">
        <f t="shared" si="5"/>
        <v>120316000</v>
      </c>
    </row>
    <row r="77" spans="3:7">
      <c r="C77" s="478" t="s">
        <v>1319</v>
      </c>
      <c r="D77" s="737">
        <f>D63</f>
        <v>0</v>
      </c>
      <c r="E77" s="737">
        <f t="shared" ref="E77:G77" si="6">E63</f>
        <v>0</v>
      </c>
      <c r="F77" s="737">
        <f t="shared" si="6"/>
        <v>3410000</v>
      </c>
      <c r="G77" s="737">
        <f t="shared" si="6"/>
        <v>3410000</v>
      </c>
    </row>
    <row r="78" spans="3:7">
      <c r="C78" s="478" t="s">
        <v>1315</v>
      </c>
      <c r="D78" s="737">
        <f>D64</f>
        <v>0</v>
      </c>
      <c r="E78" s="737">
        <f t="shared" ref="E78:G78" si="7">E64</f>
        <v>0</v>
      </c>
      <c r="F78" s="737">
        <f t="shared" si="7"/>
        <v>20000000</v>
      </c>
      <c r="G78" s="737">
        <f t="shared" si="7"/>
        <v>20000000</v>
      </c>
    </row>
    <row r="79" spans="3:7">
      <c r="C79" s="478" t="s">
        <v>1144</v>
      </c>
      <c r="D79" s="737">
        <f>D65</f>
        <v>0</v>
      </c>
      <c r="E79" s="737">
        <f t="shared" ref="E79:G79" si="8">E65</f>
        <v>0</v>
      </c>
      <c r="F79" s="737">
        <f t="shared" si="8"/>
        <v>5000000</v>
      </c>
      <c r="G79" s="737">
        <f t="shared" si="8"/>
        <v>5000000</v>
      </c>
    </row>
    <row r="80" spans="3:7">
      <c r="C80" s="48" t="s">
        <v>108</v>
      </c>
      <c r="D80" s="736">
        <f>SUM(D71:D79)</f>
        <v>401450637</v>
      </c>
      <c r="E80" s="736">
        <f t="shared" ref="E80:G80" si="9">SUM(E71:E79)</f>
        <v>1600000</v>
      </c>
      <c r="F80" s="736">
        <f t="shared" si="9"/>
        <v>187442000</v>
      </c>
      <c r="G80" s="736">
        <f t="shared" si="9"/>
        <v>590492637</v>
      </c>
    </row>
    <row r="82" spans="3:7">
      <c r="C82" s="72" t="s">
        <v>107</v>
      </c>
      <c r="D82" s="741">
        <v>10</v>
      </c>
      <c r="E82" s="741">
        <v>11</v>
      </c>
      <c r="F82" s="741">
        <v>12</v>
      </c>
      <c r="G82" s="741" t="s">
        <v>108</v>
      </c>
    </row>
    <row r="83" spans="3:7">
      <c r="C83" s="478" t="s">
        <v>1316</v>
      </c>
      <c r="D83" s="742">
        <f>D71/1000000</f>
        <v>0</v>
      </c>
      <c r="E83" s="742">
        <f t="shared" ref="E83:G83" si="10">E71/1000000</f>
        <v>0</v>
      </c>
      <c r="F83" s="742">
        <f t="shared" si="10"/>
        <v>3.65</v>
      </c>
      <c r="G83" s="742">
        <f t="shared" si="10"/>
        <v>3.65</v>
      </c>
    </row>
    <row r="84" spans="3:7">
      <c r="C84" s="478" t="s">
        <v>1317</v>
      </c>
      <c r="D84" s="742">
        <f t="shared" ref="D84:G84" si="11">D72/1000000</f>
        <v>0</v>
      </c>
      <c r="E84" s="742">
        <f t="shared" si="11"/>
        <v>0</v>
      </c>
      <c r="F84" s="742">
        <f t="shared" si="11"/>
        <v>1.752</v>
      </c>
      <c r="G84" s="742">
        <f t="shared" si="11"/>
        <v>1.752</v>
      </c>
    </row>
    <row r="85" spans="3:7">
      <c r="C85" s="478" t="s">
        <v>1318</v>
      </c>
      <c r="D85" s="742">
        <f t="shared" ref="D85:G85" si="12">D73/1000000</f>
        <v>0</v>
      </c>
      <c r="E85" s="742">
        <f t="shared" si="12"/>
        <v>0</v>
      </c>
      <c r="F85" s="742">
        <f t="shared" si="12"/>
        <v>14.6</v>
      </c>
      <c r="G85" s="742">
        <f t="shared" si="12"/>
        <v>14.6</v>
      </c>
    </row>
    <row r="86" spans="3:7">
      <c r="C86" s="478" t="s">
        <v>162</v>
      </c>
      <c r="D86" s="742">
        <f t="shared" ref="D86:G86" si="13">D74/1000000</f>
        <v>0</v>
      </c>
      <c r="E86" s="742">
        <f t="shared" si="13"/>
        <v>0</v>
      </c>
      <c r="F86" s="742">
        <f t="shared" si="13"/>
        <v>50</v>
      </c>
      <c r="G86" s="742">
        <f t="shared" si="13"/>
        <v>50</v>
      </c>
    </row>
    <row r="87" spans="3:7">
      <c r="C87" s="478" t="s">
        <v>25</v>
      </c>
      <c r="D87" s="742">
        <f t="shared" ref="D87:G87" si="14">D75/1000000</f>
        <v>368.36463700000002</v>
      </c>
      <c r="E87" s="742">
        <f t="shared" si="14"/>
        <v>1.6</v>
      </c>
      <c r="F87" s="742">
        <f t="shared" si="14"/>
        <v>1.8</v>
      </c>
      <c r="G87" s="742">
        <f t="shared" si="14"/>
        <v>371.76463699999999</v>
      </c>
    </row>
    <row r="88" spans="3:7">
      <c r="C88" s="478" t="s">
        <v>80</v>
      </c>
      <c r="D88" s="742">
        <f t="shared" ref="D88:G88" si="15">D76/1000000</f>
        <v>33.085999999999999</v>
      </c>
      <c r="E88" s="742">
        <f t="shared" si="15"/>
        <v>0</v>
      </c>
      <c r="F88" s="742">
        <f t="shared" si="15"/>
        <v>87.23</v>
      </c>
      <c r="G88" s="742">
        <f t="shared" si="15"/>
        <v>120.316</v>
      </c>
    </row>
    <row r="89" spans="3:7">
      <c r="C89" s="478" t="s">
        <v>1319</v>
      </c>
      <c r="D89" s="742">
        <f t="shared" ref="D89:G89" si="16">D77/1000000</f>
        <v>0</v>
      </c>
      <c r="E89" s="742">
        <f t="shared" si="16"/>
        <v>0</v>
      </c>
      <c r="F89" s="742">
        <f t="shared" si="16"/>
        <v>3.41</v>
      </c>
      <c r="G89" s="742">
        <f t="shared" si="16"/>
        <v>3.41</v>
      </c>
    </row>
    <row r="90" spans="3:7">
      <c r="C90" s="478" t="s">
        <v>1315</v>
      </c>
      <c r="D90" s="742">
        <f t="shared" ref="D90:G90" si="17">D78/1000000</f>
        <v>0</v>
      </c>
      <c r="E90" s="742">
        <f t="shared" si="17"/>
        <v>0</v>
      </c>
      <c r="F90" s="742">
        <f t="shared" si="17"/>
        <v>20</v>
      </c>
      <c r="G90" s="742">
        <f t="shared" si="17"/>
        <v>20</v>
      </c>
    </row>
    <row r="91" spans="3:7">
      <c r="C91" s="478" t="s">
        <v>1144</v>
      </c>
      <c r="D91" s="742">
        <f t="shared" ref="D91:G91" si="18">D79/1000000</f>
        <v>0</v>
      </c>
      <c r="E91" s="742">
        <f t="shared" si="18"/>
        <v>0</v>
      </c>
      <c r="F91" s="742">
        <f t="shared" si="18"/>
        <v>5</v>
      </c>
      <c r="G91" s="742">
        <f t="shared" si="18"/>
        <v>5</v>
      </c>
    </row>
    <row r="92" spans="3:7">
      <c r="C92" s="48" t="s">
        <v>108</v>
      </c>
      <c r="D92" s="743">
        <f>SUM(D83:D91)</f>
        <v>401.45063700000003</v>
      </c>
      <c r="E92" s="743">
        <f t="shared" ref="E92" si="19">SUM(E83:E91)</f>
        <v>1.6</v>
      </c>
      <c r="F92" s="743">
        <f t="shared" ref="F92" si="20">SUM(F83:F91)</f>
        <v>187.44199999999998</v>
      </c>
      <c r="G92" s="743">
        <f t="shared" ref="G92" si="21">SUM(G83:G91)</f>
        <v>590.49263699999995</v>
      </c>
    </row>
    <row r="105" spans="1:36" ht="40.5">
      <c r="A105" s="211" t="s">
        <v>339</v>
      </c>
      <c r="B105" s="211" t="s">
        <v>340</v>
      </c>
      <c r="C105" s="212" t="s">
        <v>341</v>
      </c>
      <c r="D105" s="212" t="s">
        <v>342</v>
      </c>
      <c r="E105" s="240" t="s">
        <v>422</v>
      </c>
      <c r="F105" s="240" t="s">
        <v>502</v>
      </c>
      <c r="G105" s="240" t="s">
        <v>503</v>
      </c>
      <c r="H105" s="212" t="s">
        <v>0</v>
      </c>
      <c r="I105" s="212" t="s">
        <v>343</v>
      </c>
      <c r="J105" s="212" t="s">
        <v>344</v>
      </c>
      <c r="K105" s="212" t="s">
        <v>345</v>
      </c>
      <c r="L105" s="212" t="s">
        <v>346</v>
      </c>
      <c r="M105" s="212" t="s">
        <v>347</v>
      </c>
      <c r="N105" s="524" t="s">
        <v>348</v>
      </c>
      <c r="O105" s="214" t="s">
        <v>349</v>
      </c>
      <c r="P105" s="214" t="s">
        <v>350</v>
      </c>
      <c r="Q105" s="401" t="s">
        <v>1237</v>
      </c>
      <c r="R105" s="344" t="s">
        <v>178</v>
      </c>
      <c r="S105" s="239" t="s">
        <v>351</v>
      </c>
      <c r="T105" s="396" t="s">
        <v>352</v>
      </c>
      <c r="U105" s="239" t="s">
        <v>353</v>
      </c>
      <c r="V105" s="239" t="s">
        <v>504</v>
      </c>
      <c r="W105" s="238" t="s">
        <v>354</v>
      </c>
      <c r="X105" s="239" t="s">
        <v>355</v>
      </c>
      <c r="Y105" s="216" t="s">
        <v>356</v>
      </c>
      <c r="Z105" s="215" t="s">
        <v>357</v>
      </c>
      <c r="AA105" s="238" t="s">
        <v>358</v>
      </c>
      <c r="AB105" s="238" t="s">
        <v>505</v>
      </c>
      <c r="AC105" s="238" t="s">
        <v>359</v>
      </c>
      <c r="AD105" s="238" t="s">
        <v>360</v>
      </c>
      <c r="AE105" s="238" t="s">
        <v>361</v>
      </c>
      <c r="AF105" s="238" t="s">
        <v>362</v>
      </c>
      <c r="AG105" s="238" t="s">
        <v>506</v>
      </c>
      <c r="AH105" s="212" t="s">
        <v>363</v>
      </c>
      <c r="AI105" s="237" t="s">
        <v>364</v>
      </c>
      <c r="AJ105" s="237" t="s">
        <v>965</v>
      </c>
    </row>
    <row r="106" spans="1:36" ht="39">
      <c r="A106" s="572" t="s">
        <v>740</v>
      </c>
      <c r="B106" s="588" t="s">
        <v>366</v>
      </c>
      <c r="C106" s="576" t="s">
        <v>501</v>
      </c>
      <c r="D106" s="574" t="s">
        <v>401</v>
      </c>
      <c r="E106" s="574"/>
      <c r="F106" s="574"/>
      <c r="G106" s="574"/>
      <c r="H106" s="589" t="s">
        <v>1276</v>
      </c>
      <c r="I106" s="574" t="s">
        <v>517</v>
      </c>
      <c r="J106" s="584" t="s">
        <v>370</v>
      </c>
      <c r="K106" s="576" t="s">
        <v>53</v>
      </c>
      <c r="L106" s="576" t="s">
        <v>291</v>
      </c>
      <c r="M106" s="574" t="s">
        <v>518</v>
      </c>
      <c r="N106" s="574" t="s">
        <v>3</v>
      </c>
      <c r="O106" s="590">
        <v>7500000</v>
      </c>
      <c r="P106" s="577">
        <v>54750000</v>
      </c>
      <c r="Q106" s="577"/>
      <c r="R106" s="757">
        <v>54750000</v>
      </c>
      <c r="S106" s="590"/>
      <c r="T106" s="591"/>
      <c r="U106" s="591"/>
      <c r="V106" s="580"/>
      <c r="W106" s="592"/>
      <c r="X106" s="593"/>
      <c r="Y106" s="594">
        <v>45651</v>
      </c>
      <c r="Z106" s="595">
        <v>12</v>
      </c>
      <c r="AA106" s="592"/>
      <c r="AB106" s="592"/>
      <c r="AC106" s="592"/>
      <c r="AD106" s="592"/>
      <c r="AE106" s="592"/>
      <c r="AF106" s="596"/>
      <c r="AG106" s="592"/>
      <c r="AH106" s="597" t="s">
        <v>1277</v>
      </c>
      <c r="AI106" s="574"/>
      <c r="AJ106" s="574" t="s">
        <v>958</v>
      </c>
    </row>
    <row r="107" spans="1:36" ht="64.5">
      <c r="A107" s="777" t="s">
        <v>794</v>
      </c>
      <c r="B107" s="778" t="s">
        <v>366</v>
      </c>
      <c r="C107" s="746" t="s">
        <v>526</v>
      </c>
      <c r="D107" s="779" t="s">
        <v>398</v>
      </c>
      <c r="E107" s="779"/>
      <c r="F107" s="574"/>
      <c r="G107" s="574"/>
      <c r="H107" s="780" t="s">
        <v>1276</v>
      </c>
      <c r="I107" s="779" t="s">
        <v>374</v>
      </c>
      <c r="J107" s="584" t="s">
        <v>370</v>
      </c>
      <c r="K107" s="576" t="s">
        <v>82</v>
      </c>
      <c r="L107" s="576" t="s">
        <v>497</v>
      </c>
      <c r="M107" s="574" t="s">
        <v>498</v>
      </c>
      <c r="N107" s="779" t="s">
        <v>1</v>
      </c>
      <c r="O107" s="781">
        <v>18371250</v>
      </c>
      <c r="P107" s="782">
        <v>18371250</v>
      </c>
      <c r="Q107" s="782">
        <v>18371250</v>
      </c>
      <c r="R107" s="784">
        <v>0</v>
      </c>
      <c r="S107" s="623"/>
      <c r="T107" s="580"/>
      <c r="U107" s="580"/>
      <c r="V107" s="580"/>
      <c r="W107" s="592"/>
      <c r="X107" s="582"/>
      <c r="Y107" s="785">
        <v>45566</v>
      </c>
      <c r="Z107" s="786">
        <v>10</v>
      </c>
      <c r="AA107" s="787"/>
      <c r="AB107" s="787"/>
      <c r="AC107" s="787"/>
      <c r="AD107" s="787"/>
      <c r="AE107" s="787"/>
      <c r="AF107" s="787"/>
      <c r="AG107" s="787"/>
      <c r="AH107" s="769" t="s">
        <v>1292</v>
      </c>
      <c r="AI107" s="779"/>
      <c r="AJ107" s="778" t="s">
        <v>958</v>
      </c>
    </row>
    <row r="108" spans="1:36" ht="64.5">
      <c r="A108" s="777" t="s">
        <v>794</v>
      </c>
      <c r="B108" s="778" t="s">
        <v>366</v>
      </c>
      <c r="C108" s="746" t="s">
        <v>526</v>
      </c>
      <c r="D108" s="779" t="s">
        <v>398</v>
      </c>
      <c r="E108" s="779"/>
      <c r="F108" s="574"/>
      <c r="G108" s="574"/>
      <c r="H108" s="780" t="s">
        <v>1276</v>
      </c>
      <c r="I108" s="779" t="s">
        <v>374</v>
      </c>
      <c r="J108" s="584" t="s">
        <v>370</v>
      </c>
      <c r="K108" s="576" t="s">
        <v>82</v>
      </c>
      <c r="L108" s="576" t="s">
        <v>497</v>
      </c>
      <c r="M108" s="574" t="s">
        <v>498</v>
      </c>
      <c r="N108" s="779" t="s">
        <v>1</v>
      </c>
      <c r="O108" s="781">
        <v>18371250</v>
      </c>
      <c r="P108" s="782">
        <v>18371250</v>
      </c>
      <c r="Q108" s="782">
        <v>18371250</v>
      </c>
      <c r="R108" s="784">
        <v>0</v>
      </c>
      <c r="S108" s="623"/>
      <c r="T108" s="580"/>
      <c r="U108" s="580"/>
      <c r="V108" s="580"/>
      <c r="W108" s="592"/>
      <c r="X108" s="582"/>
      <c r="Y108" s="785">
        <v>45597</v>
      </c>
      <c r="Z108" s="786">
        <v>11</v>
      </c>
      <c r="AA108" s="787"/>
      <c r="AB108" s="787"/>
      <c r="AC108" s="787"/>
      <c r="AD108" s="787"/>
      <c r="AE108" s="787"/>
      <c r="AF108" s="787"/>
      <c r="AG108" s="787"/>
      <c r="AH108" s="769" t="s">
        <v>1292</v>
      </c>
      <c r="AI108" s="779"/>
      <c r="AJ108" s="778" t="s">
        <v>958</v>
      </c>
    </row>
    <row r="109" spans="1:36" ht="64.5">
      <c r="A109" s="777" t="s">
        <v>794</v>
      </c>
      <c r="B109" s="778" t="s">
        <v>366</v>
      </c>
      <c r="C109" s="746" t="s">
        <v>526</v>
      </c>
      <c r="D109" s="779" t="s">
        <v>398</v>
      </c>
      <c r="E109" s="779"/>
      <c r="F109" s="574"/>
      <c r="G109" s="574"/>
      <c r="H109" s="780" t="s">
        <v>1276</v>
      </c>
      <c r="I109" s="779" t="s">
        <v>374</v>
      </c>
      <c r="J109" s="584" t="s">
        <v>370</v>
      </c>
      <c r="K109" s="576" t="s">
        <v>82</v>
      </c>
      <c r="L109" s="576" t="s">
        <v>497</v>
      </c>
      <c r="M109" s="574" t="s">
        <v>498</v>
      </c>
      <c r="N109" s="779" t="s">
        <v>1</v>
      </c>
      <c r="O109" s="781">
        <v>18371250</v>
      </c>
      <c r="P109" s="782">
        <v>18371250</v>
      </c>
      <c r="Q109" s="782">
        <v>18371250</v>
      </c>
      <c r="R109" s="784">
        <v>0</v>
      </c>
      <c r="S109" s="623"/>
      <c r="T109" s="580"/>
      <c r="U109" s="580"/>
      <c r="V109" s="580"/>
      <c r="W109" s="592"/>
      <c r="X109" s="582"/>
      <c r="Y109" s="785">
        <v>45627</v>
      </c>
      <c r="Z109" s="786">
        <v>12</v>
      </c>
      <c r="AA109" s="787"/>
      <c r="AB109" s="787"/>
      <c r="AC109" s="787"/>
      <c r="AD109" s="787"/>
      <c r="AE109" s="787"/>
      <c r="AF109" s="787"/>
      <c r="AG109" s="787"/>
      <c r="AH109" s="769" t="s">
        <v>1292</v>
      </c>
      <c r="AI109" s="779"/>
      <c r="AJ109" s="778" t="s">
        <v>958</v>
      </c>
    </row>
    <row r="110" spans="1:36">
      <c r="A110" s="572" t="s">
        <v>836</v>
      </c>
      <c r="B110" s="588" t="s">
        <v>366</v>
      </c>
      <c r="C110" s="574" t="s">
        <v>393</v>
      </c>
      <c r="D110" s="574" t="s">
        <v>401</v>
      </c>
      <c r="E110" s="574"/>
      <c r="F110" s="574"/>
      <c r="G110" s="574"/>
      <c r="H110" s="574" t="s">
        <v>1172</v>
      </c>
      <c r="I110" s="574" t="s">
        <v>527</v>
      </c>
      <c r="J110" s="584" t="s">
        <v>370</v>
      </c>
      <c r="K110" s="576" t="s">
        <v>82</v>
      </c>
      <c r="L110" s="576" t="s">
        <v>14</v>
      </c>
      <c r="M110" s="574" t="s">
        <v>390</v>
      </c>
      <c r="N110" s="625" t="s">
        <v>3</v>
      </c>
      <c r="O110" s="577">
        <v>100000</v>
      </c>
      <c r="P110" s="577">
        <v>710000</v>
      </c>
      <c r="Q110" s="577">
        <v>710000</v>
      </c>
      <c r="R110" s="757">
        <v>0</v>
      </c>
      <c r="S110" s="581"/>
      <c r="T110" s="581"/>
      <c r="U110" s="581"/>
      <c r="V110" s="581">
        <v>438000</v>
      </c>
      <c r="W110" s="584"/>
      <c r="X110" s="582"/>
      <c r="Y110" s="584" t="s">
        <v>936</v>
      </c>
      <c r="Z110" s="626">
        <v>10</v>
      </c>
      <c r="AA110" s="584"/>
      <c r="AB110" s="584"/>
      <c r="AC110" s="584"/>
      <c r="AD110" s="584"/>
      <c r="AE110" s="584"/>
      <c r="AF110" s="584"/>
      <c r="AG110" s="584"/>
      <c r="AH110" s="574" t="s">
        <v>391</v>
      </c>
      <c r="AI110" s="574"/>
      <c r="AJ110" s="588" t="s">
        <v>90</v>
      </c>
    </row>
    <row r="111" spans="1:36">
      <c r="A111" s="572" t="s">
        <v>837</v>
      </c>
      <c r="B111" s="588" t="s">
        <v>366</v>
      </c>
      <c r="C111" s="574" t="s">
        <v>389</v>
      </c>
      <c r="D111" s="574" t="s">
        <v>401</v>
      </c>
      <c r="E111" s="574"/>
      <c r="F111" s="574"/>
      <c r="G111" s="574"/>
      <c r="H111" s="574" t="s">
        <v>1172</v>
      </c>
      <c r="I111" s="574" t="s">
        <v>527</v>
      </c>
      <c r="J111" s="584" t="s">
        <v>370</v>
      </c>
      <c r="K111" s="576" t="s">
        <v>82</v>
      </c>
      <c r="L111" s="576" t="s">
        <v>14</v>
      </c>
      <c r="M111" s="574" t="s">
        <v>390</v>
      </c>
      <c r="N111" s="625" t="s">
        <v>3</v>
      </c>
      <c r="O111" s="577">
        <v>300000</v>
      </c>
      <c r="P111" s="577">
        <v>2130000</v>
      </c>
      <c r="Q111" s="581">
        <v>2130000</v>
      </c>
      <c r="R111" s="757">
        <v>0</v>
      </c>
      <c r="S111" s="581"/>
      <c r="T111" s="581"/>
      <c r="U111" s="581"/>
      <c r="V111" s="581">
        <v>1314000</v>
      </c>
      <c r="W111" s="573"/>
      <c r="X111" s="582"/>
      <c r="Y111" s="584" t="s">
        <v>936</v>
      </c>
      <c r="Z111" s="626">
        <v>10</v>
      </c>
      <c r="AA111" s="573"/>
      <c r="AB111" s="584"/>
      <c r="AC111" s="584"/>
      <c r="AD111" s="584"/>
      <c r="AE111" s="584"/>
      <c r="AF111" s="584"/>
      <c r="AG111" s="584"/>
      <c r="AH111" s="574" t="s">
        <v>391</v>
      </c>
      <c r="AI111" s="574"/>
      <c r="AJ111" s="588" t="s">
        <v>90</v>
      </c>
    </row>
    <row r="112" spans="1:36">
      <c r="A112" s="572" t="s">
        <v>838</v>
      </c>
      <c r="B112" s="588" t="s">
        <v>366</v>
      </c>
      <c r="C112" s="574" t="s">
        <v>392</v>
      </c>
      <c r="D112" s="574" t="s">
        <v>401</v>
      </c>
      <c r="E112" s="574"/>
      <c r="F112" s="574"/>
      <c r="G112" s="574"/>
      <c r="H112" s="574" t="s">
        <v>1172</v>
      </c>
      <c r="I112" s="574" t="s">
        <v>527</v>
      </c>
      <c r="J112" s="584" t="s">
        <v>370</v>
      </c>
      <c r="K112" s="576" t="s">
        <v>82</v>
      </c>
      <c r="L112" s="576" t="s">
        <v>14</v>
      </c>
      <c r="M112" s="574" t="s">
        <v>390</v>
      </c>
      <c r="N112" s="625" t="s">
        <v>3</v>
      </c>
      <c r="O112" s="577">
        <v>300000</v>
      </c>
      <c r="P112" s="577">
        <v>2130000</v>
      </c>
      <c r="Q112" s="581">
        <v>2130000</v>
      </c>
      <c r="R112" s="757">
        <v>0</v>
      </c>
      <c r="S112" s="581"/>
      <c r="T112" s="581"/>
      <c r="U112" s="581"/>
      <c r="V112" s="581">
        <v>1314000</v>
      </c>
      <c r="W112" s="584"/>
      <c r="X112" s="582"/>
      <c r="Y112" s="584" t="s">
        <v>936</v>
      </c>
      <c r="Z112" s="626">
        <v>10</v>
      </c>
      <c r="AA112" s="584"/>
      <c r="AB112" s="584"/>
      <c r="AC112" s="584"/>
      <c r="AD112" s="584"/>
      <c r="AE112" s="584"/>
      <c r="AF112" s="584"/>
      <c r="AG112" s="584"/>
      <c r="AH112" s="574" t="s">
        <v>391</v>
      </c>
      <c r="AI112" s="574"/>
      <c r="AJ112" s="588" t="s">
        <v>90</v>
      </c>
    </row>
    <row r="113" spans="1:36">
      <c r="A113" s="572" t="s">
        <v>839</v>
      </c>
      <c r="B113" s="588" t="s">
        <v>366</v>
      </c>
      <c r="C113" s="574" t="s">
        <v>394</v>
      </c>
      <c r="D113" s="574" t="s">
        <v>401</v>
      </c>
      <c r="E113" s="574"/>
      <c r="F113" s="574"/>
      <c r="G113" s="574"/>
      <c r="H113" s="574" t="s">
        <v>1172</v>
      </c>
      <c r="I113" s="574" t="s">
        <v>527</v>
      </c>
      <c r="J113" s="584" t="s">
        <v>370</v>
      </c>
      <c r="K113" s="576" t="s">
        <v>82</v>
      </c>
      <c r="L113" s="576" t="s">
        <v>14</v>
      </c>
      <c r="M113" s="574" t="s">
        <v>390</v>
      </c>
      <c r="N113" s="625" t="s">
        <v>3</v>
      </c>
      <c r="O113" s="577">
        <v>500000</v>
      </c>
      <c r="P113" s="577">
        <v>3550000</v>
      </c>
      <c r="Q113" s="581">
        <v>3550000</v>
      </c>
      <c r="R113" s="757">
        <v>0</v>
      </c>
      <c r="S113" s="581"/>
      <c r="T113" s="581"/>
      <c r="U113" s="581"/>
      <c r="V113" s="581">
        <v>2190000</v>
      </c>
      <c r="W113" s="584"/>
      <c r="X113" s="582"/>
      <c r="Y113" s="584" t="s">
        <v>936</v>
      </c>
      <c r="Z113" s="626">
        <v>10</v>
      </c>
      <c r="AA113" s="584"/>
      <c r="AB113" s="584"/>
      <c r="AC113" s="584"/>
      <c r="AD113" s="584"/>
      <c r="AE113" s="584"/>
      <c r="AF113" s="584"/>
      <c r="AG113" s="584"/>
      <c r="AH113" s="574" t="s">
        <v>391</v>
      </c>
      <c r="AI113" s="574"/>
      <c r="AJ113" s="588" t="s">
        <v>90</v>
      </c>
    </row>
    <row r="114" spans="1:36" ht="52">
      <c r="A114" s="777" t="s">
        <v>795</v>
      </c>
      <c r="B114" s="778" t="s">
        <v>366</v>
      </c>
      <c r="C114" s="746" t="s">
        <v>529</v>
      </c>
      <c r="D114" s="779" t="s">
        <v>398</v>
      </c>
      <c r="E114" s="779"/>
      <c r="F114" s="574"/>
      <c r="G114" s="574"/>
      <c r="H114" s="780" t="s">
        <v>1276</v>
      </c>
      <c r="I114" s="779" t="s">
        <v>374</v>
      </c>
      <c r="J114" s="584" t="s">
        <v>370</v>
      </c>
      <c r="K114" s="576" t="s">
        <v>82</v>
      </c>
      <c r="L114" s="576" t="s">
        <v>497</v>
      </c>
      <c r="M114" s="574" t="s">
        <v>498</v>
      </c>
      <c r="N114" s="779" t="s">
        <v>1</v>
      </c>
      <c r="O114" s="781">
        <v>47062500</v>
      </c>
      <c r="P114" s="782">
        <v>47062500</v>
      </c>
      <c r="Q114" s="783">
        <v>47062500</v>
      </c>
      <c r="R114" s="784">
        <v>0</v>
      </c>
      <c r="S114" s="623"/>
      <c r="T114" s="580"/>
      <c r="U114" s="580"/>
      <c r="V114" s="580"/>
      <c r="W114" s="592"/>
      <c r="X114" s="582"/>
      <c r="Y114" s="785">
        <v>45566</v>
      </c>
      <c r="Z114" s="786">
        <v>10</v>
      </c>
      <c r="AA114" s="787"/>
      <c r="AB114" s="787"/>
      <c r="AC114" s="787"/>
      <c r="AD114" s="787"/>
      <c r="AE114" s="787"/>
      <c r="AF114" s="787"/>
      <c r="AG114" s="787"/>
      <c r="AH114" s="769" t="s">
        <v>1292</v>
      </c>
      <c r="AI114" s="779"/>
      <c r="AJ114" s="778" t="s">
        <v>958</v>
      </c>
    </row>
    <row r="115" spans="1:36" ht="52">
      <c r="A115" s="777" t="s">
        <v>795</v>
      </c>
      <c r="B115" s="778" t="s">
        <v>366</v>
      </c>
      <c r="C115" s="746" t="s">
        <v>529</v>
      </c>
      <c r="D115" s="779" t="s">
        <v>398</v>
      </c>
      <c r="E115" s="779"/>
      <c r="F115" s="574"/>
      <c r="G115" s="574"/>
      <c r="H115" s="780" t="s">
        <v>1276</v>
      </c>
      <c r="I115" s="779" t="s">
        <v>374</v>
      </c>
      <c r="J115" s="584" t="s">
        <v>370</v>
      </c>
      <c r="K115" s="576" t="s">
        <v>82</v>
      </c>
      <c r="L115" s="576" t="s">
        <v>497</v>
      </c>
      <c r="M115" s="574" t="s">
        <v>498</v>
      </c>
      <c r="N115" s="779" t="s">
        <v>1</v>
      </c>
      <c r="O115" s="781">
        <v>47062500</v>
      </c>
      <c r="P115" s="782">
        <v>47062500</v>
      </c>
      <c r="Q115" s="783">
        <v>47062500</v>
      </c>
      <c r="R115" s="784">
        <v>0</v>
      </c>
      <c r="S115" s="623"/>
      <c r="T115" s="580"/>
      <c r="U115" s="580"/>
      <c r="V115" s="580"/>
      <c r="W115" s="592"/>
      <c r="X115" s="582"/>
      <c r="Y115" s="785">
        <v>45597</v>
      </c>
      <c r="Z115" s="786">
        <v>11</v>
      </c>
      <c r="AA115" s="787"/>
      <c r="AB115" s="787"/>
      <c r="AC115" s="787"/>
      <c r="AD115" s="787"/>
      <c r="AE115" s="787"/>
      <c r="AF115" s="787"/>
      <c r="AG115" s="787"/>
      <c r="AH115" s="769" t="s">
        <v>1292</v>
      </c>
      <c r="AI115" s="779"/>
      <c r="AJ115" s="778" t="s">
        <v>958</v>
      </c>
    </row>
    <row r="116" spans="1:36" ht="52">
      <c r="A116" s="777" t="s">
        <v>795</v>
      </c>
      <c r="B116" s="778" t="s">
        <v>366</v>
      </c>
      <c r="C116" s="746" t="s">
        <v>529</v>
      </c>
      <c r="D116" s="779" t="s">
        <v>398</v>
      </c>
      <c r="E116" s="779"/>
      <c r="F116" s="574"/>
      <c r="G116" s="574"/>
      <c r="H116" s="780" t="s">
        <v>1276</v>
      </c>
      <c r="I116" s="779" t="s">
        <v>374</v>
      </c>
      <c r="J116" s="584" t="s">
        <v>370</v>
      </c>
      <c r="K116" s="576" t="s">
        <v>82</v>
      </c>
      <c r="L116" s="576" t="s">
        <v>497</v>
      </c>
      <c r="M116" s="574" t="s">
        <v>498</v>
      </c>
      <c r="N116" s="779" t="s">
        <v>1</v>
      </c>
      <c r="O116" s="781">
        <v>47062500</v>
      </c>
      <c r="P116" s="782">
        <v>47062500</v>
      </c>
      <c r="Q116" s="783">
        <v>47062500</v>
      </c>
      <c r="R116" s="784">
        <v>0</v>
      </c>
      <c r="S116" s="623"/>
      <c r="T116" s="580"/>
      <c r="U116" s="580"/>
      <c r="V116" s="580"/>
      <c r="W116" s="592"/>
      <c r="X116" s="582"/>
      <c r="Y116" s="785">
        <v>45627</v>
      </c>
      <c r="Z116" s="786">
        <v>12</v>
      </c>
      <c r="AA116" s="787"/>
      <c r="AB116" s="787"/>
      <c r="AC116" s="787"/>
      <c r="AD116" s="787"/>
      <c r="AE116" s="787"/>
      <c r="AF116" s="787"/>
      <c r="AG116" s="787"/>
      <c r="AH116" s="769" t="s">
        <v>1292</v>
      </c>
      <c r="AI116" s="779"/>
      <c r="AJ116" s="778" t="s">
        <v>958</v>
      </c>
    </row>
    <row r="117" spans="1:36" ht="27">
      <c r="A117" s="777" t="s">
        <v>841</v>
      </c>
      <c r="B117" s="778" t="s">
        <v>366</v>
      </c>
      <c r="C117" s="746" t="s">
        <v>530</v>
      </c>
      <c r="D117" s="779" t="s">
        <v>398</v>
      </c>
      <c r="E117" s="779"/>
      <c r="F117" s="574"/>
      <c r="G117" s="574"/>
      <c r="H117" s="779" t="s">
        <v>531</v>
      </c>
      <c r="I117" s="779" t="s">
        <v>374</v>
      </c>
      <c r="J117" s="584" t="s">
        <v>370</v>
      </c>
      <c r="K117" s="576" t="s">
        <v>53</v>
      </c>
      <c r="L117" s="576" t="s">
        <v>497</v>
      </c>
      <c r="M117" s="574" t="s">
        <v>498</v>
      </c>
      <c r="N117" s="779" t="s">
        <v>3</v>
      </c>
      <c r="O117" s="781">
        <v>1333333.3333333333</v>
      </c>
      <c r="P117" s="744">
        <v>9466666.666666666</v>
      </c>
      <c r="Q117" s="789">
        <v>9466666.666666666</v>
      </c>
      <c r="R117" s="784">
        <v>0</v>
      </c>
      <c r="S117" s="623"/>
      <c r="T117" s="580"/>
      <c r="U117" s="580"/>
      <c r="V117" s="580"/>
      <c r="W117" s="592"/>
      <c r="X117" s="582"/>
      <c r="Y117" s="785">
        <v>45566</v>
      </c>
      <c r="Z117" s="786">
        <v>10</v>
      </c>
      <c r="AA117" s="787"/>
      <c r="AB117" s="787"/>
      <c r="AC117" s="787"/>
      <c r="AD117" s="787"/>
      <c r="AE117" s="787"/>
      <c r="AF117" s="787"/>
      <c r="AG117" s="787"/>
      <c r="AH117" s="746"/>
      <c r="AI117" s="779"/>
      <c r="AJ117" s="778" t="s">
        <v>957</v>
      </c>
    </row>
    <row r="118" spans="1:36" ht="27">
      <c r="A118" s="777" t="s">
        <v>841</v>
      </c>
      <c r="B118" s="778" t="s">
        <v>366</v>
      </c>
      <c r="C118" s="746" t="s">
        <v>530</v>
      </c>
      <c r="D118" s="779" t="s">
        <v>398</v>
      </c>
      <c r="E118" s="779"/>
      <c r="F118" s="574"/>
      <c r="G118" s="574"/>
      <c r="H118" s="779" t="s">
        <v>531</v>
      </c>
      <c r="I118" s="779" t="s">
        <v>374</v>
      </c>
      <c r="J118" s="584" t="s">
        <v>370</v>
      </c>
      <c r="K118" s="576" t="s">
        <v>53</v>
      </c>
      <c r="L118" s="576" t="s">
        <v>497</v>
      </c>
      <c r="M118" s="574" t="s">
        <v>498</v>
      </c>
      <c r="N118" s="779" t="s">
        <v>3</v>
      </c>
      <c r="O118" s="781">
        <v>1333333.3333333333</v>
      </c>
      <c r="P118" s="744">
        <v>9466666.666666666</v>
      </c>
      <c r="Q118" s="789">
        <v>9466666.666666666</v>
      </c>
      <c r="R118" s="784">
        <v>0</v>
      </c>
      <c r="S118" s="623"/>
      <c r="T118" s="580"/>
      <c r="U118" s="580"/>
      <c r="V118" s="580"/>
      <c r="W118" s="592"/>
      <c r="X118" s="582"/>
      <c r="Y118" s="785">
        <v>45597</v>
      </c>
      <c r="Z118" s="786">
        <v>11</v>
      </c>
      <c r="AA118" s="787"/>
      <c r="AB118" s="787"/>
      <c r="AC118" s="787"/>
      <c r="AD118" s="787"/>
      <c r="AE118" s="787"/>
      <c r="AF118" s="787"/>
      <c r="AG118" s="787"/>
      <c r="AH118" s="746"/>
      <c r="AI118" s="779"/>
      <c r="AJ118" s="778" t="s">
        <v>957</v>
      </c>
    </row>
    <row r="119" spans="1:36" ht="27">
      <c r="A119" s="777" t="s">
        <v>841</v>
      </c>
      <c r="B119" s="778" t="s">
        <v>366</v>
      </c>
      <c r="C119" s="746" t="s">
        <v>530</v>
      </c>
      <c r="D119" s="779" t="s">
        <v>398</v>
      </c>
      <c r="E119" s="779"/>
      <c r="F119" s="574"/>
      <c r="G119" s="574"/>
      <c r="H119" s="779" t="s">
        <v>531</v>
      </c>
      <c r="I119" s="779" t="s">
        <v>374</v>
      </c>
      <c r="J119" s="584" t="s">
        <v>370</v>
      </c>
      <c r="K119" s="576" t="s">
        <v>53</v>
      </c>
      <c r="L119" s="576" t="s">
        <v>497</v>
      </c>
      <c r="M119" s="574" t="s">
        <v>498</v>
      </c>
      <c r="N119" s="779" t="s">
        <v>3</v>
      </c>
      <c r="O119" s="781">
        <v>1333333.3333333333</v>
      </c>
      <c r="P119" s="744">
        <v>9466666.666666666</v>
      </c>
      <c r="Q119" s="789">
        <v>9466666.666666666</v>
      </c>
      <c r="R119" s="784">
        <v>0</v>
      </c>
      <c r="S119" s="623"/>
      <c r="T119" s="580"/>
      <c r="U119" s="580"/>
      <c r="V119" s="580"/>
      <c r="W119" s="592"/>
      <c r="X119" s="582"/>
      <c r="Y119" s="785">
        <v>45627</v>
      </c>
      <c r="Z119" s="786">
        <v>12</v>
      </c>
      <c r="AA119" s="787"/>
      <c r="AB119" s="787"/>
      <c r="AC119" s="787"/>
      <c r="AD119" s="787"/>
      <c r="AE119" s="787"/>
      <c r="AF119" s="787"/>
      <c r="AG119" s="787"/>
      <c r="AH119" s="746"/>
      <c r="AI119" s="779"/>
      <c r="AJ119" s="778" t="s">
        <v>957</v>
      </c>
    </row>
    <row r="120" spans="1:36">
      <c r="A120" s="572" t="s">
        <v>845</v>
      </c>
      <c r="B120" s="588" t="s">
        <v>366</v>
      </c>
      <c r="C120" s="574" t="s">
        <v>386</v>
      </c>
      <c r="D120" s="574" t="s">
        <v>401</v>
      </c>
      <c r="E120" s="574"/>
      <c r="F120" s="574"/>
      <c r="G120" s="574"/>
      <c r="H120" s="574" t="s">
        <v>1172</v>
      </c>
      <c r="I120" s="574" t="s">
        <v>535</v>
      </c>
      <c r="J120" s="584" t="s">
        <v>370</v>
      </c>
      <c r="K120" s="576" t="s">
        <v>53</v>
      </c>
      <c r="L120" s="576" t="s">
        <v>28</v>
      </c>
      <c r="M120" s="574" t="s">
        <v>387</v>
      </c>
      <c r="N120" s="625" t="s">
        <v>3</v>
      </c>
      <c r="O120" s="577">
        <v>600000</v>
      </c>
      <c r="P120" s="577">
        <v>4260000</v>
      </c>
      <c r="Q120" s="581"/>
      <c r="R120" s="757">
        <v>4260000</v>
      </c>
      <c r="S120" s="581"/>
      <c r="T120" s="581"/>
      <c r="U120" s="581"/>
      <c r="V120" s="581">
        <v>2628000</v>
      </c>
      <c r="W120" s="584"/>
      <c r="X120" s="582"/>
      <c r="Y120" s="584" t="s">
        <v>936</v>
      </c>
      <c r="Z120" s="626">
        <v>10</v>
      </c>
      <c r="AA120" s="584"/>
      <c r="AB120" s="584"/>
      <c r="AC120" s="584"/>
      <c r="AD120" s="584"/>
      <c r="AE120" s="584"/>
      <c r="AF120" s="584"/>
      <c r="AG120" s="584"/>
      <c r="AH120" s="574" t="s">
        <v>388</v>
      </c>
      <c r="AI120" s="574"/>
      <c r="AJ120" s="588" t="s">
        <v>90</v>
      </c>
    </row>
    <row r="121" spans="1:36">
      <c r="A121" s="572" t="s">
        <v>846</v>
      </c>
      <c r="B121" s="588" t="s">
        <v>366</v>
      </c>
      <c r="C121" s="574" t="s">
        <v>538</v>
      </c>
      <c r="D121" s="574" t="s">
        <v>401</v>
      </c>
      <c r="E121" s="574"/>
      <c r="F121" s="574"/>
      <c r="G121" s="574"/>
      <c r="H121" s="574" t="s">
        <v>1172</v>
      </c>
      <c r="I121" s="574" t="s">
        <v>535</v>
      </c>
      <c r="J121" s="584" t="s">
        <v>370</v>
      </c>
      <c r="K121" s="576" t="s">
        <v>53</v>
      </c>
      <c r="L121" s="576" t="s">
        <v>28</v>
      </c>
      <c r="M121" s="574" t="s">
        <v>539</v>
      </c>
      <c r="N121" s="625" t="s">
        <v>3</v>
      </c>
      <c r="O121" s="577">
        <v>30000</v>
      </c>
      <c r="P121" s="577">
        <v>213000</v>
      </c>
      <c r="Q121" s="581"/>
      <c r="R121" s="757">
        <v>213000</v>
      </c>
      <c r="S121" s="581"/>
      <c r="T121" s="581"/>
      <c r="U121" s="581"/>
      <c r="V121" s="581">
        <v>131400</v>
      </c>
      <c r="W121" s="627"/>
      <c r="X121" s="582"/>
      <c r="Y121" s="584" t="s">
        <v>936</v>
      </c>
      <c r="Z121" s="626">
        <v>10</v>
      </c>
      <c r="AA121" s="584"/>
      <c r="AB121" s="584"/>
      <c r="AC121" s="584"/>
      <c r="AD121" s="584"/>
      <c r="AE121" s="584"/>
      <c r="AF121" s="627"/>
      <c r="AG121" s="627"/>
      <c r="AH121" s="574" t="s">
        <v>388</v>
      </c>
      <c r="AI121" s="574"/>
      <c r="AJ121" s="588" t="s">
        <v>90</v>
      </c>
    </row>
    <row r="122" spans="1:36">
      <c r="A122" s="572" t="s">
        <v>850</v>
      </c>
      <c r="B122" s="588" t="s">
        <v>366</v>
      </c>
      <c r="C122" s="574" t="s">
        <v>380</v>
      </c>
      <c r="D122" s="574" t="s">
        <v>401</v>
      </c>
      <c r="E122" s="574"/>
      <c r="F122" s="574"/>
      <c r="G122" s="574"/>
      <c r="H122" s="574" t="s">
        <v>1172</v>
      </c>
      <c r="I122" s="574" t="s">
        <v>535</v>
      </c>
      <c r="J122" s="584" t="s">
        <v>370</v>
      </c>
      <c r="K122" s="576" t="s">
        <v>53</v>
      </c>
      <c r="L122" s="576" t="s">
        <v>10</v>
      </c>
      <c r="M122" s="574" t="s">
        <v>381</v>
      </c>
      <c r="N122" s="625" t="s">
        <v>3</v>
      </c>
      <c r="O122" s="577">
        <v>30000</v>
      </c>
      <c r="P122" s="577">
        <v>213000</v>
      </c>
      <c r="Q122" s="581"/>
      <c r="R122" s="757">
        <v>213000</v>
      </c>
      <c r="S122" s="581"/>
      <c r="T122" s="581"/>
      <c r="U122" s="581"/>
      <c r="V122" s="581">
        <v>131400</v>
      </c>
      <c r="W122" s="592"/>
      <c r="X122" s="582"/>
      <c r="Y122" s="592" t="s">
        <v>937</v>
      </c>
      <c r="Z122" s="595">
        <v>10</v>
      </c>
      <c r="AA122" s="592"/>
      <c r="AB122" s="592"/>
      <c r="AC122" s="592"/>
      <c r="AD122" s="592"/>
      <c r="AE122" s="592"/>
      <c r="AF122" s="592"/>
      <c r="AG122" s="592"/>
      <c r="AH122" s="574" t="s">
        <v>1174</v>
      </c>
      <c r="AI122" s="574"/>
      <c r="AJ122" s="588" t="s">
        <v>90</v>
      </c>
    </row>
    <row r="123" spans="1:36" ht="52">
      <c r="A123" s="777" t="s">
        <v>796</v>
      </c>
      <c r="B123" s="778" t="s">
        <v>366</v>
      </c>
      <c r="C123" s="746" t="s">
        <v>548</v>
      </c>
      <c r="D123" s="779" t="s">
        <v>398</v>
      </c>
      <c r="E123" s="779"/>
      <c r="F123" s="574"/>
      <c r="G123" s="574"/>
      <c r="H123" s="780" t="s">
        <v>1276</v>
      </c>
      <c r="I123" s="779" t="s">
        <v>374</v>
      </c>
      <c r="J123" s="584" t="s">
        <v>370</v>
      </c>
      <c r="K123" s="576" t="s">
        <v>82</v>
      </c>
      <c r="L123" s="576" t="s">
        <v>497</v>
      </c>
      <c r="M123" s="574" t="s">
        <v>498</v>
      </c>
      <c r="N123" s="779" t="s">
        <v>1</v>
      </c>
      <c r="O123" s="781">
        <v>22695833.333333332</v>
      </c>
      <c r="P123" s="782">
        <v>22695833.333333332</v>
      </c>
      <c r="Q123" s="783">
        <v>22695833.333333332</v>
      </c>
      <c r="R123" s="784">
        <v>0</v>
      </c>
      <c r="S123" s="623"/>
      <c r="T123" s="580"/>
      <c r="U123" s="580"/>
      <c r="V123" s="591"/>
      <c r="W123" s="592"/>
      <c r="X123" s="582"/>
      <c r="Y123" s="790">
        <v>45566</v>
      </c>
      <c r="Z123" s="786">
        <v>10</v>
      </c>
      <c r="AA123" s="787"/>
      <c r="AB123" s="787"/>
      <c r="AC123" s="787"/>
      <c r="AD123" s="787"/>
      <c r="AE123" s="787"/>
      <c r="AF123" s="787"/>
      <c r="AG123" s="787"/>
      <c r="AH123" s="769" t="s">
        <v>1292</v>
      </c>
      <c r="AI123" s="779"/>
      <c r="AJ123" s="778" t="s">
        <v>958</v>
      </c>
    </row>
    <row r="124" spans="1:36" ht="52">
      <c r="A124" s="777" t="s">
        <v>796</v>
      </c>
      <c r="B124" s="778" t="s">
        <v>366</v>
      </c>
      <c r="C124" s="746" t="s">
        <v>548</v>
      </c>
      <c r="D124" s="779" t="s">
        <v>398</v>
      </c>
      <c r="E124" s="779"/>
      <c r="F124" s="574"/>
      <c r="G124" s="574"/>
      <c r="H124" s="780" t="s">
        <v>1276</v>
      </c>
      <c r="I124" s="779" t="s">
        <v>374</v>
      </c>
      <c r="J124" s="584" t="s">
        <v>370</v>
      </c>
      <c r="K124" s="576" t="s">
        <v>82</v>
      </c>
      <c r="L124" s="576" t="s">
        <v>497</v>
      </c>
      <c r="M124" s="574" t="s">
        <v>498</v>
      </c>
      <c r="N124" s="779" t="s">
        <v>1</v>
      </c>
      <c r="O124" s="781">
        <v>22695833.333333332</v>
      </c>
      <c r="P124" s="782">
        <v>22695833.333333332</v>
      </c>
      <c r="Q124" s="783">
        <v>22695833.333333332</v>
      </c>
      <c r="R124" s="784">
        <v>0</v>
      </c>
      <c r="S124" s="623"/>
      <c r="T124" s="580"/>
      <c r="U124" s="580"/>
      <c r="V124" s="591"/>
      <c r="W124" s="592"/>
      <c r="X124" s="582"/>
      <c r="Y124" s="790">
        <v>45597</v>
      </c>
      <c r="Z124" s="786">
        <v>11</v>
      </c>
      <c r="AA124" s="787"/>
      <c r="AB124" s="787"/>
      <c r="AC124" s="787"/>
      <c r="AD124" s="787"/>
      <c r="AE124" s="787"/>
      <c r="AF124" s="787"/>
      <c r="AG124" s="787"/>
      <c r="AH124" s="769" t="s">
        <v>1292</v>
      </c>
      <c r="AI124" s="779"/>
      <c r="AJ124" s="778" t="s">
        <v>958</v>
      </c>
    </row>
    <row r="125" spans="1:36" ht="52">
      <c r="A125" s="777" t="s">
        <v>796</v>
      </c>
      <c r="B125" s="778" t="s">
        <v>366</v>
      </c>
      <c r="C125" s="746" t="s">
        <v>548</v>
      </c>
      <c r="D125" s="779" t="s">
        <v>398</v>
      </c>
      <c r="E125" s="779"/>
      <c r="F125" s="574"/>
      <c r="G125" s="574"/>
      <c r="H125" s="780" t="s">
        <v>1276</v>
      </c>
      <c r="I125" s="779" t="s">
        <v>374</v>
      </c>
      <c r="J125" s="584" t="s">
        <v>370</v>
      </c>
      <c r="K125" s="576" t="s">
        <v>82</v>
      </c>
      <c r="L125" s="576" t="s">
        <v>497</v>
      </c>
      <c r="M125" s="574" t="s">
        <v>498</v>
      </c>
      <c r="N125" s="779" t="s">
        <v>1</v>
      </c>
      <c r="O125" s="781">
        <v>22695833.333333332</v>
      </c>
      <c r="P125" s="782">
        <v>22695833.333333332</v>
      </c>
      <c r="Q125" s="783">
        <v>22695833.333333332</v>
      </c>
      <c r="R125" s="784">
        <v>0</v>
      </c>
      <c r="S125" s="623"/>
      <c r="T125" s="580"/>
      <c r="U125" s="580"/>
      <c r="V125" s="591"/>
      <c r="W125" s="592"/>
      <c r="X125" s="582"/>
      <c r="Y125" s="790">
        <v>45627</v>
      </c>
      <c r="Z125" s="786">
        <v>12</v>
      </c>
      <c r="AA125" s="787"/>
      <c r="AB125" s="787"/>
      <c r="AC125" s="787"/>
      <c r="AD125" s="787"/>
      <c r="AE125" s="787"/>
      <c r="AF125" s="787"/>
      <c r="AG125" s="787"/>
      <c r="AH125" s="769" t="s">
        <v>1292</v>
      </c>
      <c r="AI125" s="779"/>
      <c r="AJ125" s="778" t="s">
        <v>958</v>
      </c>
    </row>
    <row r="126" spans="1:36" ht="26">
      <c r="A126" s="572" t="s">
        <v>805</v>
      </c>
      <c r="B126" s="588" t="s">
        <v>366</v>
      </c>
      <c r="C126" s="576" t="s">
        <v>500</v>
      </c>
      <c r="D126" s="574" t="s">
        <v>401</v>
      </c>
      <c r="E126" s="574"/>
      <c r="F126" s="574"/>
      <c r="G126" s="574"/>
      <c r="H126" s="589" t="s">
        <v>1276</v>
      </c>
      <c r="I126" s="574" t="s">
        <v>517</v>
      </c>
      <c r="J126" s="584" t="s">
        <v>370</v>
      </c>
      <c r="K126" s="576" t="s">
        <v>53</v>
      </c>
      <c r="L126" s="576" t="s">
        <v>291</v>
      </c>
      <c r="M126" s="574" t="s">
        <v>518</v>
      </c>
      <c r="N126" s="574" t="s">
        <v>3</v>
      </c>
      <c r="O126" s="590">
        <v>4000000</v>
      </c>
      <c r="P126" s="577">
        <v>29200000</v>
      </c>
      <c r="Q126" s="581"/>
      <c r="R126" s="757">
        <v>29200000</v>
      </c>
      <c r="S126" s="623"/>
      <c r="T126" s="580"/>
      <c r="U126" s="580"/>
      <c r="V126" s="591"/>
      <c r="W126" s="592"/>
      <c r="X126" s="582"/>
      <c r="Y126" s="594">
        <v>45651</v>
      </c>
      <c r="Z126" s="641">
        <v>12</v>
      </c>
      <c r="AA126" s="592"/>
      <c r="AB126" s="592"/>
      <c r="AC126" s="592"/>
      <c r="AD126" s="592"/>
      <c r="AE126" s="592"/>
      <c r="AF126" s="592"/>
      <c r="AG126" s="592"/>
      <c r="AH126" s="597" t="s">
        <v>1300</v>
      </c>
      <c r="AI126" s="574"/>
      <c r="AJ126" s="588" t="s">
        <v>958</v>
      </c>
    </row>
    <row r="127" spans="1:36">
      <c r="A127" s="572" t="s">
        <v>808</v>
      </c>
      <c r="B127" s="588" t="s">
        <v>366</v>
      </c>
      <c r="C127" s="574" t="s">
        <v>558</v>
      </c>
      <c r="D127" s="574" t="s">
        <v>398</v>
      </c>
      <c r="E127" s="574"/>
      <c r="F127" s="574"/>
      <c r="G127" s="574"/>
      <c r="H127" s="574" t="s">
        <v>557</v>
      </c>
      <c r="I127" s="576" t="s">
        <v>559</v>
      </c>
      <c r="J127" s="584" t="s">
        <v>370</v>
      </c>
      <c r="K127" s="577" t="s">
        <v>82</v>
      </c>
      <c r="L127" s="576" t="s">
        <v>82</v>
      </c>
      <c r="M127" s="576" t="s">
        <v>560</v>
      </c>
      <c r="N127" s="574" t="s">
        <v>1</v>
      </c>
      <c r="O127" s="577">
        <v>1800000</v>
      </c>
      <c r="P127" s="577">
        <v>1800000</v>
      </c>
      <c r="Q127" s="577"/>
      <c r="R127" s="757">
        <v>1800000</v>
      </c>
      <c r="S127" s="577"/>
      <c r="T127" s="581"/>
      <c r="U127" s="581"/>
      <c r="V127" s="577"/>
      <c r="W127" s="584"/>
      <c r="X127" s="581"/>
      <c r="Y127" s="583">
        <v>45656</v>
      </c>
      <c r="Z127" s="640">
        <v>12</v>
      </c>
      <c r="AA127" s="584"/>
      <c r="AB127" s="584"/>
      <c r="AC127" s="584"/>
      <c r="AD127" s="584"/>
      <c r="AE127" s="584"/>
      <c r="AF127" s="584"/>
      <c r="AG127" s="584"/>
      <c r="AH127" s="574"/>
      <c r="AI127" s="574"/>
      <c r="AJ127" s="588" t="s">
        <v>958</v>
      </c>
    </row>
    <row r="128" spans="1:36">
      <c r="A128" s="572" t="s">
        <v>814</v>
      </c>
      <c r="B128" s="588" t="s">
        <v>366</v>
      </c>
      <c r="C128" s="574" t="s">
        <v>562</v>
      </c>
      <c r="D128" s="574" t="s">
        <v>398</v>
      </c>
      <c r="E128" s="574"/>
      <c r="F128" s="574"/>
      <c r="G128" s="574"/>
      <c r="H128" s="574" t="s">
        <v>557</v>
      </c>
      <c r="I128" s="576" t="s">
        <v>559</v>
      </c>
      <c r="J128" s="584" t="s">
        <v>370</v>
      </c>
      <c r="K128" s="577" t="s">
        <v>82</v>
      </c>
      <c r="L128" s="576" t="s">
        <v>82</v>
      </c>
      <c r="M128" s="576" t="s">
        <v>560</v>
      </c>
      <c r="N128" s="574" t="s">
        <v>1</v>
      </c>
      <c r="O128" s="577">
        <v>1500000</v>
      </c>
      <c r="P128" s="577">
        <v>1500000</v>
      </c>
      <c r="Q128" s="581">
        <v>1400000</v>
      </c>
      <c r="R128" s="757">
        <v>100000</v>
      </c>
      <c r="S128" s="581"/>
      <c r="T128" s="581"/>
      <c r="U128" s="581"/>
      <c r="V128" s="577"/>
      <c r="W128" s="584"/>
      <c r="X128" s="581"/>
      <c r="Y128" s="583">
        <v>45595</v>
      </c>
      <c r="Z128" s="640">
        <v>10</v>
      </c>
      <c r="AA128" s="584"/>
      <c r="AB128" s="584"/>
      <c r="AC128" s="584"/>
      <c r="AD128" s="584"/>
      <c r="AE128" s="584"/>
      <c r="AF128" s="584"/>
      <c r="AG128" s="584"/>
      <c r="AH128" s="574"/>
      <c r="AI128" s="574"/>
      <c r="AJ128" s="588" t="s">
        <v>958</v>
      </c>
    </row>
    <row r="129" spans="1:36">
      <c r="A129" s="572" t="s">
        <v>817</v>
      </c>
      <c r="B129" s="588" t="s">
        <v>366</v>
      </c>
      <c r="C129" s="574" t="s">
        <v>563</v>
      </c>
      <c r="D129" s="574" t="s">
        <v>398</v>
      </c>
      <c r="E129" s="574"/>
      <c r="F129" s="574"/>
      <c r="G129" s="574"/>
      <c r="H129" s="574" t="s">
        <v>557</v>
      </c>
      <c r="I129" s="576" t="s">
        <v>559</v>
      </c>
      <c r="J129" s="584" t="s">
        <v>370</v>
      </c>
      <c r="K129" s="577" t="s">
        <v>82</v>
      </c>
      <c r="L129" s="576" t="s">
        <v>82</v>
      </c>
      <c r="M129" s="576" t="s">
        <v>560</v>
      </c>
      <c r="N129" s="574" t="s">
        <v>1</v>
      </c>
      <c r="O129" s="577">
        <v>1600000</v>
      </c>
      <c r="P129" s="577">
        <v>1600000</v>
      </c>
      <c r="Q129" s="577"/>
      <c r="R129" s="757">
        <v>1600000</v>
      </c>
      <c r="S129" s="577"/>
      <c r="T129" s="581"/>
      <c r="U129" s="581"/>
      <c r="V129" s="577"/>
      <c r="W129" s="584"/>
      <c r="X129" s="581"/>
      <c r="Y129" s="583">
        <v>45626</v>
      </c>
      <c r="Z129" s="640">
        <v>11</v>
      </c>
      <c r="AA129" s="584"/>
      <c r="AB129" s="584"/>
      <c r="AC129" s="584"/>
      <c r="AD129" s="584"/>
      <c r="AE129" s="584"/>
      <c r="AF129" s="584"/>
      <c r="AG129" s="584"/>
      <c r="AH129" s="574"/>
      <c r="AI129" s="574"/>
      <c r="AJ129" s="588" t="s">
        <v>958</v>
      </c>
    </row>
    <row r="130" spans="1:36">
      <c r="A130" s="572" t="s">
        <v>885</v>
      </c>
      <c r="B130" s="588" t="s">
        <v>366</v>
      </c>
      <c r="C130" s="575" t="s">
        <v>692</v>
      </c>
      <c r="D130" s="574" t="s">
        <v>101</v>
      </c>
      <c r="E130" s="574"/>
      <c r="F130" s="574"/>
      <c r="G130" s="574"/>
      <c r="H130" s="575" t="s">
        <v>49</v>
      </c>
      <c r="I130" s="681" t="s">
        <v>125</v>
      </c>
      <c r="J130" s="573" t="s">
        <v>6</v>
      </c>
      <c r="K130" s="577" t="s">
        <v>126</v>
      </c>
      <c r="L130" s="577" t="s">
        <v>126</v>
      </c>
      <c r="M130" s="679" t="s">
        <v>693</v>
      </c>
      <c r="N130" s="574" t="s">
        <v>1</v>
      </c>
      <c r="O130" s="591">
        <v>760000</v>
      </c>
      <c r="P130" s="579">
        <v>760000</v>
      </c>
      <c r="Q130" s="579"/>
      <c r="R130" s="757">
        <v>760000</v>
      </c>
      <c r="S130" s="579"/>
      <c r="T130" s="577">
        <v>0.76</v>
      </c>
      <c r="U130" s="577"/>
      <c r="V130" s="577"/>
      <c r="W130" s="603"/>
      <c r="X130" s="593"/>
      <c r="Y130" s="593">
        <v>45657</v>
      </c>
      <c r="Z130" s="646">
        <v>12</v>
      </c>
      <c r="AA130" s="603"/>
      <c r="AB130" s="603"/>
      <c r="AC130" s="603"/>
      <c r="AD130" s="603"/>
      <c r="AE130" s="603"/>
      <c r="AF130" s="603"/>
      <c r="AG130" s="603"/>
      <c r="AH130" s="680" t="s">
        <v>694</v>
      </c>
      <c r="AI130" s="574"/>
      <c r="AJ130" s="588" t="s">
        <v>958</v>
      </c>
    </row>
    <row r="131" spans="1:36">
      <c r="A131" s="572" t="s">
        <v>886</v>
      </c>
      <c r="B131" s="588" t="s">
        <v>366</v>
      </c>
      <c r="C131" s="575" t="s">
        <v>695</v>
      </c>
      <c r="D131" s="574" t="s">
        <v>101</v>
      </c>
      <c r="E131" s="574"/>
      <c r="F131" s="574"/>
      <c r="G131" s="574"/>
      <c r="H131" s="575" t="s">
        <v>49</v>
      </c>
      <c r="I131" s="681" t="s">
        <v>125</v>
      </c>
      <c r="J131" s="573" t="s">
        <v>6</v>
      </c>
      <c r="K131" s="577" t="s">
        <v>126</v>
      </c>
      <c r="L131" s="577" t="s">
        <v>126</v>
      </c>
      <c r="M131" s="679" t="s">
        <v>693</v>
      </c>
      <c r="N131" s="574" t="s">
        <v>1</v>
      </c>
      <c r="O131" s="591">
        <v>1050000</v>
      </c>
      <c r="P131" s="579">
        <v>1050000</v>
      </c>
      <c r="Q131" s="579"/>
      <c r="R131" s="757">
        <v>1050000</v>
      </c>
      <c r="S131" s="579"/>
      <c r="T131" s="577">
        <v>1.05</v>
      </c>
      <c r="U131" s="577"/>
      <c r="V131" s="577"/>
      <c r="W131" s="603"/>
      <c r="X131" s="593"/>
      <c r="Y131" s="593">
        <v>45657</v>
      </c>
      <c r="Z131" s="646">
        <v>12</v>
      </c>
      <c r="AA131" s="603"/>
      <c r="AB131" s="603"/>
      <c r="AC131" s="603"/>
      <c r="AD131" s="603"/>
      <c r="AE131" s="603"/>
      <c r="AF131" s="603"/>
      <c r="AG131" s="603"/>
      <c r="AH131" s="680" t="s">
        <v>696</v>
      </c>
      <c r="AI131" s="574"/>
      <c r="AJ131" s="588" t="s">
        <v>958</v>
      </c>
    </row>
    <row r="132" spans="1:36">
      <c r="A132" s="572" t="s">
        <v>887</v>
      </c>
      <c r="B132" s="588" t="s">
        <v>366</v>
      </c>
      <c r="C132" s="575" t="s">
        <v>697</v>
      </c>
      <c r="D132" s="574" t="s">
        <v>101</v>
      </c>
      <c r="E132" s="574"/>
      <c r="F132" s="574"/>
      <c r="G132" s="574"/>
      <c r="H132" s="575" t="s">
        <v>49</v>
      </c>
      <c r="I132" s="681" t="s">
        <v>125</v>
      </c>
      <c r="J132" s="573" t="s">
        <v>6</v>
      </c>
      <c r="K132" s="577" t="s">
        <v>126</v>
      </c>
      <c r="L132" s="577" t="s">
        <v>126</v>
      </c>
      <c r="M132" s="679" t="s">
        <v>698</v>
      </c>
      <c r="N132" s="574" t="s">
        <v>1</v>
      </c>
      <c r="O132" s="591">
        <v>700000</v>
      </c>
      <c r="P132" s="579">
        <v>700000</v>
      </c>
      <c r="Q132" s="579"/>
      <c r="R132" s="757">
        <v>700000</v>
      </c>
      <c r="S132" s="579"/>
      <c r="T132" s="577">
        <v>0.7</v>
      </c>
      <c r="U132" s="577"/>
      <c r="V132" s="577"/>
      <c r="W132" s="603"/>
      <c r="X132" s="593"/>
      <c r="Y132" s="593">
        <v>45657</v>
      </c>
      <c r="Z132" s="646">
        <v>12</v>
      </c>
      <c r="AA132" s="603"/>
      <c r="AB132" s="603"/>
      <c r="AC132" s="603"/>
      <c r="AD132" s="603"/>
      <c r="AE132" s="603"/>
      <c r="AF132" s="603"/>
      <c r="AG132" s="603"/>
      <c r="AH132" s="680" t="s">
        <v>699</v>
      </c>
      <c r="AI132" s="574"/>
      <c r="AJ132" s="588" t="s">
        <v>958</v>
      </c>
    </row>
    <row r="133" spans="1:36">
      <c r="A133" s="572" t="s">
        <v>888</v>
      </c>
      <c r="B133" s="588" t="s">
        <v>366</v>
      </c>
      <c r="C133" s="575" t="s">
        <v>700</v>
      </c>
      <c r="D133" s="574" t="s">
        <v>101</v>
      </c>
      <c r="E133" s="574"/>
      <c r="F133" s="574"/>
      <c r="G133" s="574"/>
      <c r="H133" s="575" t="s">
        <v>49</v>
      </c>
      <c r="I133" s="681" t="s">
        <v>125</v>
      </c>
      <c r="J133" s="573" t="s">
        <v>6</v>
      </c>
      <c r="K133" s="577" t="s">
        <v>126</v>
      </c>
      <c r="L133" s="577" t="s">
        <v>126</v>
      </c>
      <c r="M133" s="679" t="s">
        <v>129</v>
      </c>
      <c r="N133" s="574" t="s">
        <v>1</v>
      </c>
      <c r="O133" s="591">
        <v>900000</v>
      </c>
      <c r="P133" s="579">
        <v>900000</v>
      </c>
      <c r="Q133" s="579"/>
      <c r="R133" s="757">
        <v>900000</v>
      </c>
      <c r="S133" s="579"/>
      <c r="T133" s="577">
        <v>0.9</v>
      </c>
      <c r="U133" s="577"/>
      <c r="V133" s="577"/>
      <c r="W133" s="603"/>
      <c r="X133" s="593"/>
      <c r="Y133" s="593">
        <v>45657</v>
      </c>
      <c r="Z133" s="646">
        <v>12</v>
      </c>
      <c r="AA133" s="603"/>
      <c r="AB133" s="603"/>
      <c r="AC133" s="603"/>
      <c r="AD133" s="603"/>
      <c r="AE133" s="603"/>
      <c r="AF133" s="603"/>
      <c r="AG133" s="603"/>
      <c r="AH133" s="680" t="s">
        <v>701</v>
      </c>
      <c r="AI133" s="574"/>
      <c r="AJ133" s="588" t="s">
        <v>958</v>
      </c>
    </row>
    <row r="134" spans="1:36">
      <c r="A134" s="572" t="s">
        <v>892</v>
      </c>
      <c r="B134" s="588" t="s">
        <v>366</v>
      </c>
      <c r="C134" s="575" t="s">
        <v>707</v>
      </c>
      <c r="D134" s="574" t="s">
        <v>708</v>
      </c>
      <c r="E134" s="574"/>
      <c r="F134" s="574"/>
      <c r="G134" s="574"/>
      <c r="H134" s="575" t="s">
        <v>49</v>
      </c>
      <c r="I134" s="574" t="s">
        <v>86</v>
      </c>
      <c r="J134" s="584" t="s">
        <v>6</v>
      </c>
      <c r="K134" s="576" t="s">
        <v>53</v>
      </c>
      <c r="L134" s="577" t="s">
        <v>53</v>
      </c>
      <c r="M134" s="679" t="s">
        <v>55</v>
      </c>
      <c r="N134" s="574" t="s">
        <v>1</v>
      </c>
      <c r="O134" s="591">
        <v>2000000</v>
      </c>
      <c r="P134" s="579">
        <v>2000000</v>
      </c>
      <c r="Q134" s="579"/>
      <c r="R134" s="757">
        <v>2000000</v>
      </c>
      <c r="S134" s="579"/>
      <c r="T134" s="577">
        <v>2</v>
      </c>
      <c r="U134" s="577"/>
      <c r="V134" s="577"/>
      <c r="W134" s="603"/>
      <c r="X134" s="593"/>
      <c r="Y134" s="593">
        <v>45656</v>
      </c>
      <c r="Z134" s="646">
        <v>12</v>
      </c>
      <c r="AA134" s="603"/>
      <c r="AB134" s="603"/>
      <c r="AC134" s="603"/>
      <c r="AD134" s="603"/>
      <c r="AE134" s="603"/>
      <c r="AF134" s="603"/>
      <c r="AG134" s="603"/>
      <c r="AH134" s="680" t="s">
        <v>709</v>
      </c>
      <c r="AI134" s="574"/>
      <c r="AJ134" s="588" t="s">
        <v>958</v>
      </c>
    </row>
    <row r="135" spans="1:36">
      <c r="A135" s="572" t="s">
        <v>893</v>
      </c>
      <c r="B135" s="588" t="s">
        <v>366</v>
      </c>
      <c r="C135" s="575" t="s">
        <v>330</v>
      </c>
      <c r="D135" s="574" t="s">
        <v>708</v>
      </c>
      <c r="E135" s="574"/>
      <c r="F135" s="574"/>
      <c r="G135" s="574"/>
      <c r="H135" s="575" t="s">
        <v>49</v>
      </c>
      <c r="I135" s="574" t="s">
        <v>86</v>
      </c>
      <c r="J135" s="584" t="s">
        <v>6</v>
      </c>
      <c r="K135" s="576" t="s">
        <v>53</v>
      </c>
      <c r="L135" s="576" t="s">
        <v>53</v>
      </c>
      <c r="M135" s="679" t="s">
        <v>62</v>
      </c>
      <c r="N135" s="574" t="s">
        <v>1</v>
      </c>
      <c r="O135" s="591">
        <v>1280000</v>
      </c>
      <c r="P135" s="579">
        <v>1280000</v>
      </c>
      <c r="Q135" s="579"/>
      <c r="R135" s="757">
        <v>1280000</v>
      </c>
      <c r="S135" s="579"/>
      <c r="T135" s="577">
        <v>1.28</v>
      </c>
      <c r="U135" s="577"/>
      <c r="V135" s="577"/>
      <c r="W135" s="603"/>
      <c r="X135" s="593"/>
      <c r="Y135" s="593">
        <v>45656</v>
      </c>
      <c r="Z135" s="646">
        <v>12</v>
      </c>
      <c r="AA135" s="603"/>
      <c r="AB135" s="603"/>
      <c r="AC135" s="603"/>
      <c r="AD135" s="603"/>
      <c r="AE135" s="603"/>
      <c r="AF135" s="603"/>
      <c r="AG135" s="603"/>
      <c r="AH135" s="680" t="s">
        <v>703</v>
      </c>
      <c r="AI135" s="574"/>
      <c r="AJ135" s="588" t="s">
        <v>958</v>
      </c>
    </row>
    <row r="136" spans="1:36">
      <c r="A136" s="572" t="s">
        <v>907</v>
      </c>
      <c r="B136" s="588" t="s">
        <v>366</v>
      </c>
      <c r="C136" s="575" t="s">
        <v>323</v>
      </c>
      <c r="D136" s="574" t="s">
        <v>101</v>
      </c>
      <c r="E136" s="574"/>
      <c r="F136" s="574"/>
      <c r="G136" s="574"/>
      <c r="H136" s="575" t="s">
        <v>49</v>
      </c>
      <c r="I136" s="576" t="s">
        <v>689</v>
      </c>
      <c r="J136" s="573" t="s">
        <v>46</v>
      </c>
      <c r="K136" s="574" t="s">
        <v>50</v>
      </c>
      <c r="L136" s="574" t="s">
        <v>50</v>
      </c>
      <c r="M136" s="679" t="s">
        <v>51</v>
      </c>
      <c r="N136" s="574" t="s">
        <v>1</v>
      </c>
      <c r="O136" s="579">
        <v>5000000</v>
      </c>
      <c r="P136" s="579">
        <v>5000000</v>
      </c>
      <c r="Q136" s="579">
        <v>5000000</v>
      </c>
      <c r="R136" s="757">
        <v>0</v>
      </c>
      <c r="S136" s="579"/>
      <c r="T136" s="683">
        <v>5</v>
      </c>
      <c r="U136" s="683"/>
      <c r="V136" s="683"/>
      <c r="W136" s="603"/>
      <c r="X136" s="593"/>
      <c r="Y136" s="593">
        <v>45646</v>
      </c>
      <c r="Z136" s="646">
        <v>12</v>
      </c>
      <c r="AA136" s="603"/>
      <c r="AB136" s="603"/>
      <c r="AC136" s="603"/>
      <c r="AD136" s="603"/>
      <c r="AE136" s="603"/>
      <c r="AF136" s="603"/>
      <c r="AG136" s="603"/>
      <c r="AH136" s="574"/>
      <c r="AI136" s="574"/>
      <c r="AJ136" s="588" t="s">
        <v>958</v>
      </c>
    </row>
    <row r="137" spans="1:36">
      <c r="A137" s="572" t="s">
        <v>908</v>
      </c>
      <c r="B137" s="588" t="s">
        <v>366</v>
      </c>
      <c r="C137" s="575" t="s">
        <v>324</v>
      </c>
      <c r="D137" s="574" t="s">
        <v>101</v>
      </c>
      <c r="E137" s="574"/>
      <c r="F137" s="574"/>
      <c r="G137" s="574"/>
      <c r="H137" s="575" t="s">
        <v>49</v>
      </c>
      <c r="I137" s="575" t="s">
        <v>100</v>
      </c>
      <c r="J137" s="573" t="s">
        <v>46</v>
      </c>
      <c r="K137" s="574" t="s">
        <v>100</v>
      </c>
      <c r="L137" s="574" t="s">
        <v>100</v>
      </c>
      <c r="M137" s="679" t="s">
        <v>175</v>
      </c>
      <c r="N137" s="574" t="s">
        <v>1</v>
      </c>
      <c r="O137" s="579">
        <v>20000000</v>
      </c>
      <c r="P137" s="579">
        <v>20000000</v>
      </c>
      <c r="Q137" s="579">
        <v>20000000</v>
      </c>
      <c r="R137" s="757">
        <v>0</v>
      </c>
      <c r="S137" s="579"/>
      <c r="T137" s="683">
        <v>20</v>
      </c>
      <c r="U137" s="683"/>
      <c r="V137" s="683"/>
      <c r="W137" s="603"/>
      <c r="X137" s="593"/>
      <c r="Y137" s="593">
        <v>45646</v>
      </c>
      <c r="Z137" s="646">
        <v>12</v>
      </c>
      <c r="AA137" s="603"/>
      <c r="AB137" s="603"/>
      <c r="AC137" s="603"/>
      <c r="AD137" s="603"/>
      <c r="AE137" s="603"/>
      <c r="AF137" s="603"/>
      <c r="AG137" s="603"/>
      <c r="AH137" s="574"/>
      <c r="AI137" s="574"/>
      <c r="AJ137" s="588" t="s">
        <v>958</v>
      </c>
    </row>
    <row r="138" spans="1:36">
      <c r="A138" s="345" t="s">
        <v>598</v>
      </c>
      <c r="B138" s="346" t="s">
        <v>966</v>
      </c>
      <c r="C138" s="347" t="s">
        <v>1009</v>
      </c>
      <c r="D138" s="345" t="s">
        <v>968</v>
      </c>
      <c r="E138" s="348">
        <v>45383</v>
      </c>
      <c r="F138" s="345" t="s">
        <v>993</v>
      </c>
      <c r="G138" s="345" t="s">
        <v>969</v>
      </c>
      <c r="H138" s="345" t="s">
        <v>970</v>
      </c>
      <c r="I138" s="345" t="s">
        <v>82</v>
      </c>
      <c r="J138" s="359" t="s">
        <v>972</v>
      </c>
      <c r="K138" s="355" t="s">
        <v>82</v>
      </c>
      <c r="L138" s="355" t="s">
        <v>14</v>
      </c>
      <c r="M138" s="345" t="s">
        <v>1010</v>
      </c>
      <c r="N138" s="345" t="s">
        <v>1</v>
      </c>
      <c r="O138" s="350">
        <v>5683621</v>
      </c>
      <c r="P138" s="350">
        <v>5683621</v>
      </c>
      <c r="Q138" s="350">
        <v>5683621</v>
      </c>
      <c r="R138" s="350">
        <v>0</v>
      </c>
      <c r="S138" s="350"/>
      <c r="T138" s="350"/>
      <c r="U138" s="348"/>
      <c r="V138" s="350"/>
      <c r="W138" s="374"/>
      <c r="X138" s="359"/>
      <c r="Y138" s="352">
        <v>45575</v>
      </c>
      <c r="Z138" s="353">
        <v>10</v>
      </c>
      <c r="AA138" s="349"/>
      <c r="AB138" s="281"/>
      <c r="AC138" s="281"/>
      <c r="AD138" s="281"/>
      <c r="AE138" s="359"/>
      <c r="AF138" s="359"/>
      <c r="AG138" s="359"/>
      <c r="AH138" s="288" t="s">
        <v>1259</v>
      </c>
      <c r="AI138" s="373"/>
      <c r="AJ138" s="347"/>
    </row>
    <row r="139" spans="1:36">
      <c r="A139" s="345" t="s">
        <v>599</v>
      </c>
      <c r="B139" s="346" t="s">
        <v>966</v>
      </c>
      <c r="C139" s="347" t="s">
        <v>1011</v>
      </c>
      <c r="D139" s="345" t="s">
        <v>968</v>
      </c>
      <c r="E139" s="348">
        <v>45473</v>
      </c>
      <c r="F139" s="345" t="s">
        <v>993</v>
      </c>
      <c r="G139" s="345" t="s">
        <v>969</v>
      </c>
      <c r="H139" s="345" t="s">
        <v>970</v>
      </c>
      <c r="I139" s="345" t="s">
        <v>82</v>
      </c>
      <c r="J139" s="359" t="s">
        <v>972</v>
      </c>
      <c r="K139" s="355" t="s">
        <v>82</v>
      </c>
      <c r="L139" s="355" t="s">
        <v>14</v>
      </c>
      <c r="M139" s="345" t="s">
        <v>1010</v>
      </c>
      <c r="N139" s="345" t="s">
        <v>1</v>
      </c>
      <c r="O139" s="350">
        <v>2863516</v>
      </c>
      <c r="P139" s="350">
        <v>2863516</v>
      </c>
      <c r="Q139" s="350">
        <v>2863516</v>
      </c>
      <c r="R139" s="350">
        <v>0</v>
      </c>
      <c r="S139" s="350"/>
      <c r="T139" s="350"/>
      <c r="U139" s="348"/>
      <c r="V139" s="350"/>
      <c r="W139" s="354"/>
      <c r="X139" s="359"/>
      <c r="Y139" s="352">
        <v>45575</v>
      </c>
      <c r="Z139" s="353">
        <v>10</v>
      </c>
      <c r="AA139" s="349"/>
      <c r="AB139" s="281"/>
      <c r="AC139" s="281"/>
      <c r="AD139" s="281"/>
      <c r="AE139" s="359"/>
      <c r="AF139" s="359"/>
      <c r="AG139" s="359"/>
      <c r="AH139" s="288" t="s">
        <v>1259</v>
      </c>
      <c r="AI139" s="373"/>
      <c r="AJ139" s="347"/>
    </row>
    <row r="140" spans="1:36" ht="40.5">
      <c r="A140" s="761" t="s">
        <v>619</v>
      </c>
      <c r="B140" s="791" t="s">
        <v>966</v>
      </c>
      <c r="C140" s="792" t="s">
        <v>1063</v>
      </c>
      <c r="D140" s="761" t="s">
        <v>1037</v>
      </c>
      <c r="E140" s="793">
        <v>45473</v>
      </c>
      <c r="F140" s="345"/>
      <c r="G140" s="345" t="s">
        <v>969</v>
      </c>
      <c r="H140" s="761" t="s">
        <v>970</v>
      </c>
      <c r="I140" s="761" t="s">
        <v>1038</v>
      </c>
      <c r="J140" s="349" t="s">
        <v>972</v>
      </c>
      <c r="K140" s="355" t="s">
        <v>82</v>
      </c>
      <c r="L140" s="355" t="s">
        <v>14</v>
      </c>
      <c r="M140" s="345" t="s">
        <v>1039</v>
      </c>
      <c r="N140" s="761" t="s">
        <v>3</v>
      </c>
      <c r="O140" s="794">
        <v>1383333.3333333333</v>
      </c>
      <c r="P140" s="795">
        <v>9821666.666666666</v>
      </c>
      <c r="Q140" s="795">
        <v>9821666.666666666</v>
      </c>
      <c r="R140" s="795">
        <v>0</v>
      </c>
      <c r="S140" s="397"/>
      <c r="T140" s="350"/>
      <c r="U140" s="352">
        <v>45474</v>
      </c>
      <c r="V140" s="356">
        <v>1037500</v>
      </c>
      <c r="W140" s="354"/>
      <c r="X140" s="549"/>
      <c r="Y140" s="796">
        <v>45575</v>
      </c>
      <c r="Z140" s="797">
        <v>10</v>
      </c>
      <c r="AA140" s="798"/>
      <c r="AB140" s="799"/>
      <c r="AC140" s="799"/>
      <c r="AD140" s="799"/>
      <c r="AE140" s="800"/>
      <c r="AF140" s="800"/>
      <c r="AG140" s="798"/>
      <c r="AH140" s="792" t="s">
        <v>1040</v>
      </c>
      <c r="AI140" s="764"/>
      <c r="AJ140" s="801" t="s">
        <v>1036</v>
      </c>
    </row>
    <row r="141" spans="1:36" ht="40.5">
      <c r="A141" s="761" t="s">
        <v>619</v>
      </c>
      <c r="B141" s="791" t="s">
        <v>966</v>
      </c>
      <c r="C141" s="792" t="s">
        <v>1063</v>
      </c>
      <c r="D141" s="761" t="s">
        <v>1037</v>
      </c>
      <c r="E141" s="793">
        <v>45473</v>
      </c>
      <c r="F141" s="345"/>
      <c r="G141" s="345" t="s">
        <v>969</v>
      </c>
      <c r="H141" s="761" t="s">
        <v>970</v>
      </c>
      <c r="I141" s="761" t="s">
        <v>1038</v>
      </c>
      <c r="J141" s="349" t="s">
        <v>972</v>
      </c>
      <c r="K141" s="355" t="s">
        <v>82</v>
      </c>
      <c r="L141" s="355" t="s">
        <v>14</v>
      </c>
      <c r="M141" s="345" t="s">
        <v>1039</v>
      </c>
      <c r="N141" s="761" t="s">
        <v>3</v>
      </c>
      <c r="O141" s="794">
        <v>1383333.3333333333</v>
      </c>
      <c r="P141" s="795">
        <v>9821666.666666666</v>
      </c>
      <c r="Q141" s="795">
        <v>9821666.666666666</v>
      </c>
      <c r="R141" s="795">
        <v>0</v>
      </c>
      <c r="S141" s="397"/>
      <c r="T141" s="350"/>
      <c r="U141" s="352">
        <v>45474</v>
      </c>
      <c r="V141" s="356">
        <v>1037500</v>
      </c>
      <c r="W141" s="354"/>
      <c r="X141" s="549"/>
      <c r="Y141" s="796">
        <v>45606</v>
      </c>
      <c r="Z141" s="797">
        <v>11</v>
      </c>
      <c r="AA141" s="798"/>
      <c r="AB141" s="799"/>
      <c r="AC141" s="799"/>
      <c r="AD141" s="799"/>
      <c r="AE141" s="800"/>
      <c r="AF141" s="800"/>
      <c r="AG141" s="798"/>
      <c r="AH141" s="792" t="s">
        <v>1040</v>
      </c>
      <c r="AI141" s="764"/>
      <c r="AJ141" s="801" t="s">
        <v>1036</v>
      </c>
    </row>
    <row r="142" spans="1:36" ht="40.5">
      <c r="A142" s="761" t="s">
        <v>619</v>
      </c>
      <c r="B142" s="791" t="s">
        <v>966</v>
      </c>
      <c r="C142" s="792" t="s">
        <v>1063</v>
      </c>
      <c r="D142" s="761" t="s">
        <v>1037</v>
      </c>
      <c r="E142" s="793">
        <v>45473</v>
      </c>
      <c r="F142" s="345"/>
      <c r="G142" s="345" t="s">
        <v>969</v>
      </c>
      <c r="H142" s="761" t="s">
        <v>970</v>
      </c>
      <c r="I142" s="761" t="s">
        <v>1038</v>
      </c>
      <c r="J142" s="349" t="s">
        <v>972</v>
      </c>
      <c r="K142" s="355" t="s">
        <v>82</v>
      </c>
      <c r="L142" s="355" t="s">
        <v>14</v>
      </c>
      <c r="M142" s="345" t="s">
        <v>1039</v>
      </c>
      <c r="N142" s="761" t="s">
        <v>3</v>
      </c>
      <c r="O142" s="794">
        <v>1383333.3333333333</v>
      </c>
      <c r="P142" s="795">
        <v>9821666.666666666</v>
      </c>
      <c r="Q142" s="795">
        <v>9821666.666666666</v>
      </c>
      <c r="R142" s="795">
        <v>0</v>
      </c>
      <c r="S142" s="397"/>
      <c r="T142" s="350"/>
      <c r="U142" s="352">
        <v>45474</v>
      </c>
      <c r="V142" s="356">
        <v>1037500</v>
      </c>
      <c r="W142" s="354"/>
      <c r="X142" s="549"/>
      <c r="Y142" s="796">
        <v>45636</v>
      </c>
      <c r="Z142" s="797">
        <v>12</v>
      </c>
      <c r="AA142" s="798"/>
      <c r="AB142" s="799"/>
      <c r="AC142" s="799"/>
      <c r="AD142" s="799"/>
      <c r="AE142" s="800"/>
      <c r="AF142" s="800"/>
      <c r="AG142" s="798"/>
      <c r="AH142" s="792" t="s">
        <v>1040</v>
      </c>
      <c r="AI142" s="764"/>
      <c r="AJ142" s="801" t="s">
        <v>1036</v>
      </c>
    </row>
    <row r="143" spans="1:36">
      <c r="A143" s="345" t="s">
        <v>571</v>
      </c>
      <c r="B143" s="391" t="s">
        <v>1084</v>
      </c>
      <c r="C143" s="373" t="s">
        <v>1085</v>
      </c>
      <c r="D143" s="373" t="s">
        <v>1037</v>
      </c>
      <c r="E143" s="348">
        <v>45596</v>
      </c>
      <c r="F143" s="345"/>
      <c r="G143" s="345" t="s">
        <v>969</v>
      </c>
      <c r="H143" s="345" t="s">
        <v>970</v>
      </c>
      <c r="I143" s="355" t="s">
        <v>1086</v>
      </c>
      <c r="J143" s="349" t="s">
        <v>1087</v>
      </c>
      <c r="K143" s="355" t="s">
        <v>1088</v>
      </c>
      <c r="L143" s="355" t="s">
        <v>1088</v>
      </c>
      <c r="M143" s="355"/>
      <c r="N143" s="345" t="s">
        <v>3</v>
      </c>
      <c r="O143" s="350">
        <v>500000</v>
      </c>
      <c r="P143" s="350">
        <v>3650000</v>
      </c>
      <c r="Q143" s="350"/>
      <c r="R143" s="350">
        <v>3650000</v>
      </c>
      <c r="S143" s="350"/>
      <c r="T143" s="356"/>
      <c r="U143" s="352"/>
      <c r="V143" s="356"/>
      <c r="W143" s="356"/>
      <c r="X143" s="353"/>
      <c r="Y143" s="352">
        <v>45657</v>
      </c>
      <c r="Z143" s="353">
        <v>12</v>
      </c>
      <c r="AA143" s="353"/>
      <c r="AB143" s="281"/>
      <c r="AC143" s="281"/>
      <c r="AD143" s="281"/>
      <c r="AE143" s="353"/>
      <c r="AF143" s="353"/>
      <c r="AG143" s="353"/>
      <c r="AH143" s="347" t="s">
        <v>1089</v>
      </c>
      <c r="AI143" s="373"/>
      <c r="AJ143" s="347"/>
    </row>
    <row r="144" spans="1:36" ht="27">
      <c r="A144" s="345" t="s">
        <v>577</v>
      </c>
      <c r="B144" s="391" t="s">
        <v>1092</v>
      </c>
      <c r="C144" s="369" t="s">
        <v>1098</v>
      </c>
      <c r="D144" s="373" t="s">
        <v>968</v>
      </c>
      <c r="E144" s="348">
        <v>45504</v>
      </c>
      <c r="F144" s="345"/>
      <c r="G144" s="345" t="s">
        <v>969</v>
      </c>
      <c r="H144" s="345" t="s">
        <v>970</v>
      </c>
      <c r="I144" s="345" t="s">
        <v>1099</v>
      </c>
      <c r="J144" s="349" t="s">
        <v>1087</v>
      </c>
      <c r="K144" s="345" t="s">
        <v>1099</v>
      </c>
      <c r="L144" s="345" t="s">
        <v>1099</v>
      </c>
      <c r="M144" s="345" t="s">
        <v>48</v>
      </c>
      <c r="N144" s="345" t="s">
        <v>3</v>
      </c>
      <c r="O144" s="350">
        <v>240000</v>
      </c>
      <c r="P144" s="350">
        <v>1752000</v>
      </c>
      <c r="Q144" s="350"/>
      <c r="R144" s="350">
        <v>1752000</v>
      </c>
      <c r="S144" s="356"/>
      <c r="T144" s="356"/>
      <c r="U144" s="352"/>
      <c r="V144" s="356"/>
      <c r="W144" s="356"/>
      <c r="X144" s="353"/>
      <c r="Y144" s="352">
        <v>45657</v>
      </c>
      <c r="Z144" s="353">
        <v>12</v>
      </c>
      <c r="AA144" s="353"/>
      <c r="AB144" s="281"/>
      <c r="AC144" s="281"/>
      <c r="AD144" s="281"/>
      <c r="AE144" s="353"/>
      <c r="AF144" s="353"/>
      <c r="AG144" s="353"/>
      <c r="AH144" s="369" t="s">
        <v>1100</v>
      </c>
      <c r="AI144" s="373"/>
      <c r="AJ144" s="347"/>
    </row>
    <row r="145" spans="1:36">
      <c r="A145" s="345" t="s">
        <v>579</v>
      </c>
      <c r="B145" s="391" t="s">
        <v>1084</v>
      </c>
      <c r="C145" s="373" t="s">
        <v>1102</v>
      </c>
      <c r="D145" s="373" t="s">
        <v>1037</v>
      </c>
      <c r="E145" s="348">
        <v>45473</v>
      </c>
      <c r="F145" s="345"/>
      <c r="G145" s="345" t="s">
        <v>969</v>
      </c>
      <c r="H145" s="345" t="s">
        <v>970</v>
      </c>
      <c r="I145" s="355" t="s">
        <v>1103</v>
      </c>
      <c r="J145" s="359" t="s">
        <v>1087</v>
      </c>
      <c r="K145" s="355" t="s">
        <v>1104</v>
      </c>
      <c r="L145" s="355" t="s">
        <v>1104</v>
      </c>
      <c r="M145" s="355" t="s">
        <v>1105</v>
      </c>
      <c r="N145" s="345" t="s">
        <v>24</v>
      </c>
      <c r="O145" s="350">
        <v>2000000</v>
      </c>
      <c r="P145" s="350">
        <v>14600000</v>
      </c>
      <c r="Q145" s="350">
        <v>14600000</v>
      </c>
      <c r="R145" s="350">
        <v>0</v>
      </c>
      <c r="S145" s="356"/>
      <c r="T145" s="356"/>
      <c r="U145" s="352"/>
      <c r="V145" s="356"/>
      <c r="W145" s="356"/>
      <c r="X145" s="353"/>
      <c r="Y145" s="352">
        <v>45657</v>
      </c>
      <c r="Z145" s="353">
        <v>12</v>
      </c>
      <c r="AA145" s="353"/>
      <c r="AB145" s="281"/>
      <c r="AC145" s="281"/>
      <c r="AD145" s="281"/>
      <c r="AE145" s="353"/>
      <c r="AF145" s="353"/>
      <c r="AG145" s="353"/>
      <c r="AH145" s="347" t="s">
        <v>1106</v>
      </c>
      <c r="AI145" s="373"/>
      <c r="AJ145" s="347"/>
    </row>
    <row r="146" spans="1:36">
      <c r="A146" s="323" t="s">
        <v>819</v>
      </c>
      <c r="B146" s="324" t="s">
        <v>1241</v>
      </c>
      <c r="C146" s="333" t="s">
        <v>1242</v>
      </c>
      <c r="D146" s="325" t="s">
        <v>334</v>
      </c>
      <c r="E146" s="323"/>
      <c r="F146" s="323"/>
      <c r="G146" s="323"/>
      <c r="H146" s="323" t="s">
        <v>1243</v>
      </c>
      <c r="I146" s="327" t="s">
        <v>161</v>
      </c>
      <c r="J146" s="326" t="s">
        <v>46</v>
      </c>
      <c r="K146" s="327" t="s">
        <v>162</v>
      </c>
      <c r="L146" s="327" t="s">
        <v>162</v>
      </c>
      <c r="M146" s="247" t="s">
        <v>122</v>
      </c>
      <c r="N146" s="323"/>
      <c r="O146" s="329"/>
      <c r="P146" s="329"/>
      <c r="Q146" s="510"/>
      <c r="R146" s="329"/>
      <c r="S146" s="330"/>
      <c r="T146" s="330"/>
      <c r="U146" s="330"/>
      <c r="V146" s="330"/>
      <c r="W146" s="331"/>
      <c r="X146" s="535"/>
      <c r="Y146" s="536">
        <v>45657</v>
      </c>
      <c r="Z146" s="535">
        <v>12</v>
      </c>
      <c r="AA146" s="535"/>
      <c r="AB146" s="490"/>
      <c r="AC146" s="490"/>
      <c r="AD146" s="490"/>
      <c r="AE146" s="535"/>
      <c r="AF146" s="535"/>
      <c r="AG146" s="535"/>
      <c r="AH146" s="333"/>
      <c r="AI146" s="361"/>
      <c r="AJ146" s="333"/>
    </row>
    <row r="147" spans="1:36">
      <c r="A147" s="247" t="s">
        <v>820</v>
      </c>
      <c r="B147" s="272" t="s">
        <v>400</v>
      </c>
      <c r="C147" s="278" t="s">
        <v>512</v>
      </c>
      <c r="D147" s="273" t="s">
        <v>398</v>
      </c>
      <c r="E147" s="247"/>
      <c r="F147" s="247"/>
      <c r="G147" s="247"/>
      <c r="H147" s="247" t="s">
        <v>509</v>
      </c>
      <c r="I147" s="220" t="s">
        <v>510</v>
      </c>
      <c r="J147" s="275" t="s">
        <v>383</v>
      </c>
      <c r="K147" s="220" t="s">
        <v>511</v>
      </c>
      <c r="L147" s="220" t="s">
        <v>511</v>
      </c>
      <c r="M147" s="247" t="s">
        <v>122</v>
      </c>
      <c r="N147" s="247" t="s">
        <v>1</v>
      </c>
      <c r="O147" s="188">
        <v>119000000</v>
      </c>
      <c r="P147" s="188">
        <v>50000000</v>
      </c>
      <c r="Q147" s="494"/>
      <c r="R147" s="188">
        <v>50000000</v>
      </c>
      <c r="S147" s="277"/>
      <c r="T147" s="277"/>
      <c r="U147" s="277"/>
      <c r="V147" s="277"/>
      <c r="W147" s="322">
        <v>37500000</v>
      </c>
      <c r="X147" s="319"/>
      <c r="Y147" s="320">
        <v>45657</v>
      </c>
      <c r="Z147" s="319">
        <v>12</v>
      </c>
      <c r="AA147" s="319"/>
      <c r="AB147" s="286"/>
      <c r="AC147" s="286"/>
      <c r="AD147" s="286"/>
      <c r="AE147" s="319"/>
      <c r="AF147" s="319"/>
      <c r="AG147" s="319"/>
      <c r="AH147" s="278"/>
      <c r="AI147" s="373"/>
      <c r="AJ147" s="278"/>
    </row>
    <row r="164" spans="2:6">
      <c r="B164" s="46" t="s">
        <v>1311</v>
      </c>
      <c r="C164" s="46" t="s">
        <v>110</v>
      </c>
    </row>
    <row r="165" spans="2:6">
      <c r="B165" s="46" t="s">
        <v>107</v>
      </c>
      <c r="C165" s="740">
        <v>10</v>
      </c>
      <c r="D165" s="740">
        <v>11</v>
      </c>
      <c r="E165" s="740">
        <v>12</v>
      </c>
      <c r="F165" s="740" t="s">
        <v>108</v>
      </c>
    </row>
    <row r="166" spans="2:6">
      <c r="B166" s="47" t="s">
        <v>63</v>
      </c>
      <c r="C166" s="735"/>
      <c r="D166" s="735"/>
      <c r="E166" s="735">
        <v>14600000</v>
      </c>
      <c r="F166" s="735">
        <v>14600000</v>
      </c>
    </row>
    <row r="167" spans="2:6">
      <c r="B167" s="478" t="s">
        <v>1316</v>
      </c>
      <c r="C167" s="735"/>
      <c r="D167" s="735"/>
      <c r="E167" s="735"/>
      <c r="F167" s="735"/>
    </row>
    <row r="168" spans="2:6">
      <c r="B168" s="478" t="s">
        <v>1317</v>
      </c>
      <c r="C168" s="735"/>
      <c r="D168" s="735"/>
      <c r="E168" s="735"/>
      <c r="F168" s="735"/>
    </row>
    <row r="169" spans="2:6">
      <c r="B169" s="478" t="s">
        <v>1318</v>
      </c>
      <c r="C169" s="735"/>
      <c r="D169" s="735"/>
      <c r="E169" s="735">
        <v>14600000</v>
      </c>
      <c r="F169" s="735">
        <v>14600000</v>
      </c>
    </row>
    <row r="170" spans="2:6">
      <c r="B170" s="478" t="s">
        <v>162</v>
      </c>
      <c r="C170" s="735"/>
      <c r="D170" s="735"/>
      <c r="E170" s="735"/>
      <c r="F170" s="735"/>
    </row>
    <row r="171" spans="2:6">
      <c r="B171" s="47" t="s">
        <v>64</v>
      </c>
      <c r="C171" s="735">
        <v>107516250</v>
      </c>
      <c r="D171" s="735">
        <v>97596250</v>
      </c>
      <c r="E171" s="735">
        <v>122596250</v>
      </c>
      <c r="F171" s="735">
        <v>327708750</v>
      </c>
    </row>
    <row r="172" spans="2:6">
      <c r="B172" s="478" t="s">
        <v>25</v>
      </c>
      <c r="C172" s="735">
        <v>98049583.333333328</v>
      </c>
      <c r="D172" s="735">
        <v>88129583.333333328</v>
      </c>
      <c r="E172" s="735">
        <v>88129583.333333328</v>
      </c>
      <c r="F172" s="735">
        <v>274308750</v>
      </c>
    </row>
    <row r="173" spans="2:6">
      <c r="B173" s="478" t="s">
        <v>80</v>
      </c>
      <c r="C173" s="735">
        <v>9466666.666666666</v>
      </c>
      <c r="D173" s="735">
        <v>9466666.666666666</v>
      </c>
      <c r="E173" s="735">
        <v>9466666.666666666</v>
      </c>
      <c r="F173" s="735">
        <v>28400000</v>
      </c>
    </row>
    <row r="174" spans="2:6">
      <c r="B174" s="478" t="s">
        <v>1319</v>
      </c>
      <c r="C174" s="735"/>
      <c r="D174" s="735"/>
      <c r="E174" s="735"/>
      <c r="F174" s="735"/>
    </row>
    <row r="175" spans="2:6">
      <c r="B175" s="478" t="s">
        <v>1315</v>
      </c>
      <c r="C175" s="735"/>
      <c r="D175" s="735"/>
      <c r="E175" s="735">
        <v>20000000</v>
      </c>
      <c r="F175" s="735">
        <v>20000000</v>
      </c>
    </row>
    <row r="176" spans="2:6">
      <c r="B176" s="478" t="s">
        <v>1144</v>
      </c>
      <c r="C176" s="735"/>
      <c r="D176" s="735"/>
      <c r="E176" s="735">
        <v>5000000</v>
      </c>
      <c r="F176" s="735">
        <v>5000000</v>
      </c>
    </row>
    <row r="177" spans="2:6">
      <c r="B177" s="47" t="s">
        <v>484</v>
      </c>
      <c r="C177" s="735">
        <v>18368803.666666664</v>
      </c>
      <c r="D177" s="735">
        <v>9821666.666666666</v>
      </c>
      <c r="E177" s="735">
        <v>9821666.666666666</v>
      </c>
      <c r="F177" s="735">
        <v>38012136.999999993</v>
      </c>
    </row>
    <row r="178" spans="2:6">
      <c r="B178" s="478" t="s">
        <v>25</v>
      </c>
      <c r="C178" s="735">
        <v>18368803.666666664</v>
      </c>
      <c r="D178" s="735">
        <v>9821666.666666666</v>
      </c>
      <c r="E178" s="735">
        <v>9821666.666666666</v>
      </c>
      <c r="F178" s="735">
        <v>38012136.999999993</v>
      </c>
    </row>
    <row r="179" spans="2:6">
      <c r="B179" s="47" t="s">
        <v>108</v>
      </c>
      <c r="C179" s="735">
        <v>125885053.66666666</v>
      </c>
      <c r="D179" s="735">
        <v>107417916.66666667</v>
      </c>
      <c r="E179" s="735">
        <v>147017916.66666666</v>
      </c>
      <c r="F179" s="735">
        <v>380320887</v>
      </c>
    </row>
    <row r="181" spans="2:6">
      <c r="B181" s="72" t="s">
        <v>107</v>
      </c>
      <c r="C181" s="741">
        <v>10</v>
      </c>
      <c r="D181" s="741">
        <v>11</v>
      </c>
      <c r="E181" s="741">
        <v>12</v>
      </c>
      <c r="F181" s="741" t="s">
        <v>108</v>
      </c>
    </row>
    <row r="182" spans="2:6">
      <c r="B182" s="479" t="s">
        <v>63</v>
      </c>
      <c r="C182" s="737"/>
      <c r="D182" s="737"/>
      <c r="E182" s="737">
        <v>14600000</v>
      </c>
      <c r="F182" s="737">
        <v>14600000</v>
      </c>
    </row>
    <row r="183" spans="2:6">
      <c r="B183" s="478" t="s">
        <v>1316</v>
      </c>
      <c r="C183" s="735"/>
      <c r="D183" s="735"/>
      <c r="E183" s="735"/>
      <c r="F183" s="735"/>
    </row>
    <row r="184" spans="2:6">
      <c r="B184" s="478" t="s">
        <v>1317</v>
      </c>
      <c r="C184" s="735"/>
      <c r="D184" s="735"/>
      <c r="E184" s="735"/>
      <c r="F184" s="735"/>
    </row>
    <row r="185" spans="2:6">
      <c r="B185" s="478" t="s">
        <v>1318</v>
      </c>
      <c r="C185" s="735"/>
      <c r="D185" s="735"/>
      <c r="E185" s="735">
        <v>14600000</v>
      </c>
      <c r="F185" s="735">
        <v>14600000</v>
      </c>
    </row>
    <row r="186" spans="2:6">
      <c r="B186" s="478" t="s">
        <v>162</v>
      </c>
      <c r="C186" s="735"/>
      <c r="D186" s="735"/>
      <c r="E186" s="735"/>
      <c r="F186" s="735"/>
    </row>
    <row r="187" spans="2:6">
      <c r="B187" s="479" t="s">
        <v>64</v>
      </c>
      <c r="C187" s="737">
        <v>107516250</v>
      </c>
      <c r="D187" s="737">
        <v>97596250</v>
      </c>
      <c r="E187" s="737">
        <v>122596250</v>
      </c>
      <c r="F187" s="737">
        <v>327708750</v>
      </c>
    </row>
    <row r="188" spans="2:6">
      <c r="B188" s="478" t="s">
        <v>25</v>
      </c>
      <c r="C188" s="735">
        <v>98049583.333333328</v>
      </c>
      <c r="D188" s="735">
        <v>88129583.333333328</v>
      </c>
      <c r="E188" s="735">
        <v>88129583.333333328</v>
      </c>
      <c r="F188" s="735">
        <v>274308750</v>
      </c>
    </row>
    <row r="189" spans="2:6">
      <c r="B189" s="478" t="s">
        <v>80</v>
      </c>
      <c r="C189" s="735">
        <v>9466666.666666666</v>
      </c>
      <c r="D189" s="735">
        <v>9466666.666666666</v>
      </c>
      <c r="E189" s="735">
        <v>9466666.666666666</v>
      </c>
      <c r="F189" s="735">
        <v>28400000</v>
      </c>
    </row>
    <row r="190" spans="2:6">
      <c r="B190" s="478" t="s">
        <v>1319</v>
      </c>
      <c r="C190" s="735"/>
      <c r="D190" s="735"/>
      <c r="E190" s="735"/>
      <c r="F190" s="735"/>
    </row>
    <row r="191" spans="2:6">
      <c r="B191" s="478" t="s">
        <v>1315</v>
      </c>
      <c r="C191" s="735"/>
      <c r="D191" s="735"/>
      <c r="E191" s="735">
        <v>20000000</v>
      </c>
      <c r="F191" s="735">
        <v>20000000</v>
      </c>
    </row>
    <row r="192" spans="2:6">
      <c r="B192" s="478" t="s">
        <v>1144</v>
      </c>
      <c r="C192" s="735"/>
      <c r="D192" s="735"/>
      <c r="E192" s="735">
        <v>5000000</v>
      </c>
      <c r="F192" s="735">
        <v>5000000</v>
      </c>
    </row>
    <row r="193" spans="2:6">
      <c r="B193" s="479" t="s">
        <v>484</v>
      </c>
      <c r="C193" s="737">
        <v>18368803.666666664</v>
      </c>
      <c r="D193" s="737">
        <v>9821666.666666666</v>
      </c>
      <c r="E193" s="737">
        <v>9821666.666666666</v>
      </c>
      <c r="F193" s="737">
        <v>38012136.999999993</v>
      </c>
    </row>
    <row r="194" spans="2:6">
      <c r="B194" s="478" t="s">
        <v>25</v>
      </c>
      <c r="C194" s="735">
        <v>18368803.666666664</v>
      </c>
      <c r="D194" s="735">
        <v>9821666.666666666</v>
      </c>
      <c r="E194" s="735">
        <v>9821666.666666666</v>
      </c>
      <c r="F194" s="735">
        <v>38012136.999999993</v>
      </c>
    </row>
    <row r="195" spans="2:6">
      <c r="B195" s="48" t="s">
        <v>108</v>
      </c>
      <c r="C195" s="736">
        <v>125885053.66666666</v>
      </c>
      <c r="D195" s="736">
        <v>107417916.66666667</v>
      </c>
      <c r="E195" s="736">
        <v>147017916.66666666</v>
      </c>
      <c r="F195" s="736">
        <v>380320887</v>
      </c>
    </row>
    <row r="197" spans="2:6">
      <c r="B197" s="72" t="s">
        <v>107</v>
      </c>
      <c r="C197" s="741">
        <v>10</v>
      </c>
      <c r="D197" s="741">
        <v>11</v>
      </c>
      <c r="E197" s="741">
        <v>12</v>
      </c>
      <c r="F197" s="741" t="s">
        <v>108</v>
      </c>
    </row>
    <row r="198" spans="2:6">
      <c r="B198" s="479" t="s">
        <v>63</v>
      </c>
      <c r="C198" s="742">
        <f>C182/1000000</f>
        <v>0</v>
      </c>
      <c r="D198" s="742">
        <f t="shared" ref="D198:F198" si="22">D182/1000000</f>
        <v>0</v>
      </c>
      <c r="E198" s="742">
        <f t="shared" si="22"/>
        <v>14.6</v>
      </c>
      <c r="F198" s="742">
        <f t="shared" si="22"/>
        <v>14.6</v>
      </c>
    </row>
    <row r="199" spans="2:6">
      <c r="B199" s="478" t="s">
        <v>1316</v>
      </c>
      <c r="C199" s="742">
        <f t="shared" ref="C199:F199" si="23">C183/1000000</f>
        <v>0</v>
      </c>
      <c r="D199" s="742">
        <f t="shared" si="23"/>
        <v>0</v>
      </c>
      <c r="E199" s="742">
        <f t="shared" si="23"/>
        <v>0</v>
      </c>
      <c r="F199" s="742">
        <f t="shared" si="23"/>
        <v>0</v>
      </c>
    </row>
    <row r="200" spans="2:6">
      <c r="B200" s="478" t="s">
        <v>1317</v>
      </c>
      <c r="C200" s="742">
        <f t="shared" ref="C200:F200" si="24">C184/1000000</f>
        <v>0</v>
      </c>
      <c r="D200" s="742">
        <f t="shared" si="24"/>
        <v>0</v>
      </c>
      <c r="E200" s="742">
        <f t="shared" si="24"/>
        <v>0</v>
      </c>
      <c r="F200" s="742">
        <f t="shared" si="24"/>
        <v>0</v>
      </c>
    </row>
    <row r="201" spans="2:6">
      <c r="B201" s="478" t="s">
        <v>1318</v>
      </c>
      <c r="C201" s="742">
        <f t="shared" ref="C201:F201" si="25">C185/1000000</f>
        <v>0</v>
      </c>
      <c r="D201" s="742">
        <f t="shared" si="25"/>
        <v>0</v>
      </c>
      <c r="E201" s="742">
        <f t="shared" si="25"/>
        <v>14.6</v>
      </c>
      <c r="F201" s="742">
        <f t="shared" si="25"/>
        <v>14.6</v>
      </c>
    </row>
    <row r="202" spans="2:6">
      <c r="B202" s="478" t="s">
        <v>162</v>
      </c>
      <c r="C202" s="742">
        <f t="shared" ref="C202:F202" si="26">C186/1000000</f>
        <v>0</v>
      </c>
      <c r="D202" s="742">
        <f t="shared" si="26"/>
        <v>0</v>
      </c>
      <c r="E202" s="742">
        <f t="shared" si="26"/>
        <v>0</v>
      </c>
      <c r="F202" s="742">
        <f t="shared" si="26"/>
        <v>0</v>
      </c>
    </row>
    <row r="203" spans="2:6">
      <c r="B203" s="479" t="s">
        <v>64</v>
      </c>
      <c r="C203" s="742">
        <f t="shared" ref="C203:F203" si="27">C187/1000000</f>
        <v>107.51625</v>
      </c>
      <c r="D203" s="742">
        <f t="shared" si="27"/>
        <v>97.596249999999998</v>
      </c>
      <c r="E203" s="742">
        <f t="shared" si="27"/>
        <v>122.59625</v>
      </c>
      <c r="F203" s="742">
        <f t="shared" si="27"/>
        <v>327.70875000000001</v>
      </c>
    </row>
    <row r="204" spans="2:6">
      <c r="B204" s="478" t="s">
        <v>25</v>
      </c>
      <c r="C204" s="742">
        <f t="shared" ref="C204:F204" si="28">C188/1000000</f>
        <v>98.049583333333331</v>
      </c>
      <c r="D204" s="742">
        <f t="shared" si="28"/>
        <v>88.129583333333329</v>
      </c>
      <c r="E204" s="742">
        <f t="shared" si="28"/>
        <v>88.129583333333329</v>
      </c>
      <c r="F204" s="742">
        <f t="shared" si="28"/>
        <v>274.30874999999997</v>
      </c>
    </row>
    <row r="205" spans="2:6">
      <c r="B205" s="478" t="s">
        <v>80</v>
      </c>
      <c r="C205" s="742">
        <f t="shared" ref="C205:F205" si="29">C189/1000000</f>
        <v>9.4666666666666668</v>
      </c>
      <c r="D205" s="742">
        <f t="shared" si="29"/>
        <v>9.4666666666666668</v>
      </c>
      <c r="E205" s="742">
        <f t="shared" si="29"/>
        <v>9.4666666666666668</v>
      </c>
      <c r="F205" s="742">
        <f t="shared" si="29"/>
        <v>28.4</v>
      </c>
    </row>
    <row r="206" spans="2:6">
      <c r="B206" s="478" t="s">
        <v>1319</v>
      </c>
      <c r="C206" s="742">
        <f t="shared" ref="C206:F206" si="30">C190/1000000</f>
        <v>0</v>
      </c>
      <c r="D206" s="742">
        <f t="shared" si="30"/>
        <v>0</v>
      </c>
      <c r="E206" s="742">
        <f t="shared" si="30"/>
        <v>0</v>
      </c>
      <c r="F206" s="742">
        <f t="shared" si="30"/>
        <v>0</v>
      </c>
    </row>
    <row r="207" spans="2:6">
      <c r="B207" s="478" t="s">
        <v>1315</v>
      </c>
      <c r="C207" s="742">
        <f t="shared" ref="C207:F207" si="31">C191/1000000</f>
        <v>0</v>
      </c>
      <c r="D207" s="742">
        <f t="shared" si="31"/>
        <v>0</v>
      </c>
      <c r="E207" s="742">
        <f t="shared" si="31"/>
        <v>20</v>
      </c>
      <c r="F207" s="742">
        <f t="shared" si="31"/>
        <v>20</v>
      </c>
    </row>
    <row r="208" spans="2:6">
      <c r="B208" s="478" t="s">
        <v>1144</v>
      </c>
      <c r="C208" s="742">
        <f t="shared" ref="C208:F208" si="32">C192/1000000</f>
        <v>0</v>
      </c>
      <c r="D208" s="742">
        <f t="shared" si="32"/>
        <v>0</v>
      </c>
      <c r="E208" s="742">
        <f t="shared" si="32"/>
        <v>5</v>
      </c>
      <c r="F208" s="742">
        <f t="shared" si="32"/>
        <v>5</v>
      </c>
    </row>
    <row r="209" spans="2:6">
      <c r="B209" s="479" t="s">
        <v>484</v>
      </c>
      <c r="C209" s="742">
        <f t="shared" ref="C209:F209" si="33">C193/1000000</f>
        <v>18.368803666666665</v>
      </c>
      <c r="D209" s="742">
        <f t="shared" si="33"/>
        <v>9.8216666666666654</v>
      </c>
      <c r="E209" s="742">
        <f t="shared" si="33"/>
        <v>9.8216666666666654</v>
      </c>
      <c r="F209" s="742">
        <f t="shared" si="33"/>
        <v>38.012136999999996</v>
      </c>
    </row>
    <row r="210" spans="2:6">
      <c r="B210" s="478" t="s">
        <v>25</v>
      </c>
      <c r="C210" s="742">
        <f t="shared" ref="C210:F210" si="34">C194/1000000</f>
        <v>18.368803666666665</v>
      </c>
      <c r="D210" s="742">
        <f t="shared" si="34"/>
        <v>9.8216666666666654</v>
      </c>
      <c r="E210" s="742">
        <f t="shared" si="34"/>
        <v>9.8216666666666654</v>
      </c>
      <c r="F210" s="742">
        <f t="shared" si="34"/>
        <v>38.012136999999996</v>
      </c>
    </row>
    <row r="211" spans="2:6">
      <c r="B211" s="48" t="s">
        <v>108</v>
      </c>
      <c r="C211" s="742">
        <f t="shared" ref="C211:F211" si="35">C195/1000000</f>
        <v>125.88505366666665</v>
      </c>
      <c r="D211" s="742">
        <f t="shared" si="35"/>
        <v>107.41791666666667</v>
      </c>
      <c r="E211" s="742">
        <f t="shared" si="35"/>
        <v>147.01791666666665</v>
      </c>
      <c r="F211" s="742">
        <f t="shared" si="35"/>
        <v>380.32088700000003</v>
      </c>
    </row>
    <row r="213" spans="2:6">
      <c r="B213" s="72" t="s">
        <v>107</v>
      </c>
      <c r="C213" s="741">
        <v>10</v>
      </c>
      <c r="D213" s="741">
        <v>11</v>
      </c>
      <c r="E213" s="741">
        <v>12</v>
      </c>
      <c r="F213" s="741" t="s">
        <v>108</v>
      </c>
    </row>
    <row r="214" spans="2:6">
      <c r="B214" s="478" t="s">
        <v>1316</v>
      </c>
      <c r="C214" s="742">
        <f>C199</f>
        <v>0</v>
      </c>
      <c r="D214" s="742">
        <f t="shared" ref="D214:E214" si="36">D199</f>
        <v>0</v>
      </c>
      <c r="E214" s="742">
        <f t="shared" si="36"/>
        <v>0</v>
      </c>
      <c r="F214" s="742">
        <f>SUM(C214:E214)</f>
        <v>0</v>
      </c>
    </row>
    <row r="215" spans="2:6">
      <c r="B215" s="478" t="s">
        <v>1317</v>
      </c>
      <c r="C215" s="742">
        <f>C200</f>
        <v>0</v>
      </c>
      <c r="D215" s="742">
        <f t="shared" ref="D215:E215" si="37">D200</f>
        <v>0</v>
      </c>
      <c r="E215" s="742">
        <f t="shared" si="37"/>
        <v>0</v>
      </c>
      <c r="F215" s="742">
        <f t="shared" ref="F215:F222" si="38">SUM(C215:E215)</f>
        <v>0</v>
      </c>
    </row>
    <row r="216" spans="2:6">
      <c r="B216" s="478" t="s">
        <v>1318</v>
      </c>
      <c r="C216" s="742">
        <f>C201</f>
        <v>0</v>
      </c>
      <c r="D216" s="742">
        <f t="shared" ref="D216:E216" si="39">D201</f>
        <v>0</v>
      </c>
      <c r="E216" s="742">
        <f t="shared" si="39"/>
        <v>14.6</v>
      </c>
      <c r="F216" s="742">
        <f t="shared" si="38"/>
        <v>14.6</v>
      </c>
    </row>
    <row r="217" spans="2:6">
      <c r="B217" s="478" t="s">
        <v>162</v>
      </c>
      <c r="C217" s="742">
        <f>C202</f>
        <v>0</v>
      </c>
      <c r="D217" s="742">
        <f t="shared" ref="D217:E217" si="40">D202</f>
        <v>0</v>
      </c>
      <c r="E217" s="742">
        <f t="shared" si="40"/>
        <v>0</v>
      </c>
      <c r="F217" s="742">
        <f t="shared" si="38"/>
        <v>0</v>
      </c>
    </row>
    <row r="218" spans="2:6">
      <c r="B218" s="478" t="s">
        <v>25</v>
      </c>
      <c r="C218" s="742">
        <f>C204+C210</f>
        <v>116.418387</v>
      </c>
      <c r="D218" s="742">
        <f t="shared" ref="D218:E218" si="41">D204+D210</f>
        <v>97.951249999999987</v>
      </c>
      <c r="E218" s="742">
        <f t="shared" si="41"/>
        <v>97.951249999999987</v>
      </c>
      <c r="F218" s="742">
        <f t="shared" si="38"/>
        <v>312.32088699999997</v>
      </c>
    </row>
    <row r="219" spans="2:6">
      <c r="B219" s="478" t="s">
        <v>80</v>
      </c>
      <c r="C219" s="742">
        <f>C205</f>
        <v>9.4666666666666668</v>
      </c>
      <c r="D219" s="742">
        <f t="shared" ref="D219:E219" si="42">D205</f>
        <v>9.4666666666666668</v>
      </c>
      <c r="E219" s="742">
        <f t="shared" si="42"/>
        <v>9.4666666666666668</v>
      </c>
      <c r="F219" s="742">
        <f t="shared" si="38"/>
        <v>28.4</v>
      </c>
    </row>
    <row r="220" spans="2:6">
      <c r="B220" s="478" t="s">
        <v>1319</v>
      </c>
      <c r="C220" s="742">
        <f>C206</f>
        <v>0</v>
      </c>
      <c r="D220" s="742">
        <f t="shared" ref="D220:E220" si="43">D206</f>
        <v>0</v>
      </c>
      <c r="E220" s="742">
        <f t="shared" si="43"/>
        <v>0</v>
      </c>
      <c r="F220" s="742">
        <f t="shared" si="38"/>
        <v>0</v>
      </c>
    </row>
    <row r="221" spans="2:6">
      <c r="B221" s="478" t="s">
        <v>1315</v>
      </c>
      <c r="C221" s="742">
        <f>C207</f>
        <v>0</v>
      </c>
      <c r="D221" s="742">
        <f t="shared" ref="D221:E221" si="44">D207</f>
        <v>0</v>
      </c>
      <c r="E221" s="742">
        <f t="shared" si="44"/>
        <v>20</v>
      </c>
      <c r="F221" s="742">
        <f t="shared" si="38"/>
        <v>20</v>
      </c>
    </row>
    <row r="222" spans="2:6">
      <c r="B222" s="478" t="s">
        <v>1144</v>
      </c>
      <c r="C222" s="742">
        <f>C208</f>
        <v>0</v>
      </c>
      <c r="D222" s="742">
        <f t="shared" ref="D222:E222" si="45">D208</f>
        <v>0</v>
      </c>
      <c r="E222" s="742">
        <f t="shared" si="45"/>
        <v>5</v>
      </c>
      <c r="F222" s="742">
        <f t="shared" si="38"/>
        <v>5</v>
      </c>
    </row>
    <row r="223" spans="2:6">
      <c r="B223" s="48" t="s">
        <v>108</v>
      </c>
      <c r="C223" s="742">
        <f>SUM(C214:C222)</f>
        <v>125.88505366666666</v>
      </c>
      <c r="D223" s="742">
        <f t="shared" ref="D223:F223" si="46">SUM(D214:D222)</f>
        <v>107.41791666666666</v>
      </c>
      <c r="E223" s="742">
        <f t="shared" si="46"/>
        <v>147.01791666666665</v>
      </c>
      <c r="F223" s="742">
        <f t="shared" si="46"/>
        <v>380.32088699999997</v>
      </c>
    </row>
    <row r="228" spans="2:3">
      <c r="B228" s="478" t="s">
        <v>25</v>
      </c>
      <c r="C228" s="742">
        <v>312.32088699999997</v>
      </c>
    </row>
    <row r="229" spans="2:3">
      <c r="B229" s="478" t="s">
        <v>80</v>
      </c>
      <c r="C229" s="742">
        <v>28.4</v>
      </c>
    </row>
    <row r="230" spans="2:3">
      <c r="B230" s="478" t="s">
        <v>1315</v>
      </c>
      <c r="C230" s="742">
        <v>20</v>
      </c>
    </row>
    <row r="231" spans="2:3">
      <c r="B231" s="478" t="s">
        <v>1318</v>
      </c>
      <c r="C231" s="742">
        <v>14.6</v>
      </c>
    </row>
  </sheetData>
  <phoneticPr fontId="1" type="noConversion"/>
  <conditionalFormatting sqref="J31">
    <cfRule type="cellIs" dxfId="7" priority="11" operator="equal">
      <formula>"on going"</formula>
    </cfRule>
  </conditionalFormatting>
  <conditionalFormatting sqref="J31">
    <cfRule type="iconSet" priority="10">
      <iconSet>
        <cfvo type="percent" val="0"/>
        <cfvo type="num" val="8"/>
        <cfvo type="num" val="15"/>
      </iconSet>
    </cfRule>
    <cfRule type="expression" dxfId="6" priority="12" stopIfTrue="1">
      <formula>"on going"</formula>
    </cfRule>
    <cfRule type="expression" dxfId="5" priority="13" stopIfTrue="1">
      <formula>"closed"</formula>
    </cfRule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  <cfRule type="containsText" dxfId="4" priority="15" operator="containsText" text="closed">
      <formula>NOT(ISERROR(SEARCH("closed",J31)))</formula>
    </cfRule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  <cfRule type="iconSet" priority="17">
      <iconSet iconSet="3Symbols">
        <cfvo type="percent" val="0"/>
        <cfvo type="percent" val="33"/>
        <cfvo type="percent" val="67"/>
      </iconSet>
    </cfRule>
    <cfRule type="dataBar" priority="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{E94D083A-7984-40A3-8602-8ACCBE997576}</x14:id>
        </ext>
      </extLst>
    </cfRule>
  </conditionalFormatting>
  <conditionalFormatting sqref="J145">
    <cfRule type="cellIs" dxfId="3" priority="2" operator="equal">
      <formula>"on going"</formula>
    </cfRule>
  </conditionalFormatting>
  <conditionalFormatting sqref="J145">
    <cfRule type="iconSet" priority="1">
      <iconSet>
        <cfvo type="percent" val="0"/>
        <cfvo type="num" val="8"/>
        <cfvo type="num" val="15"/>
      </iconSet>
    </cfRule>
    <cfRule type="expression" dxfId="2" priority="3" stopIfTrue="1">
      <formula>"on going"</formula>
    </cfRule>
    <cfRule type="expression" dxfId="1" priority="4" stopIfTrue="1">
      <formula>"closed"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  <cfRule type="containsText" dxfId="0" priority="6" operator="containsText" text="closed">
      <formula>NOT(ISERROR(SEARCH("closed",J145)))</formula>
    </cfRule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  <cfRule type="iconSet" priority="8">
      <iconSet iconSet="3Symbols">
        <cfvo type="percent" val="0"/>
        <cfvo type="percent" val="33"/>
        <cfvo type="percent" val="67"/>
      </iconSet>
    </cfRule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{6D7F40C2-83C3-49F3-8442-64D6F47D8DCA}</x14:id>
        </ext>
      </extLst>
    </cfRule>
  </conditionalFormatting>
  <dataValidations count="3">
    <dataValidation showDropDown="1" showInputMessage="1" showErrorMessage="1" sqref="J1:K1 W2:W4 Y2 AB3:AG6 Z6:AA6 Z4:Z5 Y4:Y6 Y3:Z3 Y7:AG12 AA3:AA4 W6:W12 Z13:AE13 Y14 Y22:AG22 W22 Y26:Z28 AG28 AA28 AJ30:AJ33 X30:AA33 AE30:AG33 AB32:AD33 J105:K105 W106:W110 Y106 Y107:Z109 AB108:AG112 Z112:AA112 Z110:Z111 Y110:Y112 AA108:AA110 W112:W122 Y113:AG122 AA107:AG107 Z123:AE125 Y126 Y134:AG134 W134 Y138:Z142 AA140:AA142 AG140:AG142 AJ144:AJ147 X144:AA147 AE144:AG147 AB146:AD147"/>
    <dataValidation type="list" showInputMessage="1" showErrorMessage="1" sqref="J2:J33 J106:J147">
      <formula1>"集團關聯外交,G次內交,外部客戶"</formula1>
    </dataValidation>
    <dataValidation type="list" showInputMessage="1" showErrorMessage="1" sqref="W2:W4 Y2 AB3:AG6 Z6:AA6 Z4:Z5 Y4:Y6 Y3:Z3 Y7:AG12 AA3:AA4 W6:W12 Z13:AE13 Y14 Y22:AG22 W22 Y26:Z28 AG28 AA28 AJ30:AJ33 AE30:AG33 X30:AA33 AB32:AD33 W106:W110 Y106 Y107:Z109 AB108:AG112 Z112:AA112 Z110:Z111 Y110:Y112 AA108:AA110 W112:W122 Y113:AG122 AA107:AG107 Z123:AE125 Y126 Y134:AG134 W134 Y138:Z142 AA140:AA142 AG140:AG142 AJ144:AJ147 AE144:AG147 X144:AA147 AB146:AD147">
      <formula1>"費用轉稼,開票, 存貨轉固資"</formula1>
    </dataValidation>
  </dataValidations>
  <pageMargins left="0.7" right="0.7" top="0.75" bottom="0.75" header="0.3" footer="0.3"/>
  <pageSetup paperSize="9" orientation="portrait" horizontalDpi="300" verticalDpi="0" copies="0"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94D083A-7984-40A3-8602-8ACCBE9975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J31</xm:sqref>
        </x14:conditionalFormatting>
        <x14:conditionalFormatting xmlns:xm="http://schemas.microsoft.com/office/excel/2006/main">
          <x14:cfRule type="dataBar" id="{6D7F40C2-83C3-49F3-8442-64D6F47D8D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J145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S64"/>
  <sheetViews>
    <sheetView topLeftCell="A50" zoomScale="70" zoomScaleNormal="70" workbookViewId="0">
      <selection activeCell="F61" sqref="F61:F63"/>
    </sheetView>
  </sheetViews>
  <sheetFormatPr defaultRowHeight="17"/>
  <cols>
    <col min="1" max="1" width="18.6328125" customWidth="1"/>
    <col min="2" max="4" width="15" customWidth="1"/>
    <col min="5" max="5" width="12" customWidth="1"/>
    <col min="6" max="13" width="15" customWidth="1"/>
    <col min="14" max="14" width="8" customWidth="1"/>
    <col min="15" max="15" width="15" customWidth="1"/>
    <col min="22" max="22" width="13.81640625" customWidth="1"/>
  </cols>
  <sheetData>
    <row r="1" spans="1:19" ht="17.5" thickBot="1">
      <c r="A1" s="448" t="s">
        <v>1130</v>
      </c>
      <c r="B1" s="449">
        <v>47.999999999999993</v>
      </c>
      <c r="C1" s="450">
        <v>161.80000000000001</v>
      </c>
      <c r="D1" s="450">
        <v>46.699999999999996</v>
      </c>
      <c r="E1" s="451">
        <v>42.099999999999994</v>
      </c>
      <c r="F1" s="451">
        <v>100.3640474</v>
      </c>
      <c r="G1" s="451">
        <v>133.23107652800002</v>
      </c>
      <c r="H1" s="451">
        <v>54.999999999999993</v>
      </c>
      <c r="I1" s="451">
        <v>61.399999999999991</v>
      </c>
      <c r="J1" s="451">
        <v>58.5</v>
      </c>
      <c r="K1" s="451">
        <v>60</v>
      </c>
      <c r="L1" s="451">
        <v>70.999999999999986</v>
      </c>
      <c r="M1" s="452">
        <v>191.90487607200001</v>
      </c>
      <c r="N1" s="453">
        <f>SUM(B1:M1)</f>
        <v>1030</v>
      </c>
    </row>
    <row r="2" spans="1:19" ht="17.5" thickBot="1">
      <c r="B2" s="446"/>
      <c r="C2" s="446"/>
      <c r="D2" s="446"/>
      <c r="E2" s="447"/>
      <c r="F2" s="447"/>
      <c r="G2" s="447"/>
      <c r="H2" s="447"/>
      <c r="I2" s="447"/>
      <c r="J2" s="447"/>
      <c r="K2" s="447"/>
      <c r="L2" s="447"/>
      <c r="M2" s="447"/>
    </row>
    <row r="3" spans="1:19" ht="17.5" thickBot="1">
      <c r="A3" s="1119"/>
      <c r="B3" s="1121" t="s">
        <v>1114</v>
      </c>
      <c r="C3" s="1122"/>
      <c r="D3" s="1122"/>
      <c r="E3" s="1122"/>
      <c r="F3" s="1122"/>
      <c r="G3" s="1122"/>
      <c r="H3" s="1122"/>
      <c r="I3" s="1122"/>
      <c r="J3" s="1122"/>
      <c r="K3" s="1122"/>
      <c r="L3" s="1122"/>
      <c r="M3" s="1123"/>
      <c r="N3" s="1124" t="s">
        <v>1114</v>
      </c>
      <c r="O3" s="1125"/>
      <c r="P3" s="1125"/>
      <c r="Q3" s="1125"/>
      <c r="R3" s="1126"/>
    </row>
    <row r="4" spans="1:19" ht="17.5" thickBot="1">
      <c r="A4" s="1120"/>
      <c r="B4" s="405" t="s">
        <v>1115</v>
      </c>
      <c r="C4" s="406" t="s">
        <v>112</v>
      </c>
      <c r="D4" s="406" t="s">
        <v>113</v>
      </c>
      <c r="E4" s="406" t="s">
        <v>114</v>
      </c>
      <c r="F4" s="406" t="s">
        <v>115</v>
      </c>
      <c r="G4" s="406" t="s">
        <v>116</v>
      </c>
      <c r="H4" s="406" t="s">
        <v>117</v>
      </c>
      <c r="I4" s="406" t="s">
        <v>131</v>
      </c>
      <c r="J4" s="406" t="s">
        <v>132</v>
      </c>
      <c r="K4" s="406" t="s">
        <v>133</v>
      </c>
      <c r="L4" s="406" t="s">
        <v>134</v>
      </c>
      <c r="M4" s="407" t="s">
        <v>118</v>
      </c>
      <c r="N4" s="408" t="s">
        <v>1116</v>
      </c>
      <c r="O4" s="409" t="s">
        <v>1117</v>
      </c>
      <c r="P4" s="409" t="s">
        <v>1118</v>
      </c>
      <c r="Q4" s="410" t="s">
        <v>1119</v>
      </c>
      <c r="R4" s="411" t="s">
        <v>1120</v>
      </c>
    </row>
    <row r="5" spans="1:19" ht="17.5" thickBot="1">
      <c r="A5" s="454" t="s">
        <v>1121</v>
      </c>
      <c r="B5" s="455">
        <v>51</v>
      </c>
      <c r="C5" s="456">
        <v>164.8</v>
      </c>
      <c r="D5" s="456">
        <v>49.7</v>
      </c>
      <c r="E5" s="538">
        <v>42</v>
      </c>
      <c r="F5" s="538">
        <v>100.3640474</v>
      </c>
      <c r="G5" s="538">
        <v>133.23107652800002</v>
      </c>
      <c r="H5" s="412">
        <v>55</v>
      </c>
      <c r="I5" s="412">
        <v>61.4</v>
      </c>
      <c r="J5" s="412">
        <v>58.5</v>
      </c>
      <c r="K5" s="412">
        <v>60</v>
      </c>
      <c r="L5" s="412">
        <v>71</v>
      </c>
      <c r="M5" s="413">
        <v>124.2</v>
      </c>
      <c r="N5" s="455">
        <v>265.5</v>
      </c>
      <c r="O5" s="412">
        <v>285.69512392800004</v>
      </c>
      <c r="P5" s="412">
        <v>174.9</v>
      </c>
      <c r="Q5" s="414">
        <v>255.2</v>
      </c>
      <c r="R5" s="415">
        <v>981.29512392800007</v>
      </c>
    </row>
    <row r="6" spans="1:19" ht="18" thickTop="1" thickBot="1">
      <c r="A6" s="472" t="s">
        <v>1141</v>
      </c>
      <c r="B6" s="474">
        <v>23.54</v>
      </c>
      <c r="C6" s="475">
        <v>49.92</v>
      </c>
      <c r="D6" s="476">
        <v>120</v>
      </c>
      <c r="E6" s="468">
        <v>42.099999999999994</v>
      </c>
      <c r="F6" s="458">
        <v>100.3640474</v>
      </c>
      <c r="G6" s="458">
        <v>133.23107652800002</v>
      </c>
      <c r="H6" s="458">
        <v>54.999999999999993</v>
      </c>
      <c r="I6" s="458">
        <v>61.399999999999991</v>
      </c>
      <c r="J6" s="458">
        <v>58.5</v>
      </c>
      <c r="K6" s="458">
        <v>60</v>
      </c>
      <c r="L6" s="458">
        <v>70.999999999999986</v>
      </c>
      <c r="M6" s="459">
        <v>191.90487607200001</v>
      </c>
      <c r="N6" s="473">
        <f>SUM(B6:D6)</f>
        <v>193.46</v>
      </c>
      <c r="O6" s="457">
        <f>SUM(E6:G6)</f>
        <v>275.69512392800004</v>
      </c>
      <c r="P6" s="457">
        <f>SUM(H6:J6)</f>
        <v>174.89999999999998</v>
      </c>
      <c r="Q6" s="457">
        <f>SUM(K6:M6)</f>
        <v>322.90487607199998</v>
      </c>
      <c r="R6" s="460">
        <f>SUM(N6:Q6)</f>
        <v>966.96</v>
      </c>
    </row>
    <row r="7" spans="1:19">
      <c r="A7" s="416" t="s">
        <v>1122</v>
      </c>
      <c r="B7" s="417">
        <v>48</v>
      </c>
      <c r="C7" s="418">
        <v>161.80000000000001</v>
      </c>
      <c r="D7" s="418">
        <v>46.7</v>
      </c>
      <c r="E7" s="418">
        <v>42.1</v>
      </c>
      <c r="F7" s="418">
        <v>100.3640474</v>
      </c>
      <c r="G7" s="418">
        <v>133.23107652800002</v>
      </c>
      <c r="H7" s="418">
        <v>55</v>
      </c>
      <c r="I7" s="418">
        <v>61.4</v>
      </c>
      <c r="J7" s="418">
        <v>58.5</v>
      </c>
      <c r="K7" s="418">
        <v>60</v>
      </c>
      <c r="L7" s="418">
        <v>71</v>
      </c>
      <c r="M7" s="419">
        <v>124.2</v>
      </c>
      <c r="N7" s="420">
        <v>256.5</v>
      </c>
      <c r="O7" s="421">
        <v>275.69512392800004</v>
      </c>
      <c r="P7" s="421">
        <v>174.9</v>
      </c>
      <c r="Q7" s="422">
        <v>255.2</v>
      </c>
      <c r="R7" s="423">
        <v>962.29512392800007</v>
      </c>
    </row>
    <row r="8" spans="1:19">
      <c r="A8" s="424" t="s">
        <v>1123</v>
      </c>
      <c r="B8" s="420">
        <v>39.78</v>
      </c>
      <c r="C8" s="425">
        <v>130.19200000000001</v>
      </c>
      <c r="D8" s="425">
        <v>40.753999999999998</v>
      </c>
      <c r="E8" s="425">
        <v>40.952673184288891</v>
      </c>
      <c r="F8" s="425">
        <v>82.240501753114756</v>
      </c>
      <c r="G8" s="425">
        <v>115.91103657936</v>
      </c>
      <c r="H8" s="425">
        <v>43.449999999999996</v>
      </c>
      <c r="I8" s="425">
        <v>52.609636564482869</v>
      </c>
      <c r="J8" s="425">
        <v>49.042632552441511</v>
      </c>
      <c r="K8" s="425">
        <v>51.369553960706668</v>
      </c>
      <c r="L8" s="425">
        <v>60.350000000000009</v>
      </c>
      <c r="M8" s="426">
        <v>104.16800000000001</v>
      </c>
      <c r="N8" s="427">
        <v>210.726</v>
      </c>
      <c r="O8" s="425">
        <v>239.10421151676366</v>
      </c>
      <c r="P8" s="425">
        <v>145.10226911692439</v>
      </c>
      <c r="Q8" s="428">
        <v>215.88755396070667</v>
      </c>
      <c r="R8" s="429">
        <v>810.82003459439477</v>
      </c>
    </row>
    <row r="9" spans="1:19">
      <c r="A9" s="430" t="s">
        <v>1124</v>
      </c>
      <c r="B9" s="443">
        <v>37.74</v>
      </c>
      <c r="C9" s="444">
        <v>126.89600000000002</v>
      </c>
      <c r="D9" s="444">
        <v>36.777999999999999</v>
      </c>
      <c r="E9" s="444">
        <v>36.991</v>
      </c>
      <c r="F9" s="444">
        <v>80.291237920000015</v>
      </c>
      <c r="G9" s="444">
        <v>113.2464150488</v>
      </c>
      <c r="H9" s="444">
        <v>40.15</v>
      </c>
      <c r="I9" s="444">
        <v>49.120000000000005</v>
      </c>
      <c r="J9" s="444">
        <v>45.044999999999995</v>
      </c>
      <c r="K9" s="444">
        <v>48</v>
      </c>
      <c r="L9" s="444">
        <v>57.510000000000005</v>
      </c>
      <c r="M9" s="445">
        <v>101.664</v>
      </c>
      <c r="N9" s="427">
        <v>201.41400000000002</v>
      </c>
      <c r="O9" s="425">
        <v>230.52865296880003</v>
      </c>
      <c r="P9" s="425">
        <v>134.315</v>
      </c>
      <c r="Q9" s="428">
        <v>207.17400000000001</v>
      </c>
      <c r="R9" s="429">
        <v>773.43165296880011</v>
      </c>
    </row>
    <row r="10" spans="1:19">
      <c r="A10" s="430" t="s">
        <v>1125</v>
      </c>
      <c r="B10" s="443">
        <v>2.04</v>
      </c>
      <c r="C10" s="444">
        <v>3.2960000000000003</v>
      </c>
      <c r="D10" s="444">
        <v>3.9760000000000004</v>
      </c>
      <c r="E10" s="444">
        <v>3.9616731842888906</v>
      </c>
      <c r="F10" s="444">
        <v>1.9492638331147485</v>
      </c>
      <c r="G10" s="444">
        <v>2.6646215305599998</v>
      </c>
      <c r="H10" s="444">
        <v>3.3</v>
      </c>
      <c r="I10" s="444">
        <v>3.4896365644828657</v>
      </c>
      <c r="J10" s="444">
        <v>3.9976325524415173</v>
      </c>
      <c r="K10" s="444">
        <v>3.3695539607066669</v>
      </c>
      <c r="L10" s="444">
        <v>2.84</v>
      </c>
      <c r="M10" s="445">
        <v>2.504</v>
      </c>
      <c r="N10" s="427">
        <v>9.3120000000000012</v>
      </c>
      <c r="O10" s="425">
        <v>8.575558547963638</v>
      </c>
      <c r="P10" s="425">
        <v>10.787269116924383</v>
      </c>
      <c r="Q10" s="428">
        <v>8.7135539607066672</v>
      </c>
      <c r="R10" s="429">
        <v>37.38838162559469</v>
      </c>
    </row>
    <row r="11" spans="1:19">
      <c r="A11" s="431" t="s">
        <v>1129</v>
      </c>
      <c r="B11" s="432">
        <v>6.7444363273604173</v>
      </c>
      <c r="C11" s="433">
        <v>7.9826832690765981</v>
      </c>
      <c r="D11" s="433">
        <v>9.0763520071078787</v>
      </c>
      <c r="E11" s="433">
        <v>8.0545936080393705</v>
      </c>
      <c r="F11" s="433">
        <v>9.2264633454236797</v>
      </c>
      <c r="G11" s="433">
        <v>8.2206406465729991</v>
      </c>
      <c r="H11" s="433">
        <v>8.7971303635339204</v>
      </c>
      <c r="I11" s="433">
        <v>8.9575372701195199</v>
      </c>
      <c r="J11" s="433">
        <v>8.862673779672237</v>
      </c>
      <c r="K11" s="433">
        <v>8.7827135219075068</v>
      </c>
      <c r="L11" s="433">
        <v>8.1783626022503739</v>
      </c>
      <c r="M11" s="434">
        <v>8.9995134318824359</v>
      </c>
      <c r="N11" s="432">
        <v>23.803471603544892</v>
      </c>
      <c r="O11" s="433">
        <v>25.501697600036049</v>
      </c>
      <c r="P11" s="433">
        <v>26.617341413325676</v>
      </c>
      <c r="Q11" s="435">
        <v>25.960589556040318</v>
      </c>
      <c r="R11" s="436">
        <v>101.88310017294694</v>
      </c>
    </row>
    <row r="12" spans="1:19">
      <c r="A12" s="431" t="s">
        <v>1126</v>
      </c>
      <c r="B12" s="432">
        <v>11.219999999999999</v>
      </c>
      <c r="C12" s="433">
        <v>34.608000000000004</v>
      </c>
      <c r="D12" s="433">
        <v>8.9460000000000051</v>
      </c>
      <c r="E12" s="433">
        <v>11.147326815711111</v>
      </c>
      <c r="F12" s="433">
        <v>18.123545646885248</v>
      </c>
      <c r="G12" s="433">
        <v>17.320039948640016</v>
      </c>
      <c r="H12" s="433">
        <v>11.550000000000004</v>
      </c>
      <c r="I12" s="433">
        <v>8.7903634355171292</v>
      </c>
      <c r="J12" s="433">
        <v>9.4573674475584895</v>
      </c>
      <c r="K12" s="433">
        <v>8.6304460392933322</v>
      </c>
      <c r="L12" s="433">
        <v>10.649999999999991</v>
      </c>
      <c r="M12" s="434">
        <v>20.031999999999996</v>
      </c>
      <c r="N12" s="432">
        <v>54.774000000000008</v>
      </c>
      <c r="O12" s="433">
        <v>46.590912411236374</v>
      </c>
      <c r="P12" s="433">
        <v>29.797730883075623</v>
      </c>
      <c r="Q12" s="435">
        <v>39.31244603929332</v>
      </c>
      <c r="R12" s="436">
        <v>170.47508933360533</v>
      </c>
    </row>
    <row r="13" spans="1:19">
      <c r="A13" s="431" t="s">
        <v>1127</v>
      </c>
      <c r="B13" s="432">
        <v>4.4755636726395815</v>
      </c>
      <c r="C13" s="433">
        <v>26.625316730923405</v>
      </c>
      <c r="D13" s="433">
        <v>-0.13035200710787365</v>
      </c>
      <c r="E13" s="433">
        <v>3.0927332076717402</v>
      </c>
      <c r="F13" s="433">
        <v>8.8970823014615679</v>
      </c>
      <c r="G13" s="433">
        <v>9.0993993020670167</v>
      </c>
      <c r="H13" s="433">
        <v>2.7528696364660838</v>
      </c>
      <c r="I13" s="433">
        <v>-0.16717383460239077</v>
      </c>
      <c r="J13" s="433">
        <v>0.59469366788625244</v>
      </c>
      <c r="K13" s="433">
        <v>-0.15226748261417455</v>
      </c>
      <c r="L13" s="433">
        <v>2.4716373977496175</v>
      </c>
      <c r="M13" s="434">
        <v>11.032486568117561</v>
      </c>
      <c r="N13" s="432">
        <v>30.970528396455112</v>
      </c>
      <c r="O13" s="433">
        <v>21.089214811200325</v>
      </c>
      <c r="P13" s="433">
        <v>3.1803894697499455</v>
      </c>
      <c r="Q13" s="435">
        <v>13.351856483253004</v>
      </c>
      <c r="R13" s="436">
        <v>68.591989160658386</v>
      </c>
    </row>
    <row r="14" spans="1:19" ht="17.5" thickBot="1">
      <c r="A14" s="454" t="s">
        <v>1128</v>
      </c>
      <c r="B14" s="437">
        <v>3.3566727544796864</v>
      </c>
      <c r="C14" s="438">
        <v>19.968987548192555</v>
      </c>
      <c r="D14" s="438">
        <v>-9.7764005330905235E-2</v>
      </c>
      <c r="E14" s="438">
        <v>2.3195499057538056</v>
      </c>
      <c r="F14" s="438">
        <v>6.6728117260961763</v>
      </c>
      <c r="G14" s="438">
        <v>6.8245494765502634</v>
      </c>
      <c r="H14" s="438">
        <v>2.064652227349562</v>
      </c>
      <c r="I14" s="438">
        <v>-0.12538037595179219</v>
      </c>
      <c r="J14" s="438">
        <v>0.44602025091468889</v>
      </c>
      <c r="K14" s="438">
        <v>-0.1142006119606318</v>
      </c>
      <c r="L14" s="438">
        <v>1.8537280483122132</v>
      </c>
      <c r="M14" s="439">
        <v>8.27436492608817</v>
      </c>
      <c r="N14" s="455">
        <v>23.227896297341335</v>
      </c>
      <c r="O14" s="438">
        <v>15.816911108400245</v>
      </c>
      <c r="P14" s="438">
        <v>2.3852921023124587</v>
      </c>
      <c r="Q14" s="440">
        <v>10.013892362439751</v>
      </c>
      <c r="R14" s="441">
        <v>51.44399187049379</v>
      </c>
    </row>
    <row r="15" spans="1:19" ht="18" thickTop="1" thickBot="1">
      <c r="A15" s="472" t="s">
        <v>1131</v>
      </c>
      <c r="B15" s="471">
        <v>4.8710000000000004</v>
      </c>
      <c r="C15" s="469">
        <v>10.138</v>
      </c>
      <c r="D15" s="470">
        <v>20.73</v>
      </c>
      <c r="E15" s="458">
        <f>E6*0.09</f>
        <v>3.7889999999999993</v>
      </c>
      <c r="F15" s="458">
        <f t="shared" ref="F15:M15" si="0">F6*0.09</f>
        <v>9.0327642659999992</v>
      </c>
      <c r="G15" s="458">
        <f t="shared" si="0"/>
        <v>11.990796887520002</v>
      </c>
      <c r="H15" s="458">
        <f t="shared" si="0"/>
        <v>4.9499999999999993</v>
      </c>
      <c r="I15" s="458">
        <f t="shared" si="0"/>
        <v>5.5259999999999989</v>
      </c>
      <c r="J15" s="458">
        <f t="shared" si="0"/>
        <v>5.2649999999999997</v>
      </c>
      <c r="K15" s="458">
        <f t="shared" si="0"/>
        <v>5.3999999999999995</v>
      </c>
      <c r="L15" s="458">
        <f t="shared" si="0"/>
        <v>6.3899999999999988</v>
      </c>
      <c r="M15" s="458">
        <f t="shared" si="0"/>
        <v>17.271438846479999</v>
      </c>
      <c r="N15" s="473">
        <f>SUM(B15:D15)</f>
        <v>35.739000000000004</v>
      </c>
      <c r="O15" s="457">
        <f>SUM(F15:H15)</f>
        <v>25.973561153519999</v>
      </c>
      <c r="P15" s="457">
        <f>SUM(G15:I15)</f>
        <v>22.466796887520001</v>
      </c>
      <c r="Q15" s="457">
        <f>SUM(K15:M15)</f>
        <v>29.061438846479998</v>
      </c>
      <c r="R15" s="460">
        <f>SUM(N15:Q15)</f>
        <v>113.24079688752001</v>
      </c>
      <c r="S15">
        <v>90</v>
      </c>
    </row>
    <row r="17" spans="4:18">
      <c r="D17" s="477"/>
      <c r="E17" s="399">
        <f>E15/E6</f>
        <v>0.09</v>
      </c>
      <c r="F17" s="399">
        <f t="shared" ref="F17:M17" si="1">F15/F6</f>
        <v>8.9999999999999983E-2</v>
      </c>
      <c r="G17" s="399">
        <f t="shared" si="1"/>
        <v>0.09</v>
      </c>
      <c r="H17" s="399">
        <f t="shared" si="1"/>
        <v>0.09</v>
      </c>
      <c r="I17" s="399">
        <f t="shared" si="1"/>
        <v>0.09</v>
      </c>
      <c r="J17" s="399">
        <f t="shared" si="1"/>
        <v>0.09</v>
      </c>
      <c r="K17" s="399">
        <f t="shared" si="1"/>
        <v>0.09</v>
      </c>
      <c r="L17" s="399">
        <f t="shared" si="1"/>
        <v>0.09</v>
      </c>
      <c r="M17" s="399">
        <f t="shared" si="1"/>
        <v>0.09</v>
      </c>
    </row>
    <row r="19" spans="4:18">
      <c r="R19" s="442"/>
    </row>
    <row r="20" spans="4:18">
      <c r="D20" s="1127" t="s">
        <v>137</v>
      </c>
      <c r="E20" s="461">
        <v>2023</v>
      </c>
      <c r="F20" s="465">
        <v>2024</v>
      </c>
      <c r="G20" s="461">
        <v>2024</v>
      </c>
      <c r="H20" s="461">
        <v>2024</v>
      </c>
      <c r="I20" s="461" t="s">
        <v>1136</v>
      </c>
      <c r="J20" s="461" t="s">
        <v>1136</v>
      </c>
    </row>
    <row r="21" spans="4:18">
      <c r="D21" s="1127"/>
      <c r="E21" s="461" t="s">
        <v>1132</v>
      </c>
      <c r="F21" s="465" t="s">
        <v>1133</v>
      </c>
      <c r="G21" s="461" t="s">
        <v>1134</v>
      </c>
      <c r="H21" s="461" t="s">
        <v>1135</v>
      </c>
      <c r="I21" s="461" t="s">
        <v>1137</v>
      </c>
      <c r="J21" s="461" t="s">
        <v>1138</v>
      </c>
    </row>
    <row r="22" spans="4:18">
      <c r="D22" s="461" t="s">
        <v>177</v>
      </c>
      <c r="E22" s="462">
        <v>1.1599999999999999</v>
      </c>
      <c r="F22" s="466">
        <v>10.3</v>
      </c>
      <c r="G22" s="462">
        <v>8.35</v>
      </c>
      <c r="H22" s="462">
        <v>10.3</v>
      </c>
      <c r="I22" s="462">
        <v>7.19</v>
      </c>
      <c r="J22" s="463">
        <v>6.2</v>
      </c>
    </row>
    <row r="23" spans="4:18">
      <c r="D23" s="461" t="s">
        <v>179</v>
      </c>
      <c r="E23" s="462">
        <v>0.94</v>
      </c>
      <c r="F23" s="466">
        <v>3.09</v>
      </c>
      <c r="G23" s="462">
        <v>2.5099999999999998</v>
      </c>
      <c r="H23" s="462">
        <v>3.09</v>
      </c>
      <c r="I23" s="462">
        <v>1.57</v>
      </c>
      <c r="J23" s="463">
        <v>1.67</v>
      </c>
    </row>
    <row r="24" spans="4:18">
      <c r="D24" s="464" t="s">
        <v>1109</v>
      </c>
      <c r="E24" s="1128">
        <v>0.54</v>
      </c>
      <c r="F24" s="1129">
        <v>1.86</v>
      </c>
      <c r="G24" s="1128">
        <v>1.54</v>
      </c>
      <c r="H24" s="1128">
        <v>1.86</v>
      </c>
      <c r="I24" s="1128">
        <v>1</v>
      </c>
      <c r="J24" s="1130">
        <v>1.85</v>
      </c>
    </row>
    <row r="25" spans="4:18">
      <c r="D25" s="464" t="s">
        <v>1110</v>
      </c>
      <c r="E25" s="1128"/>
      <c r="F25" s="1129"/>
      <c r="G25" s="1128"/>
      <c r="H25" s="1128"/>
      <c r="I25" s="1128"/>
      <c r="J25" s="1130"/>
    </row>
    <row r="26" spans="4:18">
      <c r="D26" s="464" t="s">
        <v>1111</v>
      </c>
      <c r="E26" s="462">
        <v>0</v>
      </c>
      <c r="F26" s="466">
        <v>0</v>
      </c>
      <c r="G26" s="462">
        <v>0</v>
      </c>
      <c r="H26" s="462">
        <v>0</v>
      </c>
      <c r="I26" s="462">
        <v>0</v>
      </c>
      <c r="J26" s="463">
        <v>0</v>
      </c>
    </row>
    <row r="27" spans="4:18">
      <c r="D27" s="464" t="s">
        <v>1112</v>
      </c>
      <c r="E27" s="462">
        <v>0</v>
      </c>
      <c r="F27" s="466">
        <v>0</v>
      </c>
      <c r="G27" s="462">
        <v>0</v>
      </c>
      <c r="H27" s="462">
        <v>0</v>
      </c>
      <c r="I27" s="462">
        <v>0</v>
      </c>
      <c r="J27" s="463">
        <v>0</v>
      </c>
    </row>
    <row r="28" spans="4:18">
      <c r="D28" s="464" t="s">
        <v>1113</v>
      </c>
      <c r="E28" s="462">
        <v>0</v>
      </c>
      <c r="F28" s="466">
        <v>0.03</v>
      </c>
      <c r="G28" s="462">
        <v>0</v>
      </c>
      <c r="H28" s="462">
        <v>0.03</v>
      </c>
      <c r="I28" s="462">
        <v>0</v>
      </c>
      <c r="J28" s="463">
        <v>0</v>
      </c>
    </row>
    <row r="29" spans="4:18">
      <c r="D29" s="461" t="s">
        <v>1139</v>
      </c>
      <c r="E29" s="462">
        <v>0.4</v>
      </c>
      <c r="F29" s="466">
        <v>1.2</v>
      </c>
      <c r="G29" s="462">
        <v>0.97</v>
      </c>
      <c r="H29" s="462">
        <v>1.2</v>
      </c>
      <c r="I29" s="462">
        <v>0.56999999999999995</v>
      </c>
      <c r="J29" s="463">
        <v>1.43</v>
      </c>
    </row>
    <row r="30" spans="4:18">
      <c r="D30" s="461" t="s">
        <v>180</v>
      </c>
      <c r="E30" s="462">
        <v>0.38</v>
      </c>
      <c r="F30" s="466">
        <v>0.9</v>
      </c>
      <c r="G30" s="462">
        <v>0.72</v>
      </c>
      <c r="H30" s="462">
        <v>0.9</v>
      </c>
      <c r="I30" s="462">
        <v>0.34</v>
      </c>
      <c r="J30" s="463">
        <v>0.89</v>
      </c>
    </row>
    <row r="31" spans="4:18">
      <c r="D31" s="461" t="s">
        <v>181</v>
      </c>
      <c r="E31" s="463">
        <v>0.81</v>
      </c>
      <c r="F31" s="467">
        <v>0.3</v>
      </c>
      <c r="G31" s="463">
        <v>0.3</v>
      </c>
      <c r="H31" s="463">
        <v>0.3</v>
      </c>
      <c r="I31" s="463">
        <v>-0.51</v>
      </c>
      <c r="J31" s="463">
        <v>0.22</v>
      </c>
    </row>
    <row r="32" spans="4:18">
      <c r="D32" s="461" t="s">
        <v>1140</v>
      </c>
      <c r="E32" s="463">
        <v>0.34</v>
      </c>
      <c r="F32" s="467">
        <v>0.12</v>
      </c>
      <c r="G32" s="463">
        <v>0.12</v>
      </c>
      <c r="H32" s="463">
        <v>0.12</v>
      </c>
      <c r="I32" s="463">
        <v>-0.22</v>
      </c>
      <c r="J32" s="463">
        <v>0.08</v>
      </c>
    </row>
    <row r="33" spans="1:15">
      <c r="D33" s="461" t="s">
        <v>182</v>
      </c>
      <c r="E33" s="463">
        <v>0.33</v>
      </c>
      <c r="F33" s="467">
        <v>0.09</v>
      </c>
      <c r="G33" s="463">
        <v>0.09</v>
      </c>
      <c r="H33" s="463">
        <v>0.09</v>
      </c>
      <c r="I33" s="463">
        <v>-0.24</v>
      </c>
      <c r="J33" s="463">
        <v>0.05</v>
      </c>
    </row>
    <row r="40" spans="1:15">
      <c r="K40">
        <f>251*138.6</f>
        <v>34788.6</v>
      </c>
    </row>
    <row r="45" spans="1:15"/>
    <row r="47" spans="1:15">
      <c r="A47" s="46" t="s">
        <v>1311</v>
      </c>
      <c r="B47" s="46" t="s">
        <v>110</v>
      </c>
    </row>
    <row r="48" spans="1:15">
      <c r="A48" s="46" t="s">
        <v>107</v>
      </c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  <c r="L48">
        <v>11</v>
      </c>
      <c r="M48">
        <v>12</v>
      </c>
      <c r="N48" t="s">
        <v>301</v>
      </c>
      <c r="O48" t="s">
        <v>108</v>
      </c>
    </row>
    <row r="49" spans="1:15">
      <c r="A49" s="47" t="s">
        <v>63</v>
      </c>
      <c r="B49" s="735"/>
      <c r="C49" s="735"/>
      <c r="D49" s="735"/>
      <c r="E49" s="735"/>
      <c r="F49" s="735">
        <v>241200</v>
      </c>
      <c r="G49" s="735">
        <v>2531914</v>
      </c>
      <c r="H49" s="735"/>
      <c r="I49" s="735"/>
      <c r="J49" s="735"/>
      <c r="K49" s="735"/>
      <c r="L49" s="735"/>
      <c r="M49" s="735">
        <v>64600000</v>
      </c>
      <c r="N49" s="735"/>
      <c r="O49" s="735">
        <v>67373114</v>
      </c>
    </row>
    <row r="50" spans="1:15">
      <c r="A50" s="47" t="s">
        <v>64</v>
      </c>
      <c r="B50" s="735">
        <v>62739233.164999999</v>
      </c>
      <c r="C50" s="735">
        <v>79419376.4595</v>
      </c>
      <c r="D50" s="735">
        <v>25036409.424999997</v>
      </c>
      <c r="E50" s="735">
        <v>27983477.303901002</v>
      </c>
      <c r="F50" s="735">
        <v>3505338.6834999993</v>
      </c>
      <c r="G50" s="735">
        <v>23796082.359999999</v>
      </c>
      <c r="H50" s="735">
        <v>42975543.230900005</v>
      </c>
      <c r="I50" s="735">
        <v>33112159.874009434</v>
      </c>
      <c r="J50" s="735">
        <v>85482553.299999997</v>
      </c>
      <c r="K50" s="735">
        <v>107516250</v>
      </c>
      <c r="L50" s="735">
        <v>97596250</v>
      </c>
      <c r="M50" s="735">
        <v>122596250</v>
      </c>
      <c r="N50" s="735"/>
      <c r="O50" s="735">
        <v>711758923.8018105</v>
      </c>
    </row>
    <row r="51" spans="1:15">
      <c r="A51" s="47" t="s">
        <v>484</v>
      </c>
      <c r="B51" s="735"/>
      <c r="C51" s="735">
        <v>356028</v>
      </c>
      <c r="D51" s="735">
        <v>393300</v>
      </c>
      <c r="E51" s="735">
        <v>6990691.6999999993</v>
      </c>
      <c r="F51" s="735">
        <v>3173459</v>
      </c>
      <c r="G51" s="735">
        <v>6889509.0999999996</v>
      </c>
      <c r="H51" s="735"/>
      <c r="I51" s="735">
        <v>110749176</v>
      </c>
      <c r="J51" s="735">
        <v>53426291</v>
      </c>
      <c r="K51" s="735">
        <v>18368803.666666664</v>
      </c>
      <c r="L51" s="735">
        <v>9821666.666666666</v>
      </c>
      <c r="M51" s="735">
        <v>9821666.666666666</v>
      </c>
      <c r="N51" s="735"/>
      <c r="O51" s="735">
        <v>219990591.79999998</v>
      </c>
    </row>
    <row r="52" spans="1:15">
      <c r="A52" s="47" t="s">
        <v>108</v>
      </c>
      <c r="B52" s="735">
        <v>62739233.164999999</v>
      </c>
      <c r="C52" s="735">
        <v>79775404.4595</v>
      </c>
      <c r="D52" s="735">
        <v>25429709.424999997</v>
      </c>
      <c r="E52" s="735">
        <v>34974169.003901005</v>
      </c>
      <c r="F52" s="735">
        <v>6919997.6834999993</v>
      </c>
      <c r="G52" s="735">
        <v>33217505.460000001</v>
      </c>
      <c r="H52" s="735">
        <v>42975543.230900005</v>
      </c>
      <c r="I52" s="735">
        <v>143861335.87400943</v>
      </c>
      <c r="J52" s="735">
        <v>138908844.30000001</v>
      </c>
      <c r="K52" s="735">
        <v>125885053.66666666</v>
      </c>
      <c r="L52" s="735">
        <v>107417916.66666667</v>
      </c>
      <c r="M52" s="735">
        <v>197017916.66666666</v>
      </c>
      <c r="N52" s="735"/>
      <c r="O52" s="735">
        <v>999122629.60181046</v>
      </c>
    </row>
    <row r="54" spans="1:15">
      <c r="A54" s="72" t="s">
        <v>107</v>
      </c>
      <c r="B54" s="72">
        <v>1</v>
      </c>
      <c r="C54" s="72">
        <v>2</v>
      </c>
      <c r="D54" s="72">
        <v>3</v>
      </c>
      <c r="E54" s="72">
        <v>4</v>
      </c>
      <c r="F54" s="72">
        <v>5</v>
      </c>
      <c r="G54" s="72">
        <v>6</v>
      </c>
      <c r="H54" s="72">
        <v>7</v>
      </c>
      <c r="I54" s="72">
        <v>8</v>
      </c>
      <c r="J54" s="72">
        <v>9</v>
      </c>
      <c r="K54" s="72">
        <v>10</v>
      </c>
      <c r="L54" s="72">
        <v>11</v>
      </c>
      <c r="M54" s="72">
        <v>12</v>
      </c>
      <c r="N54" s="72" t="s">
        <v>301</v>
      </c>
      <c r="O54" s="72" t="s">
        <v>108</v>
      </c>
    </row>
    <row r="55" spans="1:15">
      <c r="A55" s="47" t="s">
        <v>63</v>
      </c>
      <c r="B55" s="735"/>
      <c r="C55" s="735"/>
      <c r="D55" s="735"/>
      <c r="E55" s="735"/>
      <c r="F55" s="735">
        <v>241200</v>
      </c>
      <c r="G55" s="735">
        <v>2531914</v>
      </c>
      <c r="H55" s="735"/>
      <c r="I55" s="735"/>
      <c r="J55" s="735"/>
      <c r="K55" s="735"/>
      <c r="L55" s="735"/>
      <c r="M55" s="735">
        <v>64600000</v>
      </c>
      <c r="N55" s="735"/>
      <c r="O55" s="735">
        <v>67373114</v>
      </c>
    </row>
    <row r="56" spans="1:15">
      <c r="A56" s="47" t="s">
        <v>64</v>
      </c>
      <c r="B56" s="735">
        <v>62739233.164999999</v>
      </c>
      <c r="C56" s="735">
        <v>79419376.4595</v>
      </c>
      <c r="D56" s="735">
        <v>25036409.424999997</v>
      </c>
      <c r="E56" s="735">
        <v>27983477.303901002</v>
      </c>
      <c r="F56" s="735">
        <v>3505338.6834999993</v>
      </c>
      <c r="G56" s="735">
        <v>23796082.359999999</v>
      </c>
      <c r="H56" s="735">
        <v>42975543.230900005</v>
      </c>
      <c r="I56" s="735">
        <v>33112159.874009434</v>
      </c>
      <c r="J56" s="735">
        <v>85482553.299999997</v>
      </c>
      <c r="K56" s="735">
        <v>107516250</v>
      </c>
      <c r="L56" s="735">
        <v>97596250</v>
      </c>
      <c r="M56" s="735">
        <v>122596250</v>
      </c>
      <c r="N56" s="735"/>
      <c r="O56" s="735">
        <v>711758923.8018105</v>
      </c>
    </row>
    <row r="57" spans="1:15">
      <c r="A57" s="47" t="s">
        <v>484</v>
      </c>
      <c r="B57" s="735"/>
      <c r="C57" s="735">
        <v>356028</v>
      </c>
      <c r="D57" s="735">
        <v>393300</v>
      </c>
      <c r="E57" s="735">
        <v>6990691.6999999993</v>
      </c>
      <c r="F57" s="735">
        <v>3173459</v>
      </c>
      <c r="G57" s="735">
        <v>6889509.0999999996</v>
      </c>
      <c r="H57" s="735"/>
      <c r="I57" s="735">
        <v>110749176</v>
      </c>
      <c r="J57" s="735">
        <v>53426291</v>
      </c>
      <c r="K57" s="735">
        <v>18368803.666666664</v>
      </c>
      <c r="L57" s="735">
        <v>9821666.666666666</v>
      </c>
      <c r="M57" s="735">
        <v>9821666.666666666</v>
      </c>
      <c r="N57" s="735"/>
      <c r="O57" s="735">
        <v>219990591.79999998</v>
      </c>
    </row>
    <row r="58" spans="1:15">
      <c r="A58" s="48" t="s">
        <v>108</v>
      </c>
      <c r="B58" s="736">
        <v>62739233.164999999</v>
      </c>
      <c r="C58" s="736">
        <v>79775404.4595</v>
      </c>
      <c r="D58" s="736">
        <v>25429709.424999997</v>
      </c>
      <c r="E58" s="736">
        <v>34974169.003901005</v>
      </c>
      <c r="F58" s="736">
        <v>6919997.6834999993</v>
      </c>
      <c r="G58" s="736">
        <v>33217505.460000001</v>
      </c>
      <c r="H58" s="736">
        <v>42975543.230900005</v>
      </c>
      <c r="I58" s="736">
        <v>143861335.87400943</v>
      </c>
      <c r="J58" s="736">
        <v>138908844.30000001</v>
      </c>
      <c r="K58" s="736">
        <v>125885053.66666666</v>
      </c>
      <c r="L58" s="736">
        <v>107417916.66666667</v>
      </c>
      <c r="M58" s="736">
        <v>197017916.66666666</v>
      </c>
      <c r="N58" s="736"/>
      <c r="O58" s="736">
        <v>999122629.60181046</v>
      </c>
    </row>
    <row r="60" spans="1:15">
      <c r="A60" s="72" t="s">
        <v>107</v>
      </c>
      <c r="B60" s="72">
        <v>1</v>
      </c>
      <c r="C60" s="72">
        <v>2</v>
      </c>
      <c r="D60" s="72">
        <v>3</v>
      </c>
      <c r="E60" s="72">
        <v>4</v>
      </c>
      <c r="F60" s="72">
        <v>5</v>
      </c>
      <c r="G60" s="72">
        <v>6</v>
      </c>
      <c r="H60" s="72">
        <v>7</v>
      </c>
      <c r="I60" s="72">
        <v>8</v>
      </c>
      <c r="J60" s="72">
        <v>9</v>
      </c>
      <c r="K60" s="72">
        <v>10</v>
      </c>
      <c r="L60" s="72">
        <v>11</v>
      </c>
      <c r="M60" s="72">
        <v>12</v>
      </c>
      <c r="N60" s="72" t="s">
        <v>301</v>
      </c>
      <c r="O60" s="72" t="s">
        <v>108</v>
      </c>
    </row>
    <row r="61" spans="1:15">
      <c r="A61" s="47" t="s">
        <v>64</v>
      </c>
      <c r="B61" s="526">
        <f t="shared" ref="B61:O61" si="2">B56/1000000</f>
        <v>62.739233165000002</v>
      </c>
      <c r="C61" s="526">
        <f t="shared" si="2"/>
        <v>79.4193764595</v>
      </c>
      <c r="D61" s="526">
        <f t="shared" si="2"/>
        <v>25.036409424999999</v>
      </c>
      <c r="E61" s="526">
        <f t="shared" si="2"/>
        <v>27.983477303901001</v>
      </c>
      <c r="F61" s="526">
        <f t="shared" si="2"/>
        <v>3.5053386834999993</v>
      </c>
      <c r="G61" s="526">
        <f t="shared" si="2"/>
        <v>23.79608236</v>
      </c>
      <c r="H61" s="526">
        <f t="shared" si="2"/>
        <v>42.975543230900001</v>
      </c>
      <c r="I61" s="526">
        <f t="shared" si="2"/>
        <v>33.112159874009436</v>
      </c>
      <c r="J61" s="526">
        <f t="shared" si="2"/>
        <v>85.482553299999992</v>
      </c>
      <c r="K61" s="526">
        <f t="shared" si="2"/>
        <v>107.51625</v>
      </c>
      <c r="L61" s="526">
        <f t="shared" si="2"/>
        <v>97.596249999999998</v>
      </c>
      <c r="M61" s="526">
        <f t="shared" si="2"/>
        <v>122.59625</v>
      </c>
      <c r="N61" s="526">
        <f t="shared" si="2"/>
        <v>0</v>
      </c>
      <c r="O61" s="526">
        <f t="shared" si="2"/>
        <v>711.75892380181051</v>
      </c>
    </row>
    <row r="62" spans="1:15">
      <c r="A62" s="47" t="s">
        <v>63</v>
      </c>
      <c r="B62" s="526">
        <f>B55/1000000</f>
        <v>0</v>
      </c>
      <c r="C62" s="526">
        <f t="shared" ref="C62:O62" si="3">C55/1000000</f>
        <v>0</v>
      </c>
      <c r="D62" s="526">
        <f t="shared" si="3"/>
        <v>0</v>
      </c>
      <c r="E62" s="526">
        <f t="shared" si="3"/>
        <v>0</v>
      </c>
      <c r="F62" s="526">
        <f t="shared" si="3"/>
        <v>0.2412</v>
      </c>
      <c r="G62" s="526">
        <f t="shared" si="3"/>
        <v>2.531914</v>
      </c>
      <c r="H62" s="526">
        <f t="shared" si="3"/>
        <v>0</v>
      </c>
      <c r="I62" s="526">
        <f t="shared" si="3"/>
        <v>0</v>
      </c>
      <c r="J62" s="526">
        <f t="shared" si="3"/>
        <v>0</v>
      </c>
      <c r="K62" s="526">
        <f t="shared" si="3"/>
        <v>0</v>
      </c>
      <c r="L62" s="526">
        <f t="shared" si="3"/>
        <v>0</v>
      </c>
      <c r="M62" s="526">
        <f t="shared" si="3"/>
        <v>64.599999999999994</v>
      </c>
      <c r="N62" s="526">
        <f t="shared" si="3"/>
        <v>0</v>
      </c>
      <c r="O62" s="526">
        <f t="shared" si="3"/>
        <v>67.373114000000001</v>
      </c>
    </row>
    <row r="63" spans="1:15">
      <c r="A63" s="47" t="s">
        <v>484</v>
      </c>
      <c r="B63" s="526">
        <f t="shared" ref="B63:O63" si="4">B57/1000000</f>
        <v>0</v>
      </c>
      <c r="C63" s="526">
        <f t="shared" si="4"/>
        <v>0.35602800000000001</v>
      </c>
      <c r="D63" s="526">
        <f t="shared" si="4"/>
        <v>0.39329999999999998</v>
      </c>
      <c r="E63" s="526">
        <f t="shared" si="4"/>
        <v>6.9906916999999993</v>
      </c>
      <c r="F63" s="526">
        <f t="shared" si="4"/>
        <v>3.1734589999999998</v>
      </c>
      <c r="G63" s="526">
        <f t="shared" si="4"/>
        <v>6.8895090999999997</v>
      </c>
      <c r="H63" s="526">
        <f t="shared" si="4"/>
        <v>0</v>
      </c>
      <c r="I63" s="526">
        <f t="shared" si="4"/>
        <v>110.74917600000001</v>
      </c>
      <c r="J63" s="526">
        <f t="shared" si="4"/>
        <v>53.426290999999999</v>
      </c>
      <c r="K63" s="526">
        <f t="shared" si="4"/>
        <v>18.368803666666665</v>
      </c>
      <c r="L63" s="526">
        <f t="shared" si="4"/>
        <v>9.8216666666666654</v>
      </c>
      <c r="M63" s="526">
        <f t="shared" si="4"/>
        <v>9.8216666666666654</v>
      </c>
      <c r="N63" s="526">
        <f t="shared" si="4"/>
        <v>0</v>
      </c>
      <c r="O63" s="526">
        <f t="shared" si="4"/>
        <v>219.99059179999998</v>
      </c>
    </row>
    <row r="64" spans="1:15">
      <c r="A64" s="48" t="s">
        <v>108</v>
      </c>
      <c r="B64" s="487">
        <f>B58/1000000</f>
        <v>62.739233165000002</v>
      </c>
      <c r="C64" s="487">
        <f t="shared" ref="C64:O64" si="5">C58/1000000</f>
        <v>79.775404459499995</v>
      </c>
      <c r="D64" s="487">
        <f t="shared" si="5"/>
        <v>25.429709424999999</v>
      </c>
      <c r="E64" s="487">
        <f t="shared" si="5"/>
        <v>34.974169003901004</v>
      </c>
      <c r="F64" s="487">
        <f t="shared" si="5"/>
        <v>6.9199976834999992</v>
      </c>
      <c r="G64" s="487">
        <f t="shared" si="5"/>
        <v>33.217505459999998</v>
      </c>
      <c r="H64" s="487">
        <f t="shared" si="5"/>
        <v>42.975543230900001</v>
      </c>
      <c r="I64" s="487">
        <f t="shared" si="5"/>
        <v>143.86133587400943</v>
      </c>
      <c r="J64" s="487">
        <f t="shared" si="5"/>
        <v>138.9088443</v>
      </c>
      <c r="K64" s="487">
        <f t="shared" si="5"/>
        <v>125.88505366666665</v>
      </c>
      <c r="L64" s="487">
        <f t="shared" si="5"/>
        <v>107.41791666666667</v>
      </c>
      <c r="M64" s="487">
        <f t="shared" si="5"/>
        <v>197.01791666666665</v>
      </c>
      <c r="N64" s="487">
        <f t="shared" si="5"/>
        <v>0</v>
      </c>
      <c r="O64" s="487">
        <f t="shared" si="5"/>
        <v>999.12262960181044</v>
      </c>
    </row>
  </sheetData>
  <mergeCells count="10">
    <mergeCell ref="A3:A4"/>
    <mergeCell ref="B3:M3"/>
    <mergeCell ref="N3:R3"/>
    <mergeCell ref="D20:D21"/>
    <mergeCell ref="E24:E25"/>
    <mergeCell ref="F24:F25"/>
    <mergeCell ref="G24:G25"/>
    <mergeCell ref="H24:H25"/>
    <mergeCell ref="I24:I25"/>
    <mergeCell ref="J24:J25"/>
  </mergeCells>
  <phoneticPr fontId="1" type="noConversion"/>
  <pageMargins left="0.7" right="0.7" top="0.75" bottom="0.75" header="0.3" footer="0.3"/>
  <pageSetup paperSize="9" orientation="portrait" verticalDpi="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已命名的範圍</vt:lpstr>
      </vt:variant>
      <vt:variant>
        <vt:i4>1</vt:i4>
      </vt:variant>
    </vt:vector>
  </HeadingPairs>
  <TitlesOfParts>
    <vt:vector size="10" baseType="lpstr">
      <vt:lpstr>專案明細</vt:lpstr>
      <vt:lpstr>取消</vt:lpstr>
      <vt:lpstr>增加</vt:lpstr>
      <vt:lpstr>分析</vt:lpstr>
      <vt:lpstr>Q2分析</vt:lpstr>
      <vt:lpstr>Q2</vt:lpstr>
      <vt:lpstr>Q3</vt:lpstr>
      <vt:lpstr>Q4</vt:lpstr>
      <vt:lpstr>年度</vt:lpstr>
      <vt:lpstr>專案明細!Print_Area</vt:lpstr>
    </vt:vector>
  </TitlesOfParts>
  <Company>MIS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bobbie.wang</dc:creator>
  <cp:lastModifiedBy>Administrator</cp:lastModifiedBy>
  <cp:lastPrinted>2023-10-30T07:04:49Z</cp:lastPrinted>
  <dcterms:created xsi:type="dcterms:W3CDTF">2023-10-25T06:18:20Z</dcterms:created>
  <dcterms:modified xsi:type="dcterms:W3CDTF">2024-05-08T03:53:37Z</dcterms:modified>
</cp:coreProperties>
</file>