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codeName="ThisWorkbook"/>
  <xr:revisionPtr revIDLastSave="0" documentId="13_ncr:1_{4917B594-4379-4496-922F-5E58FE203246}"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5" i="11" l="1"/>
  <c r="F30" i="11" l="1"/>
  <c r="F31" i="11" s="1"/>
  <c r="H17" i="11"/>
  <c r="I26" i="11"/>
  <c r="J26" i="11" s="1"/>
  <c r="I27" i="11"/>
  <c r="J27" i="11" s="1"/>
  <c r="I28" i="11"/>
  <c r="I29" i="11"/>
  <c r="F26" i="11"/>
  <c r="K26" i="11" s="1"/>
  <c r="F27" i="11"/>
  <c r="F28" i="11"/>
  <c r="K28" i="11" s="1"/>
  <c r="F29" i="11"/>
  <c r="J29" i="11"/>
  <c r="K29" i="11"/>
  <c r="J28" i="11"/>
  <c r="K27" i="11"/>
  <c r="F25" i="11"/>
  <c r="I25" i="11" s="1"/>
  <c r="K25" i="11" s="1"/>
  <c r="F23" i="11"/>
  <c r="I23" i="11" s="1"/>
  <c r="J23" i="11" s="1"/>
  <c r="F24" i="11"/>
  <c r="G25" i="11"/>
  <c r="K24" i="11" l="1"/>
  <c r="I24" i="11"/>
  <c r="J24" i="11" s="1"/>
  <c r="K23" i="11"/>
  <c r="J25" i="11"/>
  <c r="F11" i="11"/>
  <c r="K9" i="11" l="1"/>
  <c r="H38" i="11" l="1"/>
  <c r="F8" i="11"/>
  <c r="F10" i="11"/>
  <c r="F14" i="11"/>
  <c r="H13" i="11"/>
  <c r="G10" i="11"/>
  <c r="F13" i="11" l="1"/>
  <c r="I14" i="11"/>
  <c r="G14" i="11"/>
  <c r="H32" i="11"/>
  <c r="H30" i="11"/>
  <c r="H34" i="11" l="1"/>
  <c r="H36" i="11" l="1"/>
  <c r="H10" i="11"/>
  <c r="J9" i="11"/>
  <c r="H9" i="11"/>
  <c r="H8" i="11" s="1"/>
  <c r="K12" i="11" l="1"/>
  <c r="K11" i="11" l="1"/>
  <c r="J11" i="11" l="1"/>
  <c r="J12" i="11" l="1"/>
  <c r="F15" i="11" l="1"/>
  <c r="I15" i="11" s="1"/>
  <c r="K14" i="11" l="1"/>
  <c r="J14" i="11"/>
  <c r="G15" i="11" l="1"/>
  <c r="F16" i="11" s="1"/>
  <c r="I16" i="11" s="1"/>
  <c r="K15" i="11"/>
  <c r="G16" i="11" l="1"/>
  <c r="K16" i="11"/>
  <c r="J15" i="11"/>
  <c r="F17" i="11" l="1"/>
  <c r="G17" i="11" s="1"/>
  <c r="F18" i="11"/>
  <c r="I18" i="11" s="1"/>
  <c r="G13" i="11"/>
  <c r="J16" i="11"/>
  <c r="K18" i="11" l="1"/>
  <c r="G18" i="11"/>
  <c r="F19" i="11" l="1"/>
  <c r="I19" i="11" s="1"/>
  <c r="J18" i="11"/>
  <c r="K19" i="11" l="1"/>
  <c r="G19" i="11"/>
  <c r="F20" i="11" l="1"/>
  <c r="I20" i="11" s="1"/>
  <c r="J19" i="11"/>
  <c r="G20" i="11" l="1"/>
  <c r="K20" i="11"/>
  <c r="F21" i="11" l="1"/>
  <c r="I21" i="11" s="1"/>
  <c r="J20" i="11"/>
  <c r="G21" i="11" l="1"/>
  <c r="F22" i="11" s="1"/>
  <c r="K21" i="11"/>
  <c r="I22" i="11" l="1"/>
  <c r="J22" i="11" s="1"/>
  <c r="K22" i="11"/>
  <c r="J21" i="11"/>
  <c r="G30" i="11" l="1"/>
  <c r="G31" i="11" l="1"/>
  <c r="K31" i="11"/>
  <c r="F32" i="11" l="1"/>
  <c r="J31" i="11"/>
  <c r="F33" i="11" l="1"/>
  <c r="G32" i="11"/>
  <c r="G33" i="11" l="1"/>
  <c r="K33" i="11"/>
  <c r="F34" i="11" l="1"/>
  <c r="J33" i="11"/>
  <c r="F35" i="11" l="1"/>
  <c r="G34" i="11"/>
  <c r="G35" i="11" l="1"/>
  <c r="G8" i="11"/>
  <c r="F36" i="11" l="1"/>
  <c r="J35" i="11"/>
  <c r="F37" i="11" l="1"/>
  <c r="G36" i="11"/>
  <c r="K37" i="11" l="1"/>
  <c r="G37" i="11"/>
  <c r="F38" i="11" l="1"/>
  <c r="J37" i="11"/>
  <c r="F39" i="11" l="1"/>
  <c r="G38" i="11"/>
  <c r="F3" i="11" l="1"/>
  <c r="L5" i="11" s="1"/>
  <c r="L8" i="11" s="1"/>
  <c r="K39" i="11"/>
  <c r="G39" i="11"/>
  <c r="J39" i="11" s="1"/>
  <c r="M5" i="11" l="1"/>
  <c r="M7" i="11" s="1"/>
  <c r="L9" i="11"/>
  <c r="L12" i="11"/>
  <c r="L7" i="11"/>
  <c r="L11" i="11"/>
  <c r="L4" i="11"/>
  <c r="L10" i="11"/>
  <c r="L17" i="11"/>
  <c r="M10" i="11" l="1"/>
  <c r="M9" i="11"/>
  <c r="M8" i="11"/>
  <c r="M12" i="11"/>
  <c r="N5" i="11"/>
  <c r="N17" i="11" s="1"/>
  <c r="M17" i="11"/>
  <c r="M11" i="11"/>
  <c r="N11" i="11" l="1"/>
  <c r="O5" i="11"/>
  <c r="O10" i="11" s="1"/>
  <c r="N7" i="11"/>
  <c r="N12" i="11"/>
  <c r="N9" i="11"/>
  <c r="N10" i="11"/>
  <c r="N8" i="11"/>
  <c r="O8" i="11" l="1"/>
  <c r="O12" i="11"/>
  <c r="O17" i="11"/>
  <c r="O7" i="11"/>
  <c r="P5" i="11"/>
  <c r="P10" i="11" s="1"/>
  <c r="O11" i="11"/>
  <c r="O9" i="11"/>
  <c r="P12" i="11"/>
  <c r="Q5" i="11" l="1"/>
  <c r="Q12" i="11" s="1"/>
  <c r="P7" i="11"/>
  <c r="P17" i="11"/>
  <c r="P8" i="11"/>
  <c r="P11" i="11"/>
  <c r="P9" i="11"/>
  <c r="Q17" i="11" l="1"/>
  <c r="Q8" i="11"/>
  <c r="R5" i="11"/>
  <c r="S5" i="11" s="1"/>
  <c r="Q9" i="11"/>
  <c r="Q10" i="11"/>
  <c r="Q11" i="11"/>
  <c r="Q7" i="11"/>
  <c r="R17" i="11"/>
  <c r="R12" i="11" l="1"/>
  <c r="R8" i="11"/>
  <c r="R11" i="11"/>
  <c r="R7" i="11"/>
  <c r="R10" i="11"/>
  <c r="R9" i="11"/>
  <c r="S7" i="11"/>
  <c r="S12" i="11"/>
  <c r="T5" i="11"/>
  <c r="S8" i="11"/>
  <c r="S11" i="11"/>
  <c r="S10" i="11"/>
  <c r="S9" i="11"/>
  <c r="S4" i="11"/>
  <c r="S17" i="11"/>
  <c r="T7" i="11" l="1"/>
  <c r="T12" i="11"/>
  <c r="T8" i="11"/>
  <c r="U5" i="11"/>
  <c r="T17" i="11"/>
  <c r="T10" i="11"/>
  <c r="T11" i="11"/>
  <c r="T9" i="11"/>
  <c r="U12" i="11" l="1"/>
  <c r="U10" i="11"/>
  <c r="U9" i="11"/>
  <c r="U8" i="11"/>
  <c r="U17" i="11"/>
  <c r="V5" i="11"/>
  <c r="U7" i="11"/>
  <c r="U11" i="11"/>
  <c r="V7" i="11" l="1"/>
  <c r="V11" i="11"/>
  <c r="V17" i="11"/>
  <c r="W5" i="11"/>
  <c r="V10" i="11"/>
  <c r="V8" i="11"/>
  <c r="V9" i="11"/>
  <c r="V12" i="11"/>
  <c r="W12" i="11" l="1"/>
  <c r="W10" i="11"/>
  <c r="W9" i="11"/>
  <c r="X5" i="11"/>
  <c r="W11" i="11"/>
  <c r="W17" i="11"/>
  <c r="W8" i="11"/>
  <c r="W7" i="11"/>
  <c r="X17" i="11" l="1"/>
  <c r="X7" i="11"/>
  <c r="X8" i="11"/>
  <c r="Y5" i="11"/>
  <c r="X12" i="11"/>
  <c r="X11" i="11"/>
  <c r="X9" i="11"/>
  <c r="X10" i="11"/>
  <c r="Y8" i="11" l="1"/>
  <c r="Y12" i="11"/>
  <c r="Y7" i="11"/>
  <c r="Y10" i="11"/>
  <c r="Y9" i="11"/>
  <c r="Z5" i="11"/>
  <c r="Y17" i="11"/>
  <c r="Y11" i="11"/>
  <c r="Z4" i="11" l="1"/>
  <c r="Z12" i="11"/>
  <c r="Z10" i="11"/>
  <c r="Z17" i="11"/>
  <c r="Z9" i="11"/>
  <c r="Z8" i="11"/>
  <c r="AA5" i="11"/>
  <c r="Z7" i="11"/>
  <c r="Z11" i="11"/>
  <c r="AA11" i="11" l="1"/>
  <c r="AA9" i="11"/>
  <c r="AA12" i="11"/>
  <c r="AA10" i="11"/>
  <c r="AB5" i="11"/>
  <c r="AA7" i="11"/>
  <c r="AA8" i="11"/>
  <c r="AA17" i="11"/>
  <c r="AB11" i="11" l="1"/>
  <c r="AB8" i="11"/>
  <c r="AB17" i="11"/>
  <c r="AB9" i="11"/>
  <c r="AC5" i="11"/>
  <c r="AB7" i="11"/>
  <c r="AB10" i="11"/>
  <c r="AB12" i="11"/>
  <c r="AC17" i="11" l="1"/>
  <c r="AC9" i="11"/>
  <c r="AC8" i="11"/>
  <c r="AC7" i="11"/>
  <c r="AC10" i="11"/>
  <c r="AC12" i="11"/>
  <c r="AC11" i="11"/>
  <c r="AD5" i="11"/>
  <c r="AD10" i="11" l="1"/>
  <c r="AD17" i="11"/>
  <c r="AD7" i="11"/>
  <c r="AD11" i="11"/>
  <c r="AD12" i="11"/>
  <c r="AD9" i="11"/>
  <c r="AD8" i="11"/>
  <c r="AE5" i="11"/>
  <c r="AE10" i="11" l="1"/>
  <c r="AE11" i="11"/>
  <c r="AE12" i="11"/>
  <c r="AE8" i="11"/>
  <c r="AE17" i="11"/>
  <c r="AE9" i="11"/>
  <c r="AE7" i="11"/>
  <c r="AF5" i="11"/>
  <c r="AF10" i="11" l="1"/>
  <c r="AF7" i="11"/>
  <c r="AF12" i="11"/>
  <c r="AF9" i="11"/>
  <c r="AF8" i="11"/>
  <c r="AF17" i="11"/>
  <c r="AF11" i="11"/>
  <c r="AG5" i="11"/>
  <c r="AG9" i="11" l="1"/>
  <c r="AG7" i="11"/>
  <c r="AH5" i="11"/>
  <c r="AG12" i="11"/>
  <c r="AG8" i="11"/>
  <c r="AG4" i="11"/>
  <c r="AG11" i="11"/>
  <c r="AG17" i="11"/>
  <c r="AG10" i="11"/>
  <c r="AH12" i="11" l="1"/>
  <c r="AH10" i="11"/>
  <c r="AH9" i="11"/>
  <c r="AH8" i="11"/>
  <c r="AI5" i="11"/>
  <c r="AH17" i="11"/>
  <c r="AH7" i="11"/>
  <c r="AH11" i="11"/>
  <c r="AI17" i="11" l="1"/>
  <c r="AI9" i="11"/>
  <c r="AI7" i="11"/>
  <c r="AJ5" i="11"/>
  <c r="AI11" i="11"/>
  <c r="AI8" i="11"/>
  <c r="AI12" i="11"/>
  <c r="AI10" i="11"/>
  <c r="AJ11" i="11" l="1"/>
  <c r="AJ17" i="11"/>
  <c r="AJ7" i="11"/>
  <c r="AJ12" i="11"/>
  <c r="AJ10" i="11"/>
  <c r="AK5" i="11"/>
  <c r="AJ9" i="11"/>
  <c r="AJ8" i="11"/>
  <c r="AK11" i="11" l="1"/>
  <c r="AK10" i="11"/>
  <c r="AK8" i="11"/>
  <c r="AK9" i="11"/>
  <c r="AK12" i="11"/>
  <c r="AL5" i="11"/>
  <c r="AK7" i="11"/>
  <c r="AK17" i="11"/>
  <c r="AL12" i="11" l="1"/>
  <c r="AL8" i="11"/>
  <c r="AL10" i="11"/>
  <c r="AL11" i="11"/>
  <c r="AM5" i="11"/>
  <c r="AL17" i="11"/>
  <c r="AL7" i="11"/>
  <c r="AL9" i="11"/>
  <c r="AM11" i="11" l="1"/>
  <c r="AM8" i="11"/>
  <c r="AM9" i="11"/>
  <c r="AM10" i="11"/>
  <c r="AM7" i="11"/>
  <c r="AM17" i="11"/>
  <c r="AN5" i="11"/>
  <c r="AM12" i="11"/>
  <c r="AN17" i="11" l="1"/>
  <c r="AN10" i="11"/>
  <c r="AN8" i="11"/>
  <c r="AN7" i="11"/>
  <c r="AN11" i="11"/>
  <c r="AN12" i="11"/>
  <c r="AN9" i="11"/>
  <c r="AN4" i="11"/>
  <c r="AO5" i="11"/>
  <c r="AO17" i="11" l="1"/>
  <c r="AO12" i="11"/>
  <c r="AO10" i="11"/>
  <c r="AP5" i="11"/>
  <c r="AO9" i="11"/>
  <c r="AO11" i="11"/>
  <c r="AO8" i="11"/>
  <c r="AO7" i="11"/>
  <c r="AP7" i="11" l="1"/>
  <c r="AP8" i="11"/>
  <c r="AP11" i="11"/>
  <c r="AQ5" i="11"/>
  <c r="AP12" i="11"/>
  <c r="AP9" i="11"/>
  <c r="AP17" i="11"/>
  <c r="AP10" i="11"/>
  <c r="AQ8" i="11" l="1"/>
  <c r="AQ12" i="11"/>
  <c r="AQ11" i="11"/>
  <c r="AQ9" i="11"/>
  <c r="AQ7" i="11"/>
  <c r="AQ10" i="11"/>
  <c r="AQ17" i="11"/>
  <c r="AR5" i="11"/>
  <c r="AR10" i="11" l="1"/>
  <c r="AR8" i="11"/>
  <c r="AR7" i="11"/>
  <c r="AR17" i="11"/>
  <c r="AR11" i="11"/>
  <c r="AR9" i="11"/>
  <c r="AR12" i="11"/>
  <c r="AS5" i="11"/>
  <c r="AS9" i="11" l="1"/>
  <c r="AS17" i="11"/>
  <c r="AS7" i="11"/>
  <c r="AS10" i="11"/>
  <c r="AS11" i="11"/>
  <c r="AT5" i="11"/>
  <c r="AS12" i="11"/>
  <c r="AS8" i="11"/>
  <c r="AT9" i="11" l="1"/>
  <c r="AT10" i="11"/>
  <c r="AT7" i="11"/>
  <c r="AT17" i="11"/>
  <c r="AT8" i="11"/>
  <c r="AU5" i="11"/>
  <c r="AT12" i="11"/>
  <c r="AT11" i="11"/>
  <c r="AU7" i="11" l="1"/>
  <c r="AU12" i="11"/>
  <c r="AV5" i="11"/>
  <c r="AU8" i="11"/>
  <c r="AU4" i="11"/>
  <c r="AU10" i="11"/>
  <c r="AU9" i="11"/>
  <c r="AU17" i="11"/>
  <c r="AU11" i="11"/>
  <c r="AW5" i="11" l="1"/>
  <c r="AV7" i="11"/>
  <c r="AV17" i="11"/>
  <c r="AV9" i="11"/>
  <c r="AV8" i="11"/>
  <c r="AV10" i="11"/>
  <c r="AV11" i="11"/>
  <c r="AV12" i="11"/>
  <c r="AW11" i="11" l="1"/>
  <c r="AW9" i="11"/>
  <c r="AW10" i="11"/>
  <c r="AW8" i="11"/>
  <c r="AW17" i="11"/>
  <c r="AX5" i="11"/>
  <c r="AW12" i="11"/>
  <c r="AW7" i="11"/>
  <c r="AX10" i="11" l="1"/>
  <c r="AX7" i="11"/>
  <c r="AX17" i="11"/>
  <c r="AX11" i="11"/>
  <c r="AX12" i="11"/>
  <c r="AX9" i="11"/>
  <c r="AY5" i="11"/>
  <c r="AX8" i="11"/>
  <c r="AY10" i="11" l="1"/>
  <c r="AY7" i="11"/>
  <c r="AY11" i="11"/>
  <c r="AZ5" i="11"/>
  <c r="AY8" i="11"/>
  <c r="AY12" i="11"/>
  <c r="AY9" i="11"/>
  <c r="AY17" i="11"/>
  <c r="AZ10" i="11" l="1"/>
  <c r="BA5" i="11"/>
  <c r="AZ12" i="11"/>
  <c r="AZ8" i="11"/>
  <c r="AZ7" i="11"/>
  <c r="AZ11" i="11"/>
  <c r="AZ9" i="11"/>
  <c r="AZ17" i="11"/>
  <c r="BA17" i="11" l="1"/>
  <c r="BA11" i="11"/>
  <c r="BA12" i="11"/>
  <c r="BA7" i="11"/>
  <c r="BB5" i="11"/>
  <c r="BA8" i="11"/>
  <c r="BA9" i="11"/>
  <c r="BA10" i="11"/>
  <c r="BB17" i="11" l="1"/>
  <c r="BB8" i="11"/>
  <c r="BB7" i="11"/>
  <c r="BB12" i="11"/>
  <c r="BB4" i="11"/>
  <c r="BC5" i="11"/>
  <c r="BB10" i="11"/>
  <c r="BB11" i="11"/>
  <c r="BB9" i="11"/>
  <c r="BC10" i="11" l="1"/>
  <c r="BC9" i="11"/>
  <c r="BC17" i="11"/>
  <c r="BC11" i="11"/>
  <c r="BD5" i="11"/>
  <c r="BC8" i="11"/>
  <c r="BC7" i="11"/>
  <c r="BC12" i="11"/>
  <c r="BD9" i="11" l="1"/>
  <c r="BD11" i="11"/>
  <c r="BD10" i="11"/>
  <c r="BD12" i="11"/>
  <c r="BE5" i="11"/>
  <c r="BD7" i="11"/>
  <c r="BD8" i="11"/>
  <c r="BD17" i="11"/>
  <c r="BE9" i="11" l="1"/>
  <c r="BE11" i="11"/>
  <c r="BE17" i="11"/>
  <c r="BF5" i="11"/>
  <c r="BE7" i="11"/>
  <c r="BE12" i="11"/>
  <c r="BE8" i="11"/>
  <c r="BE10" i="11"/>
  <c r="BF8" i="11" l="1"/>
  <c r="BF17" i="11"/>
  <c r="BF9" i="11"/>
  <c r="BF12" i="11"/>
  <c r="BF11" i="11"/>
  <c r="BF7" i="11"/>
  <c r="BG5" i="11"/>
  <c r="BF10" i="11"/>
  <c r="BG17" i="11" l="1"/>
  <c r="BG10" i="11"/>
  <c r="BG7" i="11"/>
  <c r="BG11" i="11"/>
  <c r="BG8" i="11"/>
  <c r="BG9" i="11"/>
  <c r="BG12" i="11"/>
  <c r="BH5" i="11"/>
  <c r="BH9" i="11" l="1"/>
  <c r="BH11" i="11"/>
  <c r="BI5" i="11"/>
  <c r="BH12" i="11"/>
  <c r="BH10" i="11"/>
  <c r="BH17" i="11"/>
  <c r="BH7" i="11"/>
  <c r="BH8" i="11"/>
  <c r="BI11" i="11" l="1"/>
  <c r="BI8" i="11"/>
  <c r="BI10" i="11"/>
  <c r="BI9" i="11"/>
  <c r="BI7" i="11"/>
  <c r="BI12" i="11"/>
  <c r="BI17" i="11"/>
  <c r="BI4" i="11"/>
  <c r="BJ5" i="11"/>
  <c r="BJ12" i="11" l="1"/>
  <c r="BK5" i="11"/>
  <c r="BJ17" i="11"/>
  <c r="BJ8" i="11"/>
  <c r="BJ11" i="11"/>
  <c r="BJ9" i="11"/>
  <c r="BJ10" i="11"/>
  <c r="BJ7" i="11"/>
  <c r="BK10" i="11" l="1"/>
  <c r="BK9" i="11"/>
  <c r="BK8" i="11"/>
  <c r="BK11" i="11"/>
  <c r="BK12" i="11"/>
  <c r="BL5" i="11"/>
  <c r="BK17" i="11"/>
  <c r="BK7" i="11"/>
  <c r="BL11" i="11" l="1"/>
  <c r="BL7" i="11"/>
  <c r="BL12" i="11"/>
  <c r="BM5" i="11"/>
  <c r="BL8" i="11"/>
  <c r="BL17" i="11"/>
  <c r="BL9" i="11"/>
  <c r="BL10" i="11"/>
  <c r="BM10" i="11" l="1"/>
  <c r="BM8" i="11"/>
  <c r="BM11" i="11"/>
  <c r="BM17" i="11"/>
  <c r="BM7" i="11"/>
  <c r="BN5" i="11"/>
  <c r="BM9" i="11"/>
  <c r="BM12" i="11"/>
  <c r="BN11" i="11" l="1"/>
  <c r="BN17" i="11"/>
  <c r="BN12" i="11"/>
  <c r="BN10" i="11"/>
  <c r="BN8" i="11"/>
  <c r="BN7" i="11"/>
  <c r="BN9" i="11"/>
  <c r="BO5" i="11"/>
  <c r="BO7" i="11" l="1"/>
  <c r="BO10" i="11"/>
  <c r="BO8" i="11"/>
  <c r="BO9" i="11"/>
  <c r="BO11" i="11"/>
  <c r="BO17" i="11"/>
  <c r="BO12" i="11"/>
</calcChain>
</file>

<file path=xl/sharedStrings.xml><?xml version="1.0" encoding="utf-8"?>
<sst xmlns="http://schemas.openxmlformats.org/spreadsheetml/2006/main" count="101" uniqueCount="67">
  <si>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</si>
  <si>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</si>
  <si>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</si>
  <si>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</si>
  <si>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</si>
  <si>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</si>
  <si>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</si>
  <si>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</si>
  <si>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</si>
  <si>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</si>
  <si>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</si>
  <si>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</si>
  <si>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</si>
  <si>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</si>
  <si>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</si>
  <si>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</si>
  <si>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</si>
  <si>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</si>
  <si>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</si>
  <si>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</si>
  <si>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</si>
  <si>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</si>
  <si>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</si>
  <si>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</si>
  <si>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</si>
  <si>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</si>
  <si>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</si>
  <si>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</si>
  <si>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</si>
  <si>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</si>
  <si>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</si>
  <si>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</si>
  <si>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</si>
  <si>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</si>
  <si>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5. Testing</t>
  </si>
  <si>
    <t>7. Training</t>
  </si>
  <si>
    <t>8. Golive</t>
  </si>
  <si>
    <t>3. System Design</t>
  </si>
  <si>
    <t>4. Development</t>
  </si>
  <si>
    <t>9.Manaul</t>
  </si>
  <si>
    <t>2.1 วิเคราะห์ระบบจาก Requirement เพื่อสร้าง FlowChart</t>
  </si>
  <si>
    <t>2.2 วิเคราะห์ระบบจาก Requirement เพื่อสร้าง Entity</t>
  </si>
  <si>
    <t>3.1 Design Flow Chart</t>
  </si>
  <si>
    <t>3.2 Design Class Diagram</t>
  </si>
  <si>
    <t>3.3 Design User Interface</t>
  </si>
  <si>
    <t>7.1 สอนการใช้งาน</t>
  </si>
  <si>
    <t>8.1 การติดตั้ง</t>
  </si>
  <si>
    <t>9.1 คู่มือ</t>
  </si>
  <si>
    <t>1.1 ขอ Requirement เรื่องจองห้องประชุม online กับพี่ฟาน(HR) , พี่เกตุ(HR) , พี่แพท(HR)</t>
  </si>
  <si>
    <t>safe</t>
  </si>
  <si>
    <t>6.1 ให้พนักงานทดลองใช้ระบบ BookMeetingRoom</t>
  </si>
  <si>
    <t>Itsarapong Rattanasak</t>
  </si>
  <si>
    <t>BookMeetingRoom</t>
  </si>
  <si>
    <t>4.1 สร้าง Entity Backend ระบบ Book Meeting Room</t>
  </si>
  <si>
    <t>4.2 สร้าง User Interface ระบบ Book Meeting Room</t>
  </si>
  <si>
    <t>5.1 สร้าง Unit Test</t>
  </si>
  <si>
    <t>4.3 สร้าง Controller ฝั่ง Backend ระบบ Book Meeting Room</t>
  </si>
  <si>
    <t>4.4 สร้าง Controller ฝั่ง Frontend ระบบ Book Meeting Room</t>
  </si>
  <si>
    <t>4.5 สร้าง Entity Backend ระบบ Dashboard</t>
  </si>
  <si>
    <t>4.6 สร้าง User Interface ระบบ Dashboard</t>
  </si>
  <si>
    <t>4.7 สร้าง Controller ฝั่ง Backend ระบบ Dashboard</t>
  </si>
  <si>
    <t>4.8 สร้าง Controller ฝั่ง Frontend ระบบ Dashboard</t>
  </si>
  <si>
    <t>4.9 สร้าง Entity Backend ระบบ System Admin</t>
  </si>
  <si>
    <t>4.10 สร้าง User Interface ระบบ System Admin</t>
  </si>
  <si>
    <t>4.11 สร้าง Controller ฝั่ง Backend ระบบ System Admin</t>
  </si>
  <si>
    <t>4.12 สร้าง Controller ฝั่ง Frontend ระบบ System Admin</t>
  </si>
  <si>
    <t>6. User Acceptance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</si>
</sst>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3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79998168889431442"/>
      </right>
      <top style="thin">
        <color theme="6" tint="0.39997558519241921"/>
      </top>
      <bottom style="thin">
        <color theme="6" tint="0.39997558519241921"/>
      </bottom>
      <diagonal/>
    </border>
    <border>
      <left/>
      <right style="thin">
        <color theme="6" tint="0.79998168889431442"/>
      </right>
      <top/>
      <bottom/>
      <diagonal/>
    </border>
    <border>
      <left style="thin">
        <color theme="6" tint="0.39997558519241921"/>
      </left>
      <right style="thin">
        <color theme="6" tint="0.39997558519241921"/>
      </right>
      <top/>
      <bottom/>
      <diagonal/>
    </border>
    <border>
      <left style="thin">
        <color theme="6" tint="0.39997558519241921"/>
      </left>
      <right style="thin">
        <color theme="6" tint="0.39997558519241921"/>
      </right>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top/>
      <bottom/>
      <diagonal/>
    </border>
    <border>
      <left/>
      <right/>
      <top style="thin">
        <color theme="6" tint="0.39997558519241921"/>
      </top>
      <bottom/>
      <diagonal/>
    </border>
    <border>
      <left style="thin">
        <color theme="6" tint="0.39997558519241921"/>
      </left>
      <right style="thin">
        <color theme="6" tint="0.79998168889431442"/>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8" tint="0.59999389629810485"/>
      </bottom>
      <diagonal/>
    </border>
    <border>
      <left style="thin">
        <color theme="6" tint="0.39997558519241921"/>
      </left>
      <right style="thin">
        <color theme="6" tint="0.39997558519241921"/>
      </right>
      <top style="thin">
        <color theme="6" tint="0.39997558519241921"/>
      </top>
      <bottom style="thin">
        <color theme="8" tint="0.59999389629810485"/>
      </bottom>
      <diagonal/>
    </border>
    <border>
      <left style="thin">
        <color theme="6"/>
      </left>
      <right style="thin">
        <color theme="6" tint="0.39997558519241921"/>
      </right>
      <top/>
      <bottom/>
      <diagonal/>
    </border>
    <border>
      <left style="thin">
        <color theme="6" tint="0.39997558519241921"/>
      </left>
      <right style="thin">
        <color theme="6" tint="0.79998168889431442"/>
      </right>
      <top/>
      <bottom style="thin">
        <color theme="6" tint="0.39997558519241921"/>
      </bottom>
      <diagonal/>
    </border>
    <border>
      <left style="thin">
        <color theme="6"/>
      </left>
      <right style="thin">
        <color theme="6"/>
      </right>
      <top style="thin">
        <color theme="6"/>
      </top>
      <bottom style="thin">
        <color theme="6"/>
      </bottom>
      <diagonal/>
    </border>
    <border>
      <left style="thin">
        <color theme="6" tint="0.39997558519241921"/>
      </left>
      <right style="thin">
        <color theme="6" tint="0.39997558519241921"/>
      </right>
      <top style="thin">
        <color auto="1"/>
      </top>
      <bottom style="thin">
        <color auto="1"/>
      </bottom>
      <diagonal/>
    </border>
    <border>
      <left/>
      <right style="thin">
        <color indexed="64"/>
      </right>
      <top style="thin">
        <color indexed="64"/>
      </top>
      <bottom style="thin">
        <color indexed="64"/>
      </bottom>
      <diagonal/>
    </border>
    <border>
      <left/>
      <right style="thin">
        <color theme="6" tint="0.39997558519241921"/>
      </right>
      <top style="thin">
        <color indexed="64"/>
      </top>
      <bottom style="thin">
        <color indexed="64"/>
      </bottom>
      <diagonal/>
    </border>
    <border>
      <left style="thin">
        <color theme="6" tint="0.39997558519241921"/>
      </left>
      <right style="thin">
        <color indexed="64"/>
      </right>
      <top style="thin">
        <color indexed="64"/>
      </top>
      <bottom style="thin">
        <color indexed="64"/>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17">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13" fillId="3" borderId="0"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19" fillId="0" borderId="15" xfId="0" applyFont="1" applyFill="1" applyBorder="1" applyAlignment="1">
      <alignment horizontal="center" vertical="center"/>
    </xf>
    <xf numFmtId="166" fontId="19" fillId="0" borderId="15" xfId="9" applyNumberFormat="1" applyFont="1" applyFill="1" applyBorder="1" applyAlignment="1">
      <alignment horizontal="center" vertical="center"/>
    </xf>
    <xf numFmtId="166" fontId="19" fillId="0" borderId="8" xfId="9" applyNumberFormat="1" applyFont="1" applyFill="1" applyBorder="1" applyAlignment="1">
      <alignment horizontal="center" vertical="center"/>
    </xf>
    <xf numFmtId="37" fontId="19" fillId="0" borderId="8" xfId="10" applyFont="1" applyFill="1" applyBorder="1" applyAlignment="1">
      <alignment horizontal="center" vertical="center"/>
    </xf>
    <xf numFmtId="166" fontId="19" fillId="0" borderId="16" xfId="9" applyNumberFormat="1" applyFont="1" applyFill="1" applyBorder="1" applyAlignment="1">
      <alignment horizontal="center" vertical="center"/>
    </xf>
    <xf numFmtId="9" fontId="19" fillId="0" borderId="17" xfId="2" applyFont="1" applyFill="1" applyBorder="1" applyAlignment="1">
      <alignment horizontal="center" vertical="center"/>
    </xf>
    <xf numFmtId="0" fontId="19" fillId="0" borderId="8" xfId="0"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20" xfId="0" applyNumberFormat="1" applyFont="1" applyFill="1" applyBorder="1" applyAlignment="1">
      <alignment horizontal="center" vertical="center"/>
    </xf>
    <xf numFmtId="9" fontId="19" fillId="0" borderId="8" xfId="2" applyFont="1" applyFill="1" applyBorder="1" applyAlignment="1">
      <alignment horizontal="center" vertical="center"/>
    </xf>
    <xf numFmtId="0" fontId="19" fillId="0" borderId="17" xfId="0" applyFont="1" applyFill="1" applyBorder="1" applyAlignment="1">
      <alignment horizontal="center" vertical="center"/>
    </xf>
    <xf numFmtId="0" fontId="2" fillId="0" borderId="8" xfId="0" applyNumberFormat="1" applyFont="1" applyFill="1" applyBorder="1" applyAlignment="1">
      <alignment horizontal="center" vertical="center"/>
    </xf>
    <xf numFmtId="0" fontId="19" fillId="0" borderId="8" xfId="0" applyFont="1" applyFill="1" applyBorder="1" applyAlignment="1">
      <alignment horizontal="left" vertical="center" wrapText="1" indent="1"/>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166" fontId="4" fillId="0" borderId="0" xfId="0" applyNumberFormat="1" applyFont="1" applyFill="1" applyBorder="1" applyAlignment="1">
      <alignment horizontal="center" vertical="center" wrapText="1"/>
    </xf>
    <xf numFmtId="166" fontId="19" fillId="0" borderId="8" xfId="10" applyNumberFormat="1" applyFont="1" applyFill="1" applyBorder="1" applyAlignment="1">
      <alignment horizontal="center" vertical="center"/>
    </xf>
    <xf numFmtId="166" fontId="19" fillId="0" borderId="15" xfId="10" applyNumberFormat="1" applyFont="1" applyFill="1" applyBorder="1" applyAlignment="1">
      <alignment horizontal="center" vertical="center"/>
    </xf>
    <xf numFmtId="0" fontId="19" fillId="0" borderId="12" xfId="0" applyFont="1" applyFill="1" applyBorder="1" applyAlignment="1">
      <alignment horizontal="left" vertical="center" wrapText="1" indent="1"/>
    </xf>
    <xf numFmtId="0" fontId="19" fillId="0" borderId="18" xfId="0" applyFont="1" applyFill="1" applyBorder="1" applyAlignment="1">
      <alignment horizontal="left" vertical="center" wrapText="1" indent="1"/>
    </xf>
    <xf numFmtId="0" fontId="2" fillId="0" borderId="21" xfId="0" applyNumberFormat="1" applyFont="1" applyFill="1" applyBorder="1" applyAlignment="1">
      <alignment horizontal="center" vertical="center"/>
    </xf>
    <xf numFmtId="0" fontId="4" fillId="10" borderId="8" xfId="0" applyFont="1" applyFill="1" applyBorder="1" applyAlignment="1">
      <alignment horizontal="left" vertical="center" wrapText="1"/>
    </xf>
    <xf numFmtId="166" fontId="20" fillId="10" borderId="8" xfId="9" applyNumberFormat="1"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4" fillId="10" borderId="18" xfId="0" applyFont="1" applyFill="1" applyBorder="1" applyAlignment="1">
      <alignment horizontal="left" vertical="center" wrapText="1"/>
    </xf>
    <xf numFmtId="166" fontId="20" fillId="10" borderId="15" xfId="9" applyNumberFormat="1" applyFont="1" applyFill="1" applyBorder="1" applyAlignment="1">
      <alignment horizontal="center" vertical="center"/>
    </xf>
    <xf numFmtId="0" fontId="4" fillId="10" borderId="12" xfId="0" applyFont="1" applyFill="1" applyBorder="1" applyAlignment="1">
      <alignment horizontal="left" vertical="center" wrapText="1"/>
    </xf>
    <xf numFmtId="166" fontId="20" fillId="10" borderId="19" xfId="9" applyNumberFormat="1" applyFont="1" applyFill="1" applyBorder="1" applyAlignment="1">
      <alignment horizontal="center" vertical="center"/>
    </xf>
    <xf numFmtId="166" fontId="20" fillId="10" borderId="17" xfId="1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17" xfId="0" applyFont="1" applyFill="1" applyBorder="1" applyAlignment="1">
      <alignment horizontal="center" vertical="center"/>
    </xf>
    <xf numFmtId="9" fontId="20" fillId="10" borderId="17" xfId="2" applyFont="1" applyFill="1" applyBorder="1" applyAlignment="1">
      <alignment horizontal="center" vertical="center"/>
    </xf>
    <xf numFmtId="37" fontId="20" fillId="10" borderId="8" xfId="10" applyFont="1" applyFill="1" applyBorder="1" applyAlignment="1">
      <alignment horizontal="center" vertical="center"/>
    </xf>
    <xf numFmtId="166" fontId="20" fillId="10" borderId="8" xfId="0" applyNumberFormat="1" applyFont="1" applyFill="1" applyBorder="1" applyAlignment="1">
      <alignment horizontal="center" vertical="center" wrapText="1"/>
    </xf>
    <xf numFmtId="0" fontId="21" fillId="10" borderId="14" xfId="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9" fontId="20" fillId="10" borderId="8" xfId="2" applyFont="1" applyFill="1" applyBorder="1" applyAlignment="1">
      <alignment horizontal="center" vertical="center"/>
    </xf>
    <xf numFmtId="0" fontId="21" fillId="10" borderId="13" xfId="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7" xfId="0" applyNumberFormat="1" applyFont="1" applyFill="1" applyBorder="1" applyAlignment="1">
      <alignment horizontal="center" vertical="center"/>
    </xf>
    <xf numFmtId="0" fontId="21" fillId="10" borderId="8" xfId="0" applyNumberFormat="1" applyFont="1" applyFill="1" applyBorder="1" applyAlignment="1">
      <alignment horizontal="center" vertical="center"/>
    </xf>
    <xf numFmtId="0" fontId="20" fillId="10" borderId="16" xfId="0" applyFont="1" applyFill="1" applyBorder="1" applyAlignment="1">
      <alignment horizontal="center" vertical="center"/>
    </xf>
    <xf numFmtId="166" fontId="20" fillId="10" borderId="16" xfId="10" applyNumberFormat="1" applyFont="1" applyFill="1" applyBorder="1" applyAlignment="1">
      <alignment horizontal="center" vertical="center"/>
    </xf>
    <xf numFmtId="0" fontId="0" fillId="0" borderId="0" xfId="0" applyAlignment="1">
      <alignment vertical="center" wrapText="1"/>
    </xf>
    <xf numFmtId="0" fontId="19" fillId="0" borderId="22" xfId="0" applyFont="1" applyFill="1" applyBorder="1" applyAlignment="1">
      <alignment horizontal="left" vertical="center" wrapText="1" indent="1"/>
    </xf>
    <xf numFmtId="166" fontId="19" fillId="0" borderId="22" xfId="9" applyNumberFormat="1" applyFont="1" applyFill="1" applyBorder="1" applyAlignment="1">
      <alignment horizontal="center" vertical="center"/>
    </xf>
    <xf numFmtId="0" fontId="19" fillId="0" borderId="23" xfId="0" applyFont="1" applyFill="1" applyBorder="1" applyAlignment="1">
      <alignment horizontal="center" vertical="center"/>
    </xf>
    <xf numFmtId="37" fontId="19" fillId="0" borderId="23" xfId="10" applyFont="1" applyFill="1" applyBorder="1" applyAlignment="1">
      <alignment horizontal="center" vertical="center"/>
    </xf>
    <xf numFmtId="166" fontId="19" fillId="0" borderId="23" xfId="10" applyNumberFormat="1" applyFont="1" applyFill="1" applyBorder="1" applyAlignment="1">
      <alignment horizontal="center" vertical="center"/>
    </xf>
    <xf numFmtId="0" fontId="19" fillId="0" borderId="24" xfId="0" applyFont="1" applyFill="1" applyBorder="1" applyAlignment="1">
      <alignment horizontal="left" vertical="center" wrapText="1" indent="1"/>
    </xf>
    <xf numFmtId="0" fontId="4" fillId="10" borderId="16" xfId="0" applyFont="1" applyFill="1" applyBorder="1" applyAlignment="1">
      <alignment horizontal="left" vertical="center" wrapText="1"/>
    </xf>
    <xf numFmtId="0" fontId="20" fillId="10" borderId="15"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17" xfId="9" applyNumberFormat="1" applyFont="1" applyFill="1" applyBorder="1" applyAlignment="1">
      <alignment horizontal="center" vertical="center"/>
    </xf>
    <xf numFmtId="37" fontId="19" fillId="0" borderId="17" xfId="10" applyFont="1" applyFill="1" applyBorder="1" applyAlignment="1">
      <alignment horizontal="center" vertical="center"/>
    </xf>
    <xf numFmtId="37" fontId="20" fillId="10" borderId="16" xfId="10" applyFont="1" applyFill="1" applyBorder="1" applyAlignment="1">
      <alignment horizontal="center" vertical="center"/>
    </xf>
    <xf numFmtId="0" fontId="21" fillId="10" borderId="25" xfId="0" applyNumberFormat="1" applyFont="1" applyFill="1" applyBorder="1" applyAlignment="1">
      <alignment horizontal="center" vertical="center"/>
    </xf>
    <xf numFmtId="0" fontId="19" fillId="0" borderId="26" xfId="0" applyFont="1" applyFill="1" applyBorder="1" applyAlignment="1">
      <alignment horizontal="center" vertical="center"/>
    </xf>
    <xf numFmtId="37" fontId="19" fillId="0" borderId="26" xfId="10" applyFont="1" applyFill="1" applyBorder="1" applyAlignment="1">
      <alignment horizontal="center" vertical="center"/>
    </xf>
    <xf numFmtId="0" fontId="2" fillId="0" borderId="26" xfId="0" applyNumberFormat="1" applyFont="1" applyFill="1" applyBorder="1" applyAlignment="1">
      <alignment horizontal="center" vertical="center"/>
    </xf>
    <xf numFmtId="0" fontId="19" fillId="0" borderId="8" xfId="0" applyFont="1" applyBorder="1" applyAlignment="1">
      <alignment horizontal="left" vertical="center" wrapText="1" indent="2"/>
    </xf>
    <xf numFmtId="0" fontId="19" fillId="0" borderId="27" xfId="0" applyFont="1" applyFill="1" applyBorder="1" applyAlignment="1">
      <alignment horizontal="center" vertical="center"/>
    </xf>
    <xf numFmtId="166" fontId="22" fillId="0" borderId="28" xfId="9" applyNumberFormat="1" applyFont="1" applyFill="1" applyBorder="1" applyAlignment="1">
      <alignment horizontal="center" vertical="center"/>
    </xf>
    <xf numFmtId="37" fontId="19" fillId="0" borderId="29" xfId="10" applyFont="1" applyFill="1" applyBorder="1" applyAlignment="1">
      <alignment horizontal="center" vertical="center"/>
    </xf>
    <xf numFmtId="0" fontId="2" fillId="0" borderId="30" xfId="0" applyNumberFormat="1" applyFont="1" applyFill="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Date" xfId="9" xr:uid="{00000000-0005-0000-0000-000003000000}"/>
    <cellStyle name="Hyperlink" xfId="1" builtinId="8" customBuiltin="1"/>
    <cellStyle name="zHiddenText" xfId="3" xr:uid="{00000000-0005-0000-0000-00000B000000}"/>
    <cellStyle name="จุลภาค" xfId="4" builtinId="3" customBuiltin="1"/>
    <cellStyle name="จุลภาค [0]" xfId="10" builtinId="6" customBuiltin="1"/>
    <cellStyle name="ชื่อเรื่อง" xfId="5" builtinId="15" customBuiltin="1"/>
    <cellStyle name="ปกติ" xfId="0" builtinId="0"/>
    <cellStyle name="เปอร์เซ็นต์" xfId="2" builtinId="5" customBuiltin="1"/>
    <cellStyle name="ส่วนที่ถูกเน้น3" xfId="11" builtinId="37"/>
    <cellStyle name="หัวเรื่อง 1" xfId="6" builtinId="16" customBuiltin="1"/>
    <cellStyle name="หัวเรื่อง 2" xfId="7" builtinId="17" customBuiltin="1"/>
    <cellStyle name="หัวเรื่อง 3" xfId="8" builtinId="18" customBuiltin="1"/>
  </cellStyles>
  <dxfs count="41">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font>
        <b/>
      </font>
      <alignment horizontal="center" vertical="center" textRotation="0" indent="0"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40"/>
      <tableStyleElement type="headerRow" dxfId="39"/>
      <tableStyleElement type="firstRowStripe" dxfId="38"/>
    </tableStyle>
    <tableStyle name="ToDoList" pivot="0" count="9" xr9:uid="{00000000-0011-0000-FFFF-FFFF01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5</xdr:row>
          <xdr:rowOff>60960</xdr:rowOff>
        </xdr:from>
        <xdr:to>
          <xdr:col>66</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9" totalsRowShown="0" headerRowDxfId="11" dataDxfId="10">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1"/>
  <sheetViews>
    <sheetView showGridLines="0" tabSelected="1" showRuler="0" topLeftCell="B16" zoomScaleNormal="100" zoomScalePageLayoutView="70" workbookViewId="0">
      <selection activeCell="R37" sqref="R37"/>
    </sheetView>
  </sheetViews>
  <sheetFormatPr defaultColWidth="8.6640625" defaultRowHeight="30" customHeight="1" x14ac:dyDescent="0.3"/>
  <cols>
    <col min="1" max="1" width="2.6640625" style="29" customWidth="1"/>
    <col min="2" max="2" width="51.33203125" style="1" bestFit="1" customWidth="1"/>
    <col min="3" max="3" width="8.33203125" style="1" hidden="1" customWidth="1"/>
    <col min="4" max="4" width="11.5546875" style="1" bestFit="1" customWidth="1"/>
    <col min="5" max="5" width="10.109375" style="1" bestFit="1" customWidth="1"/>
    <col min="6" max="6" width="10.109375" style="30" bestFit="1" customWidth="1"/>
    <col min="7" max="7" width="9.109375" style="30" bestFit="1" customWidth="1"/>
    <col min="8" max="8" width="9.6640625" style="1" bestFit="1" customWidth="1"/>
    <col min="9" max="9" width="14.44140625" style="55" bestFit="1" customWidth="1"/>
    <col min="10" max="10" width="5.33203125" style="1" bestFit="1" customWidth="1"/>
    <col min="11" max="11" width="9.88671875" style="1" bestFit="1" customWidth="1"/>
    <col min="12" max="67" width="3.5546875" style="1" customWidth="1"/>
    <col min="68" max="71" width="8.6640625" style="1"/>
    <col min="72" max="73" width="10.33203125" style="1"/>
    <col min="74" max="16384" width="8.6640625" style="1"/>
  </cols>
  <sheetData>
    <row r="1" spans="1:67" ht="30" customHeight="1" x14ac:dyDescent="0.3">
      <c r="A1" s="19" t="s">
        <v>17</v>
      </c>
      <c r="B1" s="20" t="s">
        <v>52</v>
      </c>
      <c r="C1" s="20"/>
      <c r="D1" s="21"/>
      <c r="F1" s="1"/>
      <c r="G1" s="1"/>
      <c r="H1" s="2"/>
      <c r="I1" s="53"/>
      <c r="L1" s="22" t="s">
        <v>26</v>
      </c>
      <c r="M1" s="23"/>
    </row>
    <row r="2" spans="1:67" ht="30" customHeight="1" x14ac:dyDescent="0.3">
      <c r="A2" s="19" t="s">
        <v>10</v>
      </c>
      <c r="B2" s="24" t="s">
        <v>20</v>
      </c>
      <c r="C2" s="24"/>
      <c r="F2" s="25"/>
      <c r="G2" s="25"/>
      <c r="H2" s="26"/>
      <c r="I2" s="54"/>
      <c r="L2" s="114" t="s">
        <v>7</v>
      </c>
      <c r="M2" s="114"/>
      <c r="N2" s="114"/>
      <c r="O2" s="114"/>
      <c r="Q2" s="115" t="s">
        <v>5</v>
      </c>
      <c r="R2" s="115"/>
      <c r="S2" s="115"/>
      <c r="T2" s="115"/>
      <c r="V2" s="116" t="s">
        <v>4</v>
      </c>
      <c r="W2" s="116"/>
      <c r="X2" s="116"/>
      <c r="Y2" s="116"/>
      <c r="AA2" s="106" t="s">
        <v>6</v>
      </c>
      <c r="AB2" s="106"/>
      <c r="AC2" s="106"/>
      <c r="AD2" s="106"/>
      <c r="AF2" s="107" t="s">
        <v>9</v>
      </c>
      <c r="AG2" s="107"/>
      <c r="AH2" s="107"/>
      <c r="AI2" s="107"/>
    </row>
    <row r="3" spans="1:67" ht="30" customHeight="1" x14ac:dyDescent="0.3">
      <c r="A3" s="19" t="s">
        <v>18</v>
      </c>
      <c r="B3" s="33" t="s">
        <v>51</v>
      </c>
      <c r="C3" s="22"/>
      <c r="D3" s="108" t="s">
        <v>8</v>
      </c>
      <c r="E3" s="109"/>
      <c r="F3" s="111">
        <f ca="1">IFERROR(IF(MIN(Milestones[Start Date])=0,TODAY(),MIN(Milestones[Start Date])),TODAY())</f>
        <v>43787</v>
      </c>
      <c r="G3" s="112"/>
      <c r="H3" s="113"/>
      <c r="I3" s="37"/>
      <c r="J3" s="36"/>
      <c r="K3" s="52"/>
    </row>
    <row r="4" spans="1:67" ht="30" customHeight="1" x14ac:dyDescent="0.3">
      <c r="A4" s="19" t="s">
        <v>11</v>
      </c>
      <c r="B4" s="84" t="s">
        <v>33</v>
      </c>
      <c r="D4" s="108" t="s">
        <v>3</v>
      </c>
      <c r="E4" s="109"/>
      <c r="F4" s="12">
        <v>0</v>
      </c>
      <c r="G4" s="32"/>
      <c r="L4" s="27" t="str">
        <f ca="1">TEXT(L5,"mmmm")</f>
        <v>พฤศจิกายน</v>
      </c>
      <c r="M4" s="27"/>
      <c r="N4" s="27"/>
      <c r="O4" s="27"/>
      <c r="P4" s="27"/>
      <c r="Q4" s="27"/>
      <c r="R4" s="27"/>
      <c r="S4" s="27" t="str">
        <f ca="1">IF(TEXT(S5,"mmmm")=L4,"",TEXT(S5,"mmmm"))</f>
        <v/>
      </c>
      <c r="T4" s="27"/>
      <c r="U4" s="27"/>
      <c r="V4" s="27"/>
      <c r="W4" s="27"/>
      <c r="X4" s="27"/>
      <c r="Y4" s="27"/>
      <c r="Z4" s="27" t="str">
        <f ca="1">IF(OR(TEXT(Z5,"mmmm")=S4,TEXT(Z5,"mmmm")=L4),"",TEXT(Z5,"mmmm"))</f>
        <v>ธันวาคม</v>
      </c>
      <c r="AA4" s="27"/>
      <c r="AB4" s="27"/>
      <c r="AC4" s="27"/>
      <c r="AD4" s="27"/>
      <c r="AE4" s="27"/>
      <c r="AF4" s="27"/>
      <c r="AG4" s="27" t="str">
        <f ca="1">IF(OR(TEXT(AG5,"mmmm")=Z4,TEXT(AG5,"mmmm")=S4,TEXT(AG5,"mmmm")=L4),"",TEXT(AG5,"mmmm"))</f>
        <v/>
      </c>
      <c r="AH4" s="27"/>
      <c r="AI4" s="27"/>
      <c r="AJ4" s="27"/>
      <c r="AK4" s="27"/>
      <c r="AL4" s="27"/>
      <c r="AM4" s="27"/>
      <c r="AN4" s="27" t="str">
        <f ca="1">IF(OR(TEXT(AN5,"mmmm")=AG4,TEXT(AN5,"mmmm")=Z4,TEXT(AN5,"mmmm")=S4,TEXT(AN5,"mmmm")=L4),"",TEXT(AN5,"mmmm"))</f>
        <v/>
      </c>
      <c r="AO4" s="27"/>
      <c r="AP4" s="27"/>
      <c r="AQ4" s="27"/>
      <c r="AR4" s="27"/>
      <c r="AS4" s="27"/>
      <c r="AT4" s="27"/>
      <c r="AU4" s="27" t="str">
        <f ca="1">IF(OR(TEXT(AU5,"mmmm")=AN4,TEXT(AU5,"mmmm")=AG4,TEXT(AU5,"mmmm")=Z4,TEXT(AU5,"mmmm")=S4),"",TEXT(AU5,"mmmm"))</f>
        <v/>
      </c>
      <c r="AV4" s="27"/>
      <c r="AW4" s="27"/>
      <c r="AX4" s="27"/>
      <c r="AY4" s="27"/>
      <c r="AZ4" s="27"/>
      <c r="BA4" s="27"/>
      <c r="BB4" s="27" t="str">
        <f ca="1">IF(OR(TEXT(BB5,"mmmm")=AU4,TEXT(BB5,"mmmm")=AN4,TEXT(BB5,"mmmm")=AG4,TEXT(BB5,"mmmm")=Z4),"",TEXT(BB5,"mmmm"))</f>
        <v/>
      </c>
      <c r="BC4" s="27"/>
      <c r="BD4" s="27"/>
      <c r="BE4" s="27"/>
      <c r="BF4" s="27"/>
      <c r="BG4" s="27"/>
      <c r="BH4" s="27"/>
      <c r="BI4" s="27" t="str">
        <f ca="1">IF(OR(TEXT(BI5,"mmmm")=BB4,TEXT(BI5,"mmmm")=AU4,TEXT(BI5,"mmmm")=AN4,TEXT(BI5,"mmmm")=AG4),"",TEXT(BI5,"mmmm"))</f>
        <v>มกราคม</v>
      </c>
      <c r="BJ4" s="27"/>
      <c r="BK4" s="27"/>
      <c r="BL4" s="27"/>
      <c r="BM4" s="27"/>
      <c r="BN4" s="27"/>
      <c r="BO4" s="27"/>
    </row>
    <row r="5" spans="1:67" ht="15" customHeight="1" x14ac:dyDescent="0.3">
      <c r="A5" s="19" t="s">
        <v>12</v>
      </c>
      <c r="B5" s="110"/>
      <c r="C5" s="110"/>
      <c r="D5" s="110"/>
      <c r="E5" s="110"/>
      <c r="F5" s="110"/>
      <c r="G5" s="110"/>
      <c r="H5" s="110"/>
      <c r="I5" s="110"/>
      <c r="J5" s="110"/>
      <c r="K5" s="52"/>
      <c r="L5" s="16">
        <f ca="1">IFERROR(Project_Start+Scrolling_Increment,TODAY())</f>
        <v>43787</v>
      </c>
      <c r="M5" s="17">
        <f ca="1">L5+1</f>
        <v>43788</v>
      </c>
      <c r="N5" s="17">
        <f t="shared" ref="N5:BA5" ca="1" si="0">M5+1</f>
        <v>43789</v>
      </c>
      <c r="O5" s="17">
        <f t="shared" ca="1" si="0"/>
        <v>43790</v>
      </c>
      <c r="P5" s="17">
        <f t="shared" ca="1" si="0"/>
        <v>43791</v>
      </c>
      <c r="Q5" s="17">
        <f t="shared" ca="1" si="0"/>
        <v>43792</v>
      </c>
      <c r="R5" s="18">
        <f t="shared" ca="1" si="0"/>
        <v>43793</v>
      </c>
      <c r="S5" s="16">
        <f ca="1">R5+1</f>
        <v>43794</v>
      </c>
      <c r="T5" s="17">
        <f ca="1">S5+1</f>
        <v>43795</v>
      </c>
      <c r="U5" s="17">
        <f t="shared" ca="1" si="0"/>
        <v>43796</v>
      </c>
      <c r="V5" s="17">
        <f t="shared" ca="1" si="0"/>
        <v>43797</v>
      </c>
      <c r="W5" s="17">
        <f t="shared" ca="1" si="0"/>
        <v>43798</v>
      </c>
      <c r="X5" s="17">
        <f t="shared" ca="1" si="0"/>
        <v>43799</v>
      </c>
      <c r="Y5" s="18">
        <f t="shared" ca="1" si="0"/>
        <v>43800</v>
      </c>
      <c r="Z5" s="16">
        <f ca="1">Y5+1</f>
        <v>43801</v>
      </c>
      <c r="AA5" s="17">
        <f ca="1">Z5+1</f>
        <v>43802</v>
      </c>
      <c r="AB5" s="17">
        <f t="shared" ca="1" si="0"/>
        <v>43803</v>
      </c>
      <c r="AC5" s="17">
        <f t="shared" ca="1" si="0"/>
        <v>43804</v>
      </c>
      <c r="AD5" s="17">
        <f t="shared" ca="1" si="0"/>
        <v>43805</v>
      </c>
      <c r="AE5" s="17">
        <f t="shared" ca="1" si="0"/>
        <v>43806</v>
      </c>
      <c r="AF5" s="18">
        <f t="shared" ca="1" si="0"/>
        <v>43807</v>
      </c>
      <c r="AG5" s="16">
        <f ca="1">AF5+1</f>
        <v>43808</v>
      </c>
      <c r="AH5" s="17">
        <f ca="1">AG5+1</f>
        <v>43809</v>
      </c>
      <c r="AI5" s="17">
        <f t="shared" ca="1" si="0"/>
        <v>43810</v>
      </c>
      <c r="AJ5" s="17">
        <f t="shared" ca="1" si="0"/>
        <v>43811</v>
      </c>
      <c r="AK5" s="17">
        <f t="shared" ca="1" si="0"/>
        <v>43812</v>
      </c>
      <c r="AL5" s="17">
        <f t="shared" ca="1" si="0"/>
        <v>43813</v>
      </c>
      <c r="AM5" s="18">
        <f t="shared" ca="1" si="0"/>
        <v>43814</v>
      </c>
      <c r="AN5" s="16">
        <f ca="1">AM5+1</f>
        <v>43815</v>
      </c>
      <c r="AO5" s="17">
        <f ca="1">AN5+1</f>
        <v>43816</v>
      </c>
      <c r="AP5" s="17">
        <f t="shared" ca="1" si="0"/>
        <v>43817</v>
      </c>
      <c r="AQ5" s="17">
        <f t="shared" ca="1" si="0"/>
        <v>43818</v>
      </c>
      <c r="AR5" s="17">
        <f t="shared" ca="1" si="0"/>
        <v>43819</v>
      </c>
      <c r="AS5" s="17">
        <f t="shared" ca="1" si="0"/>
        <v>43820</v>
      </c>
      <c r="AT5" s="18">
        <f t="shared" ca="1" si="0"/>
        <v>43821</v>
      </c>
      <c r="AU5" s="16">
        <f ca="1">AT5+1</f>
        <v>43822</v>
      </c>
      <c r="AV5" s="17">
        <f ca="1">AU5+1</f>
        <v>43823</v>
      </c>
      <c r="AW5" s="17">
        <f t="shared" ca="1" si="0"/>
        <v>43824</v>
      </c>
      <c r="AX5" s="17">
        <f t="shared" ca="1" si="0"/>
        <v>43825</v>
      </c>
      <c r="AY5" s="17">
        <f t="shared" ca="1" si="0"/>
        <v>43826</v>
      </c>
      <c r="AZ5" s="17">
        <f t="shared" ca="1" si="0"/>
        <v>43827</v>
      </c>
      <c r="BA5" s="18">
        <f t="shared" ca="1" si="0"/>
        <v>43828</v>
      </c>
      <c r="BB5" s="16">
        <f t="shared" ref="BB5:BO5" ca="1" si="1">BA5+1</f>
        <v>43829</v>
      </c>
      <c r="BC5" s="17">
        <f t="shared" ca="1" si="1"/>
        <v>43830</v>
      </c>
      <c r="BD5" s="17">
        <f t="shared" ca="1" si="1"/>
        <v>43831</v>
      </c>
      <c r="BE5" s="17">
        <f t="shared" ca="1" si="1"/>
        <v>43832</v>
      </c>
      <c r="BF5" s="17">
        <f t="shared" ca="1" si="1"/>
        <v>43833</v>
      </c>
      <c r="BG5" s="17">
        <f t="shared" ca="1" si="1"/>
        <v>43834</v>
      </c>
      <c r="BH5" s="18">
        <f t="shared" ca="1" si="1"/>
        <v>43835</v>
      </c>
      <c r="BI5" s="16">
        <f t="shared" ca="1" si="1"/>
        <v>43836</v>
      </c>
      <c r="BJ5" s="17">
        <f t="shared" ca="1" si="1"/>
        <v>43837</v>
      </c>
      <c r="BK5" s="17">
        <f t="shared" ca="1" si="1"/>
        <v>43838</v>
      </c>
      <c r="BL5" s="17">
        <f t="shared" ca="1" si="1"/>
        <v>43839</v>
      </c>
      <c r="BM5" s="17">
        <f t="shared" ca="1" si="1"/>
        <v>43840</v>
      </c>
      <c r="BN5" s="17">
        <f t="shared" ca="1" si="1"/>
        <v>43841</v>
      </c>
      <c r="BO5" s="18">
        <f t="shared" ca="1" si="1"/>
        <v>43842</v>
      </c>
    </row>
    <row r="6" spans="1:67" ht="25.2" customHeight="1" x14ac:dyDescent="0.3">
      <c r="A6" s="19" t="s">
        <v>13</v>
      </c>
      <c r="B6" s="28"/>
      <c r="C6" s="28"/>
      <c r="D6" s="28"/>
      <c r="E6" s="28"/>
      <c r="F6" s="28"/>
      <c r="G6" s="28"/>
      <c r="H6" s="28"/>
      <c r="I6" s="54"/>
      <c r="J6" s="28"/>
      <c r="K6" s="52"/>
      <c r="L6" s="13"/>
      <c r="M6" s="14"/>
      <c r="N6" s="14"/>
      <c r="O6" s="14"/>
      <c r="P6" s="14"/>
      <c r="Q6" s="14"/>
      <c r="R6" s="15"/>
      <c r="S6" s="13"/>
      <c r="T6" s="14"/>
      <c r="U6" s="14"/>
      <c r="V6" s="14"/>
      <c r="W6" s="14"/>
      <c r="X6" s="14"/>
      <c r="Y6" s="15"/>
      <c r="Z6" s="13"/>
      <c r="AA6" s="14"/>
      <c r="AB6" s="14"/>
      <c r="AC6" s="14"/>
      <c r="AD6" s="14"/>
      <c r="AE6" s="14"/>
      <c r="AF6" s="15"/>
      <c r="AG6" s="13"/>
      <c r="AH6" s="14"/>
      <c r="AI6" s="14"/>
      <c r="AJ6" s="14"/>
      <c r="AK6" s="14"/>
      <c r="AL6" s="14"/>
      <c r="AM6" s="15"/>
      <c r="AN6" s="13"/>
      <c r="AO6" s="14"/>
      <c r="AP6" s="14"/>
      <c r="AQ6" s="14"/>
      <c r="AR6" s="14"/>
      <c r="AS6" s="14"/>
      <c r="AT6" s="15"/>
      <c r="AU6" s="13"/>
      <c r="AV6" s="14"/>
      <c r="AW6" s="14"/>
      <c r="AX6" s="14"/>
      <c r="AY6" s="14"/>
      <c r="AZ6" s="14"/>
      <c r="BA6" s="15"/>
      <c r="BB6" s="13"/>
      <c r="BC6" s="14"/>
      <c r="BD6" s="14"/>
      <c r="BE6" s="14"/>
      <c r="BF6" s="14"/>
      <c r="BG6" s="14"/>
      <c r="BH6" s="15"/>
      <c r="BI6" s="13"/>
      <c r="BJ6" s="14"/>
      <c r="BK6" s="14"/>
      <c r="BL6" s="14"/>
      <c r="BM6" s="14"/>
      <c r="BN6" s="14"/>
      <c r="BO6" s="15"/>
    </row>
    <row r="7" spans="1:67" ht="27" customHeight="1" thickBot="1" x14ac:dyDescent="0.35">
      <c r="A7" s="19" t="s">
        <v>14</v>
      </c>
      <c r="B7" s="34" t="s">
        <v>24</v>
      </c>
      <c r="C7" s="35" t="s">
        <v>25</v>
      </c>
      <c r="D7" s="35" t="s">
        <v>2</v>
      </c>
      <c r="E7" s="35" t="s">
        <v>27</v>
      </c>
      <c r="F7" s="35" t="s">
        <v>22</v>
      </c>
      <c r="G7" s="35" t="s">
        <v>23</v>
      </c>
      <c r="H7" s="35" t="s">
        <v>21</v>
      </c>
      <c r="I7" s="56" t="s">
        <v>28</v>
      </c>
      <c r="J7" s="10" t="s">
        <v>29</v>
      </c>
      <c r="K7" s="10" t="s">
        <v>32</v>
      </c>
      <c r="L7" s="9" t="str">
        <f ca="1">LEFT(TEXT(L5,"ddd"),1)</f>
        <v>จ</v>
      </c>
      <c r="M7" s="9" t="str">
        <f t="shared" ref="M7:AU7" ca="1" si="2">LEFT(TEXT(M5,"ddd"),1)</f>
        <v>อ</v>
      </c>
      <c r="N7" s="9" t="str">
        <f t="shared" ca="1" si="2"/>
        <v>พ</v>
      </c>
      <c r="O7" s="9" t="str">
        <f t="shared" ca="1" si="2"/>
        <v>พ</v>
      </c>
      <c r="P7" s="9" t="str">
        <f t="shared" ca="1" si="2"/>
        <v>ศ</v>
      </c>
      <c r="Q7" s="9" t="str">
        <f t="shared" ca="1" si="2"/>
        <v>ส</v>
      </c>
      <c r="R7" s="9" t="str">
        <f t="shared" ca="1" si="2"/>
        <v>อ</v>
      </c>
      <c r="S7" s="9" t="str">
        <f t="shared" ca="1" si="2"/>
        <v>จ</v>
      </c>
      <c r="T7" s="9" t="str">
        <f t="shared" ca="1" si="2"/>
        <v>อ</v>
      </c>
      <c r="U7" s="9" t="str">
        <f t="shared" ca="1" si="2"/>
        <v>พ</v>
      </c>
      <c r="V7" s="9" t="str">
        <f t="shared" ca="1" si="2"/>
        <v>พ</v>
      </c>
      <c r="W7" s="9" t="str">
        <f t="shared" ca="1" si="2"/>
        <v>ศ</v>
      </c>
      <c r="X7" s="9" t="str">
        <f t="shared" ca="1" si="2"/>
        <v>ส</v>
      </c>
      <c r="Y7" s="9" t="str">
        <f t="shared" ca="1" si="2"/>
        <v>อ</v>
      </c>
      <c r="Z7" s="9" t="str">
        <f t="shared" ca="1" si="2"/>
        <v>จ</v>
      </c>
      <c r="AA7" s="9" t="str">
        <f t="shared" ca="1" si="2"/>
        <v>อ</v>
      </c>
      <c r="AB7" s="9" t="str">
        <f t="shared" ca="1" si="2"/>
        <v>พ</v>
      </c>
      <c r="AC7" s="9" t="str">
        <f t="shared" ca="1" si="2"/>
        <v>พ</v>
      </c>
      <c r="AD7" s="9" t="str">
        <f t="shared" ca="1" si="2"/>
        <v>ศ</v>
      </c>
      <c r="AE7" s="9" t="str">
        <f t="shared" ca="1" si="2"/>
        <v>ส</v>
      </c>
      <c r="AF7" s="9" t="str">
        <f t="shared" ca="1" si="2"/>
        <v>อ</v>
      </c>
      <c r="AG7" s="9" t="str">
        <f t="shared" ca="1" si="2"/>
        <v>จ</v>
      </c>
      <c r="AH7" s="9" t="str">
        <f t="shared" ca="1" si="2"/>
        <v>อ</v>
      </c>
      <c r="AI7" s="9" t="str">
        <f t="shared" ca="1" si="2"/>
        <v>พ</v>
      </c>
      <c r="AJ7" s="9" t="str">
        <f t="shared" ca="1" si="2"/>
        <v>พ</v>
      </c>
      <c r="AK7" s="9" t="str">
        <f t="shared" ca="1" si="2"/>
        <v>ศ</v>
      </c>
      <c r="AL7" s="9" t="str">
        <f t="shared" ca="1" si="2"/>
        <v>ส</v>
      </c>
      <c r="AM7" s="9" t="str">
        <f t="shared" ca="1" si="2"/>
        <v>อ</v>
      </c>
      <c r="AN7" s="9" t="str">
        <f t="shared" ca="1" si="2"/>
        <v>จ</v>
      </c>
      <c r="AO7" s="9" t="str">
        <f t="shared" ca="1" si="2"/>
        <v>อ</v>
      </c>
      <c r="AP7" s="9" t="str">
        <f t="shared" ca="1" si="2"/>
        <v>พ</v>
      </c>
      <c r="AQ7" s="9" t="str">
        <f t="shared" ca="1" si="2"/>
        <v>พ</v>
      </c>
      <c r="AR7" s="9" t="str">
        <f t="shared" ca="1" si="2"/>
        <v>ศ</v>
      </c>
      <c r="AS7" s="9" t="str">
        <f t="shared" ca="1" si="2"/>
        <v>ส</v>
      </c>
      <c r="AT7" s="9" t="str">
        <f t="shared" ca="1" si="2"/>
        <v>อ</v>
      </c>
      <c r="AU7" s="9" t="str">
        <f t="shared" ca="1" si="2"/>
        <v>จ</v>
      </c>
      <c r="AV7" s="9" t="str">
        <f t="shared" ref="AV7:BO7" ca="1" si="3">LEFT(TEXT(AV5,"ddd"),1)</f>
        <v>อ</v>
      </c>
      <c r="AW7" s="9" t="str">
        <f t="shared" ca="1" si="3"/>
        <v>พ</v>
      </c>
      <c r="AX7" s="9" t="str">
        <f t="shared" ca="1" si="3"/>
        <v>พ</v>
      </c>
      <c r="AY7" s="9" t="str">
        <f t="shared" ca="1" si="3"/>
        <v>ศ</v>
      </c>
      <c r="AZ7" s="9" t="str">
        <f t="shared" ca="1" si="3"/>
        <v>ส</v>
      </c>
      <c r="BA7" s="9" t="str">
        <f t="shared" ca="1" si="3"/>
        <v>อ</v>
      </c>
      <c r="BB7" s="9" t="str">
        <f t="shared" ca="1" si="3"/>
        <v>จ</v>
      </c>
      <c r="BC7" s="9" t="str">
        <f t="shared" ca="1" si="3"/>
        <v>อ</v>
      </c>
      <c r="BD7" s="9" t="str">
        <f t="shared" ca="1" si="3"/>
        <v>พ</v>
      </c>
      <c r="BE7" s="9" t="str">
        <f t="shared" ca="1" si="3"/>
        <v>พ</v>
      </c>
      <c r="BF7" s="9" t="str">
        <f t="shared" ca="1" si="3"/>
        <v>ศ</v>
      </c>
      <c r="BG7" s="9" t="str">
        <f t="shared" ca="1" si="3"/>
        <v>ส</v>
      </c>
      <c r="BH7" s="9" t="str">
        <f t="shared" ca="1" si="3"/>
        <v>อ</v>
      </c>
      <c r="BI7" s="9" t="str">
        <f t="shared" ca="1" si="3"/>
        <v>จ</v>
      </c>
      <c r="BJ7" s="9" t="str">
        <f t="shared" ca="1" si="3"/>
        <v>อ</v>
      </c>
      <c r="BK7" s="9" t="str">
        <f t="shared" ca="1" si="3"/>
        <v>พ</v>
      </c>
      <c r="BL7" s="9" t="str">
        <f t="shared" ca="1" si="3"/>
        <v>พ</v>
      </c>
      <c r="BM7" s="9" t="str">
        <f t="shared" ca="1" si="3"/>
        <v>ศ</v>
      </c>
      <c r="BN7" s="9" t="str">
        <f t="shared" ca="1" si="3"/>
        <v>ส</v>
      </c>
      <c r="BO7" s="9" t="str">
        <f t="shared" ca="1" si="3"/>
        <v>อ</v>
      </c>
    </row>
    <row r="8" spans="1:67" ht="14.4" x14ac:dyDescent="0.3">
      <c r="A8" s="19"/>
      <c r="B8" s="62" t="s">
        <v>30</v>
      </c>
      <c r="C8" s="70"/>
      <c r="D8" s="71"/>
      <c r="E8" s="77"/>
      <c r="F8" s="64">
        <f>F9</f>
        <v>43787</v>
      </c>
      <c r="G8" s="63">
        <f>Milestones[[#This Row],[Start Date]]+Milestones[[#This Row],[Durations]]</f>
        <v>43788</v>
      </c>
      <c r="H8" s="73">
        <f>H9</f>
        <v>1</v>
      </c>
      <c r="I8" s="74"/>
      <c r="J8" s="78"/>
      <c r="K8" s="76"/>
      <c r="L8" s="38" t="str">
        <f t="shared" ref="L8:U12" ca="1" si="4">IF(AND($C8="Goal",L$5&gt;=$F8,L$5&lt;=$F8+$H8-1),2,IF(AND($C8="Milestone",L$5&gt;=$F8,L$5&lt;=$F8+$H8-1),1,""))</f>
        <v/>
      </c>
      <c r="M8" s="11" t="str">
        <f t="shared" ca="1" si="4"/>
        <v/>
      </c>
      <c r="N8" s="11" t="str">
        <f t="shared" ca="1" si="4"/>
        <v/>
      </c>
      <c r="O8" s="11" t="str">
        <f t="shared" ca="1" si="4"/>
        <v/>
      </c>
      <c r="P8" s="11" t="str">
        <f t="shared" ca="1" si="4"/>
        <v/>
      </c>
      <c r="Q8" s="11" t="str">
        <f t="shared" ca="1" si="4"/>
        <v/>
      </c>
      <c r="R8" s="11" t="str">
        <f t="shared" ca="1" si="4"/>
        <v/>
      </c>
      <c r="S8" s="11" t="str">
        <f t="shared" ca="1" si="4"/>
        <v/>
      </c>
      <c r="T8" s="11" t="str">
        <f t="shared" ca="1" si="4"/>
        <v/>
      </c>
      <c r="U8" s="11" t="str">
        <f t="shared" ca="1" si="4"/>
        <v/>
      </c>
      <c r="V8" s="11" t="str">
        <f t="shared" ref="V8:AE12" ca="1" si="5">IF(AND($C8="Goal",V$5&gt;=$F8,V$5&lt;=$F8+$H8-1),2,IF(AND($C8="Milestone",V$5&gt;=$F8,V$5&lt;=$F8+$H8-1),1,""))</f>
        <v/>
      </c>
      <c r="W8" s="11" t="str">
        <f t="shared" ca="1" si="5"/>
        <v/>
      </c>
      <c r="X8" s="11" t="str">
        <f t="shared" ca="1" si="5"/>
        <v/>
      </c>
      <c r="Y8" s="11" t="str">
        <f t="shared" ca="1" si="5"/>
        <v/>
      </c>
      <c r="Z8" s="11" t="str">
        <f t="shared" ca="1" si="5"/>
        <v/>
      </c>
      <c r="AA8" s="11" t="str">
        <f t="shared" ca="1" si="5"/>
        <v/>
      </c>
      <c r="AB8" s="11" t="str">
        <f t="shared" ca="1" si="5"/>
        <v/>
      </c>
      <c r="AC8" s="11" t="str">
        <f t="shared" ca="1" si="5"/>
        <v/>
      </c>
      <c r="AD8" s="11" t="str">
        <f t="shared" ca="1" si="5"/>
        <v/>
      </c>
      <c r="AE8" s="11" t="str">
        <f t="shared" ca="1" si="5"/>
        <v/>
      </c>
      <c r="AF8" s="11" t="str">
        <f t="shared" ref="AF8:AO12" ca="1" si="6">IF(AND($C8="Goal",AF$5&gt;=$F8,AF$5&lt;=$F8+$H8-1),2,IF(AND($C8="Milestone",AF$5&gt;=$F8,AF$5&lt;=$F8+$H8-1),1,""))</f>
        <v/>
      </c>
      <c r="AG8" s="11" t="str">
        <f t="shared" ca="1" si="6"/>
        <v/>
      </c>
      <c r="AH8" s="11" t="str">
        <f t="shared" ca="1" si="6"/>
        <v/>
      </c>
      <c r="AI8" s="11" t="str">
        <f t="shared" ca="1" si="6"/>
        <v/>
      </c>
      <c r="AJ8" s="11" t="str">
        <f t="shared" ca="1" si="6"/>
        <v/>
      </c>
      <c r="AK8" s="11" t="str">
        <f t="shared" ca="1" si="6"/>
        <v/>
      </c>
      <c r="AL8" s="11" t="str">
        <f t="shared" ca="1" si="6"/>
        <v/>
      </c>
      <c r="AM8" s="11" t="str">
        <f t="shared" ca="1" si="6"/>
        <v/>
      </c>
      <c r="AN8" s="11" t="str">
        <f t="shared" ca="1" si="6"/>
        <v/>
      </c>
      <c r="AO8" s="11" t="str">
        <f t="shared" ca="1" si="6"/>
        <v/>
      </c>
      <c r="AP8" s="11" t="str">
        <f t="shared" ref="AP8:AY12" ca="1" si="7">IF(AND($C8="Goal",AP$5&gt;=$F8,AP$5&lt;=$F8+$H8-1),2,IF(AND($C8="Milestone",AP$5&gt;=$F8,AP$5&lt;=$F8+$H8-1),1,""))</f>
        <v/>
      </c>
      <c r="AQ8" s="11" t="str">
        <f t="shared" ca="1" si="7"/>
        <v/>
      </c>
      <c r="AR8" s="11" t="str">
        <f t="shared" ca="1" si="7"/>
        <v/>
      </c>
      <c r="AS8" s="11" t="str">
        <f t="shared" ca="1" si="7"/>
        <v/>
      </c>
      <c r="AT8" s="11" t="str">
        <f t="shared" ca="1" si="7"/>
        <v/>
      </c>
      <c r="AU8" s="11" t="str">
        <f t="shared" ca="1" si="7"/>
        <v/>
      </c>
      <c r="AV8" s="11" t="str">
        <f t="shared" ca="1" si="7"/>
        <v/>
      </c>
      <c r="AW8" s="11" t="str">
        <f t="shared" ca="1" si="7"/>
        <v/>
      </c>
      <c r="AX8" s="11" t="str">
        <f t="shared" ca="1" si="7"/>
        <v/>
      </c>
      <c r="AY8" s="11" t="str">
        <f t="shared" ca="1" si="7"/>
        <v/>
      </c>
      <c r="AZ8" s="11" t="str">
        <f t="shared" ref="AZ8:BI12" ca="1" si="8">IF(AND($C8="Goal",AZ$5&gt;=$F8,AZ$5&lt;=$F8+$H8-1),2,IF(AND($C8="Milestone",AZ$5&gt;=$F8,AZ$5&lt;=$F8+$H8-1),1,""))</f>
        <v/>
      </c>
      <c r="BA8" s="11" t="str">
        <f t="shared" ca="1" si="8"/>
        <v/>
      </c>
      <c r="BB8" s="11" t="str">
        <f t="shared" ca="1" si="8"/>
        <v/>
      </c>
      <c r="BC8" s="11" t="str">
        <f t="shared" ca="1" si="8"/>
        <v/>
      </c>
      <c r="BD8" s="11" t="str">
        <f t="shared" ca="1" si="8"/>
        <v/>
      </c>
      <c r="BE8" s="11" t="str">
        <f t="shared" ca="1" si="8"/>
        <v/>
      </c>
      <c r="BF8" s="11" t="str">
        <f t="shared" ca="1" si="8"/>
        <v/>
      </c>
      <c r="BG8" s="11" t="str">
        <f t="shared" ca="1" si="8"/>
        <v/>
      </c>
      <c r="BH8" s="11" t="str">
        <f t="shared" ca="1" si="8"/>
        <v/>
      </c>
      <c r="BI8" s="11" t="str">
        <f t="shared" ca="1" si="8"/>
        <v/>
      </c>
      <c r="BJ8" s="11" t="str">
        <f t="shared" ref="BJ8:BO12" ca="1" si="9">IF(AND($C8="Goal",BJ$5&gt;=$F8,BJ$5&lt;=$F8+$H8-1),2,IF(AND($C8="Milestone",BJ$5&gt;=$F8,BJ$5&lt;=$F8+$H8-1),1,""))</f>
        <v/>
      </c>
      <c r="BK8" s="11" t="str">
        <f t="shared" ca="1" si="9"/>
        <v/>
      </c>
      <c r="BL8" s="11" t="str">
        <f t="shared" ca="1" si="9"/>
        <v/>
      </c>
      <c r="BM8" s="11" t="str">
        <f t="shared" ca="1" si="9"/>
        <v/>
      </c>
      <c r="BN8" s="11" t="str">
        <f t="shared" ca="1" si="9"/>
        <v/>
      </c>
      <c r="BO8" s="11" t="str">
        <f t="shared" ca="1" si="9"/>
        <v/>
      </c>
    </row>
    <row r="9" spans="1:67" ht="27.6" x14ac:dyDescent="0.3">
      <c r="B9" s="101" t="s">
        <v>48</v>
      </c>
      <c r="C9" s="39" t="s">
        <v>6</v>
      </c>
      <c r="D9" s="49" t="s">
        <v>49</v>
      </c>
      <c r="E9" s="44">
        <v>1</v>
      </c>
      <c r="F9" s="41">
        <v>43787</v>
      </c>
      <c r="G9" s="43">
        <v>43788</v>
      </c>
      <c r="H9" s="42">
        <f>Milestones[[#This Row],[End Date]]-Milestones[[#This Row],[Start Date]]</f>
        <v>1</v>
      </c>
      <c r="I9" s="43">
        <v>43788</v>
      </c>
      <c r="J9" s="47">
        <f ca="1">IF(Milestones[[#This Row],[Complete Date]]="",TODAY()-Milestones[[#This Row],[End Date]],I9-Milestones[[#This Row],[End Date]])</f>
        <v>0</v>
      </c>
      <c r="K9" s="61" t="str">
        <f ca="1">IF(Milestones[[#This Row],[Complete Date]]="",IF(TODAY()&lt;Milestones[[#This Row],[Start Date]],"Pending",IF(Milestones[[#This Row],[Complete Date]]="","On Process",IF(I9-G9&gt;0,"Delay","Complete"))),"Complete")</f>
        <v>Complete</v>
      </c>
      <c r="L9" s="38" t="str">
        <f t="shared" ca="1" si="4"/>
        <v/>
      </c>
      <c r="M9" s="11" t="str">
        <f t="shared" ca="1" si="4"/>
        <v/>
      </c>
      <c r="N9" s="11" t="str">
        <f t="shared" ca="1" si="4"/>
        <v/>
      </c>
      <c r="O9" s="11" t="str">
        <f t="shared" ca="1" si="4"/>
        <v/>
      </c>
      <c r="P9" s="11" t="str">
        <f t="shared" ca="1" si="4"/>
        <v/>
      </c>
      <c r="Q9" s="11" t="str">
        <f t="shared" ca="1" si="4"/>
        <v/>
      </c>
      <c r="R9" s="11" t="str">
        <f t="shared" ca="1" si="4"/>
        <v/>
      </c>
      <c r="S9" s="11" t="str">
        <f t="shared" ca="1" si="4"/>
        <v/>
      </c>
      <c r="T9" s="11" t="str">
        <f t="shared" ca="1" si="4"/>
        <v/>
      </c>
      <c r="U9" s="11" t="str">
        <f t="shared" ca="1" si="4"/>
        <v/>
      </c>
      <c r="V9" s="11" t="str">
        <f t="shared" ca="1" si="5"/>
        <v/>
      </c>
      <c r="W9" s="11" t="str">
        <f t="shared" ca="1" si="5"/>
        <v/>
      </c>
      <c r="X9" s="11" t="str">
        <f t="shared" ca="1" si="5"/>
        <v/>
      </c>
      <c r="Y9" s="11" t="str">
        <f t="shared" ca="1" si="5"/>
        <v/>
      </c>
      <c r="Z9" s="11" t="str">
        <f t="shared" ca="1" si="5"/>
        <v/>
      </c>
      <c r="AA9" s="11" t="str">
        <f t="shared" ca="1" si="5"/>
        <v/>
      </c>
      <c r="AB9" s="11" t="str">
        <f t="shared" ca="1" si="5"/>
        <v/>
      </c>
      <c r="AC9" s="11" t="str">
        <f t="shared" ca="1" si="5"/>
        <v/>
      </c>
      <c r="AD9" s="11" t="str">
        <f t="shared" ca="1" si="5"/>
        <v/>
      </c>
      <c r="AE9" s="11" t="str">
        <f t="shared" ca="1" si="5"/>
        <v/>
      </c>
      <c r="AF9" s="11" t="str">
        <f t="shared" ca="1" si="6"/>
        <v/>
      </c>
      <c r="AG9" s="11" t="str">
        <f t="shared" ca="1" si="6"/>
        <v/>
      </c>
      <c r="AH9" s="11" t="str">
        <f t="shared" ca="1" si="6"/>
        <v/>
      </c>
      <c r="AI9" s="11" t="str">
        <f t="shared" ca="1" si="6"/>
        <v/>
      </c>
      <c r="AJ9" s="11" t="str">
        <f t="shared" ca="1" si="6"/>
        <v/>
      </c>
      <c r="AK9" s="11" t="str">
        <f t="shared" ca="1" si="6"/>
        <v/>
      </c>
      <c r="AL9" s="11" t="str">
        <f t="shared" ca="1" si="6"/>
        <v/>
      </c>
      <c r="AM9" s="11" t="str">
        <f t="shared" ca="1" si="6"/>
        <v/>
      </c>
      <c r="AN9" s="11" t="str">
        <f t="shared" ca="1" si="6"/>
        <v/>
      </c>
      <c r="AO9" s="11" t="str">
        <f t="shared" ca="1" si="6"/>
        <v/>
      </c>
      <c r="AP9" s="11" t="str">
        <f t="shared" ca="1" si="7"/>
        <v/>
      </c>
      <c r="AQ9" s="11" t="str">
        <f t="shared" ca="1" si="7"/>
        <v/>
      </c>
      <c r="AR9" s="11" t="str">
        <f t="shared" ca="1" si="7"/>
        <v/>
      </c>
      <c r="AS9" s="11" t="str">
        <f t="shared" ca="1" si="7"/>
        <v/>
      </c>
      <c r="AT9" s="11" t="str">
        <f t="shared" ca="1" si="7"/>
        <v/>
      </c>
      <c r="AU9" s="11" t="str">
        <f t="shared" ca="1" si="7"/>
        <v/>
      </c>
      <c r="AV9" s="11" t="str">
        <f t="shared" ca="1" si="7"/>
        <v/>
      </c>
      <c r="AW9" s="11" t="str">
        <f t="shared" ca="1" si="7"/>
        <v/>
      </c>
      <c r="AX9" s="11" t="str">
        <f t="shared" ca="1" si="7"/>
        <v/>
      </c>
      <c r="AY9" s="11" t="str">
        <f t="shared" ca="1" si="7"/>
        <v/>
      </c>
      <c r="AZ9" s="11" t="str">
        <f t="shared" ca="1" si="8"/>
        <v/>
      </c>
      <c r="BA9" s="11" t="str">
        <f t="shared" ca="1" si="8"/>
        <v/>
      </c>
      <c r="BB9" s="11" t="str">
        <f t="shared" ca="1" si="8"/>
        <v/>
      </c>
      <c r="BC9" s="11" t="str">
        <f t="shared" ca="1" si="8"/>
        <v/>
      </c>
      <c r="BD9" s="11" t="str">
        <f t="shared" ca="1" si="8"/>
        <v/>
      </c>
      <c r="BE9" s="11" t="str">
        <f t="shared" ca="1" si="8"/>
        <v/>
      </c>
      <c r="BF9" s="11" t="str">
        <f t="shared" ca="1" si="8"/>
        <v/>
      </c>
      <c r="BG9" s="11" t="str">
        <f t="shared" ca="1" si="8"/>
        <v/>
      </c>
      <c r="BH9" s="11" t="str">
        <f t="shared" ca="1" si="8"/>
        <v/>
      </c>
      <c r="BI9" s="11" t="str">
        <f t="shared" ca="1" si="8"/>
        <v/>
      </c>
      <c r="BJ9" s="11" t="str">
        <f t="shared" ca="1" si="9"/>
        <v/>
      </c>
      <c r="BK9" s="11" t="str">
        <f t="shared" ca="1" si="9"/>
        <v/>
      </c>
      <c r="BL9" s="11" t="str">
        <f t="shared" ca="1" si="9"/>
        <v/>
      </c>
      <c r="BM9" s="11" t="str">
        <f t="shared" ca="1" si="9"/>
        <v/>
      </c>
      <c r="BN9" s="11" t="str">
        <f t="shared" ca="1" si="9"/>
        <v/>
      </c>
      <c r="BO9" s="11" t="str">
        <f t="shared" ca="1" si="9"/>
        <v/>
      </c>
    </row>
    <row r="10" spans="1:67" ht="14.4" x14ac:dyDescent="0.3">
      <c r="B10" s="65" t="s">
        <v>31</v>
      </c>
      <c r="C10" s="70"/>
      <c r="D10" s="71"/>
      <c r="E10" s="72"/>
      <c r="F10" s="66">
        <f>F11</f>
        <v>43788</v>
      </c>
      <c r="G10" s="66">
        <f>G12</f>
        <v>43790</v>
      </c>
      <c r="H10" s="73">
        <f>H11+H12</f>
        <v>2</v>
      </c>
      <c r="I10" s="74"/>
      <c r="J10" s="75"/>
      <c r="K10" s="76"/>
      <c r="L10" s="38" t="str">
        <f t="shared" ca="1" si="4"/>
        <v/>
      </c>
      <c r="M10" s="11" t="str">
        <f t="shared" ca="1" si="4"/>
        <v/>
      </c>
      <c r="N10" s="11" t="str">
        <f t="shared" ca="1" si="4"/>
        <v/>
      </c>
      <c r="O10" s="11" t="str">
        <f t="shared" ca="1" si="4"/>
        <v/>
      </c>
      <c r="P10" s="11" t="str">
        <f t="shared" ca="1" si="4"/>
        <v/>
      </c>
      <c r="Q10" s="11" t="str">
        <f t="shared" ca="1" si="4"/>
        <v/>
      </c>
      <c r="R10" s="11" t="str">
        <f t="shared" ca="1" si="4"/>
        <v/>
      </c>
      <c r="S10" s="11" t="str">
        <f t="shared" ca="1" si="4"/>
        <v/>
      </c>
      <c r="T10" s="11" t="str">
        <f t="shared" ca="1" si="4"/>
        <v/>
      </c>
      <c r="U10" s="11" t="str">
        <f t="shared" ca="1" si="4"/>
        <v/>
      </c>
      <c r="V10" s="11" t="str">
        <f t="shared" ca="1" si="5"/>
        <v/>
      </c>
      <c r="W10" s="11" t="str">
        <f t="shared" ca="1" si="5"/>
        <v/>
      </c>
      <c r="X10" s="11" t="str">
        <f t="shared" ca="1" si="5"/>
        <v/>
      </c>
      <c r="Y10" s="11" t="str">
        <f t="shared" ca="1" si="5"/>
        <v/>
      </c>
      <c r="Z10" s="11" t="str">
        <f t="shared" ca="1" si="5"/>
        <v/>
      </c>
      <c r="AA10" s="11" t="str">
        <f t="shared" ca="1" si="5"/>
        <v/>
      </c>
      <c r="AB10" s="11" t="str">
        <f t="shared" ca="1" si="5"/>
        <v/>
      </c>
      <c r="AC10" s="11" t="str">
        <f t="shared" ca="1" si="5"/>
        <v/>
      </c>
      <c r="AD10" s="11" t="str">
        <f t="shared" ca="1" si="5"/>
        <v/>
      </c>
      <c r="AE10" s="11" t="str">
        <f t="shared" ca="1" si="5"/>
        <v/>
      </c>
      <c r="AF10" s="11" t="str">
        <f t="shared" ca="1" si="6"/>
        <v/>
      </c>
      <c r="AG10" s="11" t="str">
        <f t="shared" ca="1" si="6"/>
        <v/>
      </c>
      <c r="AH10" s="11" t="str">
        <f t="shared" ca="1" si="6"/>
        <v/>
      </c>
      <c r="AI10" s="11" t="str">
        <f t="shared" ca="1" si="6"/>
        <v/>
      </c>
      <c r="AJ10" s="11" t="str">
        <f t="shared" ca="1" si="6"/>
        <v/>
      </c>
      <c r="AK10" s="11" t="str">
        <f t="shared" ca="1" si="6"/>
        <v/>
      </c>
      <c r="AL10" s="11" t="str">
        <f t="shared" ca="1" si="6"/>
        <v/>
      </c>
      <c r="AM10" s="11" t="str">
        <f t="shared" ca="1" si="6"/>
        <v/>
      </c>
      <c r="AN10" s="11" t="str">
        <f t="shared" ca="1" si="6"/>
        <v/>
      </c>
      <c r="AO10" s="11" t="str">
        <f t="shared" ca="1" si="6"/>
        <v/>
      </c>
      <c r="AP10" s="11" t="str">
        <f t="shared" ca="1" si="7"/>
        <v/>
      </c>
      <c r="AQ10" s="11" t="str">
        <f t="shared" ca="1" si="7"/>
        <v/>
      </c>
      <c r="AR10" s="11" t="str">
        <f t="shared" ca="1" si="7"/>
        <v/>
      </c>
      <c r="AS10" s="11" t="str">
        <f t="shared" ca="1" si="7"/>
        <v/>
      </c>
      <c r="AT10" s="11" t="str">
        <f t="shared" ca="1" si="7"/>
        <v/>
      </c>
      <c r="AU10" s="11" t="str">
        <f t="shared" ca="1" si="7"/>
        <v/>
      </c>
      <c r="AV10" s="11" t="str">
        <f t="shared" ca="1" si="7"/>
        <v/>
      </c>
      <c r="AW10" s="11" t="str">
        <f t="shared" ca="1" si="7"/>
        <v/>
      </c>
      <c r="AX10" s="11" t="str">
        <f t="shared" ca="1" si="7"/>
        <v/>
      </c>
      <c r="AY10" s="11" t="str">
        <f t="shared" ca="1" si="7"/>
        <v/>
      </c>
      <c r="AZ10" s="11" t="str">
        <f t="shared" ca="1" si="8"/>
        <v/>
      </c>
      <c r="BA10" s="11" t="str">
        <f t="shared" ca="1" si="8"/>
        <v/>
      </c>
      <c r="BB10" s="11" t="str">
        <f t="shared" ca="1" si="8"/>
        <v/>
      </c>
      <c r="BC10" s="11" t="str">
        <f t="shared" ca="1" si="8"/>
        <v/>
      </c>
      <c r="BD10" s="11" t="str">
        <f t="shared" ca="1" si="8"/>
        <v/>
      </c>
      <c r="BE10" s="11" t="str">
        <f t="shared" ca="1" si="8"/>
        <v/>
      </c>
      <c r="BF10" s="11" t="str">
        <f t="shared" ca="1" si="8"/>
        <v/>
      </c>
      <c r="BG10" s="11" t="str">
        <f t="shared" ca="1" si="8"/>
        <v/>
      </c>
      <c r="BH10" s="11" t="str">
        <f t="shared" ca="1" si="8"/>
        <v/>
      </c>
      <c r="BI10" s="11" t="str">
        <f t="shared" ca="1" si="8"/>
        <v/>
      </c>
      <c r="BJ10" s="11" t="str">
        <f t="shared" ca="1" si="9"/>
        <v/>
      </c>
      <c r="BK10" s="11" t="str">
        <f t="shared" ca="1" si="9"/>
        <v/>
      </c>
      <c r="BL10" s="11" t="str">
        <f t="shared" ca="1" si="9"/>
        <v/>
      </c>
      <c r="BM10" s="11" t="str">
        <f t="shared" ca="1" si="9"/>
        <v/>
      </c>
      <c r="BN10" s="11" t="str">
        <f t="shared" ca="1" si="9"/>
        <v/>
      </c>
      <c r="BO10" s="11" t="str">
        <f t="shared" ca="1" si="9"/>
        <v/>
      </c>
    </row>
    <row r="11" spans="1:67" ht="14.4" x14ac:dyDescent="0.3">
      <c r="B11" s="51" t="s">
        <v>40</v>
      </c>
      <c r="C11" s="45" t="s">
        <v>5</v>
      </c>
      <c r="D11" s="49" t="s">
        <v>49</v>
      </c>
      <c r="E11" s="44">
        <v>1</v>
      </c>
      <c r="F11" s="40">
        <f>G9</f>
        <v>43788</v>
      </c>
      <c r="G11" s="40">
        <v>43789</v>
      </c>
      <c r="H11" s="42">
        <v>1</v>
      </c>
      <c r="I11" s="40">
        <v>43789</v>
      </c>
      <c r="J11" s="47">
        <f ca="1">IF(Milestones[[#This Row],[Complete Date]]="",TODAY()-Milestones[[#This Row],[End Date]],I11-Milestones[[#This Row],[End Date]])</f>
        <v>0</v>
      </c>
      <c r="K11" s="61" t="str">
        <f ca="1">IF(Milestones[[#This Row],[Complete Date]]="",IF(TODAY()&lt;Milestones[[#This Row],[Start Date]],"Pending",IF(Milestones[[#This Row],[Complete Date]]="","On Process",IF(I11-G11&gt;0,"Delay","Complete"))),"Complete")</f>
        <v>Complete</v>
      </c>
      <c r="L11" s="38" t="str">
        <f t="shared" ca="1" si="4"/>
        <v/>
      </c>
      <c r="M11" s="11" t="str">
        <f t="shared" ca="1" si="4"/>
        <v/>
      </c>
      <c r="N11" s="11" t="str">
        <f t="shared" ca="1" si="4"/>
        <v/>
      </c>
      <c r="O11" s="11" t="str">
        <f t="shared" ca="1" si="4"/>
        <v/>
      </c>
      <c r="P11" s="11" t="str">
        <f t="shared" ca="1" si="4"/>
        <v/>
      </c>
      <c r="Q11" s="11" t="str">
        <f t="shared" ca="1" si="4"/>
        <v/>
      </c>
      <c r="R11" s="11" t="str">
        <f t="shared" ca="1" si="4"/>
        <v/>
      </c>
      <c r="S11" s="11" t="str">
        <f t="shared" ca="1" si="4"/>
        <v/>
      </c>
      <c r="T11" s="11" t="str">
        <f t="shared" ca="1" si="4"/>
        <v/>
      </c>
      <c r="U11" s="11" t="str">
        <f t="shared" ca="1" si="4"/>
        <v/>
      </c>
      <c r="V11" s="11" t="str">
        <f t="shared" ca="1" si="5"/>
        <v/>
      </c>
      <c r="W11" s="11" t="str">
        <f t="shared" ca="1" si="5"/>
        <v/>
      </c>
      <c r="X11" s="11" t="str">
        <f t="shared" ca="1" si="5"/>
        <v/>
      </c>
      <c r="Y11" s="11" t="str">
        <f t="shared" ca="1" si="5"/>
        <v/>
      </c>
      <c r="Z11" s="11" t="str">
        <f t="shared" ca="1" si="5"/>
        <v/>
      </c>
      <c r="AA11" s="11" t="str">
        <f t="shared" ca="1" si="5"/>
        <v/>
      </c>
      <c r="AB11" s="11" t="str">
        <f t="shared" ca="1" si="5"/>
        <v/>
      </c>
      <c r="AC11" s="11" t="str">
        <f t="shared" ca="1" si="5"/>
        <v/>
      </c>
      <c r="AD11" s="11" t="str">
        <f t="shared" ca="1" si="5"/>
        <v/>
      </c>
      <c r="AE11" s="11" t="str">
        <f t="shared" ca="1" si="5"/>
        <v/>
      </c>
      <c r="AF11" s="11" t="str">
        <f t="shared" ca="1" si="6"/>
        <v/>
      </c>
      <c r="AG11" s="11" t="str">
        <f t="shared" ca="1" si="6"/>
        <v/>
      </c>
      <c r="AH11" s="11" t="str">
        <f t="shared" ca="1" si="6"/>
        <v/>
      </c>
      <c r="AI11" s="11" t="str">
        <f t="shared" ca="1" si="6"/>
        <v/>
      </c>
      <c r="AJ11" s="11" t="str">
        <f t="shared" ca="1" si="6"/>
        <v/>
      </c>
      <c r="AK11" s="11" t="str">
        <f t="shared" ca="1" si="6"/>
        <v/>
      </c>
      <c r="AL11" s="11" t="str">
        <f t="shared" ca="1" si="6"/>
        <v/>
      </c>
      <c r="AM11" s="11" t="str">
        <f t="shared" ca="1" si="6"/>
        <v/>
      </c>
      <c r="AN11" s="11" t="str">
        <f t="shared" ca="1" si="6"/>
        <v/>
      </c>
      <c r="AO11" s="11" t="str">
        <f t="shared" ca="1" si="6"/>
        <v/>
      </c>
      <c r="AP11" s="11" t="str">
        <f t="shared" ca="1" si="7"/>
        <v/>
      </c>
      <c r="AQ11" s="11" t="str">
        <f t="shared" ca="1" si="7"/>
        <v/>
      </c>
      <c r="AR11" s="11" t="str">
        <f t="shared" ca="1" si="7"/>
        <v/>
      </c>
      <c r="AS11" s="11" t="str">
        <f t="shared" ca="1" si="7"/>
        <v/>
      </c>
      <c r="AT11" s="11" t="str">
        <f t="shared" ca="1" si="7"/>
        <v/>
      </c>
      <c r="AU11" s="11" t="str">
        <f t="shared" ca="1" si="7"/>
        <v/>
      </c>
      <c r="AV11" s="11" t="str">
        <f t="shared" ca="1" si="7"/>
        <v/>
      </c>
      <c r="AW11" s="11" t="str">
        <f t="shared" ca="1" si="7"/>
        <v/>
      </c>
      <c r="AX11" s="11" t="str">
        <f t="shared" ca="1" si="7"/>
        <v/>
      </c>
      <c r="AY11" s="11" t="str">
        <f t="shared" ca="1" si="7"/>
        <v/>
      </c>
      <c r="AZ11" s="11" t="str">
        <f t="shared" ca="1" si="8"/>
        <v/>
      </c>
      <c r="BA11" s="11" t="str">
        <f t="shared" ca="1" si="8"/>
        <v/>
      </c>
      <c r="BB11" s="11" t="str">
        <f t="shared" ca="1" si="8"/>
        <v/>
      </c>
      <c r="BC11" s="11" t="str">
        <f t="shared" ca="1" si="8"/>
        <v/>
      </c>
      <c r="BD11" s="11" t="str">
        <f t="shared" ca="1" si="8"/>
        <v/>
      </c>
      <c r="BE11" s="11" t="str">
        <f t="shared" ca="1" si="8"/>
        <v/>
      </c>
      <c r="BF11" s="11" t="str">
        <f t="shared" ca="1" si="8"/>
        <v/>
      </c>
      <c r="BG11" s="11" t="str">
        <f t="shared" ca="1" si="8"/>
        <v/>
      </c>
      <c r="BH11" s="11" t="str">
        <f t="shared" ca="1" si="8"/>
        <v/>
      </c>
      <c r="BI11" s="11" t="str">
        <f t="shared" ca="1" si="8"/>
        <v/>
      </c>
      <c r="BJ11" s="11" t="str">
        <f t="shared" ca="1" si="9"/>
        <v/>
      </c>
      <c r="BK11" s="11" t="str">
        <f t="shared" ca="1" si="9"/>
        <v/>
      </c>
      <c r="BL11" s="11" t="str">
        <f t="shared" ca="1" si="9"/>
        <v/>
      </c>
      <c r="BM11" s="11" t="str">
        <f t="shared" ca="1" si="9"/>
        <v/>
      </c>
      <c r="BN11" s="11" t="str">
        <f t="shared" ca="1" si="9"/>
        <v/>
      </c>
      <c r="BO11" s="11" t="str">
        <f t="shared" ca="1" si="9"/>
        <v/>
      </c>
    </row>
    <row r="12" spans="1:67" ht="14.4" x14ac:dyDescent="0.3">
      <c r="B12" s="51" t="s">
        <v>41</v>
      </c>
      <c r="C12" s="45" t="s">
        <v>5</v>
      </c>
      <c r="D12" s="49" t="s">
        <v>49</v>
      </c>
      <c r="E12" s="44">
        <v>1</v>
      </c>
      <c r="F12" s="40">
        <v>43789</v>
      </c>
      <c r="G12" s="40">
        <v>43790</v>
      </c>
      <c r="H12" s="42">
        <v>1</v>
      </c>
      <c r="I12" s="40">
        <v>43790</v>
      </c>
      <c r="J12" s="47">
        <f ca="1">IF(Milestones[[#This Row],[Complete Date]]="",TODAY()-Milestones[[#This Row],[End Date]],I12-Milestones[[#This Row],[End Date]])</f>
        <v>0</v>
      </c>
      <c r="K12" s="61" t="str">
        <f ca="1">IF(Milestones[[#This Row],[Complete Date]]="",IF(TODAY()&lt;Milestones[[#This Row],[Start Date]],"Pending",IF(Milestones[[#This Row],[Complete Date]]="","On Process",IF(I12-G12&gt;0,"Delay","Complete"))),"Complete")</f>
        <v>Complete</v>
      </c>
      <c r="L12" s="38" t="str">
        <f t="shared" ca="1" si="4"/>
        <v/>
      </c>
      <c r="M12" s="11" t="str">
        <f t="shared" ca="1" si="4"/>
        <v/>
      </c>
      <c r="N12" s="11" t="str">
        <f t="shared" ca="1" si="4"/>
        <v/>
      </c>
      <c r="O12" s="11" t="str">
        <f t="shared" ca="1" si="4"/>
        <v/>
      </c>
      <c r="P12" s="11" t="str">
        <f t="shared" ca="1" si="4"/>
        <v/>
      </c>
      <c r="Q12" s="11" t="str">
        <f t="shared" ca="1" si="4"/>
        <v/>
      </c>
      <c r="R12" s="11" t="str">
        <f t="shared" ca="1" si="4"/>
        <v/>
      </c>
      <c r="S12" s="11" t="str">
        <f t="shared" ca="1" si="4"/>
        <v/>
      </c>
      <c r="T12" s="11" t="str">
        <f t="shared" ca="1" si="4"/>
        <v/>
      </c>
      <c r="U12" s="11" t="str">
        <f t="shared" ca="1" si="4"/>
        <v/>
      </c>
      <c r="V12" s="11" t="str">
        <f t="shared" ca="1" si="5"/>
        <v/>
      </c>
      <c r="W12" s="11" t="str">
        <f t="shared" ca="1" si="5"/>
        <v/>
      </c>
      <c r="X12" s="11" t="str">
        <f t="shared" ca="1" si="5"/>
        <v/>
      </c>
      <c r="Y12" s="11" t="str">
        <f t="shared" ca="1" si="5"/>
        <v/>
      </c>
      <c r="Z12" s="11" t="str">
        <f t="shared" ca="1" si="5"/>
        <v/>
      </c>
      <c r="AA12" s="11" t="str">
        <f t="shared" ca="1" si="5"/>
        <v/>
      </c>
      <c r="AB12" s="11" t="str">
        <f t="shared" ca="1" si="5"/>
        <v/>
      </c>
      <c r="AC12" s="11" t="str">
        <f t="shared" ca="1" si="5"/>
        <v/>
      </c>
      <c r="AD12" s="11" t="str">
        <f t="shared" ca="1" si="5"/>
        <v/>
      </c>
      <c r="AE12" s="11" t="str">
        <f t="shared" ca="1" si="5"/>
        <v/>
      </c>
      <c r="AF12" s="11" t="str">
        <f t="shared" ca="1" si="6"/>
        <v/>
      </c>
      <c r="AG12" s="11" t="str">
        <f t="shared" ca="1" si="6"/>
        <v/>
      </c>
      <c r="AH12" s="11" t="str">
        <f t="shared" ca="1" si="6"/>
        <v/>
      </c>
      <c r="AI12" s="11" t="str">
        <f t="shared" ca="1" si="6"/>
        <v/>
      </c>
      <c r="AJ12" s="11" t="str">
        <f t="shared" ca="1" si="6"/>
        <v/>
      </c>
      <c r="AK12" s="11" t="str">
        <f t="shared" ca="1" si="6"/>
        <v/>
      </c>
      <c r="AL12" s="11" t="str">
        <f t="shared" ca="1" si="6"/>
        <v/>
      </c>
      <c r="AM12" s="11" t="str">
        <f t="shared" ca="1" si="6"/>
        <v/>
      </c>
      <c r="AN12" s="11" t="str">
        <f t="shared" ca="1" si="6"/>
        <v/>
      </c>
      <c r="AO12" s="11" t="str">
        <f t="shared" ca="1" si="6"/>
        <v/>
      </c>
      <c r="AP12" s="11" t="str">
        <f t="shared" ca="1" si="7"/>
        <v/>
      </c>
      <c r="AQ12" s="11" t="str">
        <f t="shared" ca="1" si="7"/>
        <v/>
      </c>
      <c r="AR12" s="11" t="str">
        <f t="shared" ca="1" si="7"/>
        <v/>
      </c>
      <c r="AS12" s="11" t="str">
        <f t="shared" ca="1" si="7"/>
        <v/>
      </c>
      <c r="AT12" s="11" t="str">
        <f t="shared" ca="1" si="7"/>
        <v/>
      </c>
      <c r="AU12" s="11" t="str">
        <f t="shared" ca="1" si="7"/>
        <v/>
      </c>
      <c r="AV12" s="11" t="str">
        <f t="shared" ca="1" si="7"/>
        <v/>
      </c>
      <c r="AW12" s="11" t="str">
        <f t="shared" ca="1" si="7"/>
        <v/>
      </c>
      <c r="AX12" s="11" t="str">
        <f t="shared" ca="1" si="7"/>
        <v/>
      </c>
      <c r="AY12" s="11" t="str">
        <f t="shared" ca="1" si="7"/>
        <v/>
      </c>
      <c r="AZ12" s="11" t="str">
        <f t="shared" ca="1" si="8"/>
        <v/>
      </c>
      <c r="BA12" s="11" t="str">
        <f t="shared" ca="1" si="8"/>
        <v/>
      </c>
      <c r="BB12" s="11" t="str">
        <f t="shared" ca="1" si="8"/>
        <v/>
      </c>
      <c r="BC12" s="11" t="str">
        <f t="shared" ca="1" si="8"/>
        <v/>
      </c>
      <c r="BD12" s="11" t="str">
        <f t="shared" ca="1" si="8"/>
        <v/>
      </c>
      <c r="BE12" s="11" t="str">
        <f t="shared" ca="1" si="8"/>
        <v/>
      </c>
      <c r="BF12" s="11" t="str">
        <f t="shared" ca="1" si="8"/>
        <v/>
      </c>
      <c r="BG12" s="11" t="str">
        <f t="shared" ca="1" si="8"/>
        <v/>
      </c>
      <c r="BH12" s="11" t="str">
        <f t="shared" ca="1" si="8"/>
        <v/>
      </c>
      <c r="BI12" s="11" t="str">
        <f t="shared" ca="1" si="8"/>
        <v/>
      </c>
      <c r="BJ12" s="11" t="str">
        <f t="shared" ca="1" si="9"/>
        <v/>
      </c>
      <c r="BK12" s="11" t="str">
        <f t="shared" ca="1" si="9"/>
        <v/>
      </c>
      <c r="BL12" s="11" t="str">
        <f t="shared" ca="1" si="9"/>
        <v/>
      </c>
      <c r="BM12" s="11" t="str">
        <f t="shared" ca="1" si="9"/>
        <v/>
      </c>
      <c r="BN12" s="11" t="str">
        <f t="shared" ca="1" si="9"/>
        <v/>
      </c>
      <c r="BO12" s="11" t="str">
        <f t="shared" ca="1" si="9"/>
        <v/>
      </c>
    </row>
    <row r="13" spans="1:67" ht="14.4" x14ac:dyDescent="0.3">
      <c r="B13" s="67" t="s">
        <v>37</v>
      </c>
      <c r="C13" s="70"/>
      <c r="D13" s="71"/>
      <c r="E13" s="72"/>
      <c r="F13" s="66">
        <f>F14</f>
        <v>43790</v>
      </c>
      <c r="G13" s="66">
        <f>G16</f>
        <v>43793</v>
      </c>
      <c r="H13" s="73">
        <f>H14+H15+H16</f>
        <v>3</v>
      </c>
      <c r="I13" s="79"/>
      <c r="J13" s="75"/>
      <c r="K13" s="76"/>
      <c r="L13" s="38"/>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row>
    <row r="14" spans="1:67" ht="14.4" x14ac:dyDescent="0.3">
      <c r="B14" s="59" t="s">
        <v>42</v>
      </c>
      <c r="C14" s="45" t="s">
        <v>6</v>
      </c>
      <c r="D14" s="49" t="s">
        <v>49</v>
      </c>
      <c r="E14" s="44">
        <v>1</v>
      </c>
      <c r="F14" s="40">
        <f>G12</f>
        <v>43790</v>
      </c>
      <c r="G14" s="40">
        <f>Milestones[[#This Row],[Start Date]]+Milestones[[#This Row],[Durations]]</f>
        <v>43791</v>
      </c>
      <c r="H14" s="42">
        <v>1</v>
      </c>
      <c r="I14" s="40">
        <f>Milestones[[#This Row],[Start Date]]+Milestones[[#This Row],[Durations]]</f>
        <v>43791</v>
      </c>
      <c r="J14" s="46">
        <f ca="1">IF(Milestones[[#This Row],[Complete Date]]="",TODAY()-Milestones[[#This Row],[End Date]],I14-Milestones[[#This Row],[End Date]])</f>
        <v>0</v>
      </c>
      <c r="K14" s="61" t="str">
        <f ca="1">IF(Milestones[[#This Row],[Complete Date]]="",IF(TODAY()&lt;Milestones[[#This Row],[Start Date]],"Pending",IF(Milestones[[#This Row],[Complete Date]]="","On Process",IF(I14-G14&gt;0,"Delay","Complete"))),"Complete")</f>
        <v>Complete</v>
      </c>
      <c r="L14" s="38"/>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row>
    <row r="15" spans="1:67" ht="14.4" x14ac:dyDescent="0.3">
      <c r="B15" s="60" t="s">
        <v>43</v>
      </c>
      <c r="C15" s="45" t="s">
        <v>6</v>
      </c>
      <c r="D15" s="49" t="s">
        <v>49</v>
      </c>
      <c r="E15" s="48">
        <v>1</v>
      </c>
      <c r="F15" s="43">
        <f>G14</f>
        <v>43791</v>
      </c>
      <c r="G15" s="43">
        <f>Milestones[[#This Row],[Start Date]]+Milestones[[#This Row],[Durations]]</f>
        <v>43792</v>
      </c>
      <c r="H15" s="42">
        <v>1</v>
      </c>
      <c r="I15" s="43">
        <f>Milestones[[#This Row],[Start Date]]+Milestones[[#This Row],[Durations]]</f>
        <v>43792</v>
      </c>
      <c r="J15" s="46">
        <f ca="1">IF(Milestones[[#This Row],[Complete Date]]="",TODAY()-Milestones[[#This Row],[End Date]],I15-Milestones[[#This Row],[End Date]])</f>
        <v>0</v>
      </c>
      <c r="K15" s="61" t="str">
        <f ca="1">IF(Milestones[[#This Row],[Complete Date]]="",IF(TODAY()&lt;Milestones[[#This Row],[Start Date]],"Pending",IF(Milestones[[#This Row],[Complete Date]]="","On Process",IF(I15-G15&gt;0,"Delay","Complete"))),"Complete")</f>
        <v>Complete</v>
      </c>
      <c r="L15" s="38"/>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row>
    <row r="16" spans="1:67" ht="14.4" x14ac:dyDescent="0.3">
      <c r="B16" s="60" t="s">
        <v>44</v>
      </c>
      <c r="C16" s="45"/>
      <c r="D16" s="49" t="s">
        <v>49</v>
      </c>
      <c r="E16" s="48">
        <v>1</v>
      </c>
      <c r="F16" s="43">
        <f>G15</f>
        <v>43792</v>
      </c>
      <c r="G16" s="43">
        <f>Milestones[[#This Row],[Start Date]]+Milestones[[#This Row],[Durations]]</f>
        <v>43793</v>
      </c>
      <c r="H16" s="42">
        <v>1</v>
      </c>
      <c r="I16" s="43">
        <f>Milestones[[#This Row],[Start Date]]+Milestones[[#This Row],[Durations]]</f>
        <v>43793</v>
      </c>
      <c r="J16" s="46">
        <f ca="1">IF(Milestones[[#This Row],[Complete Date]]="",TODAY()-Milestones[[#This Row],[End Date]],I16-Milestones[[#This Row],[End Date]])</f>
        <v>0</v>
      </c>
      <c r="K16" s="61" t="str">
        <f ca="1">IF(Milestones[[#This Row],[Complete Date]]="",IF(TODAY()&lt;Milestones[[#This Row],[Start Date]],"Pending",IF(Milestones[[#This Row],[Complete Date]]="","On Process",IF(I16-G16&gt;0,"Delay","Complete"))),"Complete")</f>
        <v>Complete</v>
      </c>
      <c r="L16" s="3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row>
    <row r="17" spans="2:67" ht="14.4" x14ac:dyDescent="0.3">
      <c r="B17" s="65" t="s">
        <v>38</v>
      </c>
      <c r="C17" s="70"/>
      <c r="D17" s="71"/>
      <c r="E17" s="77"/>
      <c r="F17" s="66">
        <f>G16</f>
        <v>43793</v>
      </c>
      <c r="G17" s="64">
        <f>Milestones[[#This Row],[Start Date]]+Milestones[[#This Row],[Durations]]</f>
        <v>43805</v>
      </c>
      <c r="H17" s="73">
        <f>H18+H19+H20+H21+H22+H23+H24+H25+H26+H27+H28+H29</f>
        <v>12</v>
      </c>
      <c r="I17" s="79"/>
      <c r="J17" s="75"/>
      <c r="K17" s="76"/>
      <c r="L17" s="38" t="str">
        <f t="shared" ref="L17:AQ17" ca="1" si="10">IF(AND($C17="Goal",L$5&gt;=$F17,L$5&lt;=$F17+$H17-1),2,IF(AND($C17="Milestone",L$5&gt;=$F17,L$5&lt;=$F17+$H17-1),1,""))</f>
        <v/>
      </c>
      <c r="M17" s="11" t="str">
        <f t="shared" ca="1" si="10"/>
        <v/>
      </c>
      <c r="N17" s="11" t="str">
        <f t="shared" ca="1" si="10"/>
        <v/>
      </c>
      <c r="O17" s="11" t="str">
        <f t="shared" ca="1" si="10"/>
        <v/>
      </c>
      <c r="P17" s="11" t="str">
        <f t="shared" ca="1" si="10"/>
        <v/>
      </c>
      <c r="Q17" s="11" t="str">
        <f t="shared" ca="1" si="10"/>
        <v/>
      </c>
      <c r="R17" s="11" t="str">
        <f t="shared" ca="1" si="10"/>
        <v/>
      </c>
      <c r="S17" s="11" t="str">
        <f t="shared" ca="1" si="10"/>
        <v/>
      </c>
      <c r="T17" s="11" t="str">
        <f t="shared" ca="1" si="10"/>
        <v/>
      </c>
      <c r="U17" s="11" t="str">
        <f t="shared" ca="1" si="10"/>
        <v/>
      </c>
      <c r="V17" s="11" t="str">
        <f t="shared" ca="1" si="10"/>
        <v/>
      </c>
      <c r="W17" s="11" t="str">
        <f t="shared" ca="1" si="10"/>
        <v/>
      </c>
      <c r="X17" s="11" t="str">
        <f t="shared" ca="1" si="10"/>
        <v/>
      </c>
      <c r="Y17" s="11" t="str">
        <f t="shared" ca="1" si="10"/>
        <v/>
      </c>
      <c r="Z17" s="11" t="str">
        <f t="shared" ca="1" si="10"/>
        <v/>
      </c>
      <c r="AA17" s="11" t="str">
        <f t="shared" ca="1" si="10"/>
        <v/>
      </c>
      <c r="AB17" s="11" t="str">
        <f t="shared" ca="1" si="10"/>
        <v/>
      </c>
      <c r="AC17" s="11" t="str">
        <f t="shared" ca="1" si="10"/>
        <v/>
      </c>
      <c r="AD17" s="11" t="str">
        <f t="shared" ca="1" si="10"/>
        <v/>
      </c>
      <c r="AE17" s="11" t="str">
        <f t="shared" ca="1" si="10"/>
        <v/>
      </c>
      <c r="AF17" s="11" t="str">
        <f t="shared" ca="1" si="10"/>
        <v/>
      </c>
      <c r="AG17" s="11" t="str">
        <f t="shared" ca="1" si="10"/>
        <v/>
      </c>
      <c r="AH17" s="11" t="str">
        <f t="shared" ca="1" si="10"/>
        <v/>
      </c>
      <c r="AI17" s="11" t="str">
        <f t="shared" ca="1" si="10"/>
        <v/>
      </c>
      <c r="AJ17" s="11" t="str">
        <f t="shared" ca="1" si="10"/>
        <v/>
      </c>
      <c r="AK17" s="11" t="str">
        <f t="shared" ca="1" si="10"/>
        <v/>
      </c>
      <c r="AL17" s="11" t="str">
        <f t="shared" ca="1" si="10"/>
        <v/>
      </c>
      <c r="AM17" s="11" t="str">
        <f t="shared" ca="1" si="10"/>
        <v/>
      </c>
      <c r="AN17" s="11" t="str">
        <f t="shared" ca="1" si="10"/>
        <v/>
      </c>
      <c r="AO17" s="11" t="str">
        <f t="shared" ca="1" si="10"/>
        <v/>
      </c>
      <c r="AP17" s="11" t="str">
        <f t="shared" ca="1" si="10"/>
        <v/>
      </c>
      <c r="AQ17" s="11" t="str">
        <f t="shared" ca="1" si="10"/>
        <v/>
      </c>
      <c r="AR17" s="11" t="str">
        <f t="shared" ref="AR17:BO17" ca="1" si="11">IF(AND($C17="Goal",AR$5&gt;=$F17,AR$5&lt;=$F17+$H17-1),2,IF(AND($C17="Milestone",AR$5&gt;=$F17,AR$5&lt;=$F17+$H17-1),1,""))</f>
        <v/>
      </c>
      <c r="AS17" s="11" t="str">
        <f t="shared" ca="1" si="11"/>
        <v/>
      </c>
      <c r="AT17" s="11" t="str">
        <f t="shared" ca="1" si="11"/>
        <v/>
      </c>
      <c r="AU17" s="11" t="str">
        <f t="shared" ca="1" si="11"/>
        <v/>
      </c>
      <c r="AV17" s="11" t="str">
        <f t="shared" ca="1" si="11"/>
        <v/>
      </c>
      <c r="AW17" s="11" t="str">
        <f t="shared" ca="1" si="11"/>
        <v/>
      </c>
      <c r="AX17" s="11" t="str">
        <f t="shared" ca="1" si="11"/>
        <v/>
      </c>
      <c r="AY17" s="11" t="str">
        <f t="shared" ca="1" si="11"/>
        <v/>
      </c>
      <c r="AZ17" s="11" t="str">
        <f t="shared" ca="1" si="11"/>
        <v/>
      </c>
      <c r="BA17" s="11" t="str">
        <f t="shared" ca="1" si="11"/>
        <v/>
      </c>
      <c r="BB17" s="11" t="str">
        <f t="shared" ca="1" si="11"/>
        <v/>
      </c>
      <c r="BC17" s="11" t="str">
        <f t="shared" ca="1" si="11"/>
        <v/>
      </c>
      <c r="BD17" s="11" t="str">
        <f t="shared" ca="1" si="11"/>
        <v/>
      </c>
      <c r="BE17" s="11" t="str">
        <f t="shared" ca="1" si="11"/>
        <v/>
      </c>
      <c r="BF17" s="11" t="str">
        <f t="shared" ca="1" si="11"/>
        <v/>
      </c>
      <c r="BG17" s="11" t="str">
        <f t="shared" ca="1" si="11"/>
        <v/>
      </c>
      <c r="BH17" s="11" t="str">
        <f t="shared" ca="1" si="11"/>
        <v/>
      </c>
      <c r="BI17" s="11" t="str">
        <f t="shared" ca="1" si="11"/>
        <v/>
      </c>
      <c r="BJ17" s="11" t="str">
        <f t="shared" ca="1" si="11"/>
        <v/>
      </c>
      <c r="BK17" s="11" t="str">
        <f t="shared" ca="1" si="11"/>
        <v/>
      </c>
      <c r="BL17" s="11" t="str">
        <f t="shared" ca="1" si="11"/>
        <v/>
      </c>
      <c r="BM17" s="11" t="str">
        <f t="shared" ca="1" si="11"/>
        <v/>
      </c>
      <c r="BN17" s="11" t="str">
        <f t="shared" ca="1" si="11"/>
        <v/>
      </c>
      <c r="BO17" s="11" t="str">
        <f t="shared" ca="1" si="11"/>
        <v/>
      </c>
    </row>
    <row r="18" spans="2:67" ht="14.4" x14ac:dyDescent="0.3">
      <c r="B18" s="59" t="s">
        <v>53</v>
      </c>
      <c r="C18" s="45" t="s">
        <v>6</v>
      </c>
      <c r="D18" s="49" t="s">
        <v>49</v>
      </c>
      <c r="E18" s="44">
        <v>1</v>
      </c>
      <c r="F18" s="40">
        <f>G16</f>
        <v>43793</v>
      </c>
      <c r="G18" s="40">
        <f>Milestones[[#This Row],[Start Date]]+Milestones[[#This Row],[Durations]]</f>
        <v>43794</v>
      </c>
      <c r="H18" s="42">
        <v>1</v>
      </c>
      <c r="I18" s="40">
        <f>Milestones[[#This Row],[Start Date]]+Milestones[[#This Row],[Durations]]</f>
        <v>43794</v>
      </c>
      <c r="J18" s="46">
        <f ca="1">IF(Milestones[[#This Row],[Complete Date]]="",TODAY()-Milestones[[#This Row],[End Date]],I18-Milestones[[#This Row],[End Date]])</f>
        <v>0</v>
      </c>
      <c r="K18" s="61" t="str">
        <f ca="1">IF(Milestones[[#This Row],[Complete Date]]="",IF(TODAY()&lt;Milestones[[#This Row],[Start Date]],"Pending",IF(Milestones[[#This Row],[Complete Date]]="","On Process",IF(I18-G18&gt;0,"Delay","Complete"))),"Complete")</f>
        <v>Complete</v>
      </c>
      <c r="L18" s="38"/>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row>
    <row r="19" spans="2:67" ht="14.4" x14ac:dyDescent="0.3">
      <c r="B19" s="60" t="s">
        <v>54</v>
      </c>
      <c r="C19" s="45"/>
      <c r="D19" s="49" t="s">
        <v>49</v>
      </c>
      <c r="E19" s="48">
        <v>1</v>
      </c>
      <c r="F19" s="43">
        <f t="shared" ref="F19:F30" si="12">G18</f>
        <v>43794</v>
      </c>
      <c r="G19" s="43">
        <f>Milestones[[#This Row],[Start Date]]+Milestones[[#This Row],[Durations]]</f>
        <v>43795</v>
      </c>
      <c r="H19" s="42">
        <v>1</v>
      </c>
      <c r="I19" s="43">
        <f>Milestones[[#This Row],[Start Date]]+Milestones[[#This Row],[Durations]]</f>
        <v>43795</v>
      </c>
      <c r="J19" s="46">
        <f ca="1">IF(Milestones[[#This Row],[Complete Date]]="",TODAY()-Milestones[[#This Row],[End Date]],I19-Milestones[[#This Row],[End Date]])</f>
        <v>0</v>
      </c>
      <c r="K19" s="61" t="str">
        <f ca="1">IF(Milestones[[#This Row],[Complete Date]]="",IF(TODAY()&lt;Milestones[[#This Row],[Start Date]],"Pending",IF(Milestones[[#This Row],[Complete Date]]="","On Process",IF(I19-G19&gt;0,"Delay","Complete"))),"Complete")</f>
        <v>Complete</v>
      </c>
      <c r="L19" s="38"/>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row>
    <row r="20" spans="2:67" ht="14.4" x14ac:dyDescent="0.3">
      <c r="B20" s="60" t="s">
        <v>56</v>
      </c>
      <c r="C20" s="49"/>
      <c r="D20" s="49" t="s">
        <v>49</v>
      </c>
      <c r="E20" s="44">
        <v>1</v>
      </c>
      <c r="F20" s="94">
        <f t="shared" si="12"/>
        <v>43795</v>
      </c>
      <c r="G20" s="40">
        <f>Milestones[[#This Row],[Start Date]]+Milestones[[#This Row],[Durations]]</f>
        <v>43796</v>
      </c>
      <c r="H20" s="95">
        <v>1</v>
      </c>
      <c r="I20" s="40">
        <f>Milestones[[#This Row],[Start Date]]+Milestones[[#This Row],[Durations]]</f>
        <v>43796</v>
      </c>
      <c r="J20" s="46">
        <f ca="1">IF(Milestones[[#This Row],[Complete Date]]="",TODAY()-Milestones[[#This Row],[End Date]],I20-Milestones[[#This Row],[End Date]])</f>
        <v>0</v>
      </c>
      <c r="K20" s="61" t="str">
        <f ca="1">IF(Milestones[[#This Row],[Complete Date]]="",IF(TODAY()&lt;Milestones[[#This Row],[Start Date]],"Pending",IF(Milestones[[#This Row],[Complete Date]]="","On Process",IF(I20-G20&gt;0,"Delay","Complete"))),"Complete")</f>
        <v>Complete</v>
      </c>
      <c r="L20" s="38"/>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row>
    <row r="21" spans="2:67" ht="14.4" x14ac:dyDescent="0.3">
      <c r="B21" s="90" t="s">
        <v>57</v>
      </c>
      <c r="C21" s="98"/>
      <c r="D21" s="49" t="s">
        <v>49</v>
      </c>
      <c r="E21" s="44">
        <v>1</v>
      </c>
      <c r="F21" s="94">
        <f t="shared" si="12"/>
        <v>43796</v>
      </c>
      <c r="G21" s="40">
        <f>Milestones[[#This Row],[Start Date]]+Milestones[[#This Row],[Durations]]</f>
        <v>43797</v>
      </c>
      <c r="H21" s="99">
        <v>1</v>
      </c>
      <c r="I21" s="40">
        <f>Milestones[[#This Row],[Start Date]]+Milestones[[#This Row],[Durations]]</f>
        <v>43797</v>
      </c>
      <c r="J21" s="100">
        <f ca="1">IF(Milestones[[#This Row],[Complete Date]]="",TODAY()-Milestones[[#This Row],[End Date]],I21-Milestones[[#This Row],[End Date]])</f>
        <v>0</v>
      </c>
      <c r="K21" s="61" t="str">
        <f ca="1">IF(Milestones[[#This Row],[Complete Date]]="",IF(TODAY()&lt;Milestones[[#This Row],[Start Date]],"Pending",IF(Milestones[[#This Row],[Complete Date]]="","On Process",IF(I21-G21&gt;0,"Delay","Complete"))),"Complete")</f>
        <v>Complete</v>
      </c>
      <c r="L21" s="38"/>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row>
    <row r="22" spans="2:67" ht="14.4" x14ac:dyDescent="0.3">
      <c r="B22" s="59" t="s">
        <v>58</v>
      </c>
      <c r="C22" s="102"/>
      <c r="D22" s="49" t="s">
        <v>49</v>
      </c>
      <c r="E22" s="44">
        <v>1</v>
      </c>
      <c r="F22" s="94">
        <f t="shared" si="12"/>
        <v>43797</v>
      </c>
      <c r="G22" s="103">
        <v>43798</v>
      </c>
      <c r="H22" s="104">
        <v>1</v>
      </c>
      <c r="I22" s="40">
        <f>Milestones[[#This Row],[Start Date]]+Milestones[[#This Row],[Durations]]</f>
        <v>43798</v>
      </c>
      <c r="J22" s="105">
        <f ca="1">IF(Milestones[[#This Row],[Complete Date]]="",TODAY()-Milestones[[#This Row],[End Date]],I22-Milestones[[#This Row],[End Date]])</f>
        <v>0</v>
      </c>
      <c r="K22" s="61" t="str">
        <f ca="1">IF(Today=Milestones[[#This Row],[Start Date]],"On Process",IF(TODAY()&lt;Milestones[[#This Row],[Start Date]],"Pending",IF(Milestones[[#This Row],[Complete Date]]="","On Process","Complete")))</f>
        <v>Complete</v>
      </c>
      <c r="L22" s="38"/>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row>
    <row r="23" spans="2:67" ht="14.4" x14ac:dyDescent="0.3">
      <c r="B23" s="60" t="s">
        <v>59</v>
      </c>
      <c r="C23" s="102"/>
      <c r="D23" s="49" t="s">
        <v>49</v>
      </c>
      <c r="E23" s="44">
        <v>1</v>
      </c>
      <c r="F23" s="94">
        <f t="shared" si="12"/>
        <v>43798</v>
      </c>
      <c r="G23" s="103">
        <v>43799</v>
      </c>
      <c r="H23" s="104">
        <v>1</v>
      </c>
      <c r="I23" s="40">
        <f>Milestones[[#This Row],[Start Date]]+Milestones[[#This Row],[Durations]]</f>
        <v>43799</v>
      </c>
      <c r="J23" s="105">
        <f ca="1">IF(Milestones[[#This Row],[Complete Date]]="",TODAY()-Milestones[[#This Row],[End Date]],I23-Milestones[[#This Row],[End Date]])</f>
        <v>0</v>
      </c>
      <c r="K23" s="61" t="str">
        <f ca="1">IF(Today=Milestones[[#This Row],[Start Date]],"On Process",IF(TODAY()&lt;Milestones[[#This Row],[Start Date]],"Pending",IF(Milestones[[#This Row],[Complete Date]]="","On Process","Complete")))</f>
        <v>Complete</v>
      </c>
      <c r="L23" s="38"/>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row>
    <row r="24" spans="2:67" ht="14.4" x14ac:dyDescent="0.3">
      <c r="B24" s="60" t="s">
        <v>60</v>
      </c>
      <c r="C24" s="102"/>
      <c r="D24" s="49" t="s">
        <v>49</v>
      </c>
      <c r="E24" s="44">
        <v>1</v>
      </c>
      <c r="F24" s="94">
        <f t="shared" si="12"/>
        <v>43799</v>
      </c>
      <c r="G24" s="103">
        <v>43800</v>
      </c>
      <c r="H24" s="104">
        <v>1</v>
      </c>
      <c r="I24" s="40">
        <f>Milestones[[#This Row],[Start Date]]+Milestones[[#This Row],[Durations]]</f>
        <v>43800</v>
      </c>
      <c r="J24" s="105">
        <f ca="1">IF(Milestones[[#This Row],[Complete Date]]="",TODAY()-Milestones[[#This Row],[End Date]],I24-Milestones[[#This Row],[End Date]])</f>
        <v>0</v>
      </c>
      <c r="K24" s="61" t="str">
        <f ca="1">IF(Today=Milestones[[#This Row],[Start Date]],"On Process",IF(TODAY()&lt;Milestones[[#This Row],[Start Date]],"Pending",IF(Milestones[[#This Row],[Complete Date]]="","On Process","Complete")))</f>
        <v>Complete</v>
      </c>
      <c r="L24" s="38"/>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row>
    <row r="25" spans="2:67" ht="14.4" x14ac:dyDescent="0.3">
      <c r="B25" s="90" t="s">
        <v>61</v>
      </c>
      <c r="C25" s="102"/>
      <c r="D25" s="49" t="s">
        <v>49</v>
      </c>
      <c r="E25" s="44">
        <v>1</v>
      </c>
      <c r="F25" s="94">
        <f t="shared" si="12"/>
        <v>43800</v>
      </c>
      <c r="G25" s="40">
        <f>Milestones[[#This Row],[Start Date]]+Milestones[[#This Row],[Durations]]</f>
        <v>43801</v>
      </c>
      <c r="H25" s="104">
        <v>1</v>
      </c>
      <c r="I25" s="40">
        <f>Milestones[[#This Row],[Start Date]]+Milestones[[#This Row],[Durations]]</f>
        <v>43801</v>
      </c>
      <c r="J25" s="105">
        <f ca="1">IF(Milestones[[#This Row],[Complete Date]]="",TODAY()-Milestones[[#This Row],[End Date]],I25-Milestones[[#This Row],[End Date]])</f>
        <v>0</v>
      </c>
      <c r="K25" s="61" t="str">
        <f ca="1">IF(Today=Milestones[[#This Row],[Start Date]],"On Process",IF(TODAY()&lt;Milestones[[#This Row],[Start Date]],"Pending",IF(Milestones[[#This Row],[Complete Date]]="","On Process","Complete")))</f>
        <v>Complete</v>
      </c>
      <c r="L25" s="38"/>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row>
    <row r="26" spans="2:67" ht="14.4" x14ac:dyDescent="0.3">
      <c r="B26" s="59" t="s">
        <v>62</v>
      </c>
      <c r="C26" s="102"/>
      <c r="D26" s="49" t="s">
        <v>49</v>
      </c>
      <c r="E26" s="44">
        <v>1</v>
      </c>
      <c r="F26" s="94">
        <f t="shared" si="12"/>
        <v>43801</v>
      </c>
      <c r="G26" s="103">
        <v>43802</v>
      </c>
      <c r="H26" s="104">
        <v>1</v>
      </c>
      <c r="I26" s="40">
        <f>Milestones[[#This Row],[Start Date]]+Milestones[[#This Row],[Durations]]</f>
        <v>43802</v>
      </c>
      <c r="J26" s="105">
        <f ca="1">IF(Milestones[[#This Row],[Complete Date]]="",TODAY()-Milestones[[#This Row],[End Date]],I26-Milestones[[#This Row],[End Date]])</f>
        <v>0</v>
      </c>
      <c r="K26" s="61" t="str">
        <f ca="1">IF(Today=Milestones[[#This Row],[Start Date]],"On Process",IF(TODAY()&lt;Milestones[[#This Row],[Start Date]],"Pending",IF(Milestones[[#This Row],[Complete Date]]="","On Process","Complete")))</f>
        <v>Complete</v>
      </c>
      <c r="L26" s="38"/>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row>
    <row r="27" spans="2:67" ht="14.4" x14ac:dyDescent="0.3">
      <c r="B27" s="60" t="s">
        <v>63</v>
      </c>
      <c r="C27" s="102"/>
      <c r="D27" s="49" t="s">
        <v>49</v>
      </c>
      <c r="E27" s="44">
        <v>1</v>
      </c>
      <c r="F27" s="94">
        <f t="shared" si="12"/>
        <v>43802</v>
      </c>
      <c r="G27" s="103">
        <v>43803</v>
      </c>
      <c r="H27" s="104">
        <v>1</v>
      </c>
      <c r="I27" s="40">
        <f>Milestones[[#This Row],[Start Date]]+Milestones[[#This Row],[Durations]]</f>
        <v>43803</v>
      </c>
      <c r="J27" s="105">
        <f ca="1">IF(Milestones[[#This Row],[Complete Date]]="",TODAY()-Milestones[[#This Row],[End Date]],I27-Milestones[[#This Row],[End Date]])</f>
        <v>0</v>
      </c>
      <c r="K27" s="61" t="str">
        <f ca="1">IF(Today=Milestones[[#This Row],[Start Date]],"On Process",IF(TODAY()&lt;Milestones[[#This Row],[Start Date]],"Pending",IF(Milestones[[#This Row],[Complete Date]]="","On Process","Complete")))</f>
        <v>Complete</v>
      </c>
      <c r="L27" s="38"/>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row>
    <row r="28" spans="2:67" ht="14.4" x14ac:dyDescent="0.3">
      <c r="B28" s="60" t="s">
        <v>64</v>
      </c>
      <c r="C28" s="102"/>
      <c r="D28" s="49" t="s">
        <v>49</v>
      </c>
      <c r="E28" s="44">
        <v>1</v>
      </c>
      <c r="F28" s="94">
        <f t="shared" si="12"/>
        <v>43803</v>
      </c>
      <c r="G28" s="103">
        <v>43804</v>
      </c>
      <c r="H28" s="104">
        <v>1</v>
      </c>
      <c r="I28" s="40">
        <f>Milestones[[#This Row],[Start Date]]+Milestones[[#This Row],[Durations]]</f>
        <v>43804</v>
      </c>
      <c r="J28" s="105">
        <f ca="1">IF(Milestones[[#This Row],[Complete Date]]="",TODAY()-Milestones[[#This Row],[End Date]],I28-Milestones[[#This Row],[End Date]])</f>
        <v>0</v>
      </c>
      <c r="K28" s="61" t="str">
        <f ca="1">IF(Today=Milestones[[#This Row],[Start Date]],"On Process",IF(TODAY()&lt;Milestones[[#This Row],[Start Date]],"Pending",IF(Milestones[[#This Row],[Complete Date]]="","On Process","Complete")))</f>
        <v>Complete</v>
      </c>
      <c r="L28" s="38"/>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ht="14.4" x14ac:dyDescent="0.3">
      <c r="B29" s="90" t="s">
        <v>65</v>
      </c>
      <c r="C29" s="102"/>
      <c r="D29" s="49" t="s">
        <v>49</v>
      </c>
      <c r="E29" s="44">
        <v>1</v>
      </c>
      <c r="F29" s="94">
        <f t="shared" si="12"/>
        <v>43804</v>
      </c>
      <c r="G29" s="103">
        <v>43805</v>
      </c>
      <c r="H29" s="104">
        <v>1</v>
      </c>
      <c r="I29" s="40">
        <f>Milestones[[#This Row],[Start Date]]+Milestones[[#This Row],[Durations]]</f>
        <v>43805</v>
      </c>
      <c r="J29" s="105">
        <f ca="1">IF(Milestones[[#This Row],[Complete Date]]="",TODAY()-Milestones[[#This Row],[End Date]],I29-Milestones[[#This Row],[End Date]])</f>
        <v>0</v>
      </c>
      <c r="K29" s="61" t="str">
        <f ca="1">IF(Today=Milestones[[#This Row],[Start Date]],"On Process",IF(TODAY()&lt;Milestones[[#This Row],[Start Date]],"Pending",IF(Milestones[[#This Row],[Complete Date]]="","On Process","Complete")))</f>
        <v>Complete</v>
      </c>
      <c r="L29" s="38"/>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row>
    <row r="30" spans="2:67" ht="14.4" x14ac:dyDescent="0.3">
      <c r="B30" s="91" t="s">
        <v>34</v>
      </c>
      <c r="C30" s="82"/>
      <c r="D30" s="92"/>
      <c r="E30" s="93"/>
      <c r="F30" s="64">
        <f t="shared" si="12"/>
        <v>43805</v>
      </c>
      <c r="G30" s="64">
        <f>Milestones[[#This Row],[Start Date]]+Milestones[[#This Row],[Durations]]</f>
        <v>43815</v>
      </c>
      <c r="H30" s="96">
        <f>H31</f>
        <v>10</v>
      </c>
      <c r="I30" s="83"/>
      <c r="J30" s="97"/>
      <c r="K30" s="76"/>
      <c r="L30" s="38"/>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row>
    <row r="31" spans="2:67" ht="14.4" x14ac:dyDescent="0.3">
      <c r="B31" s="51" t="s">
        <v>55</v>
      </c>
      <c r="C31" s="39" t="s">
        <v>4</v>
      </c>
      <c r="D31" s="49" t="s">
        <v>49</v>
      </c>
      <c r="E31" s="48">
        <v>0</v>
      </c>
      <c r="F31" s="43">
        <f>F30</f>
        <v>43805</v>
      </c>
      <c r="G31" s="43">
        <f>Milestones[[#This Row],[Start Date]]+Milestones[[#This Row],[Durations]]</f>
        <v>43815</v>
      </c>
      <c r="H31" s="42">
        <v>10</v>
      </c>
      <c r="I31" s="58"/>
      <c r="J31" s="50">
        <f ca="1">IF(Milestones[[#This Row],[Complete Date]]="",TODAY()-Milestones[[#This Row],[End Date]],I31-Milestones[[#This Row],[End Date]])</f>
        <v>28</v>
      </c>
      <c r="K31" s="61" t="str">
        <f ca="1">IF(Milestones[[#This Row],[Complete Date]]="",IF(TODAY()&lt;Milestones[[#This Row],[Start Date]],"Pending",IF(Milestones[[#This Row],[Complete Date]]="","On Process",IF(I31-G31&gt;0,"Delay","Complete"))),"Complete")</f>
        <v>On Process</v>
      </c>
      <c r="L31" s="38"/>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row>
    <row r="32" spans="2:67" ht="14.4" x14ac:dyDescent="0.3">
      <c r="B32" s="62" t="s">
        <v>66</v>
      </c>
      <c r="C32" s="70"/>
      <c r="D32" s="71"/>
      <c r="E32" s="77"/>
      <c r="F32" s="63">
        <f>G31</f>
        <v>43815</v>
      </c>
      <c r="G32" s="63">
        <f>Milestones[[#This Row],[Start Date]]+Milestones[[#This Row],[Durations]]</f>
        <v>43830</v>
      </c>
      <c r="H32" s="73">
        <f>H33</f>
        <v>15</v>
      </c>
      <c r="I32" s="79"/>
      <c r="J32" s="80"/>
      <c r="K32" s="76"/>
      <c r="L32" s="38"/>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row>
    <row r="33" spans="2:67" ht="14.4" x14ac:dyDescent="0.3">
      <c r="B33" s="60" t="s">
        <v>50</v>
      </c>
      <c r="C33" s="39" t="s">
        <v>4</v>
      </c>
      <c r="D33" s="49" t="s">
        <v>49</v>
      </c>
      <c r="E33" s="48">
        <v>0</v>
      </c>
      <c r="F33" s="41">
        <f>F32</f>
        <v>43815</v>
      </c>
      <c r="G33" s="41">
        <f>Milestones[[#This Row],[Start Date]]+Milestones[[#This Row],[Durations]]</f>
        <v>43830</v>
      </c>
      <c r="H33" s="42">
        <v>15</v>
      </c>
      <c r="I33" s="57"/>
      <c r="J33" s="50">
        <f ca="1">IF(Milestones[[#This Row],[Complete Date]]="",TODAY()-Milestones[[#This Row],[End Date]],I33-Milestones[[#This Row],[End Date]])</f>
        <v>13</v>
      </c>
      <c r="K33" s="61" t="str">
        <f ca="1">IF(Milestones[[#This Row],[Complete Date]]="",IF(TODAY()&lt;Milestones[[#This Row],[Start Date]],"Pending",IF(Milestones[[#This Row],[Complete Date]]="","On Process",IF(I33-G33&gt;0,"Delay","Complete"))),"Complete")</f>
        <v>On Process</v>
      </c>
      <c r="L33" s="38"/>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row>
    <row r="34" spans="2:67" ht="14.4" x14ac:dyDescent="0.3">
      <c r="B34" s="62" t="s">
        <v>35</v>
      </c>
      <c r="C34" s="71"/>
      <c r="D34" s="71"/>
      <c r="E34" s="77"/>
      <c r="F34" s="63">
        <f>G33</f>
        <v>43830</v>
      </c>
      <c r="G34" s="68">
        <f>Milestones[[#This Row],[Start Date]]+Milestones[[#This Row],[Durations]]</f>
        <v>43840</v>
      </c>
      <c r="H34" s="73">
        <f>H35</f>
        <v>10</v>
      </c>
      <c r="I34" s="69"/>
      <c r="J34" s="81"/>
      <c r="K34" s="76"/>
      <c r="L34" s="38"/>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row>
    <row r="35" spans="2:67" ht="14.4" x14ac:dyDescent="0.3">
      <c r="B35" s="60" t="s">
        <v>45</v>
      </c>
      <c r="C35" s="45" t="s">
        <v>4</v>
      </c>
      <c r="D35" s="49" t="s">
        <v>49</v>
      </c>
      <c r="E35" s="48">
        <v>0</v>
      </c>
      <c r="F35" s="40">
        <f>F34</f>
        <v>43830</v>
      </c>
      <c r="G35" s="40">
        <f>Milestones[[#This Row],[Start Date]]+Milestones[[#This Row],[Durations]]</f>
        <v>43840</v>
      </c>
      <c r="H35" s="42">
        <v>10</v>
      </c>
      <c r="I35" s="57"/>
      <c r="J35" s="50">
        <f ca="1">IF(Milestones[[#This Row],[Complete Date]]="",TODAY()-Milestones[[#This Row],[End Date]],I35-Milestones[[#This Row],[End Date]])</f>
        <v>3</v>
      </c>
      <c r="K35" s="61" t="str">
        <f ca="1">IF(Milestones[[#This Row],[Complete Date]]="",IF(TODAY()&lt;Milestones[[#This Row],[Start Date]],"Pending",IF(Milestones[[#This Row],[Complete Date]]="","On Process",IF(I33-G33&gt;0,"Delay","Complete"))),"Complete")</f>
        <v>On Process</v>
      </c>
      <c r="L35" s="38"/>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row>
    <row r="36" spans="2:67" ht="14.4" x14ac:dyDescent="0.3">
      <c r="B36" s="62" t="s">
        <v>36</v>
      </c>
      <c r="C36" s="71"/>
      <c r="D36" s="71"/>
      <c r="E36" s="77"/>
      <c r="F36" s="63">
        <f>G35</f>
        <v>43840</v>
      </c>
      <c r="G36" s="68">
        <f>Milestones[[#This Row],[Start Date]]+Milestones[[#This Row],[Durations]]</f>
        <v>43850</v>
      </c>
      <c r="H36" s="73">
        <f>H37</f>
        <v>10</v>
      </c>
      <c r="I36" s="69"/>
      <c r="J36" s="81"/>
      <c r="K36" s="76"/>
      <c r="L36" s="38"/>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row>
    <row r="37" spans="2:67" ht="14.4" x14ac:dyDescent="0.3">
      <c r="B37" s="60" t="s">
        <v>46</v>
      </c>
      <c r="C37" s="45" t="s">
        <v>4</v>
      </c>
      <c r="D37" s="49" t="s">
        <v>49</v>
      </c>
      <c r="E37" s="48">
        <v>1</v>
      </c>
      <c r="F37" s="40">
        <f>F36</f>
        <v>43840</v>
      </c>
      <c r="G37" s="40">
        <f>Milestones[[#This Row],[Start Date]]+Milestones[[#This Row],[Durations]]</f>
        <v>43850</v>
      </c>
      <c r="H37" s="42">
        <v>10</v>
      </c>
      <c r="I37" s="57">
        <v>43843</v>
      </c>
      <c r="J37" s="50">
        <f ca="1">IF(Milestones[[#This Row],[Complete Date]]="",TODAY()-Milestones[[#This Row],[End Date]],I37-Milestones[[#This Row],[End Date]])</f>
        <v>-7</v>
      </c>
      <c r="K37" s="61" t="str">
        <f ca="1">IF(Milestones[[#This Row],[Complete Date]]="",IF(TODAY()&lt;Milestones[[#This Row],[Start Date]],"Pending",IF(Milestones[[#This Row],[Complete Date]]="","On Process",IF(I37-G37&gt;0,"Delay","Complete"))),"Complete")</f>
        <v>Complete</v>
      </c>
      <c r="L37" s="38"/>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row>
    <row r="38" spans="2:67" ht="14.4" x14ac:dyDescent="0.3">
      <c r="B38" s="65" t="s">
        <v>39</v>
      </c>
      <c r="C38" s="82" t="s">
        <v>6</v>
      </c>
      <c r="D38" s="71"/>
      <c r="E38" s="77"/>
      <c r="F38" s="66">
        <f>G37</f>
        <v>43850</v>
      </c>
      <c r="G38" s="66">
        <f>Milestones[[#This Row],[Start Date]]+Milestones[[#This Row],[Durations]]</f>
        <v>43860</v>
      </c>
      <c r="H38" s="73">
        <f>H39</f>
        <v>10</v>
      </c>
      <c r="I38" s="83"/>
      <c r="J38" s="81"/>
      <c r="K38" s="76"/>
      <c r="L38" s="38"/>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row>
    <row r="39" spans="2:67" ht="14.4" x14ac:dyDescent="0.3">
      <c r="B39" s="85" t="s">
        <v>47</v>
      </c>
      <c r="C39" s="87" t="s">
        <v>4</v>
      </c>
      <c r="D39" s="87" t="s">
        <v>49</v>
      </c>
      <c r="E39" s="48">
        <v>0</v>
      </c>
      <c r="F39" s="86">
        <f>F38</f>
        <v>43850</v>
      </c>
      <c r="G39" s="86">
        <f>Milestones[[#This Row],[Start Date]]+Milestones[[#This Row],[Durations]]</f>
        <v>43860</v>
      </c>
      <c r="H39" s="88">
        <v>10</v>
      </c>
      <c r="I39" s="89"/>
      <c r="J39" s="50">
        <f ca="1">IF(Milestones[[#This Row],[Complete Date]]="",TODAY()-Milestones[[#This Row],[End Date]],I39-Milestones[[#This Row],[End Date]])</f>
        <v>-17</v>
      </c>
      <c r="K39" s="61" t="str">
        <f ca="1">IF(Milestones[[#This Row],[Complete Date]]="",IF(TODAY()&lt;Milestones[[#This Row],[Start Date]],"Pending",IF(Milestones[[#This Row],[Complete Date]]="","On Process",IF(I39-G39&gt;0,"Delay","Complete"))),"Complete")</f>
        <v>Pending</v>
      </c>
      <c r="L39" s="38"/>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row>
    <row r="40" spans="2:67" ht="30" customHeight="1" x14ac:dyDescent="0.3">
      <c r="D40" s="31"/>
    </row>
    <row r="41" spans="2:67" ht="30" customHeight="1" x14ac:dyDescent="0.3">
      <c r="D41" s="31"/>
    </row>
  </sheetData>
  <mergeCells count="9">
    <mergeCell ref="AA2:AD2"/>
    <mergeCell ref="AF2:AI2"/>
    <mergeCell ref="D3:E3"/>
    <mergeCell ref="D4:E4"/>
    <mergeCell ref="B5:J5"/>
    <mergeCell ref="F3:H3"/>
    <mergeCell ref="L2:O2"/>
    <mergeCell ref="Q2:T2"/>
    <mergeCell ref="V2:Y2"/>
  </mergeCells>
  <conditionalFormatting sqref="E7:E8 E10:E11 E36 E38 E30 E13 E32 E17:E19">
    <cfRule type="dataBar" priority="1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6:BO38 L30:BO33 L13:BO13 L17:BO19">
    <cfRule type="expression" dxfId="28" priority="128">
      <formula>AND(TODAY()&gt;=L$5,TODAY()&lt;M$5)</formula>
    </cfRule>
  </conditionalFormatting>
  <conditionalFormatting sqref="L4:AP4">
    <cfRule type="expression" dxfId="27" priority="134">
      <formula>L$5&lt;=EOMONTH($L$5,0)</formula>
    </cfRule>
  </conditionalFormatting>
  <conditionalFormatting sqref="M4:BO4">
    <cfRule type="expression" dxfId="26" priority="130">
      <formula>AND(M$5&lt;=EOMONTH($L$5,2),M$5&gt;EOMONTH($L$5,0),M$5&gt;EOMONTH($L$5,1))</formula>
    </cfRule>
  </conditionalFormatting>
  <conditionalFormatting sqref="L4:BO4">
    <cfRule type="expression" dxfId="25" priority="129">
      <formula>AND(L$5&lt;=EOMONTH($L$5,1),L$5&gt;EOMONTH($L$5,0))</formula>
    </cfRule>
  </conditionalFormatting>
  <conditionalFormatting sqref="L8:BO39">
    <cfRule type="expression" dxfId="24" priority="151" stopIfTrue="1">
      <formula>AND($C8="Low Risk",L$5&gt;=$F8,L$5&lt;=$F8+$H8-1)</formula>
    </cfRule>
    <cfRule type="expression" dxfId="23" priority="170" stopIfTrue="1">
      <formula>AND($C8="High Risk",L$5&gt;=$F8,L$5&lt;=$F8+$H8-1)</formula>
    </cfRule>
    <cfRule type="expression" dxfId="22" priority="188" stopIfTrue="1">
      <formula>AND($C8="On Track",L$5&gt;=$F8,L$5&lt;=$F8+$H8-1)</formula>
    </cfRule>
    <cfRule type="expression" dxfId="21" priority="189" stopIfTrue="1">
      <formula>AND($C8="Med Risk",L$5&gt;=$F8,L$5&lt;=$F8+$H8-1)</formula>
    </cfRule>
    <cfRule type="expression" dxfId="20" priority="190" stopIfTrue="1">
      <formula>AND(LEN($C8)=0,L$5&gt;=$F8,L$5&lt;=$F8+$H8-1)</formula>
    </cfRule>
  </conditionalFormatting>
  <conditionalFormatting sqref="E12">
    <cfRule type="dataBar" priority="104">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19" priority="103">
      <formula>AND(TODAY()&gt;=L$5,TODAY()&lt;M$5)</formula>
    </cfRule>
  </conditionalFormatting>
  <conditionalFormatting sqref="E9">
    <cfRule type="dataBar" priority="96">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18" priority="95">
      <formula>AND(TODAY()&gt;=L$5,TODAY()&lt;M$5)</formula>
    </cfRule>
  </conditionalFormatting>
  <conditionalFormatting sqref="L34:BO38">
    <cfRule type="expression" dxfId="17" priority="39">
      <formula>AND(TODAY()&gt;=L$5,TODAY()&lt;M$5)</formula>
    </cfRule>
  </conditionalFormatting>
  <conditionalFormatting sqref="E34 E36 E38">
    <cfRule type="dataBar" priority="40">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9:BO39">
    <cfRule type="expression" dxfId="16" priority="31">
      <formula>AND(TODAY()&gt;=L$5,TODAY()&lt;M$5)</formula>
    </cfRule>
  </conditionalFormatting>
  <conditionalFormatting sqref="L39:BO39">
    <cfRule type="expression" dxfId="15" priority="29">
      <formula>AND(TODAY()&gt;=L$5,TODAY()&lt;M$5)</formula>
    </cfRule>
  </conditionalFormatting>
  <conditionalFormatting sqref="L20:BO29">
    <cfRule type="expression" dxfId="14" priority="18">
      <formula>AND(TODAY()&gt;=L$5,TODAY()&lt;M$5)</formula>
    </cfRule>
  </conditionalFormatting>
  <conditionalFormatting sqref="E20:E29">
    <cfRule type="dataBar" priority="19">
      <dataBar>
        <cfvo type="num" val="0"/>
        <cfvo type="num" val="1"/>
        <color theme="0" tint="-0.249977111117893"/>
      </dataBar>
      <extLst>
        <ext xmlns:x14="http://schemas.microsoft.com/office/spreadsheetml/2009/9/main" uri="{B025F937-C7B1-47D3-B67F-A62EFF666E3E}">
          <x14:id>{C8C0F9AB-33CE-402D-A35A-DE297F2C3B9A}</x14:id>
        </ext>
      </extLst>
    </cfRule>
  </conditionalFormatting>
  <conditionalFormatting sqref="L15:BO15">
    <cfRule type="expression" dxfId="13" priority="8">
      <formula>AND(TODAY()&gt;=L$5,TODAY()&lt;M$5)</formula>
    </cfRule>
  </conditionalFormatting>
  <conditionalFormatting sqref="E14:E16">
    <cfRule type="dataBar" priority="11">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2" priority="10">
      <formula>AND(TODAY()&gt;=L$5,TODAY()&lt;M$5)</formula>
    </cfRule>
  </conditionalFormatting>
  <conditionalFormatting sqref="E31">
    <cfRule type="dataBar" priority="7">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3">
    <cfRule type="dataBar" priority="6">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5">
    <cfRule type="dataBar" priority="4">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7">
    <cfRule type="dataBar" priority="3">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9">
    <cfRule type="dataBar" priority="2">
      <dataBar>
        <cfvo type="num" val="0"/>
        <cfvo type="num" val="1"/>
        <color theme="0" tint="-0.249977111117893"/>
      </dataBar>
      <extLst>
        <ext xmlns:x14="http://schemas.microsoft.com/office/spreadsheetml/2009/9/main" uri="{B025F937-C7B1-47D3-B67F-A62EFF666E3E}">
          <x14:id>{29A332D1-8F3D-4822-AAE4-11C27860126D}</x14:id>
        </ext>
      </extLst>
    </cfRule>
  </conditionalFormatting>
  <dataValidations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9"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30480</xdr:colOff>
                    <xdr:row>5</xdr:row>
                    <xdr:rowOff>60960</xdr:rowOff>
                  </from>
                  <to>
                    <xdr:col>66</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E36 E38 E30 E13 E32 E17:E19</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E34 E36 E38</xm:sqref>
        </x14:conditionalFormatting>
        <x14:conditionalFormatting xmlns:xm="http://schemas.microsoft.com/office/excel/2006/main">
          <x14:cfRule type="dataBar" id="{C8C0F9AB-33CE-402D-A35A-DE297F2C3B9A}">
            <x14:dataBar minLength="0" maxLength="100" gradient="0">
              <x14:cfvo type="num">
                <xm:f>0</xm:f>
              </x14:cfvo>
              <x14:cfvo type="num">
                <xm:f>1</xm:f>
              </x14:cfvo>
              <x14:negativeFillColor rgb="FFFF0000"/>
              <x14:axisColor rgb="FF000000"/>
            </x14:dataBar>
          </x14:cfRule>
          <xm:sqref>E20:E29</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iconSet" priority="110"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02"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46"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L34:BO35</xm:sqref>
        </x14:conditionalFormatting>
        <x14:conditionalFormatting xmlns:xm="http://schemas.microsoft.com/office/excel/2006/main">
          <x14:cfRule type="iconSet" priority="37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L36:BO38 L10:BO11 L8:BO8 L13:BO13 L30:BO33 L17:BO19</xm:sqref>
        </x14:conditionalFormatting>
        <x14:conditionalFormatting xmlns:xm="http://schemas.microsoft.com/office/excel/2006/main">
          <x14:cfRule type="iconSet" priority="38"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25"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L20:BO29</xm:sqref>
        </x14:conditionalFormatting>
        <x14:conditionalFormatting xmlns:xm="http://schemas.microsoft.com/office/excel/2006/main">
          <x14:cfRule type="iconSet" priority="9"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17"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09375" defaultRowHeight="13.8" x14ac:dyDescent="0.3"/>
  <cols>
    <col min="1" max="1" width="87.109375" style="5" customWidth="1"/>
    <col min="2" max="16384" width="9.109375" style="3"/>
  </cols>
  <sheetData>
    <row r="1" spans="1:1" s="4" customFormat="1" ht="25.8" x14ac:dyDescent="0.5">
      <c r="A1" s="6" t="s">
        <v>0</v>
      </c>
    </row>
    <row r="2" spans="1:1" ht="84.45" customHeight="1" x14ac:dyDescent="0.3">
      <c r="A2" s="7" t="s">
        <v>15</v>
      </c>
    </row>
    <row r="3" spans="1:1" ht="26.25" customHeight="1" x14ac:dyDescent="0.3">
      <c r="A3" s="6" t="s">
        <v>1</v>
      </c>
    </row>
    <row r="4" spans="1:1" s="5" customFormat="1" ht="204.9" customHeight="1" x14ac:dyDescent="0.3">
      <c r="A4" s="8" t="s">
        <v>19</v>
      </c>
    </row>
    <row r="5" spans="1:1" x14ac:dyDescent="0.3">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2</vt:i4>
      </vt:variant>
      <vt:variant>
        <vt:lpstr>ช่วงที่มีชื่อ</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2020-01-13T08:16:05Z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