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an5\Desktop\JT\"/>
    </mc:Choice>
  </mc:AlternateContent>
  <bookViews>
    <workbookView xWindow="0" yWindow="0" windowWidth="15510" windowHeight="8130" activeTab="1"/>
  </bookViews>
  <sheets>
    <sheet name="Arkusz1 (2)" sheetId="2" r:id="rId1"/>
    <sheet name="Arkusz1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G6" i="2" s="1"/>
  <c r="H6" i="2" s="1"/>
  <c r="G5" i="2"/>
  <c r="H5" i="2" s="1"/>
  <c r="F26" i="2" s="1"/>
  <c r="F5" i="2"/>
  <c r="F4" i="2"/>
  <c r="G4" i="2" s="1"/>
  <c r="H4" i="2" s="1"/>
  <c r="F3" i="2"/>
  <c r="G3" i="2" s="1"/>
  <c r="H3" i="2" s="1"/>
  <c r="F2" i="2"/>
  <c r="G2" i="2" s="1"/>
  <c r="F25" i="2" l="1"/>
  <c r="G8" i="2"/>
  <c r="F24" i="2" s="1"/>
  <c r="F22" i="2"/>
  <c r="F21" i="2"/>
  <c r="H2" i="2"/>
  <c r="F8" i="2"/>
  <c r="F6" i="1"/>
  <c r="G6" i="1" s="1"/>
  <c r="H6" i="1" s="1"/>
  <c r="H5" i="1"/>
  <c r="F26" i="1" s="1"/>
  <c r="G5" i="1"/>
  <c r="F5" i="1"/>
  <c r="F4" i="1"/>
  <c r="G4" i="1" s="1"/>
  <c r="H4" i="1" s="1"/>
  <c r="F3" i="1"/>
  <c r="G3" i="1" s="1"/>
  <c r="H3" i="1" s="1"/>
  <c r="F2" i="1"/>
  <c r="F8" i="1" s="1"/>
  <c r="H8" i="2" l="1"/>
  <c r="F23" i="2"/>
  <c r="G2" i="1"/>
  <c r="F25" i="1" l="1"/>
  <c r="F21" i="1"/>
  <c r="G8" i="1"/>
  <c r="F24" i="1" s="1"/>
  <c r="H2" i="1"/>
  <c r="F22" i="1"/>
  <c r="H8" i="1" l="1"/>
  <c r="F23" i="1"/>
</calcChain>
</file>

<file path=xl/sharedStrings.xml><?xml version="1.0" encoding="utf-8"?>
<sst xmlns="http://schemas.openxmlformats.org/spreadsheetml/2006/main" count="134" uniqueCount="53">
  <si>
    <t xml:space="preserve">Lp. </t>
  </si>
  <si>
    <t>Nazwa Rachunku</t>
  </si>
  <si>
    <t>Waluta</t>
  </si>
  <si>
    <t>Kwota waluty</t>
  </si>
  <si>
    <t>Skrót waluty</t>
  </si>
  <si>
    <t>Kwota w zł</t>
  </si>
  <si>
    <t>Zysk z oprocentowania</t>
  </si>
  <si>
    <t xml:space="preserve">Podatek </t>
  </si>
  <si>
    <t>Data</t>
  </si>
  <si>
    <t>1.</t>
  </si>
  <si>
    <t>Rachunek 1</t>
  </si>
  <si>
    <t>dolar amerykański</t>
  </si>
  <si>
    <t>USD</t>
  </si>
  <si>
    <t>2.</t>
  </si>
  <si>
    <t>Rachunek 2</t>
  </si>
  <si>
    <t>euro</t>
  </si>
  <si>
    <t>EUR</t>
  </si>
  <si>
    <t>3.</t>
  </si>
  <si>
    <t>Rachunek 3</t>
  </si>
  <si>
    <t>funt brytyjski</t>
  </si>
  <si>
    <t>GBP</t>
  </si>
  <si>
    <t>4.</t>
  </si>
  <si>
    <t>Rachunek 4</t>
  </si>
  <si>
    <t>frank szwajcarski</t>
  </si>
  <si>
    <t>CHF</t>
  </si>
  <si>
    <t>5.</t>
  </si>
  <si>
    <t>Rachunek 5</t>
  </si>
  <si>
    <t>jen japoński</t>
  </si>
  <si>
    <t>JPY</t>
  </si>
  <si>
    <t>Suma:</t>
  </si>
  <si>
    <t>Średnia:</t>
  </si>
  <si>
    <t>Lp.</t>
  </si>
  <si>
    <t>Kurs waluty w zł</t>
  </si>
  <si>
    <t>Inne dane:</t>
  </si>
  <si>
    <t>1 USD</t>
  </si>
  <si>
    <t>Oprocentowanie roczne &lt;= 100 tys. zł na każdym rachunku</t>
  </si>
  <si>
    <t>1 EUR</t>
  </si>
  <si>
    <t>USD, EUR, GBP</t>
  </si>
  <si>
    <t>1 GBP</t>
  </si>
  <si>
    <t>Oprocentowanie roczne &gt; 100 tys. zł na każdym rachunku</t>
  </si>
  <si>
    <t>1 CHF</t>
  </si>
  <si>
    <t>100 JPY</t>
  </si>
  <si>
    <t>Podatek roczny od zysku</t>
  </si>
  <si>
    <t>Podsumowanie</t>
  </si>
  <si>
    <t>Najwieksza wartość zysku</t>
  </si>
  <si>
    <t>Najmniejsza wartość zysku</t>
  </si>
  <si>
    <t>Liczba zysków z podatkiem większym od 0</t>
  </si>
  <si>
    <t>Liczba zysków z wartością większą od średniej wartości zysków</t>
  </si>
  <si>
    <t xml:space="preserve">Trzecia największa wartość zysków </t>
  </si>
  <si>
    <t>6.</t>
  </si>
  <si>
    <t>Wartość zysku na rachunku nr 4</t>
  </si>
  <si>
    <t>7.</t>
  </si>
  <si>
    <t>Nazwa rachunku z wartością &gt; 250 000 zł (bez oprocentowania)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</si>
</sst>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zł&quot;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9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2" borderId="1" xfId="1" applyFont="1" applyBorder="1" applyAlignment="1">
      <alignment vertical="center" wrapText="1"/>
    </xf>
    <xf numFmtId="2" fontId="1" fillId="2" borderId="1" xfId="1" applyNumberFormat="1" applyFont="1" applyBorder="1" applyAlignment="1">
      <alignment vertical="center" wrapText="1"/>
    </xf>
    <xf numFmtId="0" fontId="1" fillId="2" borderId="1" xfId="1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vertical="center" wrapText="1"/>
    </xf>
    <xf numFmtId="164" fontId="1" fillId="2" borderId="1" xfId="1" applyNumberFormat="1" applyFont="1" applyBorder="1" applyAlignment="1">
      <alignment vertical="center" wrapText="1"/>
    </xf>
    <xf numFmtId="14" fontId="1" fillId="2" borderId="1" xfId="1" applyNumberFormat="1" applyFont="1" applyBorder="1" applyAlignment="1">
      <alignment vertical="center" wrapText="1"/>
    </xf>
    <xf numFmtId="164" fontId="1" fillId="2" borderId="1" xfId="1" applyNumberFormat="1" applyFont="1" applyBorder="1" applyAlignment="1">
      <alignment horizontal="center" vertical="center" wrapText="1"/>
    </xf>
    <xf numFmtId="164" fontId="1" fillId="2" borderId="1" xfId="1" applyNumberFormat="1" applyFont="1" applyBorder="1" applyAlignment="1">
      <alignment horizontal="right" vertical="center" wrapText="1"/>
    </xf>
    <xf numFmtId="0" fontId="1" fillId="2" borderId="1" xfId="1" applyFont="1" applyBorder="1" applyAlignment="1">
      <alignment horizontal="right" vertical="center" wrapText="1"/>
    </xf>
    <xf numFmtId="0" fontId="1" fillId="2" borderId="1" xfId="1" applyFont="1" applyBorder="1" applyAlignment="1">
      <alignment horizontal="center" vertical="center" wrapText="1"/>
    </xf>
    <xf numFmtId="0" fontId="1" fillId="2" borderId="1" xfId="1" applyFont="1" applyBorder="1" applyAlignment="1">
      <alignment horizontal="left" vertical="center" wrapText="1"/>
    </xf>
    <xf numFmtId="0" fontId="1" fillId="2" borderId="1" xfId="1" applyFont="1" applyBorder="1" applyAlignment="1">
      <alignment horizontal="center" vertical="center" wrapText="1"/>
    </xf>
    <xf numFmtId="10" fontId="1" fillId="2" borderId="1" xfId="1" applyNumberFormat="1" applyFont="1" applyBorder="1" applyAlignment="1">
      <alignment horizontal="center" vertical="center" wrapText="1"/>
    </xf>
    <xf numFmtId="9" fontId="1" fillId="2" borderId="1" xfId="1" applyNumberFormat="1" applyFont="1" applyBorder="1" applyAlignment="1">
      <alignment horizontal="center" vertical="center" wrapText="1"/>
    </xf>
  </cellXfs>
  <cellStyles count="2">
    <cellStyle name="Dobry" xfId="1" builtinId="26"/>
    <cellStyle name="Normalny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C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Z ZYSKÓW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'Arkusz1 (2)'!$G$1</c:f>
              <c:strCache>
                <c:ptCount val="1"/>
                <c:pt idx="0">
                  <c:v>Zysk z oprocentowania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val>
            <c:numRef>
              <c:f>'Arkusz1 (2)'!$G$2:$G$6</c:f>
              <c:numCache>
                <c:formatCode>#\ ##0.00\ "zł"</c:formatCode>
                <c:ptCount val="5"/>
                <c:pt idx="0">
                  <c:v>899.57350110000004</c:v>
                </c:pt>
                <c:pt idx="1">
                  <c:v>407.38326599999999</c:v>
                </c:pt>
                <c:pt idx="2">
                  <c:v>36.980840000000001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32562408"/>
        <c:axId val="432574560"/>
      </c:lineChart>
      <c:catAx>
        <c:axId val="432562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2574560"/>
        <c:crosses val="autoZero"/>
        <c:auto val="1"/>
        <c:lblAlgn val="ctr"/>
        <c:lblOffset val="100"/>
        <c:noMultiLvlLbl val="0"/>
      </c:catAx>
      <c:valAx>
        <c:axId val="4325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#\ ##0.00\ &quot;zł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256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z zysków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Arkusz1!$G$1</c:f>
              <c:strCache>
                <c:ptCount val="1"/>
                <c:pt idx="0">
                  <c:v>Zysk z oprocentowania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val>
            <c:numRef>
              <c:f>Arkusz1!$G$2:$G$6</c:f>
              <c:numCache>
                <c:formatCode>#\ ##0.00\ "zł"</c:formatCode>
                <c:ptCount val="5"/>
                <c:pt idx="0">
                  <c:v>899.57350110000004</c:v>
                </c:pt>
                <c:pt idx="1">
                  <c:v>407.38326599999999</c:v>
                </c:pt>
                <c:pt idx="2">
                  <c:v>36.980840000000001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2571816"/>
        <c:axId val="432572208"/>
        <c:axId val="0"/>
      </c:bar3DChart>
      <c:catAx>
        <c:axId val="43257181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2572208"/>
        <c:crosses val="autoZero"/>
        <c:auto val="1"/>
        <c:lblAlgn val="ctr"/>
        <c:lblOffset val="100"/>
        <c:noMultiLvlLbl val="0"/>
      </c:catAx>
      <c:valAx>
        <c:axId val="432572208"/>
        <c:scaling>
          <c:orientation val="minMax"/>
        </c:scaling>
        <c:delete val="1"/>
        <c:axPos val="b"/>
        <c:numFmt formatCode="#\ ##0.00\ &quot;zł&quot;" sourceLinked="1"/>
        <c:majorTickMark val="none"/>
        <c:minorTickMark val="none"/>
        <c:tickLblPos val="nextTo"/>
        <c:crossAx val="43257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17</xdr:row>
      <xdr:rowOff>190500</xdr:rowOff>
    </xdr:from>
    <xdr:to>
      <xdr:col>12</xdr:col>
      <xdr:colOff>514350</xdr:colOff>
      <xdr:row>31</xdr:row>
      <xdr:rowOff>85725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17</xdr:row>
      <xdr:rowOff>190500</xdr:rowOff>
    </xdr:from>
    <xdr:to>
      <xdr:col>12</xdr:col>
      <xdr:colOff>514350</xdr:colOff>
      <xdr:row>31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0" workbookViewId="0">
      <selection activeCell="G2" sqref="G2"/>
    </sheetView>
  </sheetViews>
  <sheetFormatPr defaultRowHeight="15" x14ac:dyDescent="0.25"/>
  <cols>
    <col min="1" max="1" width="4.140625" style="1" bestFit="1" customWidth="1"/>
    <col min="2" max="2" width="11" style="1" bestFit="1" customWidth="1"/>
    <col min="3" max="3" width="16.42578125" style="1" bestFit="1" customWidth="1"/>
    <col min="4" max="4" width="13.42578125" style="1" bestFit="1" customWidth="1"/>
    <col min="5" max="5" width="12.5703125" style="1" bestFit="1" customWidth="1"/>
    <col min="6" max="6" width="11.85546875" style="1" bestFit="1" customWidth="1"/>
    <col min="7" max="7" width="15.7109375" style="1" bestFit="1" customWidth="1"/>
    <col min="8" max="8" width="9.5703125" style="1" bestFit="1" customWidth="1"/>
    <col min="9" max="9" width="10.140625" style="1" bestFit="1" customWidth="1"/>
    <col min="10" max="16384" width="9.140625" style="1"/>
  </cols>
  <sheetData>
    <row r="1" spans="1:9" ht="31.5" thickTop="1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31.5" thickTop="1" thickBot="1" x14ac:dyDescent="0.3">
      <c r="A2" s="6" t="s">
        <v>9</v>
      </c>
      <c r="B2" s="5" t="s">
        <v>10</v>
      </c>
      <c r="C2" s="5" t="s">
        <v>11</v>
      </c>
      <c r="D2" s="15">
        <v>75973</v>
      </c>
      <c r="E2" s="15" t="s">
        <v>12</v>
      </c>
      <c r="F2" s="8">
        <f>D2*C13</f>
        <v>299857.83370000002</v>
      </c>
      <c r="G2" s="9">
        <f>IF(F2&lt;=100000,F2*0.02,F2*0.003)</f>
        <v>899.57350110000004</v>
      </c>
      <c r="H2" s="10">
        <f>G2*0.073</f>
        <v>65.668865580299993</v>
      </c>
      <c r="I2" s="11">
        <v>43101</v>
      </c>
    </row>
    <row r="3" spans="1:9" ht="16.5" thickTop="1" thickBot="1" x14ac:dyDescent="0.3">
      <c r="A3" s="6" t="s">
        <v>13</v>
      </c>
      <c r="B3" s="5" t="s">
        <v>14</v>
      </c>
      <c r="C3" s="5" t="s">
        <v>15</v>
      </c>
      <c r="D3" s="15">
        <v>4703</v>
      </c>
      <c r="E3" s="15" t="s">
        <v>16</v>
      </c>
      <c r="F3" s="12">
        <f t="shared" ref="F3:F5" si="0">D3*C14</f>
        <v>20369.1633</v>
      </c>
      <c r="G3" s="9">
        <f t="shared" ref="G3:G4" si="1">IF(F3&lt;=100000,F3*0.02,F3*0.003)</f>
        <v>407.38326599999999</v>
      </c>
      <c r="H3" s="10">
        <f t="shared" ref="H3:H6" si="2">G3*0.073</f>
        <v>29.738978417999999</v>
      </c>
      <c r="I3" s="11">
        <v>43101</v>
      </c>
    </row>
    <row r="4" spans="1:9" ht="16.5" thickTop="1" thickBot="1" x14ac:dyDescent="0.3">
      <c r="A4" s="6" t="s">
        <v>17</v>
      </c>
      <c r="B4" s="5" t="s">
        <v>18</v>
      </c>
      <c r="C4" s="5" t="s">
        <v>19</v>
      </c>
      <c r="D4" s="15">
        <v>380</v>
      </c>
      <c r="E4" s="15" t="s">
        <v>20</v>
      </c>
      <c r="F4" s="12">
        <f t="shared" si="0"/>
        <v>1849.0419999999999</v>
      </c>
      <c r="G4" s="9">
        <f t="shared" si="1"/>
        <v>36.980840000000001</v>
      </c>
      <c r="H4" s="10">
        <f t="shared" si="2"/>
        <v>2.6996013199999997</v>
      </c>
      <c r="I4" s="11">
        <v>43101</v>
      </c>
    </row>
    <row r="5" spans="1:9" ht="16.5" thickTop="1" thickBot="1" x14ac:dyDescent="0.3">
      <c r="A5" s="6" t="s">
        <v>21</v>
      </c>
      <c r="B5" s="5" t="s">
        <v>22</v>
      </c>
      <c r="C5" s="5" t="s">
        <v>23</v>
      </c>
      <c r="D5" s="15">
        <v>4730</v>
      </c>
      <c r="E5" s="15" t="s">
        <v>24</v>
      </c>
      <c r="F5" s="12">
        <f t="shared" si="0"/>
        <v>18725.124</v>
      </c>
      <c r="G5" s="9">
        <f>IF(F5&lt;=100000,F5*0,F5*0)</f>
        <v>0</v>
      </c>
      <c r="H5" s="10">
        <f t="shared" si="2"/>
        <v>0</v>
      </c>
      <c r="I5" s="11">
        <v>43101</v>
      </c>
    </row>
    <row r="6" spans="1:9" ht="16.5" thickTop="1" thickBot="1" x14ac:dyDescent="0.3">
      <c r="A6" s="6" t="s">
        <v>25</v>
      </c>
      <c r="B6" s="5" t="s">
        <v>26</v>
      </c>
      <c r="C6" s="5" t="s">
        <v>27</v>
      </c>
      <c r="D6" s="15">
        <v>74743</v>
      </c>
      <c r="E6" s="15" t="s">
        <v>28</v>
      </c>
      <c r="F6" s="12">
        <f>D6*C17/100</f>
        <v>2762.3517940000002</v>
      </c>
      <c r="G6" s="9">
        <f>IF(F6&lt;=100000,F6*0,F6*0)</f>
        <v>0</v>
      </c>
      <c r="H6" s="10">
        <f t="shared" si="2"/>
        <v>0</v>
      </c>
      <c r="I6" s="11">
        <v>43101</v>
      </c>
    </row>
    <row r="7" spans="1:9" ht="16.5" thickTop="1" thickBot="1" x14ac:dyDescent="0.3">
      <c r="D7" s="2"/>
      <c r="F7" s="15" t="s">
        <v>29</v>
      </c>
      <c r="G7" s="15" t="s">
        <v>30</v>
      </c>
      <c r="H7" s="15" t="s">
        <v>29</v>
      </c>
    </row>
    <row r="8" spans="1:9" ht="16.5" thickTop="1" thickBot="1" x14ac:dyDescent="0.3">
      <c r="F8" s="10">
        <f>SUM(F2:F6)</f>
        <v>343563.51479400008</v>
      </c>
      <c r="G8" s="10">
        <f>AVERAGE(G2:G6)</f>
        <v>268.78752141999996</v>
      </c>
      <c r="H8" s="10">
        <f>SUM(H2:H6)</f>
        <v>98.107445318299995</v>
      </c>
    </row>
    <row r="9" spans="1:9" ht="15.75" thickTop="1" x14ac:dyDescent="0.25">
      <c r="A9" s="3"/>
    </row>
    <row r="11" spans="1:9" ht="15.75" thickBot="1" x14ac:dyDescent="0.3"/>
    <row r="12" spans="1:9" ht="16.5" thickTop="1" thickBot="1" x14ac:dyDescent="0.3">
      <c r="A12" s="5" t="s">
        <v>31</v>
      </c>
      <c r="B12" s="5" t="s">
        <v>2</v>
      </c>
      <c r="C12" s="5" t="s">
        <v>32</v>
      </c>
      <c r="E12" s="17" t="s">
        <v>33</v>
      </c>
      <c r="F12" s="17"/>
      <c r="G12" s="17"/>
      <c r="H12" s="17"/>
    </row>
    <row r="13" spans="1:9" ht="14.25" customHeight="1" thickTop="1" thickBot="1" x14ac:dyDescent="0.3">
      <c r="A13" s="6" t="s">
        <v>9</v>
      </c>
      <c r="B13" s="5" t="s">
        <v>34</v>
      </c>
      <c r="C13" s="5">
        <v>3.9468999999999999</v>
      </c>
      <c r="E13" s="16" t="s">
        <v>35</v>
      </c>
      <c r="F13" s="16"/>
      <c r="G13" s="16"/>
      <c r="H13" s="16"/>
    </row>
    <row r="14" spans="1:9" ht="16.5" thickTop="1" thickBot="1" x14ac:dyDescent="0.3">
      <c r="A14" s="6" t="s">
        <v>13</v>
      </c>
      <c r="B14" s="5" t="s">
        <v>36</v>
      </c>
      <c r="C14" s="5">
        <v>4.3311000000000002</v>
      </c>
      <c r="E14" s="16" t="s">
        <v>37</v>
      </c>
      <c r="F14" s="16"/>
      <c r="G14" s="19">
        <v>0.02</v>
      </c>
      <c r="H14" s="19"/>
    </row>
    <row r="15" spans="1:9" ht="14.25" customHeight="1" thickTop="1" thickBot="1" x14ac:dyDescent="0.3">
      <c r="A15" s="6" t="s">
        <v>17</v>
      </c>
      <c r="B15" s="5" t="s">
        <v>38</v>
      </c>
      <c r="C15" s="5">
        <v>4.8658999999999999</v>
      </c>
      <c r="E15" s="16" t="s">
        <v>39</v>
      </c>
      <c r="F15" s="16"/>
      <c r="G15" s="16"/>
      <c r="H15" s="16"/>
    </row>
    <row r="16" spans="1:9" ht="16.5" thickTop="1" thickBot="1" x14ac:dyDescent="0.3">
      <c r="A16" s="6" t="s">
        <v>21</v>
      </c>
      <c r="B16" s="5" t="s">
        <v>40</v>
      </c>
      <c r="C16" s="5">
        <v>3.9588000000000001</v>
      </c>
      <c r="E16" s="16" t="s">
        <v>37</v>
      </c>
      <c r="F16" s="16"/>
      <c r="G16" s="18">
        <v>3.0000000000000001E-3</v>
      </c>
      <c r="H16" s="18"/>
    </row>
    <row r="17" spans="1:9" ht="16.5" thickTop="1" thickBot="1" x14ac:dyDescent="0.3">
      <c r="A17" s="6" t="s">
        <v>25</v>
      </c>
      <c r="B17" s="5" t="s">
        <v>41</v>
      </c>
      <c r="C17" s="5">
        <v>3.6958000000000002</v>
      </c>
      <c r="E17" s="17" t="s">
        <v>42</v>
      </c>
      <c r="F17" s="17"/>
      <c r="G17" s="18">
        <v>7.2999999999999995E-2</v>
      </c>
      <c r="H17" s="18"/>
    </row>
    <row r="18" spans="1:9" ht="15.75" thickTop="1" x14ac:dyDescent="0.25"/>
    <row r="19" spans="1:9" ht="15.75" thickBot="1" x14ac:dyDescent="0.3"/>
    <row r="20" spans="1:9" ht="16.5" thickTop="1" thickBot="1" x14ac:dyDescent="0.3">
      <c r="A20" s="17" t="s">
        <v>43</v>
      </c>
      <c r="B20" s="17"/>
      <c r="C20" s="17"/>
      <c r="D20" s="17"/>
      <c r="E20" s="17"/>
      <c r="F20" s="17"/>
      <c r="G20" s="4"/>
      <c r="H20" s="4"/>
      <c r="I20" s="4"/>
    </row>
    <row r="21" spans="1:9" ht="16.5" thickTop="1" thickBot="1" x14ac:dyDescent="0.3">
      <c r="A21" s="6" t="s">
        <v>9</v>
      </c>
      <c r="B21" s="16" t="s">
        <v>44</v>
      </c>
      <c r="C21" s="16"/>
      <c r="D21" s="16"/>
      <c r="E21" s="16"/>
      <c r="F21" s="13">
        <f>MAX(G2:G6)</f>
        <v>899.57350110000004</v>
      </c>
    </row>
    <row r="22" spans="1:9" ht="16.5" thickTop="1" thickBot="1" x14ac:dyDescent="0.3">
      <c r="A22" s="6" t="s">
        <v>13</v>
      </c>
      <c r="B22" s="16" t="s">
        <v>45</v>
      </c>
      <c r="C22" s="16"/>
      <c r="D22" s="16"/>
      <c r="E22" s="16"/>
      <c r="F22" s="13">
        <f>MIN(G2:G6)</f>
        <v>0</v>
      </c>
    </row>
    <row r="23" spans="1:9" ht="16.5" thickTop="1" thickBot="1" x14ac:dyDescent="0.3">
      <c r="A23" s="6" t="s">
        <v>17</v>
      </c>
      <c r="B23" s="16" t="s">
        <v>46</v>
      </c>
      <c r="C23" s="16"/>
      <c r="D23" s="16"/>
      <c r="E23" s="16"/>
      <c r="F23" s="14">
        <f>COUNTIF(H2:H6,"&gt;0")</f>
        <v>3</v>
      </c>
    </row>
    <row r="24" spans="1:9" ht="16.5" thickTop="1" thickBot="1" x14ac:dyDescent="0.3">
      <c r="A24" s="6" t="s">
        <v>21</v>
      </c>
      <c r="B24" s="16" t="s">
        <v>47</v>
      </c>
      <c r="C24" s="16"/>
      <c r="D24" s="16"/>
      <c r="E24" s="16"/>
      <c r="F24" s="14">
        <f>COUNTIF(G2:G6,"&gt;"&amp;G8)</f>
        <v>2</v>
      </c>
    </row>
    <row r="25" spans="1:9" ht="16.5" thickTop="1" thickBot="1" x14ac:dyDescent="0.3">
      <c r="A25" s="6" t="s">
        <v>25</v>
      </c>
      <c r="B25" s="16" t="s">
        <v>48</v>
      </c>
      <c r="C25" s="16"/>
      <c r="D25" s="16"/>
      <c r="E25" s="16"/>
      <c r="F25" s="13">
        <f>LARGE(G2:G6,3)</f>
        <v>36.980840000000001</v>
      </c>
    </row>
    <row r="26" spans="1:9" ht="16.5" thickTop="1" thickBot="1" x14ac:dyDescent="0.3">
      <c r="A26" s="6" t="s">
        <v>49</v>
      </c>
      <c r="B26" s="16" t="s">
        <v>50</v>
      </c>
      <c r="C26" s="16"/>
      <c r="D26" s="16"/>
      <c r="E26" s="16"/>
      <c r="F26" s="13">
        <f>VLOOKUP(B5,B2:H6,7,FALSE)</f>
        <v>0</v>
      </c>
    </row>
    <row r="27" spans="1:9" ht="16.5" thickTop="1" thickBot="1" x14ac:dyDescent="0.3">
      <c r="A27" s="6" t="s">
        <v>51</v>
      </c>
      <c r="B27" s="16" t="s">
        <v>52</v>
      </c>
      <c r="C27" s="16"/>
      <c r="D27" s="16"/>
      <c r="E27" s="16"/>
      <c r="F27" s="14" t="s">
        <v>10</v>
      </c>
    </row>
    <row r="28" spans="1:9" ht="15.75" thickTop="1" x14ac:dyDescent="0.25"/>
  </sheetData>
  <mergeCells count="17">
    <mergeCell ref="E16:F16"/>
    <mergeCell ref="G16:H16"/>
    <mergeCell ref="E12:H12"/>
    <mergeCell ref="E13:H13"/>
    <mergeCell ref="E14:F14"/>
    <mergeCell ref="G14:H14"/>
    <mergeCell ref="E15:H15"/>
    <mergeCell ref="G17:H17"/>
    <mergeCell ref="A20:F20"/>
    <mergeCell ref="B21:E21"/>
    <mergeCell ref="B22:E22"/>
    <mergeCell ref="B23:E23"/>
    <mergeCell ref="B24:E24"/>
    <mergeCell ref="B25:E25"/>
    <mergeCell ref="B26:E26"/>
    <mergeCell ref="B27:E27"/>
    <mergeCell ref="E17:F17"/>
  </mergeCells>
  <conditionalFormatting sqref="G2:G6">
    <cfRule type="cellIs" dxfId="5" priority="3" operator="lessThanOrEqual">
      <formula>0</formula>
    </cfRule>
    <cfRule type="cellIs" dxfId="4" priority="4" operator="greaterThan">
      <formula>0</formula>
    </cfRule>
  </conditionalFormatting>
  <conditionalFormatting sqref="F2:F6">
    <cfRule type="cellIs" dxfId="3" priority="2" operator="greaterThan">
      <formula>$F$3</formula>
    </cfRule>
  </conditionalFormatting>
  <conditionalFormatting sqref="H2:H6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7" workbookViewId="0">
      <selection activeCell="K14" sqref="K14"/>
    </sheetView>
  </sheetViews>
  <sheetFormatPr defaultRowHeight="15" x14ac:dyDescent="0.25"/>
  <cols>
    <col min="1" max="1" width="4.140625" style="1" bestFit="1" customWidth="1"/>
    <col min="2" max="2" width="11" style="1" bestFit="1" customWidth="1"/>
    <col min="3" max="3" width="16.42578125" style="1" bestFit="1" customWidth="1"/>
    <col min="4" max="4" width="13.42578125" style="1" bestFit="1" customWidth="1"/>
    <col min="5" max="5" width="12.5703125" style="1" bestFit="1" customWidth="1"/>
    <col min="6" max="6" width="11.85546875" style="1" bestFit="1" customWidth="1"/>
    <col min="7" max="7" width="15.7109375" style="1" bestFit="1" customWidth="1"/>
    <col min="8" max="8" width="9.5703125" style="1" bestFit="1" customWidth="1"/>
    <col min="9" max="9" width="10.140625" style="1" bestFit="1" customWidth="1"/>
    <col min="10" max="16384" width="9.140625" style="1"/>
  </cols>
  <sheetData>
    <row r="1" spans="1:9" ht="31.5" thickTop="1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31.5" thickTop="1" thickBot="1" x14ac:dyDescent="0.3">
      <c r="A2" s="6" t="s">
        <v>9</v>
      </c>
      <c r="B2" s="5" t="s">
        <v>10</v>
      </c>
      <c r="C2" s="5" t="s">
        <v>11</v>
      </c>
      <c r="D2" s="7">
        <v>75973</v>
      </c>
      <c r="E2" s="7" t="s">
        <v>12</v>
      </c>
      <c r="F2" s="8">
        <f>D2*C13</f>
        <v>299857.83370000002</v>
      </c>
      <c r="G2" s="9">
        <f>IF(F2&lt;=100000,F2*0.02,F2*0.003)</f>
        <v>899.57350110000004</v>
      </c>
      <c r="H2" s="10">
        <f>G2*0.073</f>
        <v>65.668865580299993</v>
      </c>
      <c r="I2" s="11">
        <v>43101</v>
      </c>
    </row>
    <row r="3" spans="1:9" ht="16.5" thickTop="1" thickBot="1" x14ac:dyDescent="0.3">
      <c r="A3" s="6" t="s">
        <v>13</v>
      </c>
      <c r="B3" s="5" t="s">
        <v>14</v>
      </c>
      <c r="C3" s="5" t="s">
        <v>15</v>
      </c>
      <c r="D3" s="7">
        <v>4703</v>
      </c>
      <c r="E3" s="7" t="s">
        <v>16</v>
      </c>
      <c r="F3" s="12">
        <f t="shared" ref="F3:F5" si="0">D3*C14</f>
        <v>20369.1633</v>
      </c>
      <c r="G3" s="9">
        <f t="shared" ref="G3:G4" si="1">IF(F3&lt;=100000,F3*0.02,F3*0.003)</f>
        <v>407.38326599999999</v>
      </c>
      <c r="H3" s="10">
        <f t="shared" ref="H3:H6" si="2">G3*0.073</f>
        <v>29.738978417999999</v>
      </c>
      <c r="I3" s="11">
        <v>43101</v>
      </c>
    </row>
    <row r="4" spans="1:9" ht="16.5" thickTop="1" thickBot="1" x14ac:dyDescent="0.3">
      <c r="A4" s="6" t="s">
        <v>17</v>
      </c>
      <c r="B4" s="5" t="s">
        <v>18</v>
      </c>
      <c r="C4" s="5" t="s">
        <v>19</v>
      </c>
      <c r="D4" s="7">
        <v>380</v>
      </c>
      <c r="E4" s="7" t="s">
        <v>20</v>
      </c>
      <c r="F4" s="12">
        <f t="shared" si="0"/>
        <v>1849.0419999999999</v>
      </c>
      <c r="G4" s="9">
        <f t="shared" si="1"/>
        <v>36.980840000000001</v>
      </c>
      <c r="H4" s="10">
        <f t="shared" si="2"/>
        <v>2.6996013199999997</v>
      </c>
      <c r="I4" s="11">
        <v>43101</v>
      </c>
    </row>
    <row r="5" spans="1:9" ht="16.5" thickTop="1" thickBot="1" x14ac:dyDescent="0.3">
      <c r="A5" s="6" t="s">
        <v>21</v>
      </c>
      <c r="B5" s="5" t="s">
        <v>22</v>
      </c>
      <c r="C5" s="5" t="s">
        <v>23</v>
      </c>
      <c r="D5" s="7">
        <v>4730</v>
      </c>
      <c r="E5" s="7" t="s">
        <v>24</v>
      </c>
      <c r="F5" s="12">
        <f t="shared" si="0"/>
        <v>18725.124</v>
      </c>
      <c r="G5" s="9">
        <f>IF(F5&lt;=100000,F5*0,F5*0)</f>
        <v>0</v>
      </c>
      <c r="H5" s="10">
        <f t="shared" si="2"/>
        <v>0</v>
      </c>
      <c r="I5" s="11">
        <v>43101</v>
      </c>
    </row>
    <row r="6" spans="1:9" ht="16.5" thickTop="1" thickBot="1" x14ac:dyDescent="0.3">
      <c r="A6" s="6" t="s">
        <v>25</v>
      </c>
      <c r="B6" s="5" t="s">
        <v>26</v>
      </c>
      <c r="C6" s="5" t="s">
        <v>27</v>
      </c>
      <c r="D6" s="7">
        <v>74743</v>
      </c>
      <c r="E6" s="7" t="s">
        <v>28</v>
      </c>
      <c r="F6" s="12">
        <f>D6*C17/100</f>
        <v>2762.3517940000002</v>
      </c>
      <c r="G6" s="9">
        <f>IF(F6&lt;=100000,F6*0,F6*0)</f>
        <v>0</v>
      </c>
      <c r="H6" s="10">
        <f t="shared" si="2"/>
        <v>0</v>
      </c>
      <c r="I6" s="11">
        <v>43101</v>
      </c>
    </row>
    <row r="7" spans="1:9" ht="16.5" thickTop="1" thickBot="1" x14ac:dyDescent="0.3">
      <c r="D7" s="2"/>
      <c r="F7" s="7" t="s">
        <v>29</v>
      </c>
      <c r="G7" s="7" t="s">
        <v>30</v>
      </c>
      <c r="H7" s="7" t="s">
        <v>29</v>
      </c>
    </row>
    <row r="8" spans="1:9" ht="16.5" thickTop="1" thickBot="1" x14ac:dyDescent="0.3">
      <c r="F8" s="10">
        <f>SUM(F2:F6)</f>
        <v>343563.51479400008</v>
      </c>
      <c r="G8" s="10">
        <f>AVERAGE(G2:G6)</f>
        <v>268.78752141999996</v>
      </c>
      <c r="H8" s="10">
        <f>SUM(H2:H6)</f>
        <v>98.107445318299995</v>
      </c>
    </row>
    <row r="9" spans="1:9" ht="15.75" thickTop="1" x14ac:dyDescent="0.25">
      <c r="A9" s="3"/>
    </row>
    <row r="11" spans="1:9" ht="15.75" thickBot="1" x14ac:dyDescent="0.3"/>
    <row r="12" spans="1:9" ht="16.5" thickTop="1" thickBot="1" x14ac:dyDescent="0.3">
      <c r="A12" s="5" t="s">
        <v>31</v>
      </c>
      <c r="B12" s="5" t="s">
        <v>2</v>
      </c>
      <c r="C12" s="5" t="s">
        <v>32</v>
      </c>
      <c r="E12" s="17" t="s">
        <v>33</v>
      </c>
      <c r="F12" s="17"/>
      <c r="G12" s="17"/>
      <c r="H12" s="17"/>
    </row>
    <row r="13" spans="1:9" ht="14.25" customHeight="1" thickTop="1" thickBot="1" x14ac:dyDescent="0.3">
      <c r="A13" s="6" t="s">
        <v>9</v>
      </c>
      <c r="B13" s="5" t="s">
        <v>34</v>
      </c>
      <c r="C13" s="5">
        <v>3.9468999999999999</v>
      </c>
      <c r="E13" s="16" t="s">
        <v>35</v>
      </c>
      <c r="F13" s="16"/>
      <c r="G13" s="16"/>
      <c r="H13" s="16"/>
    </row>
    <row r="14" spans="1:9" ht="16.5" thickTop="1" thickBot="1" x14ac:dyDescent="0.3">
      <c r="A14" s="6" t="s">
        <v>13</v>
      </c>
      <c r="B14" s="5" t="s">
        <v>36</v>
      </c>
      <c r="C14" s="5">
        <v>4.3311000000000002</v>
      </c>
      <c r="E14" s="16" t="s">
        <v>37</v>
      </c>
      <c r="F14" s="16"/>
      <c r="G14" s="19">
        <v>0.02</v>
      </c>
      <c r="H14" s="19"/>
    </row>
    <row r="15" spans="1:9" ht="14.25" customHeight="1" thickTop="1" thickBot="1" x14ac:dyDescent="0.3">
      <c r="A15" s="6" t="s">
        <v>17</v>
      </c>
      <c r="B15" s="5" t="s">
        <v>38</v>
      </c>
      <c r="C15" s="5">
        <v>4.8658999999999999</v>
      </c>
      <c r="E15" s="16" t="s">
        <v>39</v>
      </c>
      <c r="F15" s="16"/>
      <c r="G15" s="16"/>
      <c r="H15" s="16"/>
    </row>
    <row r="16" spans="1:9" ht="16.5" thickTop="1" thickBot="1" x14ac:dyDescent="0.3">
      <c r="A16" s="6" t="s">
        <v>21</v>
      </c>
      <c r="B16" s="5" t="s">
        <v>40</v>
      </c>
      <c r="C16" s="5">
        <v>3.9588000000000001</v>
      </c>
      <c r="E16" s="16" t="s">
        <v>37</v>
      </c>
      <c r="F16" s="16"/>
      <c r="G16" s="18">
        <v>3.0000000000000001E-3</v>
      </c>
      <c r="H16" s="18"/>
    </row>
    <row r="17" spans="1:9" ht="16.5" thickTop="1" thickBot="1" x14ac:dyDescent="0.3">
      <c r="A17" s="6" t="s">
        <v>25</v>
      </c>
      <c r="B17" s="5" t="s">
        <v>41</v>
      </c>
      <c r="C17" s="5">
        <v>3.6958000000000002</v>
      </c>
      <c r="E17" s="17" t="s">
        <v>42</v>
      </c>
      <c r="F17" s="17"/>
      <c r="G17" s="18">
        <v>7.2999999999999995E-2</v>
      </c>
      <c r="H17" s="18"/>
    </row>
    <row r="18" spans="1:9" ht="15.75" thickTop="1" x14ac:dyDescent="0.25"/>
    <row r="19" spans="1:9" ht="15.75" thickBot="1" x14ac:dyDescent="0.3"/>
    <row r="20" spans="1:9" ht="16.5" thickTop="1" thickBot="1" x14ac:dyDescent="0.3">
      <c r="A20" s="17" t="s">
        <v>43</v>
      </c>
      <c r="B20" s="17"/>
      <c r="C20" s="17"/>
      <c r="D20" s="17"/>
      <c r="E20" s="17"/>
      <c r="F20" s="17"/>
      <c r="G20" s="4"/>
      <c r="H20" s="4"/>
      <c r="I20" s="4"/>
    </row>
    <row r="21" spans="1:9" ht="16.5" thickTop="1" thickBot="1" x14ac:dyDescent="0.3">
      <c r="A21" s="6" t="s">
        <v>9</v>
      </c>
      <c r="B21" s="16" t="s">
        <v>44</v>
      </c>
      <c r="C21" s="16"/>
      <c r="D21" s="16"/>
      <c r="E21" s="16"/>
      <c r="F21" s="13">
        <f>MAX(G2:G6)</f>
        <v>899.57350110000004</v>
      </c>
    </row>
    <row r="22" spans="1:9" ht="16.5" thickTop="1" thickBot="1" x14ac:dyDescent="0.3">
      <c r="A22" s="6" t="s">
        <v>13</v>
      </c>
      <c r="B22" s="16" t="s">
        <v>45</v>
      </c>
      <c r="C22" s="16"/>
      <c r="D22" s="16"/>
      <c r="E22" s="16"/>
      <c r="F22" s="13">
        <f>MIN(G2:G6)</f>
        <v>0</v>
      </c>
    </row>
    <row r="23" spans="1:9" ht="16.5" thickTop="1" thickBot="1" x14ac:dyDescent="0.3">
      <c r="A23" s="6" t="s">
        <v>17</v>
      </c>
      <c r="B23" s="16" t="s">
        <v>46</v>
      </c>
      <c r="C23" s="16"/>
      <c r="D23" s="16"/>
      <c r="E23" s="16"/>
      <c r="F23" s="14">
        <f>COUNTIF(H2:H6,"&gt;0")</f>
        <v>3</v>
      </c>
    </row>
    <row r="24" spans="1:9" ht="16.5" thickTop="1" thickBot="1" x14ac:dyDescent="0.3">
      <c r="A24" s="6" t="s">
        <v>21</v>
      </c>
      <c r="B24" s="16" t="s">
        <v>47</v>
      </c>
      <c r="C24" s="16"/>
      <c r="D24" s="16"/>
      <c r="E24" s="16"/>
      <c r="F24" s="14">
        <f>COUNTIF(G2:G6,"&gt;"&amp;G8)</f>
        <v>2</v>
      </c>
    </row>
    <row r="25" spans="1:9" ht="16.5" thickTop="1" thickBot="1" x14ac:dyDescent="0.3">
      <c r="A25" s="6" t="s">
        <v>25</v>
      </c>
      <c r="B25" s="16" t="s">
        <v>48</v>
      </c>
      <c r="C25" s="16"/>
      <c r="D25" s="16"/>
      <c r="E25" s="16"/>
      <c r="F25" s="13">
        <f>LARGE(G2:G6,3)</f>
        <v>36.980840000000001</v>
      </c>
    </row>
    <row r="26" spans="1:9" ht="16.5" thickTop="1" thickBot="1" x14ac:dyDescent="0.3">
      <c r="A26" s="6" t="s">
        <v>49</v>
      </c>
      <c r="B26" s="16" t="s">
        <v>50</v>
      </c>
      <c r="C26" s="16"/>
      <c r="D26" s="16"/>
      <c r="E26" s="16"/>
      <c r="F26" s="13">
        <f>VLOOKUP(B5,B2:H6,7,FALSE)</f>
        <v>0</v>
      </c>
    </row>
    <row r="27" spans="1:9" ht="16.5" thickTop="1" thickBot="1" x14ac:dyDescent="0.3">
      <c r="A27" s="6" t="s">
        <v>51</v>
      </c>
      <c r="B27" s="16" t="s">
        <v>52</v>
      </c>
      <c r="C27" s="16"/>
      <c r="D27" s="16"/>
      <c r="E27" s="16"/>
      <c r="F27" s="14" t="s">
        <v>10</v>
      </c>
    </row>
    <row r="28" spans="1:9" ht="15.75" thickTop="1" x14ac:dyDescent="0.25"/>
  </sheetData>
  <mergeCells count="17">
    <mergeCell ref="E16:F16"/>
    <mergeCell ref="G16:H16"/>
    <mergeCell ref="E12:H12"/>
    <mergeCell ref="E13:H13"/>
    <mergeCell ref="E14:F14"/>
    <mergeCell ref="G14:H14"/>
    <mergeCell ref="E15:H15"/>
    <mergeCell ref="G17:H17"/>
    <mergeCell ref="A20:F20"/>
    <mergeCell ref="B21:E21"/>
    <mergeCell ref="B22:E22"/>
    <mergeCell ref="B23:E23"/>
    <mergeCell ref="B24:E24"/>
    <mergeCell ref="B25:E25"/>
    <mergeCell ref="B26:E26"/>
    <mergeCell ref="B27:E27"/>
    <mergeCell ref="E17:F17"/>
  </mergeCells>
  <conditionalFormatting sqref="G2:G6">
    <cfRule type="cellIs" dxfId="2" priority="3" operator="lessThanOrEqual">
      <formula>0</formula>
    </cfRule>
    <cfRule type="cellIs" dxfId="1" priority="4" operator="greaterThan">
      <formula>0</formula>
    </cfRule>
  </conditionalFormatting>
  <conditionalFormatting sqref="F2:F6">
    <cfRule type="cellIs" dxfId="0" priority="2" operator="greaterThan">
      <formula>$F$3</formula>
    </cfRule>
  </conditionalFormatting>
  <conditionalFormatting sqref="H2:H6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1A943977CCC034C8D9D5A816AE37DF3" ma:contentTypeVersion="3" ma:contentTypeDescription="Utwórz nowy dokument." ma:contentTypeScope="" ma:versionID="1b71f8d05226bc76622cf63579b63a52">
  <xsd:schema xmlns:xsd="http://www.w3.org/2001/XMLSchema" xmlns:xs="http://www.w3.org/2001/XMLSchema" xmlns:p="http://schemas.microsoft.com/office/2006/metadata/properties" xmlns:ns2="5e01bcb3-3457-4fa7-883b-8af8d738a02b" targetNamespace="http://schemas.microsoft.com/office/2006/metadata/properties" ma:root="true" ma:fieldsID="9611ce50d3866425be5916269923f302" ns2:_="">
    <xsd:import namespace="5e01bcb3-3457-4fa7-883b-8af8d738a02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01bcb3-3457-4fa7-883b-8af8d738a02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D217F1-6F76-4ACA-AECB-E6A5E6D69F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A41C54-D9E0-4304-9D53-A35317006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01bcb3-3457-4fa7-883b-8af8d738a0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 (2)</vt:lpstr>
      <vt:lpstr>Arkusz1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Kuba</dc:creator>
  <cp:keywords/>
  <dc:description/>
  <cp:lastModifiedBy>stan5</cp:lastModifiedBy>
  <cp:revision/>
  <dcterms:created xsi:type="dcterms:W3CDTF">2022-11-09T21:53:16Z</dcterms:created>
  <dcterms:modified xsi:type="dcterms:W3CDTF">2022-11-10T14:04:56Z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2022-11-09T21:54:36Z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530ddc80-6dbd-4a90-8772-df668965cfbe</vt:lpwstr>
  </property>
  <property fmtid="{D5CDD505-2E9C-101B-9397-08002B2CF9AE}" pid="7" name="MSIP_Label_defa4170-0d19-0005-0004-bc88714345d2_ActionId">
    <vt:lpwstr>c76bcf3f-b920-424f-9b82-442e136b8adc</vt:lpwstr>
  </property>
  <property fmtid="{D5CDD505-2E9C-101B-9397-08002B2CF9AE}" pid="8" name="MSIP_Label_defa4170-0d19-0005-0004-bc88714345d2_ContentBits">
    <vt:lpwstr>0</vt:lpwstr>
  </property>
</Properties>
</file>