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5" activeTab="1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7" l="1"/>
  <c r="B12" i="7"/>
  <c r="B12" i="16"/>
  <c r="C12" i="6"/>
  <c r="B12" i="6"/>
  <c r="C12" i="4"/>
  <c r="B12" i="4"/>
  <c r="E12" i="2"/>
  <c r="B12" i="2"/>
  <c r="A2" i="5" l="1"/>
  <c r="C12" i="2" l="1"/>
  <c r="B58" i="21" l="1"/>
  <c r="B60" i="21" l="1"/>
  <c r="B59" i="21"/>
  <c r="B56" i="21"/>
  <c r="C12" i="9"/>
  <c r="B70" i="8"/>
  <c r="B88" i="13" l="1"/>
  <c r="B87" i="13"/>
  <c r="C24" i="9"/>
  <c r="B24" i="9"/>
  <c r="C23" i="9"/>
  <c r="B23" i="9"/>
  <c r="B69" i="8"/>
  <c r="B8" i="19" l="1"/>
  <c r="B8" i="18"/>
  <c r="B8" i="15"/>
  <c r="B8" i="21"/>
  <c r="B8" i="14"/>
  <c r="B8" i="13"/>
  <c r="B8" i="8"/>
  <c r="C8" i="12"/>
  <c r="B8" i="12"/>
  <c r="B17" i="19" l="1"/>
  <c r="B10" i="2" l="1"/>
  <c r="B4" i="12" l="1"/>
  <c r="B10" i="19" l="1"/>
  <c r="B10" i="18"/>
  <c r="B10" i="13"/>
  <c r="B10" i="8"/>
  <c r="B10" i="12"/>
  <c r="C26" i="2" l="1"/>
  <c r="C10" i="2" l="1"/>
  <c r="C10" i="6" l="1"/>
  <c r="C10" i="4"/>
  <c r="D10" i="2"/>
  <c r="B10" i="17" l="1"/>
  <c r="B12" i="9" l="1"/>
  <c r="B61" i="21" l="1"/>
  <c r="B62" i="21" s="1"/>
  <c r="B57" i="21"/>
  <c r="B10" i="11"/>
  <c r="B10" i="15"/>
  <c r="B10" i="14"/>
  <c r="B10" i="6"/>
  <c r="B10" i="4"/>
  <c r="C4" i="1" l="1"/>
  <c r="D4" i="1"/>
  <c r="E4" i="1"/>
  <c r="F4" i="1"/>
  <c r="B4" i="1" l="1"/>
  <c r="B4" i="19" l="1"/>
  <c r="B12" i="22" l="1"/>
  <c r="B4" i="18" l="1"/>
  <c r="B4" i="11" l="1"/>
  <c r="B4" i="15"/>
  <c r="B4" i="21"/>
  <c r="B4" i="14"/>
  <c r="B4" i="13"/>
  <c r="B4" i="9"/>
  <c r="C4" i="9"/>
  <c r="D4" i="9"/>
  <c r="E4" i="9"/>
  <c r="F4" i="9"/>
  <c r="C4" i="8"/>
  <c r="B4" i="8"/>
  <c r="B55" i="21" l="1"/>
  <c r="B63" i="21" s="1"/>
  <c r="B89" i="13"/>
  <c r="F4" i="6"/>
  <c r="E4" i="6"/>
  <c r="D4" i="6"/>
  <c r="C4" i="6"/>
  <c r="B4" i="6"/>
  <c r="B64" i="21" l="1"/>
  <c r="C4" i="12"/>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G2" i="22" l="1"/>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<sst xmlns="http://schemas.openxmlformats.org/spreadsheetml/2006/main" count="5006" uniqueCount="3625">
  <si>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</si>
  <si>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</si>
  <si>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</si>
  <si>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</si>
  <si>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</si>
  <si>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</si>
  <si>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</si>
  <si>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</si>
  <si>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</si>
  <si>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</si>
  <si>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</si>
  <si>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</si>
  <si>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</si>
  <si>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</si>
  <si>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</si>
  <si>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</si>
  <si>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</si>
  <si>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</si>
  <si>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</si>
  <si>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</si>
  <si>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</si>
  <si>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</si>
  <si>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</si>
  <si>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</si>
  <si>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</si>
  <si>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</si>
  <si>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</si>
  <si>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</si>
  <si>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</si>
  <si>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</si>
  <si>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</si>
  <si>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</si>
  <si>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</si>
  <si>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</si>
  <si>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</si>
  <si>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</si>
  <si>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</si>
  <si>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</si>
  <si>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</si>
  <si>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</si>
  <si>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</si>
  <si>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</si>
  <si>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</si>
  <si>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</si>
  <si>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</si>
  <si>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</si>
  <si>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</si>
  <si>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</si>
  <si>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</si>
  <si>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</si>
  <si>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</si>
  <si>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</si>
  <si>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</si>
  <si>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</si>
  <si>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</si>
  <si>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</si>
  <si>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</si>
  <si>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</si>
  <si>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</si>
  <si>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</si>
  <si>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</si>
  <si>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</si>
  <si>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</si>
  <si>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</si>
  <si>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</si>
  <si>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</si>
  <si>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</si>
  <si>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</si>
  <si>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</si>
  <si>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</si>
  <si>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</si>
  <si>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</si>
  <si>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</si>
  <si>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</si>
  <si>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</si>
  <si>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</si>
  <si>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</si>
  <si>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</si>
  <si>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</si>
  <si>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</si>
  <si>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</si>
  <si>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</si>
  <si>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</si>
  <si>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</si>
  <si>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</si>
  <si>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</si>
  <si>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</si>
  <si>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</si>
  <si>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</si>
  <si>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</si>
  <si>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</si>
  <si>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</si>
  <si>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</si>
  <si>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</si>
  <si>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</si>
  <si>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</si>
  <si>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</si>
  <si>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</si>
  <si>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</si>
  <si>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</si>
  <si>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</si>
  <si>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</si>
  <si>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</si>
  <si>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</si>
  <si>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</si>
  <si>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</si>
  <si>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</si>
  <si>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</si>
  <si>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</si>
  <si>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</si>
  <si>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</si>
  <si>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</si>
  <si>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</si>
  <si>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</si>
  <si>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</si>
  <si>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</si>
  <si>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</si>
  <si>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</si>
  <si>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</si>
  <si>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</si>
  <si>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</si>
  <si>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</si>
  <si>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</si>
  <si>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</si>
  <si>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</si>
  <si>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</si>
  <si>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</si>
  <si>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</si>
  <si>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</si>
  <si>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</si>
  <si>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</si>
  <si>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</si>
  <si>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</si>
  <si>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</si>
  <si>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</si>
  <si>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</si>
  <si>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</si>
  <si>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</si>
  <si>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</si>
  <si>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</si>
  <si>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</si>
  <si>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</si>
  <si>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</si>
  <si>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</si>
  <si>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</si>
  <si>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</si>
  <si>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</si>
  <si>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</si>
  <si>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</si>
  <si>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</si>
  <si>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</si>
  <si>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</si>
  <si>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</si>
  <si>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</si>
  <si>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</si>
  <si>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</si>
  <si>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</si>
  <si>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</si>
  <si>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</si>
  <si>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</si>
  <si>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</si>
  <si>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</si>
  <si>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</si>
  <si>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</si>
  <si>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</si>
  <si>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</si>
  <si>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</si>
  <si>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</si>
  <si>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</si>
  <si>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</si>
  <si>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</si>
  <si>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</si>
  <si>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</si>
  <si>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</si>
  <si>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</si>
  <si>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</si>
  <si>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</si>
  <si>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</si>
  <si>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</si>
  <si>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</si>
  <si>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</si>
  <si>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</si>
  <si>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</si>
  <si>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</si>
  <si>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</si>
  <si>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</si>
  <si>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</si>
  <si>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</si>
  <si>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</si>
  <si>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</si>
  <si>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</si>
  <si>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</si>
  <si>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</si>
  <si>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</si>
  <si>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</si>
  <si>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</si>
  <si>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</si>
  <si>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</si>
  <si>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</si>
  <si>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</si>
  <si>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</si>
  <si>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</si>
  <si>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</si>
  <si>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</si>
  <si>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</si>
  <si>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</si>
  <si>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</si>
  <si>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</si>
  <si>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</si>
  <si>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</si>
  <si>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</si>
  <si>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</si>
  <si>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</si>
  <si>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</si>
  <si>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</si>
  <si>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</si>
  <si>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</si>
  <si>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</si>
  <si>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</si>
  <si>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</si>
  <si>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</si>
  <si>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</si>
  <si>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</si>
  <si>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</si>
  <si>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</si>
  <si>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</si>
  <si>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</si>
  <si>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</si>
  <si>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</si>
  <si>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</si>
  <si>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</si>
  <si>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</si>
  <si>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</si>
  <si>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</si>
  <si>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</si>
  <si>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</si>
  <si>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</si>
  <si>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</si>
  <si>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</si>
  <si>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</si>
  <si>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</si>
  <si>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</si>
  <si>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</si>
  <si>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</si>
  <si>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</si>
  <si>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</si>
  <si>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</si>
  <si>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</si>
  <si>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</si>
  <si>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</si>
  <si>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</si>
  <si>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</si>
  <si>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</si>
  <si>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</si>
  <si>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</si>
  <si>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</si>
  <si>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</si>
  <si>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</si>
  <si>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</si>
  <si>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</si>
  <si>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</si>
  <si>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</si>
  <si>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</si>
  <si>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</si>
  <si>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</si>
  <si>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</si>
  <si>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</si>
  <si>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</si>
  <si>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</si>
  <si>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</si>
  <si>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</si>
  <si>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</si>
  <si>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</si>
  <si>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</si>
  <si>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</si>
  <si>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</si>
  <si>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</si>
  <si>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</si>
  <si>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</si>
  <si>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</si>
  <si>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</si>
  <si>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</si>
  <si>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</si>
  <si>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</si>
  <si>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</si>
  <si>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</si>
  <si>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</si>
  <si>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</si>
  <si>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</si>
  <si>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</si>
  <si>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</si>
  <si>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</si>
  <si>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</si>
  <si>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</si>
  <si>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</si>
  <si>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</si>
  <si>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</si>
  <si>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</si>
  <si>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</si>
  <si>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</si>
  <si>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</si>
  <si>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</si>
  <si>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</si>
  <si>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</si>
  <si>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</si>
  <si>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</si>
  <si>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</si>
  <si>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</si>
  <si>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</si>
  <si>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</si>
  <si>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</si>
  <si>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</si>
  <si>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</si>
  <si>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</si>
  <si>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</si>
  <si>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</si>
  <si>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</si>
  <si>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</si>
  <si>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</si>
  <si>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</si>
  <si>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</si>
  <si>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</si>
  <si>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</si>
  <si>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</si>
  <si>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</si>
  <si>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</si>
  <si>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</si>
  <si>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</si>
  <si>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</si>
  <si>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</si>
  <si>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</si>
  <si>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</si>
  <si>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</si>
  <si>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</si>
  <si>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</si>
  <si>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</si>
  <si>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</si>
  <si>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</si>
  <si>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</si>
  <si>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</si>
  <si>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</si>
  <si>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</si>
  <si>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</si>
  <si>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</si>
  <si>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</si>
  <si>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</si>
  <si>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</si>
  <si>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</si>
  <si>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</si>
  <si>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</si>
  <si>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</si>
  <si>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</si>
  <si>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</si>
  <si>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</si>
  <si>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</si>
  <si>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</si>
  <si>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</si>
  <si>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</si>
  <si>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</si>
  <si>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</si>
  <si>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</si>
  <si>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</si>
  <si>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</si>
  <si>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</si>
  <si>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</si>
  <si>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</si>
  <si>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</si>
  <si>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</si>
  <si>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</si>
  <si>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</si>
  <si>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</si>
  <si>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</si>
  <si>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</si>
  <si>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</si>
  <si>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</si>
  <si>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</si>
  <si>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</si>
  <si>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</si>
  <si>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</si>
  <si>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</si>
  <si>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</si>
  <si>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</si>
  <si>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</si>
  <si>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</si>
  <si>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</si>
  <si>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</si>
  <si>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</si>
  <si>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</si>
  <si>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</si>
  <si>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</si>
  <si>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</si>
  <si>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</si>
  <si>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</si>
  <si>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</si>
  <si>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</si>
  <si>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</si>
  <si>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</si>
  <si>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</si>
  <si>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</si>
  <si>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</si>
  <si>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</si>
  <si>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</si>
  <si>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</si>
  <si>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</si>
  <si>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</si>
  <si>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</si>
  <si>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</si>
  <si>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</si>
  <si>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</si>
  <si>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</si>
  <si>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</si>
  <si>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</si>
  <si>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</si>
  <si>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</si>
  <si>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</si>
  <si>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</si>
  <si>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</si>
  <si>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</si>
  <si>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</si>
  <si>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</si>
  <si>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</si>
  <si>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</si>
  <si>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</si>
  <si>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</si>
  <si>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</si>
  <si>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</si>
  <si>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</si>
  <si>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</si>
  <si>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</si>
  <si>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</si>
  <si>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</si>
  <si>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</si>
  <si>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</si>
  <si>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</si>
  <si>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</si>
  <si>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</si>
  <si>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</si>
  <si>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</si>
  <si>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</si>
  <si>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</si>
  <si>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</si>
  <si>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</si>
  <si>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</si>
  <si>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</si>
  <si>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</si>
  <si>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</si>
  <si>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</si>
  <si>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</si>
  <si>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</si>
  <si>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</si>
  <si>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</si>
  <si>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</si>
  <si>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</si>
  <si>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</si>
  <si>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</si>
  <si>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</si>
  <si>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</si>
  <si>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</si>
  <si>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</si>
  <si>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</si>
  <si>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</si>
  <si>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</si>
  <si>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</si>
  <si>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</si>
  <si>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</si>
  <si>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</si>
  <si>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</si>
  <si>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</si>
  <si>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</si>
  <si>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</si>
  <si>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</si>
  <si>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</si>
  <si>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</si>
  <si>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</si>
  <si>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</si>
  <si>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</si>
  <si>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</si>
  <si>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</si>
  <si>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</si>
  <si>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</si>
  <si>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</si>
  <si>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</si>
  <si>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</si>
  <si>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</si>
  <si>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</si>
  <si>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</si>
  <si>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</si>
  <si>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</si>
  <si>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</si>
  <si>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</si>
  <si>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</si>
  <si>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</si>
  <si>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</si>
  <si>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</si>
  <si>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</si>
  <si>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</si>
  <si>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</si>
  <si>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</si>
  <si>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</si>
  <si>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</si>
  <si>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</si>
  <si>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</si>
  <si>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</si>
  <si>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</si>
  <si>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</si>
  <si>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</si>
  <si>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</si>
  <si>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</si>
  <si>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</si>
  <si>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</si>
  <si>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</si>
  <si>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</si>
  <si>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</si>
  <si>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</si>
  <si>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</si>
  <si>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</si>
  <si>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</si>
  <si>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</si>
  <si>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</si>
  <si>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</si>
  <si>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</si>
  <si>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</si>
  <si>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</si>
  <si>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</si>
  <si>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</si>
  <si>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</si>
  <si>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</si>
  <si>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</si>
  <si>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</si>
  <si>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</si>
  <si>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</si>
  <si>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</si>
  <si>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</si>
  <si>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</si>
  <si>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</si>
  <si>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</si>
  <si>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</si>
  <si>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</si>
  <si>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</si>
  <si>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</si>
  <si>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</si>
  <si>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</si>
  <si>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</si>
  <si>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</si>
  <si>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</si>
  <si>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</si>
  <si>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</si>
  <si>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</si>
  <si>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</si>
  <si>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</si>
  <si>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</si>
  <si>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</si>
  <si>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</si>
  <si>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</si>
  <si>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</si>
  <si>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</si>
  <si>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</si>
  <si>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</si>
  <si>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</si>
  <si>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</si>
  <si>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</si>
  <si>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</si>
  <si>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</si>
  <si>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</si>
  <si>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</si>
  <si>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</si>
  <si>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</si>
  <si>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</si>
  <si>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</si>
  <si>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</si>
  <si>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</si>
  <si>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</si>
  <si>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</si>
  <si>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</si>
  <si>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</si>
  <si>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</si>
  <si>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</si>
  <si>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</si>
  <si>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</si>
  <si>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</si>
  <si>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</si>
  <si>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</si>
  <si>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</si>
  <si>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</si>
  <si>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</si>
  <si>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</si>
  <si>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</si>
  <si>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</si>
  <si>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</si>
  <si>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</si>
  <si>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</si>
  <si>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</si>
  <si>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</si>
  <si>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</si>
  <si>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</si>
  <si>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</si>
  <si>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</si>
  <si>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</si>
  <si>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</si>
  <si>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</si>
  <si>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</si>
  <si>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</si>
  <si>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</si>
  <si>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</si>
  <si>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</si>
  <si>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</si>
  <si>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</si>
  <si>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</si>
  <si>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</si>
  <si>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</si>
  <si>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</si>
  <si>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</si>
  <si>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</si>
  <si>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</si>
  <si>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</si>
  <si>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</si>
  <si>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</si>
  <si>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</si>
  <si>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</si>
  <si>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</si>
  <si>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</si>
  <si>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</si>
  <si>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</si>
  <si>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</si>
  <si>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</si>
  <si>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</si>
  <si>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</si>
  <si>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</si>
  <si>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</si>
  <si>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</si>
  <si>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</si>
  <si>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</si>
  <si>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</si>
  <si>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</si>
  <si>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</si>
  <si>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</si>
  <si>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</si>
  <si>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</si>
  <si>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</si>
  <si>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</si>
  <si>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</si>
  <si>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</si>
  <si>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</si>
  <si>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</si>
  <si>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</si>
  <si>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</si>
  <si>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</si>
  <si>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</si>
  <si>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</si>
  <si>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</si>
  <si>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</si>
  <si>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</si>
  <si>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</si>
  <si>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</si>
  <si>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</si>
  <si>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</si>
  <si>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</si>
  <si>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</si>
  <si>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</si>
  <si>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</si>
  <si>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</si>
  <si>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</si>
  <si>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</si>
  <si>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</si>
  <si>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</si>
  <si>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</si>
  <si>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</si>
  <si>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</si>
  <si>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</si>
  <si>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</si>
  <si>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</si>
  <si>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</si>
  <si>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</si>
  <si>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</si>
  <si>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</si>
  <si>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</si>
  <si>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</si>
  <si>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</si>
  <si>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</si>
  <si>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</si>
  <si>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</si>
  <si>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</si>
  <si>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</si>
  <si>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</si>
  <si>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</si>
  <si>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</si>
  <si>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</si>
  <si>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</si>
  <si>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</si>
  <si>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</si>
  <si>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</si>
  <si>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</si>
  <si>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</si>
  <si>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</si>
  <si>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</si>
  <si>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</si>
  <si>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</si>
  <si>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</si>
  <si>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</si>
  <si>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</si>
  <si>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</si>
  <si>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</si>
  <si>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</si>
  <si>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</si>
  <si>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</si>
  <si>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</si>
  <si>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</si>
  <si>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</si>
  <si>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</si>
  <si>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</si>
  <si>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</si>
  <si>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</si>
  <si>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</si>
  <si>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</si>
  <si>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</si>
  <si>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</si>
  <si>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</si>
  <si>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</si>
  <si>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</si>
  <si>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</si>
  <si>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</si>
  <si>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</si>
  <si>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</si>
  <si>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</si>
  <si>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</si>
  <si>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</si>
  <si>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</si>
  <si>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</si>
  <si>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</si>
  <si>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</si>
  <si>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</si>
  <si>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</si>
  <si>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</si>
  <si>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</si>
  <si>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</si>
  <si>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</si>
  <si>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</si>
  <si>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</si>
  <si>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</si>
  <si>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</si>
  <si>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</si>
  <si>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</si>
  <si>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</si>
  <si>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</si>
  <si>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</si>
  <si>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</si>
  <si>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</si>
  <si>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</si>
  <si>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</si>
  <si>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</si>
  <si>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</si>
  <si>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</si>
  <si>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</si>
  <si>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</si>
  <si>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</si>
  <si>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</si>
  <si>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</si>
  <si>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</si>
  <si>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</si>
  <si>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</si>
  <si>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</si>
  <si>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</si>
  <si>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</si>
  <si>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</si>
  <si>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</si>
  <si>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</si>
  <si>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</si>
  <si>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</si>
  <si>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</si>
  <si>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</si>
  <si>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</si>
  <si>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</si>
  <si>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</si>
  <si>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</si>
  <si>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</si>
  <si>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</si>
  <si>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</si>
  <si>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</si>
  <si>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</si>
  <si>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</si>
  <si>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</si>
  <si>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</si>
  <si>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</si>
  <si>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</si>
  <si>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</si>
  <si>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</si>
  <si>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</si>
  <si>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</si>
  <si>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</si>
  <si>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</si>
  <si>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</si>
  <si>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</si>
  <si>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</si>
  <si>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</si>
  <si>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</si>
  <si>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</si>
  <si>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</si>
  <si>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</si>
  <si>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</si>
  <si>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</si>
  <si>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</si>
  <si>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</si>
  <si>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</si>
  <si>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</si>
  <si>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</si>
  <si>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</si>
  <si>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</si>
  <si>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</si>
  <si>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</si>
  <si>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</si>
  <si>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</si>
  <si>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</si>
  <si>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</si>
  <si>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</si>
  <si>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</si>
  <si>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</si>
  <si>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</si>
  <si>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</si>
  <si>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</si>
  <si>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</si>
  <si>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</si>
  <si>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</si>
  <si>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</si>
  <si>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</si>
  <si>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</si>
  <si>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</si>
  <si>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</si>
  <si>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</si>
  <si>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</si>
  <si>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</si>
  <si>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</si>
  <si>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</si>
  <si>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</si>
  <si>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</si>
  <si>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</si>
  <si>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</si>
  <si>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</si>
  <si>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</si>
  <si>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</si>
  <si>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</si>
  <si>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</si>
  <si>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</si>
  <si>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</si>
  <si>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</si>
  <si>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</si>
  <si>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</si>
  <si>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</si>
  <si>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</si>
  <si>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</si>
  <si>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</si>
  <si>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</si>
  <si>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</si>
  <si>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</si>
  <si>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</si>
  <si>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</si>
  <si>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</si>
  <si>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</si>
  <si>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</si>
  <si>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</si>
  <si>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</si>
  <si>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</si>
  <si>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</si>
  <si>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</si>
  <si>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</si>
  <si>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</si>
  <si>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</si>
  <si>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</si>
  <si>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</si>
  <si>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</si>
  <si>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</si>
  <si>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</si>
  <si>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</si>
  <si>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</si>
  <si>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</si>
  <si>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</si>
  <si>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</si>
  <si>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</si>
  <si>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</si>
  <si>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</si>
  <si>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</si>
  <si>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</si>
  <si>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</si>
  <si>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</si>
  <si>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</si>
  <si>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</si>
  <si>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</si>
  <si>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</si>
  <si>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</si>
  <si>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</si>
  <si>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</si>
  <si>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</si>
  <si>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</si>
  <si>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</si>
  <si>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</si>
  <si>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</si>
  <si>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</si>
  <si>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</si>
  <si>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</si>
  <si>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</si>
  <si>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</si>
  <si>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</si>
  <si>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</si>
  <si>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</si>
  <si>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</si>
  <si>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</si>
  <si>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</si>
  <si>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</si>
  <si>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</si>
  <si>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</si>
  <si>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</si>
  <si>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</si>
  <si>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</si>
  <si>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</si>
  <si>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</si>
  <si>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</si>
  <si>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</si>
  <si>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</si>
  <si>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</si>
  <si>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</si>
  <si>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</si>
  <si>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</si>
  <si>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</si>
  <si>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</si>
  <si>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</si>
  <si>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</si>
  <si>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</si>
  <si>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</si>
  <si>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</si>
  <si>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</si>
  <si>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</si>
  <si>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</si>
  <si>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</si>
  <si>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</si>
  <si>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</si>
  <si>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</si>
  <si>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</si>
  <si>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</si>
  <si>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</si>
  <si>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</si>
  <si>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</si>
  <si>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</si>
  <si>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</si>
  <si>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</si>
  <si>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</si>
  <si>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</si>
  <si>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</si>
  <si>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</si>
  <si>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</si>
  <si>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</si>
  <si>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</si>
  <si>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</si>
  <si>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</si>
  <si>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</si>
  <si>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</si>
  <si>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</si>
  <si>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</si>
  <si>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</si>
  <si>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</si>
  <si>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</si>
  <si>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</si>
  <si>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</si>
  <si>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</si>
  <si>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</si>
  <si>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</si>
  <si>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</si>
  <si>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</si>
  <si>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</si>
  <si>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</si>
  <si>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</si>
  <si>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</si>
  <si>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</si>
  <si>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</si>
  <si>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</si>
  <si>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</si>
  <si>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</si>
  <si>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</si>
  <si>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</si>
  <si>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</si>
  <si>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</si>
  <si>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</si>
  <si>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</si>
  <si>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</si>
  <si>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</si>
  <si>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</si>
  <si>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</si>
  <si>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</si>
  <si>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</si>
  <si>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</si>
  <si>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</si>
  <si>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</si>
  <si>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</si>
  <si>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</si>
  <si>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</si>
  <si>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</si>
  <si>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</si>
  <si>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</si>
  <si>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</si>
  <si>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</si>
  <si>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</si>
  <si>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</si>
  <si>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</si>
  <si>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</si>
  <si>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</si>
  <si>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</si>
  <si>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</si>
  <si>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</si>
  <si>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</si>
  <si>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</si>
  <si>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</si>
  <si>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</si>
  <si>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</si>
  <si>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</si>
  <si>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</si>
  <si>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</si>
  <si>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</si>
  <si>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</si>
  <si>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</si>
  <si>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</si>
  <si>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</si>
  <si>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</si>
  <si>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</si>
  <si>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</si>
  <si>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</si>
  <si>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</si>
  <si>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</si>
  <si>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</si>
  <si>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</si>
  <si>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</si>
  <si>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</si>
  <si>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</si>
  <si>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</si>
  <si>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</si>
  <si>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</si>
  <si>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</si>
  <si>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</si>
  <si>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</si>
  <si>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</si>
  <si>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</si>
  <si>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</si>
  <si>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</si>
  <si>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</si>
  <si>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</si>
  <si>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</si>
  <si>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</si>
  <si>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</si>
  <si>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</si>
  <si>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</si>
  <si>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</si>
  <si>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</si>
  <si>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</si>
  <si>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</si>
  <si>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</si>
  <si>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</si>
  <si>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</si>
  <si>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</si>
  <si>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</si>
  <si>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</si>
  <si>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</si>
  <si>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</si>
  <si>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</si>
  <si>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</si>
  <si>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</si>
  <si>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</si>
  <si>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</si>
  <si>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</si>
  <si>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</si>
  <si>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</si>
  <si>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</si>
  <si>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</si>
  <si>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</si>
  <si>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</si>
  <si>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</si>
  <si>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</si>
  <si>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</si>
  <si>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</si>
  <si>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</si>
  <si>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</si>
  <si>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</si>
  <si>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</si>
  <si>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</si>
  <si>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</si>
  <si>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</si>
  <si>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</si>
  <si>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</si>
  <si>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</si>
  <si>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</si>
  <si>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</si>
  <si>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</si>
  <si>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</si>
  <si>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</si>
  <si>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</si>
  <si>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</si>
  <si>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</si>
  <si>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</si>
  <si>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</si>
  <si>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</si>
  <si>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</si>
  <si>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</si>
  <si>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</si>
  <si>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</si>
  <si>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</si>
  <si>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</si>
  <si>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</si>
  <si>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</si>
  <si>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</si>
  <si>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</si>
  <si>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</si>
  <si>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</si>
  <si>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</si>
  <si>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</si>
  <si>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</si>
  <si>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</si>
  <si>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</si>
  <si>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</si>
  <si>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</si>
  <si>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</si>
  <si>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</si>
  <si>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</si>
  <si>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</si>
  <si>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</si>
  <si>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</si>
  <si>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</si>
  <si>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</si>
  <si>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</si>
  <si>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</si>
  <si>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</si>
  <si>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</si>
  <si>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</si>
  <si>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</si>
  <si>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</si>
  <si>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</si>
  <si>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</si>
  <si>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</si>
  <si>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</si>
  <si>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</si>
  <si>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</si>
  <si>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</si>
  <si>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</si>
  <si>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</si>
  <si>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</si>
  <si>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</si>
  <si>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</si>
  <si>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</si>
  <si>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</si>
  <si>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</si>
  <si>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</si>
  <si>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</si>
  <si>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</si>
  <si>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</si>
  <si>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</si>
  <si>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</si>
  <si>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</si>
  <si>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</si>
  <si>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</si>
  <si>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</si>
  <si>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</si>
  <si>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</si>
  <si>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</si>
  <si>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</si>
  <si>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</si>
  <si>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</si>
  <si>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</si>
  <si>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</si>
  <si>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</si>
  <si>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</si>
  <si>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</si>
  <si>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</si>
  <si>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</si>
  <si>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</si>
  <si>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</si>
  <si>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</si>
  <si>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</si>
  <si>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</si>
  <si>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</si>
  <si>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</si>
  <si>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</si>
  <si>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</si>
  <si>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</si>
  <si>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</si>
  <si>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</si>
  <si>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</si>
  <si>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</si>
  <si>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</si>
  <si>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</si>
  <si>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</si>
  <si>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</si>
  <si>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</si>
  <si>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</si>
  <si>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</si>
  <si>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</si>
  <si>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</si>
  <si>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</si>
  <si>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</si>
  <si>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</si>
  <si>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</si>
  <si>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</si>
  <si>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</si>
  <si>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</si>
  <si>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</si>
  <si>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</si>
  <si>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</si>
  <si>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</si>
  <si>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</si>
  <si>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</si>
  <si>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</si>
  <si>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</si>
  <si>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</si>
  <si>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</si>
  <si>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</si>
  <si>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</si>
  <si>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</si>
  <si>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</si>
  <si>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</si>
  <si>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</si>
  <si>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</si>
  <si>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</si>
  <si>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</si>
  <si>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</si>
  <si>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</si>
  <si>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</si>
  <si>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</si>
  <si>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</si>
  <si>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</si>
  <si>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</si>
  <si>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</si>
  <si>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</si>
  <si>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</si>
  <si>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</si>
  <si>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</si>
  <si>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</si>
  <si>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</si>
  <si>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</si>
  <si>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</si>
  <si>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</si>
  <si>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</si>
  <si>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</si>
  <si>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</si>
  <si>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</si>
  <si>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</si>
  <si>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</si>
  <si>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</si>
  <si>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</si>
  <si>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</si>
  <si>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</si>
  <si>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</si>
  <si>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</si>
  <si>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</si>
  <si>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</si>
  <si>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</si>
  <si>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</si>
  <si>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</si>
  <si>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</si>
  <si>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</si>
  <si>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</si>
  <si>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</si>
  <si>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</si>
  <si>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</si>
  <si>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</si>
  <si>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</si>
  <si>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</si>
  <si>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</si>
  <si>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</si>
  <si>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</si>
  <si>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</si>
  <si>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</si>
  <si>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</si>
  <si>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</si>
  <si>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</si>
  <si>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</si>
  <si>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</si>
  <si>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</si>
  <si>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</si>
  <si>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</si>
  <si>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</si>
  <si>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</si>
  <si>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</si>
  <si>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</si>
  <si>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</si>
  <si>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</si>
  <si>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</si>
  <si>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</si>
  <si>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</si>
  <si>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</si>
  <si>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</si>
  <si>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</si>
  <si>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</si>
  <si>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</si>
  <si>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</si>
  <si>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</si>
  <si>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</si>
  <si>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</si>
  <si>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</si>
  <si>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</si>
  <si>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</si>
  <si>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</si>
  <si>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</si>
  <si>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</si>
  <si>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</si>
  <si>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</si>
  <si>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</si>
  <si>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</si>
  <si>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</si>
  <si>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</si>
  <si>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</si>
  <si>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</si>
  <si>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</si>
  <si>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</si>
  <si>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</si>
  <si>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</si>
  <si>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</si>
  <si>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</si>
  <si>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</si>
  <si>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</si>
  <si>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</si>
  <si>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</si>
  <si>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</si>
  <si>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</si>
  <si>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</si>
  <si>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</si>
  <si>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</si>
  <si>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</si>
  <si>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</si>
  <si>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</si>
  <si>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</si>
  <si>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</si>
  <si>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</si>
  <si>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</si>
  <si>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</si>
  <si>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</si>
  <si>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</si>
  <si>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</si>
  <si>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</si>
  <si>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</si>
  <si>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</si>
  <si>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</si>
  <si>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</si>
  <si>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</si>
  <si>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</si>
  <si>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</si>
  <si>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</si>
  <si>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</si>
  <si>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</si>
  <si>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</si>
  <si>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</si>
  <si>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</si>
  <si>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</si>
  <si>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</si>
  <si>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</si>
  <si>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</si>
  <si>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</si>
  <si>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</si>
  <si>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</si>
  <si>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</si>
  <si>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</si>
  <si>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</si>
  <si>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</si>
  <si>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</si>
  <si>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</si>
  <si>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</si>
  <si>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</si>
  <si>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</si>
  <si>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</si>
  <si>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</si>
  <si>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</si>
  <si>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</si>
  <si>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</si>
  <si>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</si>
  <si>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</si>
  <si>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</si>
  <si>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</si>
  <si>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</si>
  <si>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</si>
  <si>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</si>
  <si>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</si>
  <si>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</si>
  <si>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</si>
  <si>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</si>
  <si>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</si>
  <si>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</si>
  <si>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</si>
  <si>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</si>
  <si>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</si>
  <si>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</si>
  <si>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</si>
  <si>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</si>
  <si>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</si>
  <si>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</si>
  <si>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</si>
  <si>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</si>
  <si>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</si>
  <si>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</si>
  <si>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</si>
  <si>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</si>
  <si>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</si>
  <si>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</si>
  <si>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</si>
  <si>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</si>
  <si>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</si>
  <si>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</si>
  <si>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</si>
  <si>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</si>
  <si>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</si>
  <si>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</si>
  <si>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</si>
  <si>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</si>
  <si>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</si>
  <si>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</si>
  <si>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</si>
  <si>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</si>
  <si>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</si>
  <si>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</si>
  <si>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</si>
  <si>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</si>
  <si>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</si>
  <si>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</si>
  <si>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</si>
  <si>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</si>
  <si>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</si>
  <si>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</si>
  <si>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</si>
  <si>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</si>
  <si>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</si>
  <si>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</si>
  <si>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</si>
  <si>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</si>
  <si>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</si>
  <si>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</si>
  <si>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</si>
  <si>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</si>
  <si>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</si>
  <si>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</si>
  <si>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</si>
  <si>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</si>
  <si>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</si>
  <si>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</si>
  <si>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</si>
  <si>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</si>
  <si>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</si>
  <si>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</si>
  <si>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</si>
  <si>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</si>
  <si>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</si>
  <si>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</si>
  <si>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</si>
  <si>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</si>
  <si>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</si>
  <si>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</si>
  <si>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</si>
  <si>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</si>
  <si>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</si>
  <si>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</si>
  <si>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</si>
  <si>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</si>
  <si>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</si>
  <si>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</si>
  <si>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</si>
  <si>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</si>
  <si>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</si>
  <si>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</si>
  <si>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</si>
  <si>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</si>
  <si>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</si>
  <si>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</si>
  <si>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</si>
  <si>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</si>
  <si>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</si>
  <si>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</si>
  <si>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</si>
  <si>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</si>
  <si>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</si>
  <si>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</si>
  <si>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</si>
  <si>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</si>
  <si>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</si>
  <si>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</si>
  <si>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</si>
  <si>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</si>
  <si>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</si>
  <si>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</si>
  <si>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</si>
  <si>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</si>
  <si>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</si>
  <si>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</si>
  <si>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</si>
  <si>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</si>
  <si>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</si>
  <si>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</si>
  <si>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</si>
  <si>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</si>
  <si>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</si>
  <si>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</si>
  <si>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</si>
  <si>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</si>
  <si>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</si>
  <si>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</si>
  <si>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</si>
  <si>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</si>
  <si>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</si>
  <si>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</si>
  <si>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</si>
  <si>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</si>
  <si>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</si>
  <si>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</si>
  <si>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</si>
  <si>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</si>
  <si>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</si>
  <si>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</si>
  <si>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</si>
  <si>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</si>
  <si>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</si>
  <si>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</si>
  <si>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</si>
  <si>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</si>
  <si>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</si>
  <si>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</si>
  <si>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</si>
  <si>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</si>
  <si>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</si>
  <si>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</si>
  <si>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</si>
  <si>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</si>
  <si>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</si>
  <si>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</si>
  <si>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</si>
  <si>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</si>
  <si>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</si>
  <si>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</si>
  <si>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</si>
  <si>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</si>
  <si>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</si>
  <si>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</si>
  <si>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</si>
  <si>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</si>
  <si>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</si>
  <si>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</si>
  <si>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</si>
  <si>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</si>
  <si>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</si>
  <si>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</si>
  <si>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</si>
  <si>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</si>
  <si>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</si>
  <si>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</si>
  <si>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</si>
  <si>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</si>
  <si>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</si>
  <si>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</si>
  <si>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</si>
  <si>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</si>
  <si>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</si>
  <si>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</si>
  <si>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</si>
  <si>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</si>
  <si>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</si>
  <si>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</si>
  <si>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</si>
  <si>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</si>
  <si>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</si>
  <si>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</si>
  <si>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</si>
  <si>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</si>
  <si>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</si>
  <si>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</si>
  <si>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</si>
  <si>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</si>
  <si>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</si>
  <si>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</si>
  <si>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</si>
  <si>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</si>
  <si>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</si>
  <si>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</si>
  <si>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</si>
  <si>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</si>
  <si>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</si>
  <si>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</si>
  <si>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</si>
  <si>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</si>
  <si>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</si>
  <si>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</si>
  <si>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</si>
  <si>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</si>
  <si>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</si>
  <si>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</si>
  <si>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</si>
  <si>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</si>
  <si>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</si>
  <si>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</si>
  <si>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</si>
  <si>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</si>
  <si>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</si>
  <si>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</si>
  <si>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</si>
  <si>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</si>
  <si>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</si>
  <si>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</si>
  <si>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</si>
  <si>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</si>
  <si>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</si>
  <si>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</si>
  <si>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</si>
  <si>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</si>
  <si>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</si>
  <si>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</si>
  <si>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</si>
  <si>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</si>
  <si>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</si>
  <si>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</si>
  <si>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</si>
  <si>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</si>
  <si>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</si>
  <si>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</si>
  <si>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</si>
  <si>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</si>
  <si>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</si>
  <si>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</si>
  <si>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</si>
  <si>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</si>
  <si>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</si>
  <si>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</si>
  <si>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</si>
  <si>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</si>
  <si>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</si>
  <si>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</si>
  <si>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</si>
  <si>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</si>
  <si>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</si>
  <si>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</si>
  <si>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</si>
  <si>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</si>
  <si>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</si>
  <si>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</si>
  <si>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</si>
  <si>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</si>
  <si>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</si>
  <si>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</si>
  <si>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</si>
  <si>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</si>
  <si>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</si>
  <si>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</si>
  <si>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</si>
  <si>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</si>
  <si>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</si>
  <si>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</si>
  <si>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</si>
  <si>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</si>
  <si>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</si>
  <si>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</si>
  <si>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</si>
  <si>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</si>
  <si>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</si>
  <si>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</si>
  <si>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</si>
  <si>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</si>
  <si>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</si>
  <si>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</si>
  <si>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</si>
  <si>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</si>
  <si>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</si>
  <si>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</si>
  <si>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</si>
  <si>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</si>
  <si>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</si>
  <si>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</si>
  <si>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</si>
  <si>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</si>
  <si>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</si>
  <si>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</si>
  <si>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</si>
  <si>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</si>
  <si>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</si>
  <si>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</si>
  <si>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</si>
  <si>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</si>
  <si>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</si>
  <si>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</si>
  <si>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</si>
  <si>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</si>
  <si>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</si>
  <si>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</si>
  <si>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</si>
  <si>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</si>
  <si>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</si>
  <si>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</si>
  <si>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</si>
  <si>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</si>
  <si>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</si>
  <si>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</si>
  <si>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</si>
  <si>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</si>
  <si>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</si>
  <si>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</si>
  <si>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</si>
  <si>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</si>
  <si>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</si>
  <si>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</si>
  <si>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</si>
  <si>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</si>
  <si>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</si>
  <si>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</si>
  <si>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</si>
  <si>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</si>
  <si>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</si>
  <si>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</si>
  <si>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</si>
  <si>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</si>
  <si>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</si>
  <si>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</si>
  <si>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</si>
  <si>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</si>
  <si>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</si>
  <si>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</si>
  <si>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</si>
  <si>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</si>
  <si>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</si>
  <si>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</si>
  <si>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</si>
  <si>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</si>
  <si>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</si>
  <si>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</si>
  <si>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</si>
  <si>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</si>
  <si>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</si>
  <si>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</si>
  <si>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</si>
  <si>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</si>
  <si>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</si>
  <si>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</si>
  <si>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</si>
  <si>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</si>
  <si>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</si>
  <si>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</si>
  <si>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</si>
  <si>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</si>
  <si>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</si>
  <si>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</si>
  <si>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</si>
  <si>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</si>
  <si>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</si>
  <si>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</si>
  <si>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</si>
  <si>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</si>
  <si>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</si>
  <si>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</si>
  <si>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</si>
  <si>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</si>
  <si>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</si>
  <si>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</si>
  <si>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</si>
  <si>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</si>
  <si>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</si>
  <si>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</si>
  <si>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</si>
  <si>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</si>
  <si>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</si>
  <si>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</si>
  <si>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</si>
  <si>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</si>
  <si>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</si>
  <si>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</si>
  <si>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</si>
  <si>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</si>
  <si>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</si>
  <si>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</si>
  <si>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</si>
  <si>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</si>
  <si>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</si>
  <si>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</si>
  <si>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</si>
  <si>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</si>
  <si>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</si>
  <si>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</si>
  <si>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</si>
  <si>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</si>
  <si>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</si>
  <si>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</si>
  <si>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</si>
  <si>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</si>
  <si>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</si>
  <si>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</si>
  <si>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</si>
  <si>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</si>
  <si>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</si>
  <si>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</si>
  <si>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</si>
  <si>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</si>
  <si>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</si>
  <si>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</si>
  <si>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</si>
  <si>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</si>
  <si>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</si>
  <si>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</si>
  <si>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</si>
  <si>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</si>
  <si>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</si>
  <si>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</si>
  <si>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</si>
  <si>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</si>
  <si>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</si>
  <si>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</si>
  <si>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</si>
  <si>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</si>
  <si>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</si>
  <si>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</si>
  <si>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</si>
  <si>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</si>
  <si>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</si>
  <si>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</si>
  <si>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</si>
  <si>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</si>
  <si>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</si>
  <si>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</si>
  <si>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</si>
  <si>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</si>
  <si>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</si>
  <si>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</si>
  <si>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</si>
  <si>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</si>
  <si>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</si>
  <si>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</si>
  <si>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</si>
  <si>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</si>
  <si>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</si>
  <si>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</si>
  <si>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</si>
  <si>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</si>
  <si>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</si>
  <si>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</si>
  <si>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</si>
  <si>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</si>
  <si>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</si>
  <si>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</si>
  <si>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</si>
  <si>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</si>
  <si>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</si>
  <si>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</si>
  <si>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</si>
  <si>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</si>
  <si>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</si>
  <si>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</si>
  <si>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</si>
  <si>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</si>
  <si>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</si>
  <si>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</si>
  <si>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</si>
  <si>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</si>
  <si>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</si>
  <si>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</si>
  <si>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</si>
  <si>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</si>
  <si>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</si>
  <si>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</si>
  <si>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</si>
  <si>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</si>
  <si>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</si>
  <si>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</si>
  <si>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</si>
  <si>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</si>
  <si>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</si>
  <si>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</si>
  <si>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</si>
  <si>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</si>
  <si>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</si>
  <si>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</si>
  <si>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</si>
  <si>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</si>
  <si>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</si>
  <si>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</si>
  <si>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</si>
  <si>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</si>
  <si>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</si>
  <si>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</si>
  <si>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</si>
  <si>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</si>
  <si>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</si>
  <si>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</si>
  <si>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</si>
  <si>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</si>
  <si>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</si>
  <si>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</si>
  <si>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</si>
  <si>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</si>
  <si>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</si>
  <si>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</si>
  <si>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</si>
  <si>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</si>
  <si>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</si>
  <si>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</si>
  <si>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</si>
  <si>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</si>
  <si>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</si>
  <si>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</si>
  <si>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</si>
  <si>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</si>
  <si>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</si>
  <si>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</si>
  <si>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</si>
  <si>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</si>
  <si>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</si>
  <si>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</si>
  <si>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</si>
  <si>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</si>
  <si>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</si>
  <si>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</si>
  <si>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</si>
  <si>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</si>
  <si>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</si>
  <si>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</si>
  <si>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</si>
  <si>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</si>
  <si>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</si>
  <si>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</si>
  <si>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</si>
  <si>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</si>
  <si>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</si>
  <si>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</si>
  <si>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</si>
  <si>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</si>
  <si>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</si>
  <si>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</si>
  <si>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</si>
  <si>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</si>
  <si>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</si>
  <si>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</si>
  <si>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</si>
  <si>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</si>
  <si>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</si>
  <si>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</si>
  <si>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</si>
  <si>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</si>
  <si>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</si>
  <si>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</si>
  <si>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</si>
  <si>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</si>
  <si>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</si>
  <si>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</si>
  <si>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</si>
  <si>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</si>
  <si>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</si>
  <si>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</si>
  <si>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</si>
  <si>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</si>
  <si>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</si>
  <si>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</si>
  <si>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</si>
  <si>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</si>
  <si>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</si>
  <si>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</si>
  <si>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</si>
  <si>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</si>
  <si>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</si>
  <si>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</si>
  <si>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</si>
  <si>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</si>
  <si>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</si>
  <si>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</si>
  <si>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</si>
  <si>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</si>
  <si>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</si>
  <si>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</si>
  <si>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</si>
  <si>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</si>
  <si>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</si>
  <si>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</si>
  <si>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</si>
  <si>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</si>
  <si>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</si>
  <si>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</si>
  <si>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</si>
  <si>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</si>
  <si>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</si>
  <si>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</si>
  <si>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</si>
  <si>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</si>
  <si>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</si>
  <si>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</si>
  <si>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</si>
  <si>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</si>
  <si>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</si>
  <si>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</si>
  <si>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</si>
  <si>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</si>
  <si>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</si>
  <si>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</si>
  <si>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</si>
  <si>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</si>
  <si>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</si>
  <si>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</si>
  <si>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</si>
  <si>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</si>
  <si>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</si>
  <si>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</si>
  <si>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</si>
  <si>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</si>
  <si>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</si>
  <si>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</si>
  <si>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</si>
  <si>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</si>
  <si>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</si>
  <si>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</si>
  <si>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</si>
  <si>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</si>
  <si>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</si>
  <si>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</si>
  <si>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</si>
  <si>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</si>
  <si>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</si>
  <si>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</si>
  <si>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</si>
  <si>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</si>
  <si>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</si>
  <si>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</si>
  <si>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</si>
  <si>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</si>
  <si>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</si>
  <si>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</si>
  <si>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</si>
  <si>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</si>
  <si>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</si>
  <si>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</si>
  <si>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</si>
  <si>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</si>
  <si>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</si>
  <si>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</si>
  <si>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</si>
  <si>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</si>
  <si>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</si>
  <si>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</si>
  <si>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</si>
  <si>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</si>
  <si>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</si>
  <si>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</si>
  <si>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</si>
  <si>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</si>
  <si>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</si>
  <si>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</si>
  <si>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</si>
  <si>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</si>
  <si>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</si>
  <si>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</si>
  <si>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</si>
  <si>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</si>
  <si>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</si>
  <si>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</si>
  <si>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</si>
  <si>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</si>
  <si>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</si>
  <si>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</si>
  <si>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</si>
  <si>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</si>
  <si>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</si>
  <si>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</si>
  <si>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</si>
  <si>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</si>
  <si>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</si>
  <si>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</si>
  <si>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</si>
  <si>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</si>
  <si>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</si>
  <si>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</si>
  <si>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</si>
  <si>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</si>
  <si>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</si>
  <si>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</si>
  <si>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</si>
  <si>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</si>
  <si>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</si>
  <si>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</si>
  <si>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</si>
  <si>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</si>
  <si>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</si>
  <si>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</si>
  <si>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</si>
  <si>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</si>
  <si>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</si>
  <si>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</si>
  <si>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</si>
  <si>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</si>
  <si>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</si>
  <si>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</si>
  <si>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</si>
  <si>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</si>
  <si>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</si>
  <si>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</si>
  <si>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</si>
  <si>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</si>
  <si>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</si>
  <si>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</si>
  <si>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</si>
  <si>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</si>
  <si>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</si>
  <si>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</si>
  <si>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</si>
  <si>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</si>
  <si>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</si>
  <si>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</si>
  <si>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</si>
  <si>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</si>
  <si>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</si>
  <si>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</si>
  <si>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</si>
  <si>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</si>
  <si>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</si>
  <si>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</si>
  <si>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</si>
  <si>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</si>
  <si>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</si>
  <si>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</si>
  <si>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</si>
  <si>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</si>
  <si>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</si>
  <si>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</si>
  <si>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</si>
  <si>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</si>
  <si>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</si>
  <si>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</si>
  <si>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</si>
  <si>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</si>
  <si>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</si>
  <si>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</si>
  <si>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</si>
  <si>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</si>
  <si>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</si>
  <si>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</si>
  <si>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</si>
  <si>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</si>
  <si>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</si>
  <si>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</si>
  <si>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</si>
  <si>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</si>
  <si>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</si>
  <si>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</si>
  <si>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</si>
  <si>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</si>
  <si>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</si>
  <si>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</si>
  <si>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</si>
  <si>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</si>
  <si>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</si>
  <si>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</si>
  <si>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</si>
  <si>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</si>
  <si>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</si>
  <si>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</si>
  <si>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</si>
  <si>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</si>
  <si>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</si>
  <si>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</si>
  <si>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</si>
  <si>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</si>
  <si>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</si>
  <si>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</si>
  <si>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</si>
  <si>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</si>
  <si>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</si>
  <si>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</si>
  <si>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</si>
  <si>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</si>
  <si>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</si>
  <si>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</si>
  <si>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</si>
  <si>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</si>
  <si>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</si>
  <si>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</si>
  <si>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</si>
  <si>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</si>
  <si>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</si>
  <si>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</si>
  <si>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</si>
  <si>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</si>
  <si>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</si>
  <si>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</si>
  <si>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</si>
  <si>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</si>
  <si>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</si>
  <si>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</si>
  <si>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</si>
  <si>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</si>
  <si>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</si>
  <si>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</si>
  <si>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</si>
  <si>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</si>
  <si>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</si>
  <si>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</si>
  <si>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</si>
  <si>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</si>
  <si>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</si>
  <si>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</si>
  <si>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</si>
  <si>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</si>
  <si>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</si>
  <si>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</si>
  <si>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</si>
  <si>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</si>
  <si>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</si>
  <si>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</si>
  <si>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</si>
  <si>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</si>
  <si>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</si>
  <si>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</si>
  <si>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</si>
  <si>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</si>
  <si>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</si>
  <si>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</si>
  <si>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</si>
  <si>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</si>
  <si>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</si>
  <si>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</si>
  <si>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</si>
  <si>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</si>
  <si>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</si>
  <si>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</si>
  <si>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</si>
  <si>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</si>
  <si>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</si>
  <si>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</si>
  <si>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</si>
  <si>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</si>
  <si>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</si>
  <si>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</si>
  <si>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</si>
  <si>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</si>
  <si>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</si>
  <si>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</si>
  <si>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</si>
  <si>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</si>
  <si>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</si>
  <si>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</si>
  <si>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</si>
  <si>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</si>
  <si>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</si>
  <si>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</si>
  <si>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</si>
  <si>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</si>
  <si>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</si>
  <si>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</si>
  <si>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</si>
  <si>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</si>
  <si>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</si>
  <si>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</si>
  <si>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</si>
  <si>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</si>
  <si>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</si>
  <si>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</si>
  <si>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</si>
  <si>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</si>
  <si>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</si>
  <si>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</si>
  <si>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</si>
  <si>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</si>
  <si>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</si>
  <si>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</si>
  <si>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</si>
  <si>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</si>
  <si>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</si>
  <si>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</si>
  <si>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</si>
  <si>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</si>
  <si>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</si>
  <si>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</si>
  <si>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</si>
  <si>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</si>
  <si>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</si>
  <si>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</si>
  <si>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</si>
  <si>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</si>
  <si>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</si>
  <si>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</si>
  <si>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</si>
  <si>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</si>
  <si>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</si>
  <si>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</si>
  <si>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</si>
  <si>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</si>
  <si>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</si>
  <si>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</si>
  <si>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</si>
  <si>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</si>
  <si>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</si>
  <si>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</si>
  <si>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</si>
  <si>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</si>
  <si>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</si>
  <si>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</si>
  <si>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</si>
  <si>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</si>
  <si>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</si>
  <si>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</si>
  <si>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</si>
  <si>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</si>
  <si>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</si>
  <si>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</si>
  <si>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</si>
  <si>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</si>
  <si>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</si>
  <si>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</si>
  <si>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</si>
  <si>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</si>
  <si>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</si>
  <si>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</si>
  <si>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</si>
  <si>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</si>
  <si>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</si>
  <si>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</si>
  <si>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</si>
  <si>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</si>
  <si>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</si>
  <si>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</si>
  <si>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</si>
  <si>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</si>
  <si>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</si>
  <si>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</si>
  <si>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</si>
  <si>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</si>
  <si>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</si>
  <si>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</si>
  <si>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</si>
  <si>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</si>
  <si>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</si>
  <si>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</si>
  <si>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</si>
  <si>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</si>
  <si>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</si>
  <si>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</si>
  <si>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</si>
  <si>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</si>
  <si>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</si>
  <si>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</si>
  <si>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</si>
  <si>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</si>
  <si>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</si>
  <si>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</si>
  <si>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</si>
  <si>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</si>
  <si>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</si>
  <si>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</si>
  <si>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</si>
  <si>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</si>
  <si>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</si>
  <si>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</si>
  <si>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</si>
  <si>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</si>
  <si>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</si>
  <si>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</si>
  <si>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</si>
  <si>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</si>
  <si>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</si>
  <si>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</si>
  <si>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</si>
  <si>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</si>
  <si>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</si>
  <si>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</si>
  <si>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</si>
  <si>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</si>
  <si>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</si>
  <si>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</si>
  <si>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</si>
  <si>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</si>
  <si>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</si>
  <si>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</si>
  <si>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</si>
  <si>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</si>
  <si>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</si>
  <si>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</si>
  <si>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</si>
  <si>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</si>
  <si>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</si>
  <si>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</si>
  <si>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</si>
  <si>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</si>
  <si>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</si>
  <si>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</si>
  <si>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</si>
  <si>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</si>
  <si>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</si>
  <si>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</si>
  <si>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</si>
  <si>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</si>
  <si>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</si>
  <si>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</si>
  <si>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</si>
  <si>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</si>
  <si>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</si>
  <si>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</si>
  <si>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</si>
  <si>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</si>
  <si>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</si>
  <si>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</si>
  <si>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</si>
  <si>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</si>
  <si>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</si>
  <si>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</si>
  <si>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</si>
  <si>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</si>
  <si>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</si>
  <si>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</si>
  <si>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</si>
  <si>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</si>
  <si>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</si>
  <si>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</si>
  <si>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</si>
  <si>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</si>
  <si>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</si>
  <si>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</si>
  <si>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</si>
  <si>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</si>
  <si>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</si>
  <si>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</si>
  <si>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</si>
  <si>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</si>
  <si>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</si>
  <si>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</si>
  <si>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</si>
  <si>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</si>
  <si>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</si>
  <si>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</si>
  <si>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</si>
  <si>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</si>
  <si>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</si>
  <si>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</si>
  <si>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</si>
  <si>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</si>
  <si>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</si>
  <si>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</si>
  <si>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</si>
  <si>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</si>
  <si>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</si>
  <si>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</si>
  <si>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</si>
  <si>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</si>
  <si>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</si>
  <si>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</si>
  <si>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</si>
  <si>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</si>
  <si>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</si>
  <si>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</si>
  <si>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</si>
  <si>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</si>
  <si>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</si>
  <si>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</si>
  <si>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</si>
  <si>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</si>
  <si>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</si>
  <si>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</si>
  <si>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</si>
  <si>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</si>
  <si>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</si>
  <si>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</si>
  <si>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</si>
  <si>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</si>
  <si>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</si>
  <si>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</si>
  <si>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</si>
  <si>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</si>
  <si>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</si>
  <si>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</si>
  <si>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</si>
  <si>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</si>
  <si>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</si>
  <si>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</si>
  <si>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</si>
  <si>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</si>
  <si>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</si>
  <si>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</si>
  <si>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</si>
  <si>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</si>
  <si>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</si>
  <si>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</si>
  <si>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</si>
  <si>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</si>
  <si>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</si>
  <si>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</si>
  <si>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</si>
  <si>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</si>
  <si>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</si>
  <si>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</si>
  <si>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</si>
  <si>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</si>
  <si>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</si>
  <si>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</si>
  <si>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</si>
  <si>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</si>
  <si>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</si>
  <si>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</si>
  <si>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</si>
  <si>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</si>
  <si>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</si>
  <si>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</si>
  <si>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</si>
  <si>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</si>
  <si>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</si>
  <si>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</si>
  <si>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</si>
  <si>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</si>
  <si>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</si>
  <si>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</si>
  <si>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</si>
  <si>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</si>
  <si>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</si>
  <si>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</si>
  <si>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</si>
  <si>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</si>
  <si>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</si>
  <si>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</si>
  <si>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</si>
  <si>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</si>
  <si>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</si>
  <si>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</si>
  <si>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</si>
  <si>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</si>
  <si>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</si>
  <si>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</si>
  <si>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</si>
  <si>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</si>
  <si>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</si>
  <si>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</si>
  <si>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</si>
  <si>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</si>
  <si>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</si>
  <si>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</si>
  <si>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</si>
  <si>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</si>
  <si>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</si>
  <si>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</si>
  <si>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</si>
  <si>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</si>
  <si>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</si>
  <si>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</si>
  <si>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</si>
  <si>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</si>
  <si>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</si>
  <si>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</si>
  <si>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</si>
  <si>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</si>
  <si>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</si>
  <si>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</si>
  <si>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</si>
  <si>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</si>
  <si>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</si>
  <si>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</si>
  <si>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</si>
  <si>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</si>
  <si>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</si>
  <si>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</si>
  <si>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</si>
  <si>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</si>
  <si>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</si>
  <si>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</si>
  <si>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</si>
  <si>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</si>
  <si>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</si>
  <si>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</si>
  <si>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</si>
  <si>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</si>
  <si>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</si>
  <si>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</si>
  <si>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</si>
  <si>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</si>
  <si>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</si>
  <si>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</si>
  <si>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</si>
  <si>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</si>
  <si>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</si>
  <si>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</si>
  <si>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</si>
  <si>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</si>
  <si>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</si>
  <si>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</si>
  <si>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</si>
  <si>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</si>
  <si>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</si>
  <si>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</si>
  <si>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</si>
  <si>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</si>
  <si>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</si>
  <si>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</si>
  <si>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</si>
  <si>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</si>
  <si>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</si>
  <si>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</si>
  <si>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</si>
  <si>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</si>
  <si>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</si>
  <si>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</si>
  <si>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</si>
  <si>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</si>
  <si>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</si>
  <si>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</si>
  <si>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</si>
  <si>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</si>
  <si>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</si>
  <si>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</si>
  <si>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</si>
  <si>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</si>
  <si>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</si>
  <si>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</si>
  <si>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</si>
  <si>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</si>
  <si>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</si>
  <si>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</si>
  <si>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</si>
  <si>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</si>
  <si>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</si>
  <si>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</si>
  <si>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</si>
  <si>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</si>
  <si>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</si>
  <si>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</si>
  <si>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</si>
  <si>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</si>
  <si>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</si>
  <si>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</si>
  <si>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</si>
  <si>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</si>
  <si>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</si>
  <si>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</si>
  <si>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</si>
  <si>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</si>
  <si>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</si>
  <si>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</si>
  <si>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</si>
  <si>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</si>
  <si>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</si>
  <si>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</si>
  <si>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</si>
  <si>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</si>
  <si>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</si>
  <si>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</si>
  <si>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</si>
  <si>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</si>
  <si>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</si>
  <si>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</si>
  <si>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</si>
  <si>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</si>
  <si>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</si>
  <si>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</si>
  <si>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</si>
  <si>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</si>
  <si>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</si>
  <si>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</si>
  <si>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</si>
  <si>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</si>
  <si>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</si>
  <si>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</si>
  <si>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</si>
  <si>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</si>
  <si>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</si>
  <si>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</si>
  <si>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</si>
  <si>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</si>
  <si>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</si>
  <si>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</si>
  <si>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</si>
  <si>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</si>
  <si>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</si>
  <si>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</si>
  <si>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</si>
  <si>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</si>
  <si>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</si>
  <si>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</si>
  <si>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</si>
  <si>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</si>
  <si>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</si>
  <si>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</si>
  <si>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</si>
  <si>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</si>
  <si>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</si>
  <si>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</si>
  <si>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</si>
  <si>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</si>
  <si>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</si>
  <si>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</si>
  <si>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</si>
  <si>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</si>
  <si>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</si>
  <si>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</si>
  <si>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</si>
  <si>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</si>
  <si>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</si>
  <si>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</si>
  <si>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</si>
  <si>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</si>
  <si>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</si>
  <si>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</si>
  <si>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</si>
  <si>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</si>
  <si>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</si>
  <si>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</si>
  <si>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</si>
  <si>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</si>
  <si>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</si>
  <si>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</si>
  <si>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</si>
  <si>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</si>
  <si>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</si>
  <si>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</si>
  <si>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</si>
  <si>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</si>
  <si>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</si>
  <si>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</si>
  <si>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</si>
  <si>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</si>
  <si>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</si>
  <si>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</si>
  <si>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</si>
  <si>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</si>
  <si>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</si>
  <si>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</si>
  <si>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</si>
  <si>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</si>
  <si>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</si>
  <si>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</si>
  <si>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</si>
  <si>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</si>
  <si>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</si>
  <si>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</si>
  <si>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</si>
  <si>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</si>
  <si>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</si>
  <si>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</si>
  <si>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</si>
  <si>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</si>
  <si>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</si>
  <si>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</si>
  <si>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</si>
  <si>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</si>
  <si>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</si>
  <si>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</si>
  <si>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</si>
  <si>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</si>
  <si>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</si>
  <si>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</si>
  <si>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</si>
  <si>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</si>
  <si>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</si>
  <si>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</si>
  <si>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</si>
  <si>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</si>
  <si>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</si>
  <si>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</si>
  <si>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</si>
  <si>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</si>
  <si>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</si>
  <si>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</si>
  <si>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</si>
  <si>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</si>
  <si>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</si>
  <si>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</si>
  <si>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</si>
  <si>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</si>
  <si>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</si>
  <si>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</si>
  <si>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</si>
  <si>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</si>
  <si>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</si>
  <si>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</si>
  <si>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</si>
  <si>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</si>
  <si>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</si>
  <si>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</si>
  <si>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</si>
  <si>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</si>
  <si>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</si>
  <si>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</si>
  <si>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</si>
  <si>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</si>
  <si>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</si>
  <si>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</si>
  <si>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</si>
  <si>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</si>
  <si>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</si>
  <si>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</si>
  <si>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</si>
  <si>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</si>
  <si>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</si>
  <si>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</si>
  <si>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</si>
  <si>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</si>
  <si>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</si>
  <si>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</si>
  <si>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</si>
  <si>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</si>
  <si>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</si>
  <si>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</si>
  <si>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</si>
  <si>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</si>
  <si>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</si>
  <si>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</si>
  <si>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</si>
  <si>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</si>
  <si>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</si>
  <si>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</si>
  <si>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</si>
  <si>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</si>
  <si>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</si>
  <si>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</si>
  <si>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</si>
  <si>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</si>
  <si>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</si>
  <si>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</si>
  <si>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</si>
  <si>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</si>
  <si>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</si>
  <si>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</si>
  <si>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</si>
  <si>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</si>
  <si>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</si>
  <si>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</si>
  <si>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</si>
  <si>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</si>
  <si>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</si>
  <si>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</si>
  <si>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</si>
  <si>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</si>
  <si>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</si>
  <si>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</si>
  <si>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</si>
  <si>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</si>
  <si>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</si>
  <si>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</si>
  <si>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</si>
  <si>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</si>
  <si>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</si>
  <si>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</si>
  <si>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</si>
  <si>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</si>
  <si>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</si>
  <si>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</si>
  <si>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</si>
  <si>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</si>
  <si>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</si>
  <si>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</si>
  <si>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</si>
  <si>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</si>
  <si>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</si>
  <si>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</si>
  <si>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</si>
  <si>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</si>
  <si>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</si>
  <si>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</si>
  <si>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</si>
  <si>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</si>
  <si>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</si>
  <si>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</si>
  <si>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</si>
  <si>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</si>
  <si>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</si>
  <si>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</si>
  <si>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</si>
  <si>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</si>
  <si>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</si>
  <si>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</si>
  <si>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</si>
  <si>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</si>
  <si>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</si>
  <si>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</si>
  <si>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</si>
  <si>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</si>
  <si>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</si>
  <si>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</si>
  <si>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</si>
  <si>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</si>
  <si>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</si>
  <si>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</si>
  <si>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</si>
  <si>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</si>
  <si>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</si>
  <si>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</si>
  <si>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</si>
  <si>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</si>
  <si>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</si>
  <si>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</si>
  <si>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</si>
  <si>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</si>
  <si>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</si>
  <si>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</si>
  <si>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</si>
  <si>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</si>
  <si>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</si>
  <si>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</si>
  <si>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</si>
  <si>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</si>
  <si>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</si>
  <si>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</si>
  <si>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</si>
  <si>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</si>
  <si>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</si>
  <si>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</si>
  <si>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</si>
  <si>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</si>
  <si>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</si>
  <si>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</si>
  <si>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</si>
  <si>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</si>
  <si>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</si>
  <si>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</si>
  <si>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</si>
  <si>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</si>
  <si>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</si>
  <si>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</si>
  <si>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</si>
  <si>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</si>
  <si>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</si>
  <si>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</si>
  <si>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</si>
  <si>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</si>
  <si>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</si>
  <si>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</si>
  <si>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</si>
  <si>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</si>
  <si>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</si>
  <si>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</si>
  <si>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</si>
  <si>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</si>
  <si>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</si>
  <si>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</si>
  <si>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</si>
  <si>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</si>
  <si>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</si>
  <si>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</si>
  <si>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</si>
  <si>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</si>
  <si>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</si>
  <si>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</si>
  <si>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</si>
  <si>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</si>
  <si>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</si>
  <si>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</si>
  <si>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</si>
  <si>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</si>
  <si>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</si>
  <si>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</si>
  <si>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</si>
  <si>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</si>
  <si>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</si>
  <si>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</si>
  <si>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</si>
  <si>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</si>
  <si>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</si>
  <si>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</si>
  <si>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</si>
  <si>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</si>
  <si>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</si>
  <si>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</si>
  <si>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</si>
  <si>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</si>
  <si>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</si>
  <si>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</si>
  <si>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</si>
  <si>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</si>
  <si>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</si>
  <si>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</si>
  <si>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</si>
  <si>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</si>
  <si>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</si>
  <si>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</si>
  <si>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</si>
  <si>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</si>
  <si>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</si>
  <si>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</si>
  <si>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</si>
  <si>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</si>
  <si>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</si>
  <si>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</si>
  <si>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</si>
  <si>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</si>
  <si>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</si>
  <si>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</si>
  <si>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</si>
  <si>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</si>
  <si>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</si>
  <si>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</si>
  <si>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</si>
  <si>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</si>
  <si>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</si>
  <si>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</si>
  <si>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</si>
  <si>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</si>
  <si>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</si>
  <si>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</si>
  <si>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</si>
  <si>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</si>
  <si>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</si>
  <si>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</si>
  <si>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</si>
  <si>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</si>
  <si>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</si>
  <si>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</si>
  <si>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</si>
  <si>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</si>
  <si>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</si>
  <si>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</si>
  <si>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</si>
  <si>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</si>
  <si>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</si>
  <si>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</si>
  <si>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</si>
  <si>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</si>
  <si>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</si>
  <si>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</si>
  <si>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</si>
  <si>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</si>
  <si>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</si>
  <si>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</si>
  <si>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</si>
  <si>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</si>
  <si>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</si>
  <si>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</si>
  <si>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</si>
  <si>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</si>
  <si>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</si>
  <si>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</si>
  <si>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</si>
  <si>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</si>
  <si>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</si>
  <si>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</si>
  <si>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</si>
  <si>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</si>
  <si>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</si>
  <si>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</si>
  <si>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</si>
  <si>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</si>
  <si>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</si>
  <si>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</si>
  <si>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</si>
  <si>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</si>
  <si>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</si>
  <si>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</si>
  <si>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</si>
  <si>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</si>
  <si>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</si>
  <si>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</si>
  <si>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</si>
  <si>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</si>
  <si>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</si>
  <si>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</si>
  <si>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</si>
  <si>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</si>
  <si>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</si>
  <si>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</si>
  <si>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</si>
  <si>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</si>
  <si>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</si>
  <si>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</si>
  <si>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</si>
  <si>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</si>
  <si>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</si>
  <si>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</si>
  <si>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</si>
  <si>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</si>
  <si>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</si>
  <si>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</si>
  <si>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</si>
  <si>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</si>
  <si>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</si>
  <si>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</si>
  <si>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</si>
  <si>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</si>
  <si>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</si>
  <si>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</si>
  <si>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</si>
  <si>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</si>
  <si>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</si>
  <si>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</si>
  <si>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</si>
  <si>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</si>
  <si>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</si>
  <si>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</si>
  <si>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</si>
  <si>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</si>
  <si>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</si>
  <si>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</si>
  <si>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</si>
  <si>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</si>
  <si>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</si>
  <si>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</si>
  <si>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</si>
  <si>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</si>
  <si>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</si>
  <si>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</si>
  <si>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</si>
  <si>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</si>
  <si>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</si>
  <si>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</si>
  <si>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</si>
  <si>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</si>
  <si>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</si>
  <si>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</si>
  <si>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</si>
  <si>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</si>
  <si>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</si>
  <si>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</si>
  <si>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</si>
  <si>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</si>
  <si>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</si>
  <si>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</si>
  <si>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</si>
  <si>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</si>
  <si>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</si>
  <si>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</si>
  <si>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</si>
  <si>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</si>
  <si>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</si>
  <si>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</si>
  <si>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</si>
  <si>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</si>
  <si>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</si>
  <si>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</si>
  <si>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</si>
  <si>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</si>
  <si>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</si>
  <si>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</si>
  <si>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</si>
  <si>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</si>
  <si>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</si>
  <si>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</si>
  <si>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</si>
  <si>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</si>
  <si>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</si>
  <si>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</si>
  <si>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</si>
  <si>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</si>
  <si>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</si>
  <si>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</si>
  <si>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</si>
  <si>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</si>
  <si>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</si>
  <si>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</si>
  <si>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</si>
  <si>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</si>
  <si>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</si>
  <si>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</si>
  <si>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</si>
  <si>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</si>
  <si>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</si>
  <si>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</si>
  <si>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</si>
  <si>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</si>
  <si>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</si>
  <si>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</si>
  <si>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</si>
  <si>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</si>
  <si>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</si>
  <si>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</si>
  <si>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</si>
  <si>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</si>
  <si>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</si>
  <si>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</si>
  <si>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</si>
  <si>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</si>
  <si>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</si>
  <si>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</si>
  <si>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</si>
  <si>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</si>
  <si>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</si>
  <si>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</si>
  <si>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</si>
  <si>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</si>
  <si>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</si>
  <si>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</si>
  <si>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</si>
  <si>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</si>
  <si>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</si>
  <si>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</si>
  <si>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</si>
  <si>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</si>
  <si>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</si>
  <si>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</si>
  <si>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</si>
  <si>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</si>
  <si>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</si>
  <si>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</si>
  <si>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</si>
  <si>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</si>
  <si>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</si>
  <si>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</si>
  <si>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</si>
  <si>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</si>
  <si>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</si>
  <si>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</si>
  <si>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</si>
  <si>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</si>
  <si>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</si>
  <si>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</si>
  <si>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</si>
  <si>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</si>
  <si>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</si>
  <si>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</si>
  <si>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</si>
  <si>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</si>
  <si>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</si>
  <si>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</si>
  <si>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</si>
  <si>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</si>
  <si>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</si>
  <si>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</si>
  <si>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</si>
  <si>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</si>
  <si>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</si>
  <si>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</si>
  <si>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</si>
  <si>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</si>
  <si>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</si>
  <si>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</si>
  <si>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</si>
  <si>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</si>
  <si>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</si>
  <si>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</si>
  <si>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</si>
  <si>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</si>
  <si>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</si>
  <si>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</si>
  <si>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</si>
  <si>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</si>
  <si>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</si>
  <si>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</si>
  <si>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</si>
  <si>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</si>
  <si>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</si>
  <si>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</si>
  <si>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</si>
  <si>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</si>
  <si>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</si>
  <si>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</si>
  <si>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</si>
  <si>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</si>
  <si>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</si>
  <si>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</si>
  <si>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</si>
  <si>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</si>
  <si>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</si>
  <si>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</si>
  <si>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</si>
  <si>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</si>
  <si>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</si>
  <si>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</si>
  <si>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</si>
  <si>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</si>
  <si>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</si>
  <si>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</si>
  <si>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</si>
  <si>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</si>
  <si>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</si>
  <si>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</si>
  <si>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</si>
  <si>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</si>
  <si>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</si>
  <si>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</si>
  <si>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</si>
  <si>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</si>
  <si>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</si>
  <si>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</si>
  <si>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</si>
  <si>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</si>
  <si>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</si>
  <si>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</si>
  <si>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</si>
  <si>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</si>
  <si>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</si>
  <si>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</si>
  <si>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</si>
  <si>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</si>
  <si>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</si>
  <si>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</si>
  <si>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</si>
  <si>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</si>
  <si>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</si>
  <si>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</si>
  <si>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</si>
  <si>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</si>
  <si>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</si>
  <si>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</si>
  <si>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</si>
  <si>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</si>
  <si>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</si>
  <si>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</si>
  <si>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</si>
  <si>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</si>
  <si>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</si>
  <si>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</si>
  <si>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</si>
  <si>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</si>
  <si>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</si>
  <si>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</si>
  <si>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</si>
  <si>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</si>
  <si>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</si>
  <si>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</si>
  <si>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</si>
  <si>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</si>
  <si>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</si>
  <si>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</si>
  <si>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</si>
  <si>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</si>
  <si>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</si>
  <si>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</si>
  <si>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</si>
  <si>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</si>
  <si>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</si>
  <si>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</si>
  <si>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</si>
  <si>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</si>
  <si>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</si>
  <si>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</si>
  <si>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</si>
  <si>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</si>
  <si>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</si>
  <si>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</si>
  <si>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</si>
  <si>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</si>
  <si>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</si>
  <si>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</si>
  <si>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</si>
  <si>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</si>
  <si>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</si>
  <si>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</si>
  <si>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</si>
  <si>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</si>
  <si>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</si>
  <si>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</si>
  <si>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</si>
  <si>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</si>
  <si>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</si>
  <si>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</si>
  <si>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</si>
  <si>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</si>
  <si>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</si>
  <si>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</si>
  <si>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</si>
  <si>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</si>
  <si>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</si>
  <si>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</si>
  <si>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</si>
  <si>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</si>
  <si>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</si>
  <si>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</si>
  <si>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</si>
  <si>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</si>
  <si>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</si>
  <si>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</si>
  <si>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</si>
  <si>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</si>
  <si>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</si>
  <si>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</si>
  <si>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</si>
  <si>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</si>
  <si>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</si>
  <si>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</si>
  <si>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</si>
  <si>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</si>
  <si>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</si>
  <si>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</si>
  <si>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</si>
  <si>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</si>
  <si>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</si>
  <si>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</si>
  <si>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</si>
  <si>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</si>
  <si>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</si>
  <si>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</si>
  <si>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</si>
  <si>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</si>
  <si>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</si>
  <si>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</si>
  <si>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</si>
  <si>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</si>
  <si>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</si>
  <si>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</si>
  <si>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</si>
  <si>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</si>
  <si>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</si>
  <si>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</si>
  <si>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</si>
  <si>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</si>
  <si>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</si>
  <si>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</si>
  <si>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</si>
  <si>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</si>
  <si>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</si>
  <si>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</si>
  <si>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</si>
  <si>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</si>
  <si>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</si>
  <si>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</si>
  <si>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</si>
  <si>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</si>
  <si>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</si>
  <si>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</si>
  <si>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</si>
  <si>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</si>
  <si>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</si>
  <si>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</si>
  <si>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</si>
  <si>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</si>
  <si>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</si>
  <si>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</si>
  <si>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</si>
  <si>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</si>
  <si>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</si>
  <si>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</si>
  <si>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</si>
  <si>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</si>
  <si>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</si>
  <si>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</si>
  <si>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</si>
  <si>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</si>
  <si>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</si>
  <si>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</si>
  <si>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</si>
  <si>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</si>
  <si>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</si>
  <si>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</si>
  <si>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</si>
  <si>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</si>
  <si>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</si>
  <si>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</si>
  <si>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</si>
  <si>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</si>
  <si>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</si>
  <si>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</si>
  <si>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</si>
  <si>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</si>
  <si>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</si>
  <si>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</si>
  <si>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</si>
  <si>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</si>
  <si>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</si>
  <si>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</si>
  <si>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</si>
  <si>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</si>
  <si>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</si>
  <si>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</si>
  <si>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</si>
  <si>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</si>
  <si>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</si>
  <si>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</si>
  <si>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</si>
  <si>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</si>
  <si>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</si>
  <si>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</si>
  <si>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</si>
  <si>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</si>
  <si>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</si>
  <si>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</si>
  <si>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</si>
  <si>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</si>
  <si>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</si>
  <si>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</si>
  <si>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</si>
  <si>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</si>
  <si>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</si>
  <si>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</si>
  <si>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</si>
  <si>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</si>
  <si>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</si>
  <si>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</si>
  <si>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</si>
  <si>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</si>
  <si>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</si>
  <si>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</si>
  <si>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</si>
  <si>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</si>
  <si>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</si>
  <si>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</si>
  <si>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</si>
  <si>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</si>
  <si>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</si>
  <si>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</si>
  <si>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</si>
  <si>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</si>
  <si>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</si>
  <si>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</si>
  <si>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</si>
  <si>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</si>
  <si>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</si>
  <si>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</si>
  <si>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</si>
  <si>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</si>
  <si>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</si>
  <si>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</si>
  <si>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</si>
  <si>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</si>
  <si>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</si>
  <si>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</si>
  <si>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</si>
  <si>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</si>
  <si>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</si>
  <si>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</si>
  <si>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</si>
  <si>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</si>
  <si>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</si>
  <si>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</si>
  <si>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</si>
  <si>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</si>
  <si>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</si>
  <si>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</si>
  <si>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</si>
  <si>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</si>
  <si>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</si>
  <si>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</si>
  <si>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</si>
  <si>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</si>
  <si>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</si>
  <si>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</si>
  <si>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</si>
  <si>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</si>
  <si>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</si>
  <si>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</si>
  <si>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</si>
  <si>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</si>
  <si>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</si>
  <si>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</si>
  <si>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</si>
  <si>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</si>
  <si>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</si>
  <si>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</si>
  <si>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</si>
  <si>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</si>
  <si>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</si>
  <si>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</si>
  <si>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jono</t>
  </si>
  <si>
    <t>123761274124241</t>
  </si>
  <si>
    <t>1274621476912448</t>
  </si>
  <si>
    <t>0002APP20211204336</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</si>
  <si>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</si>
  <si>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</si>
  <si>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</si>
  <si>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</si>
  <si>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</si>
  <si>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</si>
  <si>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</si>
  <si>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</si>
  <si>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</si>
  <si>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</si>
  <si>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</si>
  <si>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</si>
  <si>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</si>
  <si>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</si>
  <si>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LookUp</t>
  </si>
  <si>
    <t>FT SANDI</t>
  </si>
  <si>
    <t>0002CUST20211204081</t>
  </si>
  <si>
    <t>Select ApplicationInProcess;Select ApplicationInProcess</t>
  </si>
  <si>
    <t>2183122030203339</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</si>
  <si>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</si>
  <si>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</si>
  <si>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</si>
  <si>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</si>
  <si>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</si>
  <si>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</si>
  <si>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</si>
  <si>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</si>
  <si>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</si>
  <si>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</si>
  <si>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</si>
  <si>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</si>
  <si>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</si>
  <si>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</si>
  <si>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</si>
  <si>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</si>
  <si>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</si>
  <si>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</si>
  <si>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</si>
  <si>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</si>
  <si>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</si>
  <si>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</si>
  <si>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</si>
  <si>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</si>
  <si>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</si>
  <si>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</si>
  <si>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</si>
  <si>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</si>
  <si>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</si>
  <si>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</si>
  <si>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</si>
  <si>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</si>
  <si>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</si>
  <si>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</si>
  <si>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</si>
  <si>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</si>
  <si>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</si>
  <si>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</si>
  <si>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</si>
  <si>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</si>
  <si>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</si>
  <si>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</si>
  <si>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</si>
  <si>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</si>
  <si>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</si>
  <si>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</si>
  <si>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</si>
  <si>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</si>
  <si>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</si>
  <si>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</si>
  <si>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</si>
  <si>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t>
  </si>
  <si>
    <t>128476912484291</t>
  </si>
  <si>
    <t>mama budi</t>
  </si>
  <si>
    <t>budi@gmail.com</t>
  </si>
  <si>
    <t>PT ASECA</t>
  </si>
  <si>
    <t>728374827384153</t>
  </si>
  <si>
    <t>FT LUIS;FT SANDI</t>
  </si>
  <si>
    <t>TONO;PT LOPO</t>
  </si>
  <si>
    <t>oksnd2382ED</t>
  </si>
  <si>
    <t>kisi23182412</t>
  </si>
  <si>
    <t>ksf2131235D</t>
  </si>
  <si>
    <t>skdn2512</t>
  </si>
  <si>
    <t>214jnjo124</t>
  </si>
  <si>
    <t>AVX</t>
  </si>
  <si>
    <t>FT SANDI;FT LUIS</t>
  </si>
  <si>
    <t>Select SimilarData;Select ApplicationInProcess</t>
  </si>
  <si>
    <t>0002APP20211205000</t>
  </si>
  <si>
    <t>Button Save Tidak Berfungsi</t>
  </si>
  <si>
    <t>Failed Data Lookup Tidak Sesuai DB</t>
  </si>
  <si>
    <t>0002APP20211205592</t>
  </si>
  <si>
    <t>HARTONO RACHMAT;PT LOPO</t>
  </si>
  <si>
    <t>02/15/2001</t>
  </si>
  <si>
    <t>IBU FT TIO</t>
  </si>
  <si>
    <t>Please click Calculate Insurance.</t>
  </si>
  <si>
    <t>11,134,500</t>
  </si>
  <si>
    <t>14.682159</t>
  </si>
  <si>
    <t>Failed Verify Match / Equal</t>
  </si>
  <si>
    <t>Return Commission &amp; Reserved Fund</t>
  </si>
  <si>
    <t>Return To</t>
  </si>
  <si>
    <t>Return Reason</t>
  </si>
  <si>
    <t>Return Notes</t>
  </si>
  <si>
    <t>Return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</si>
</sst>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7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10" fontId="0" fillId="0" borderId="1" xfId="0" applyNumberFormat="1" applyBorder="1"/>
    <xf numFmtId="43" fontId="0" fillId="0" borderId="1" xfId="0" applyNumberFormat="1" applyBorder="1"/>
    <xf numFmtId="166" fontId="0" fillId="0" borderId="1" xfId="0" applyNumberFormat="1" applyBorder="1"/>
    <xf numFmtId="0" fontId="0" fillId="0" borderId="0" xfId="0"/>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0" xfId="0"/>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bud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3" sqref="A3"/>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2</v>
      </c>
      <c r="B2" s="18">
        <f>COUNTA('2.TabFamilyData'!$B$12:$XFD$12)</f>
        <v>3</v>
      </c>
      <c r="C2" s="18">
        <f>COUNTA('3a.TabGuarantorDataPersonal'!$B$12:$XFD$12)</f>
        <v>2</v>
      </c>
      <c r="D2" s="18">
        <f>COUNTA('3b.TabGuarantorDataCompany'!$B$12:$XFD$12)</f>
        <v>2</v>
      </c>
      <c r="E2" s="1">
        <f>COUNTA('5.TabReferantorData'!$B$12:$XFD$12)</f>
        <v>2</v>
      </c>
      <c r="F2" s="1">
        <f>COUNTA('7a.Accessories'!$B$12:$XFD$12)</f>
        <v>2</v>
      </c>
      <c r="G2" s="1">
        <f>COUNTA('12.TabUploadDocument'!$B$12:$XFD$12)</f>
        <v>1</v>
      </c>
    </row>
    <row r="4" spans="1:7" x14ac:dyDescent="0.25">
      <c r="A4" s="18" t="s">
        <v>3494</v>
      </c>
      <c r="B4" t="s">
        <v>3523</v>
      </c>
      <c r="C4" t="s">
        <v>3524</v>
      </c>
      <c r="D4" t="s">
        <v>3527</v>
      </c>
      <c r="E4" t="s">
        <v>3531</v>
      </c>
    </row>
    <row r="5" spans="1:7" x14ac:dyDescent="0.25">
      <c r="A5" s="18" t="s">
        <v>3533</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C5" sqref="C5"/>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27" t="s">
        <v>8</v>
      </c>
      <c r="D1" s="127" t="s">
        <v>8</v>
      </c>
      <c r="E1" s="127" t="s">
        <v>8</v>
      </c>
      <c r="F1" s="127" t="s">
        <v>8</v>
      </c>
      <c r="G1" s="127" t="s">
        <v>5</v>
      </c>
      <c r="H1" s="127" t="s">
        <v>5</v>
      </c>
      <c r="I1" s="127" t="s">
        <v>5</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c r="A7" s="18" t="s">
        <v>3592</v>
      </c>
    </row>
    <row r="8" spans="1:13" s="18" customFormat="1" x14ac:dyDescent="0.25">
      <c r="A8" s="33" t="s">
        <v>3528</v>
      </c>
      <c r="B8" s="18" t="s">
        <v>3612</v>
      </c>
    </row>
    <row r="9" spans="1:13" s="18" customFormat="1" x14ac:dyDescent="0.25">
      <c r="A9" s="33" t="s">
        <v>3507</v>
      </c>
      <c r="B9" s="115"/>
      <c r="C9" s="115"/>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c r="E12" s="18" t="s">
        <v>3081</v>
      </c>
    </row>
    <row r="13" spans="1:13" s="18" customFormat="1" x14ac:dyDescent="0.25">
      <c r="A13" s="18" t="s">
        <v>7</v>
      </c>
      <c r="B13" t="s">
        <v>3612</v>
      </c>
      <c r="C13" s="128" t="s">
        <v>3609</v>
      </c>
      <c r="D13" t="s">
        <v>3522</v>
      </c>
    </row>
    <row r="14" spans="1:13" s="18" customFormat="1" ht="15" customHeight="1" x14ac:dyDescent="0.25">
      <c r="A14" s="60" t="s">
        <v>2414</v>
      </c>
      <c r="B14" s="18" t="s">
        <v>3537</v>
      </c>
      <c r="C14" s="18" t="s">
        <v>2415</v>
      </c>
      <c r="D14" s="18" t="s">
        <v>2415</v>
      </c>
      <c r="E14" s="18" t="s">
        <v>2415</v>
      </c>
      <c r="F14" s="18" t="s">
        <v>2415</v>
      </c>
    </row>
    <row r="15" spans="1:13" s="132" customFormat="1" x14ac:dyDescent="0.25">
      <c r="A15" s="132" t="s">
        <v>3013</v>
      </c>
    </row>
    <row r="16" spans="1:13" s="18" customFormat="1" x14ac:dyDescent="0.25">
      <c r="A16" s="59" t="s">
        <v>3344</v>
      </c>
      <c r="B16" s="2" t="s">
        <v>3558</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3560</v>
      </c>
      <c r="C18" s="2" t="s">
        <v>3010</v>
      </c>
      <c r="D18" s="2" t="s">
        <v>3010</v>
      </c>
      <c r="E18" s="2" t="s">
        <v>3010</v>
      </c>
      <c r="F18" s="2" t="s">
        <v>3010</v>
      </c>
    </row>
    <row r="19" spans="1:6" s="18" customFormat="1" x14ac:dyDescent="0.25">
      <c r="A19" s="59" t="s">
        <v>3347</v>
      </c>
      <c r="B19" t="s">
        <v>6</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3532</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t="s">
        <v>3614</v>
      </c>
      <c r="C27" s="72" t="s">
        <v>3251</v>
      </c>
      <c r="D27" s="72" t="s">
        <v>3252</v>
      </c>
      <c r="E27" s="72" t="s">
        <v>3253</v>
      </c>
      <c r="F27" s="72" t="s">
        <v>3254</v>
      </c>
    </row>
    <row r="28" spans="1:6" s="18" customFormat="1" x14ac:dyDescent="0.25">
      <c r="A28" s="59" t="s">
        <v>3355</v>
      </c>
      <c r="B28" t="s">
        <v>3560</v>
      </c>
      <c r="C28" s="2" t="s">
        <v>3206</v>
      </c>
      <c r="D28" s="2" t="s">
        <v>3206</v>
      </c>
      <c r="E28" s="2" t="s">
        <v>3206</v>
      </c>
      <c r="F28" s="2" t="s">
        <v>3206</v>
      </c>
    </row>
    <row r="29" spans="1:6" s="18" customFormat="1" x14ac:dyDescent="0.25">
      <c r="A29" s="18" t="s">
        <v>22</v>
      </c>
    </row>
    <row r="30" spans="1:6" s="18" customFormat="1" x14ac:dyDescent="0.25">
      <c r="A30" s="59" t="s">
        <v>3356</v>
      </c>
      <c r="B30" t="s">
        <v>3615</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32" customFormat="1" x14ac:dyDescent="0.25">
      <c r="A32" s="132"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32" customFormat="1" x14ac:dyDescent="0.25">
      <c r="A37" s="132"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7" priority="3">
      <formula>A$14="Input Data"</formula>
    </cfRule>
  </conditionalFormatting>
  <conditionalFormatting sqref="A31 G26:XFD31 A19:XFD24 A38:XFD45 A26:F30">
    <cfRule type="expression" dxfId="156" priority="2">
      <formula>A$14="LookUp"</formula>
    </cfRule>
  </conditionalFormatting>
  <conditionalFormatting sqref="A22:XFD22">
    <cfRule type="expression" dxfId="155" priority="1">
      <formula>OR(A$21="E-KTP",A$21="AKTA",A$21="NPWP")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D13" sqref="D13"/>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5</v>
      </c>
      <c r="D1" s="127" t="s">
        <v>8</v>
      </c>
      <c r="E1" s="127" t="s">
        <v>8</v>
      </c>
      <c r="F1" s="127" t="s">
        <v>8</v>
      </c>
      <c r="G1" s="127" t="s">
        <v>3544</v>
      </c>
      <c r="H1" s="127" t="s">
        <v>3544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3052</v>
      </c>
      <c r="C2" s="127" t="s">
        <v>3052</v>
      </c>
      <c r="D2" s="127" t="s">
        <v>3052</v>
      </c>
      <c r="E2" s="127" t="s">
        <v>3052</v>
      </c>
      <c r="F2" s="127" t="s">
        <v>3052</v>
      </c>
      <c r="G2" s="127" t="s">
        <v>3545</v>
      </c>
      <c r="H2" s="127" t="s">
        <v>3545</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3528</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0002APP20211205592</v>
      </c>
      <c r="C12" s="52" t="str">
        <f>'1.TabCustomerMainData'!$B$13</f>
        <v>0002APP20211205592</v>
      </c>
      <c r="E12" s="52" t="str">
        <f>'1.TabCustomerMainData'!$C$13</f>
        <v>0002APP20211205000</v>
      </c>
    </row>
    <row r="13" spans="1:101" s="48" customFormat="1" x14ac:dyDescent="0.25">
      <c r="A13" s="62" t="s">
        <v>2414</v>
      </c>
      <c r="B13" s="48" t="s">
        <v>2415</v>
      </c>
      <c r="C13" s="48" t="s">
        <v>3537</v>
      </c>
      <c r="D13" s="48" t="s">
        <v>2415</v>
      </c>
      <c r="E13" s="48" t="s">
        <v>2415</v>
      </c>
      <c r="F13" s="48" t="s">
        <v>2415</v>
      </c>
    </row>
    <row r="14" spans="1:101" s="76" customFormat="1" x14ac:dyDescent="0.25">
      <c r="A14" s="76" t="s">
        <v>3017</v>
      </c>
    </row>
    <row r="15" spans="1:101" s="49" customFormat="1" x14ac:dyDescent="0.25">
      <c r="A15" s="63" t="s">
        <v>3344</v>
      </c>
      <c r="B15" s="48"/>
      <c r="C15" s="51" t="s">
        <v>3539</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3538</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3541</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3559</v>
      </c>
      <c r="C19" s="18" t="s">
        <v>3538</v>
      </c>
      <c r="D19" s="18" t="s">
        <v>3519</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3534</v>
      </c>
      <c r="C31" s="2" t="s">
        <v>3521</v>
      </c>
      <c r="D31" s="2" t="s">
        <v>3520</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36" customFormat="1" x14ac:dyDescent="0.25">
      <c r="A40" s="133" t="s">
        <v>3014</v>
      </c>
      <c r="B40" s="134"/>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c r="AE40" s="134"/>
      <c r="AF40" s="134"/>
      <c r="AG40" s="134"/>
      <c r="AH40" s="134"/>
      <c r="AI40" s="134"/>
      <c r="AJ40" s="134"/>
      <c r="AK40" s="134"/>
      <c r="AL40" s="134"/>
      <c r="AM40" s="134"/>
      <c r="AN40" s="134"/>
      <c r="AO40" s="134"/>
      <c r="AP40" s="134"/>
      <c r="AQ40" s="134"/>
      <c r="AR40" s="134"/>
      <c r="AS40" s="134"/>
      <c r="AT40" s="134"/>
      <c r="AU40" s="134"/>
      <c r="AV40" s="134"/>
      <c r="AW40" s="134"/>
      <c r="AX40" s="134"/>
      <c r="AY40" s="134"/>
      <c r="AZ40" s="134"/>
      <c r="BA40" s="134"/>
      <c r="BB40" s="134"/>
      <c r="BC40" s="134"/>
      <c r="BD40" s="134"/>
      <c r="BE40" s="134"/>
      <c r="BF40" s="134"/>
      <c r="BG40" s="134"/>
      <c r="BH40" s="134"/>
      <c r="BI40" s="134"/>
      <c r="BJ40" s="134"/>
      <c r="BK40" s="134"/>
      <c r="BL40" s="134"/>
      <c r="BM40" s="134"/>
      <c r="BN40" s="134"/>
      <c r="BO40" s="134"/>
      <c r="BP40" s="134"/>
      <c r="BQ40" s="134"/>
      <c r="BR40" s="134"/>
      <c r="BS40" s="134"/>
      <c r="BT40" s="134"/>
      <c r="BU40" s="134"/>
      <c r="BV40" s="134"/>
      <c r="BW40" s="134"/>
      <c r="BX40" s="134"/>
      <c r="BY40" s="134"/>
      <c r="BZ40" s="134"/>
      <c r="CA40" s="134"/>
      <c r="CB40" s="134"/>
      <c r="CC40" s="134"/>
      <c r="CD40" s="134"/>
      <c r="CE40" s="134"/>
      <c r="CF40" s="134"/>
      <c r="CG40" s="134"/>
      <c r="CH40" s="134"/>
      <c r="CI40" s="134"/>
      <c r="CJ40" s="134"/>
      <c r="CK40" s="134"/>
      <c r="CL40" s="134"/>
      <c r="CM40" s="134"/>
      <c r="CN40" s="134"/>
      <c r="CO40" s="134"/>
      <c r="CP40" s="134"/>
      <c r="CQ40" s="134"/>
      <c r="CR40" s="134"/>
      <c r="CS40" s="134"/>
      <c r="CT40" s="134"/>
      <c r="CU40" s="134"/>
      <c r="CV40" s="134"/>
      <c r="CW40" s="135"/>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33" customFormat="1" x14ac:dyDescent="0.25">
      <c r="A45" s="133" t="s">
        <v>3015</v>
      </c>
      <c r="B45" s="134"/>
      <c r="C45" s="134"/>
      <c r="D45" s="134"/>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4"/>
      <c r="BN45" s="134"/>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37" t="s">
        <v>100</v>
      </c>
      <c r="B60" s="137" t="s">
        <v>3157</v>
      </c>
    </row>
    <row r="61" spans="1:101" x14ac:dyDescent="0.25">
      <c r="A61" s="138"/>
      <c r="B61" s="138"/>
    </row>
  </sheetData>
  <mergeCells count="4">
    <mergeCell ref="A40:XFD40"/>
    <mergeCell ref="A45:XFD45"/>
    <mergeCell ref="B60:B61"/>
    <mergeCell ref="A60:A61"/>
  </mergeCells>
  <conditionalFormatting sqref="A15:XFD17">
    <cfRule type="expression" dxfId="154" priority="8">
      <formula>A$13="Input Data"</formula>
    </cfRule>
  </conditionalFormatting>
  <conditionalFormatting sqref="A31:A32 G29:XFD34 A33:F34 A19:XFD24 A29:F30 A46:XFD54">
    <cfRule type="expression" dxfId="153" priority="7">
      <formula>A$13="LookUp"</formula>
    </cfRule>
  </conditionalFormatting>
  <conditionalFormatting sqref="A22:XFD22">
    <cfRule type="expression" dxfId="152" priority="4">
      <formula>OR(A$21="E-KTP",A$21="AKTA",A$21="NPWP")</formula>
    </cfRule>
  </conditionalFormatting>
  <conditionalFormatting sqref="A36:XFD37">
    <cfRule type="expression" dxfId="151" priority="3">
      <formula>AND(A$35&lt;&gt;"Foreigner",A$35&lt;&gt;"Nationality",A$35&lt;&gt;"")</formula>
    </cfRule>
  </conditionalFormatting>
  <conditionalFormatting sqref="A47:XFD54">
    <cfRule type="expression" dxfId="150" priority="2">
      <formula>A$46="Yes"</formula>
    </cfRule>
  </conditionalFormatting>
  <conditionalFormatting sqref="B31:F32">
    <cfRule type="expression" dxfId="149"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0002APP20211205592</v>
      </c>
    </row>
    <row r="14" spans="1:26" ht="60" customHeight="1" x14ac:dyDescent="0.25">
      <c r="A14" s="11" t="s">
        <v>100</v>
      </c>
      <c r="B14" s="139" t="s">
        <v>3158</v>
      </c>
      <c r="C14" s="139"/>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13" workbookViewId="0">
      <pane xSplit="1" topLeftCell="B1" activePane="topRight" state="frozen"/>
      <selection pane="topRight" activeCell="B28" sqref="B2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0002APP20211205592</v>
      </c>
      <c r="C12" s="52" t="str">
        <f>'1.TabCustomerMainData'!$C$13</f>
        <v>0002APP20211205000</v>
      </c>
    </row>
    <row r="13" spans="1:6" s="18" customFormat="1" x14ac:dyDescent="0.25">
      <c r="A13" s="57" t="s">
        <v>2414</v>
      </c>
      <c r="B13" s="18" t="s">
        <v>2415</v>
      </c>
      <c r="C13" s="18" t="s">
        <v>2415</v>
      </c>
      <c r="D13" s="18" t="s">
        <v>2415</v>
      </c>
      <c r="E13" s="18" t="s">
        <v>2415</v>
      </c>
      <c r="F13" s="18" t="s">
        <v>2415</v>
      </c>
    </row>
    <row r="14" spans="1:6" s="132" customFormat="1" x14ac:dyDescent="0.25">
      <c r="A14" s="132"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237</v>
      </c>
      <c r="D18" s="18" t="s">
        <v>9</v>
      </c>
      <c r="E18" s="18" t="s">
        <v>9</v>
      </c>
      <c r="F18" s="18" t="s">
        <v>9</v>
      </c>
    </row>
    <row r="19" spans="1:6" s="18" customFormat="1" x14ac:dyDescent="0.25">
      <c r="A19" s="59" t="s">
        <v>3379</v>
      </c>
      <c r="B19" s="18" t="s">
        <v>3518</v>
      </c>
      <c r="C19" s="18" t="s">
        <v>3593</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3535</v>
      </c>
      <c r="C28" s="2" t="s">
        <v>3594</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3595</v>
      </c>
      <c r="D30" s="18" t="s">
        <v>3217</v>
      </c>
      <c r="E30" s="18" t="s">
        <v>3217</v>
      </c>
      <c r="F30" s="18" t="s">
        <v>3217</v>
      </c>
    </row>
    <row r="31" spans="1:6" s="18" customFormat="1" x14ac:dyDescent="0.25">
      <c r="A31" s="59" t="s">
        <v>3357</v>
      </c>
      <c r="B31" s="3" t="s">
        <v>3218</v>
      </c>
      <c r="C31" s="3" t="s">
        <v>3596</v>
      </c>
      <c r="D31" s="3" t="s">
        <v>3218</v>
      </c>
      <c r="E31" s="3" t="s">
        <v>3218</v>
      </c>
      <c r="F31" s="3" t="s">
        <v>3218</v>
      </c>
    </row>
    <row r="32" spans="1:6" s="132" customFormat="1" x14ac:dyDescent="0.25">
      <c r="A32" s="132"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32" customFormat="1" x14ac:dyDescent="0.25">
      <c r="A37" s="132" t="s">
        <v>3015</v>
      </c>
    </row>
    <row r="38" spans="1:6" s="18" customFormat="1" x14ac:dyDescent="0.25">
      <c r="A38" s="57" t="s">
        <v>37</v>
      </c>
      <c r="B38" s="18" t="s">
        <v>50</v>
      </c>
      <c r="C38" s="18" t="s">
        <v>50</v>
      </c>
      <c r="D38" s="18" t="s">
        <v>38</v>
      </c>
      <c r="E38" s="18" t="s">
        <v>38</v>
      </c>
      <c r="F38" s="18" t="s">
        <v>38</v>
      </c>
    </row>
    <row r="39" spans="1:6" s="18" customFormat="1" x14ac:dyDescent="0.25">
      <c r="A39" s="59" t="s">
        <v>3358</v>
      </c>
      <c r="D39" s="18" t="s">
        <v>3071</v>
      </c>
      <c r="E39" s="18" t="s">
        <v>3071</v>
      </c>
      <c r="F39" s="18" t="s">
        <v>3071</v>
      </c>
    </row>
    <row r="40" spans="1:6" s="18" customFormat="1" x14ac:dyDescent="0.25">
      <c r="A40" s="59" t="s">
        <v>3359</v>
      </c>
      <c r="B40" s="2"/>
      <c r="C40" s="2"/>
      <c r="D40" s="2" t="s">
        <v>3070</v>
      </c>
      <c r="E40" s="2" t="s">
        <v>3070</v>
      </c>
      <c r="F40" s="2" t="s">
        <v>3070</v>
      </c>
    </row>
    <row r="41" spans="1:6" s="18" customFormat="1" x14ac:dyDescent="0.25">
      <c r="A41" s="59" t="s">
        <v>3360</v>
      </c>
      <c r="B41" s="2"/>
      <c r="C41" s="2"/>
      <c r="D41" s="2" t="s">
        <v>110</v>
      </c>
      <c r="E41" s="2" t="s">
        <v>110</v>
      </c>
      <c r="F41" s="2" t="s">
        <v>110</v>
      </c>
    </row>
    <row r="42" spans="1:6" s="18" customFormat="1" x14ac:dyDescent="0.25">
      <c r="A42" s="59" t="s">
        <v>3361</v>
      </c>
      <c r="B42" s="2"/>
      <c r="C42" s="2"/>
      <c r="D42" s="2" t="s">
        <v>42</v>
      </c>
      <c r="E42" s="2" t="s">
        <v>42</v>
      </c>
      <c r="F42" s="2" t="s">
        <v>42</v>
      </c>
    </row>
    <row r="43" spans="1:6" s="18" customFormat="1" x14ac:dyDescent="0.25">
      <c r="A43" s="59" t="s">
        <v>3362</v>
      </c>
      <c r="D43" s="18" t="s">
        <v>43</v>
      </c>
      <c r="E43" s="18" t="s">
        <v>43</v>
      </c>
      <c r="F43" s="18" t="s">
        <v>43</v>
      </c>
    </row>
    <row r="44" spans="1:6" s="18" customFormat="1" x14ac:dyDescent="0.25">
      <c r="A44" s="59" t="s">
        <v>3363</v>
      </c>
      <c r="D44" s="18" t="s">
        <v>43</v>
      </c>
      <c r="E44" s="18" t="s">
        <v>43</v>
      </c>
      <c r="F44" s="18" t="s">
        <v>43</v>
      </c>
    </row>
    <row r="45" spans="1:6" s="18" customFormat="1" x14ac:dyDescent="0.25">
      <c r="A45" s="59" t="s">
        <v>3364</v>
      </c>
      <c r="D45" s="18" t="s">
        <v>2416</v>
      </c>
      <c r="E45" s="18" t="s">
        <v>2416</v>
      </c>
      <c r="F45" s="18" t="s">
        <v>2416</v>
      </c>
    </row>
    <row r="46" spans="1:6" s="18" customFormat="1" x14ac:dyDescent="0.25">
      <c r="A46" s="59" t="s">
        <v>3380</v>
      </c>
      <c r="D46" s="18" t="s">
        <v>45</v>
      </c>
      <c r="E46" s="18" t="s">
        <v>45</v>
      </c>
      <c r="F46" s="18" t="s">
        <v>45</v>
      </c>
    </row>
  </sheetData>
  <mergeCells count="3">
    <mergeCell ref="A37:XFD37"/>
    <mergeCell ref="A32:XFD32"/>
    <mergeCell ref="A14:XFD14"/>
  </mergeCells>
  <conditionalFormatting sqref="B15:XFD17">
    <cfRule type="expression" dxfId="148" priority="9">
      <formula>B$13="Input Data"</formula>
    </cfRule>
  </conditionalFormatting>
  <conditionalFormatting sqref="B19:XFD24 B26:XFD31 A38:XFD38 B39:XFD46">
    <cfRule type="expression" dxfId="147" priority="8">
      <formula>A$13="LookUp"</formula>
    </cfRule>
  </conditionalFormatting>
  <conditionalFormatting sqref="B22:XFD22">
    <cfRule type="expression" dxfId="146" priority="7">
      <formula>OR(B$21="E-KTP",B$21="AKTA",B$21="NPWP")</formula>
    </cfRule>
  </conditionalFormatting>
  <conditionalFormatting sqref="B39:XFD46">
    <cfRule type="expression" dxfId="145" priority="6">
      <formula>B$38="Yes"</formula>
    </cfRule>
  </conditionalFormatting>
  <conditionalFormatting sqref="A15:A17">
    <cfRule type="expression" dxfId="144" priority="5">
      <formula>A$13="Input Data"</formula>
    </cfRule>
  </conditionalFormatting>
  <conditionalFormatting sqref="A19:A24 A26:A31">
    <cfRule type="expression" dxfId="143" priority="4">
      <formula>A$13="LookUp"</formula>
    </cfRule>
  </conditionalFormatting>
  <conditionalFormatting sqref="A22">
    <cfRule type="expression" dxfId="142" priority="3">
      <formula>OR(A$21="E-KTP",A$21="AKTA",A$21="NPWP")</formula>
    </cfRule>
  </conditionalFormatting>
  <conditionalFormatting sqref="A39:A46">
    <cfRule type="expression" dxfId="141" priority="2">
      <formula>A$13="LookUp"</formula>
    </cfRule>
  </conditionalFormatting>
  <conditionalFormatting sqref="A39:A46">
    <cfRule type="expression" dxfId="140"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C7" sqref="C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3610</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0002APP20211205592</v>
      </c>
      <c r="C12" s="52" t="str">
        <f>'1.TabCustomerMainData'!$C$13</f>
        <v>0002APP20211205000</v>
      </c>
    </row>
    <row r="13" spans="1:6" s="18" customFormat="1" x14ac:dyDescent="0.25">
      <c r="A13" s="57" t="s">
        <v>2414</v>
      </c>
      <c r="B13" s="18" t="s">
        <v>2415</v>
      </c>
      <c r="C13" s="18" t="s">
        <v>2415</v>
      </c>
      <c r="D13" s="18" t="s">
        <v>2415</v>
      </c>
      <c r="E13" s="18" t="s">
        <v>2415</v>
      </c>
      <c r="F13" s="18" t="s">
        <v>2415</v>
      </c>
    </row>
    <row r="14" spans="1:6" s="132" customFormat="1" x14ac:dyDescent="0.25">
      <c r="A14" s="132"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3547</v>
      </c>
      <c r="C18" s="18" t="s">
        <v>3597</v>
      </c>
      <c r="D18" s="18" t="s">
        <v>3219</v>
      </c>
      <c r="E18" s="18" t="s">
        <v>3219</v>
      </c>
      <c r="F18" s="18" t="s">
        <v>3219</v>
      </c>
    </row>
    <row r="19" spans="1:6" s="18" customFormat="1" x14ac:dyDescent="0.25">
      <c r="A19" s="59" t="s">
        <v>3382</v>
      </c>
      <c r="B19" s="2" t="s">
        <v>3536</v>
      </c>
      <c r="C19" s="2" t="s">
        <v>3598</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32" customFormat="1" x14ac:dyDescent="0.25">
      <c r="A22" s="132" t="s">
        <v>3015</v>
      </c>
    </row>
    <row r="23" spans="1:6" s="18" customFormat="1" x14ac:dyDescent="0.25">
      <c r="A23" s="57" t="s">
        <v>37</v>
      </c>
      <c r="B23" s="18" t="s">
        <v>50</v>
      </c>
      <c r="C23" s="18" t="s">
        <v>50</v>
      </c>
      <c r="D23" s="18" t="s">
        <v>38</v>
      </c>
      <c r="E23" s="18" t="s">
        <v>38</v>
      </c>
      <c r="F23" s="18" t="s">
        <v>38</v>
      </c>
    </row>
    <row r="24" spans="1:6" s="18" customFormat="1" x14ac:dyDescent="0.25">
      <c r="A24" s="59" t="s">
        <v>3358</v>
      </c>
      <c r="D24" s="18" t="s">
        <v>3072</v>
      </c>
      <c r="E24" s="18" t="s">
        <v>3072</v>
      </c>
      <c r="F24" s="18" t="s">
        <v>3072</v>
      </c>
    </row>
    <row r="25" spans="1:6" s="18" customFormat="1" x14ac:dyDescent="0.25">
      <c r="A25" s="59" t="s">
        <v>3359</v>
      </c>
      <c r="B25" s="2"/>
      <c r="C25" s="2"/>
      <c r="D25" s="2">
        <v>6</v>
      </c>
      <c r="E25" s="2">
        <v>6</v>
      </c>
      <c r="F25" s="2">
        <v>6</v>
      </c>
    </row>
    <row r="26" spans="1:6" s="18" customFormat="1" x14ac:dyDescent="0.25">
      <c r="A26" s="59" t="s">
        <v>3360</v>
      </c>
      <c r="B26" s="2"/>
      <c r="C26" s="2"/>
      <c r="D26" s="2">
        <v>2</v>
      </c>
      <c r="E26" s="2">
        <v>2</v>
      </c>
      <c r="F26" s="2">
        <v>2</v>
      </c>
    </row>
    <row r="27" spans="1:6" s="18" customFormat="1" x14ac:dyDescent="0.25">
      <c r="A27" s="59" t="s">
        <v>3361</v>
      </c>
      <c r="B27" s="2"/>
      <c r="C27" s="2"/>
      <c r="D27" s="2" t="s">
        <v>3267</v>
      </c>
      <c r="E27" s="2" t="s">
        <v>3268</v>
      </c>
      <c r="F27" s="2" t="s">
        <v>3269</v>
      </c>
    </row>
    <row r="28" spans="1:6" s="18" customFormat="1" x14ac:dyDescent="0.25">
      <c r="A28" s="59" t="s">
        <v>3362</v>
      </c>
      <c r="D28" s="18" t="s">
        <v>56</v>
      </c>
      <c r="E28" s="18" t="s">
        <v>56</v>
      </c>
      <c r="F28" s="18" t="s">
        <v>56</v>
      </c>
    </row>
    <row r="29" spans="1:6" s="18" customFormat="1" x14ac:dyDescent="0.25">
      <c r="A29" s="59" t="s">
        <v>3363</v>
      </c>
      <c r="D29" s="18" t="s">
        <v>56</v>
      </c>
      <c r="E29" s="18" t="s">
        <v>56</v>
      </c>
      <c r="F29" s="18" t="s">
        <v>56</v>
      </c>
    </row>
    <row r="30" spans="1:6" s="18" customFormat="1" x14ac:dyDescent="0.25">
      <c r="A30" s="59" t="s">
        <v>3364</v>
      </c>
      <c r="D30" s="18" t="s">
        <v>2416</v>
      </c>
      <c r="E30" s="18" t="s">
        <v>2416</v>
      </c>
      <c r="F30" s="18" t="s">
        <v>2416</v>
      </c>
    </row>
    <row r="31" spans="1:6" s="18" customFormat="1" x14ac:dyDescent="0.25">
      <c r="A31" s="59" t="s">
        <v>3380</v>
      </c>
      <c r="D31" s="18" t="s">
        <v>44</v>
      </c>
      <c r="E31" s="18" t="s">
        <v>44</v>
      </c>
      <c r="F31" s="18" t="s">
        <v>44</v>
      </c>
    </row>
  </sheetData>
  <mergeCells count="2">
    <mergeCell ref="A14:XFD14"/>
    <mergeCell ref="A22:XFD22"/>
  </mergeCells>
  <conditionalFormatting sqref="B15:XFD16">
    <cfRule type="expression" dxfId="139" priority="7">
      <formula>B$13="Input Data"</formula>
    </cfRule>
  </conditionalFormatting>
  <conditionalFormatting sqref="B18:XFD19 B21:XFD21 A23:XFD23 B24:XFD31">
    <cfRule type="expression" dxfId="138" priority="6">
      <formula>A$13="LookUp"</formula>
    </cfRule>
  </conditionalFormatting>
  <conditionalFormatting sqref="B24:XFD31">
    <cfRule type="expression" dxfId="137" priority="5">
      <formula>B$23="Yes"</formula>
    </cfRule>
  </conditionalFormatting>
  <conditionalFormatting sqref="A15">
    <cfRule type="expression" dxfId="136" priority="4">
      <formula>A$13="Input Data"</formula>
    </cfRule>
  </conditionalFormatting>
  <conditionalFormatting sqref="A21 A18:A19">
    <cfRule type="expression" dxfId="135" priority="3">
      <formula>A$13="LookUp"</formula>
    </cfRule>
  </conditionalFormatting>
  <conditionalFormatting sqref="A24:A31">
    <cfRule type="expression" dxfId="134" priority="2">
      <formula>A$13="LookUp"</formula>
    </cfRule>
  </conditionalFormatting>
  <conditionalFormatting sqref="A24:A31">
    <cfRule type="expression" dxfId="133"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F23"/>
  <sheetViews>
    <sheetView workbookViewId="0">
      <pane xSplit="1" topLeftCell="B1" activePane="topRight" state="frozen"/>
      <selection pane="topRight" activeCell="C8" sqref="C8"/>
    </sheetView>
  </sheetViews>
  <sheetFormatPr defaultRowHeight="15" x14ac:dyDescent="0.25"/>
  <cols>
    <col min="1" max="1" width="22" bestFit="1" customWidth="1" collapsed="1"/>
    <col min="2" max="2" width="45.42578125"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COUNTIFS($A$12:$A$21, "*$*",B12:B21, "")</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row>
    <row r="11" spans="1:6" s="105" customFormat="1" x14ac:dyDescent="0.25">
      <c r="B11" s="104"/>
    </row>
    <row r="12" spans="1:6" s="18" customFormat="1" x14ac:dyDescent="0.25">
      <c r="A12" s="75" t="s">
        <v>3432</v>
      </c>
      <c r="B12" s="18" t="str">
        <f>'1.TabCustomerMainData'!$B$13</f>
        <v>0002APP20211205592</v>
      </c>
    </row>
    <row r="13" spans="1:6" s="18" customFormat="1" x14ac:dyDescent="0.25">
      <c r="A13" s="85" t="s">
        <v>3345</v>
      </c>
      <c r="B13" t="s">
        <v>6</v>
      </c>
      <c r="C13" s="86"/>
    </row>
    <row r="14" spans="1:6" s="18" customFormat="1" x14ac:dyDescent="0.25">
      <c r="A14" s="85" t="s">
        <v>3433</v>
      </c>
      <c r="B14" s="86" t="s">
        <v>3504</v>
      </c>
      <c r="C14" s="86"/>
    </row>
    <row r="15" spans="1:6" s="18" customFormat="1" x14ac:dyDescent="0.25">
      <c r="A15" s="85" t="s">
        <v>3505</v>
      </c>
      <c r="B15" s="86" t="s">
        <v>50</v>
      </c>
      <c r="C15" s="86"/>
    </row>
    <row r="16" spans="1:6" s="18" customFormat="1" x14ac:dyDescent="0.25">
      <c r="A16" s="85" t="s">
        <v>3434</v>
      </c>
      <c r="B16" s="86" t="s">
        <v>3599</v>
      </c>
      <c r="C16" s="86"/>
    </row>
    <row r="17" spans="1:3" s="18" customFormat="1" ht="30" x14ac:dyDescent="0.25">
      <c r="A17" s="85" t="s">
        <v>3435</v>
      </c>
      <c r="B17" s="86" t="s">
        <v>3540</v>
      </c>
      <c r="C17" s="114"/>
    </row>
    <row r="18" spans="1:3" s="18" customFormat="1" x14ac:dyDescent="0.25">
      <c r="A18" s="85" t="s">
        <v>3505</v>
      </c>
      <c r="B18" s="86"/>
      <c r="C18" s="86"/>
    </row>
    <row r="19" spans="1:3" s="18" customFormat="1" x14ac:dyDescent="0.25">
      <c r="A19" s="85" t="s">
        <v>3436</v>
      </c>
      <c r="B19" s="114" t="s">
        <v>3600</v>
      </c>
    </row>
    <row r="20" spans="1:3" s="18" customFormat="1" x14ac:dyDescent="0.25">
      <c r="A20" s="85" t="s">
        <v>3437</v>
      </c>
      <c r="B20" s="86" t="s">
        <v>3608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2" sqref="C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t="s">
        <v>5</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3528</v>
      </c>
    </row>
    <row r="10" spans="1:10" s="18" customFormat="1" x14ac:dyDescent="0.25">
      <c r="A10" s="18" t="s">
        <v>3508</v>
      </c>
      <c r="B10" s="18" t="s">
        <v>38</v>
      </c>
      <c r="C10" s="18" t="s">
        <v>38</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'1.TabCustomerMainData'!$C$13</f>
        <v>0002APP20211205000</v>
      </c>
      <c r="C12" s="52" t="str">
        <f>'1.TabCustomerMainData'!$B$13</f>
        <v>0002APP20211205592</v>
      </c>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5"/>
  <sheetViews>
    <sheetView topLeftCell="A49" workbookViewId="0">
      <pane xSplit="1" topLeftCell="B1" activePane="topRight" state="frozen"/>
      <selection activeCell="A34" sqref="A34"/>
      <selection pane="topRight" activeCell="B65" sqref="B6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3611</v>
      </c>
      <c r="C2" s="18" t="s">
        <v>3052</v>
      </c>
      <c r="D2" s="18" t="s">
        <v>3052</v>
      </c>
      <c r="E2" s="18" t="s">
        <v>3052</v>
      </c>
      <c r="F2" s="18" t="s">
        <v>3052</v>
      </c>
    </row>
    <row r="3" spans="1:6" s="18" customFormat="1" x14ac:dyDescent="0.25">
      <c r="A3" s="18" t="s">
        <v>3250</v>
      </c>
    </row>
    <row r="4" spans="1:6"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c r="C8" s="18" t="str">
        <f>'1.TabCustomerMainData'!C$13</f>
        <v>0002APP20211205000</v>
      </c>
    </row>
    <row r="9" spans="1:6" s="18" customFormat="1" x14ac:dyDescent="0.25">
      <c r="A9" s="33" t="s">
        <v>3528</v>
      </c>
    </row>
    <row r="10" spans="1:6" s="18" customFormat="1" x14ac:dyDescent="0.25">
      <c r="A10" s="18" t="s">
        <v>3508</v>
      </c>
      <c r="B10" s="18" t="str">
        <f>'1.TabCustomerMainData'!$B$10</f>
        <v>No</v>
      </c>
    </row>
    <row r="11" spans="1:6" s="132" customFormat="1" x14ac:dyDescent="0.25">
      <c r="A11" s="132" t="s">
        <v>3019</v>
      </c>
    </row>
    <row r="12" spans="1:6" s="18" customFormat="1" x14ac:dyDescent="0.25">
      <c r="A12" s="58" t="s">
        <v>3388</v>
      </c>
      <c r="B12" s="2" t="s">
        <v>3583</v>
      </c>
      <c r="C12" s="2" t="s">
        <v>3225</v>
      </c>
    </row>
    <row r="13" spans="1:6" s="18" customFormat="1" x14ac:dyDescent="0.25">
      <c r="A13" s="13" t="s">
        <v>59</v>
      </c>
      <c r="B13" s="18" t="s">
        <v>3485</v>
      </c>
    </row>
    <row r="14" spans="1:6" s="18" customFormat="1" x14ac:dyDescent="0.25">
      <c r="A14" s="58" t="s">
        <v>3389</v>
      </c>
      <c r="B14" s="18" t="s">
        <v>3484</v>
      </c>
    </row>
    <row r="15" spans="1:6" s="18" customFormat="1" x14ac:dyDescent="0.25">
      <c r="A15" s="18" t="s">
        <v>3487</v>
      </c>
    </row>
    <row r="16" spans="1:6" s="132" customFormat="1" x14ac:dyDescent="0.25">
      <c r="A16" s="132"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32" customFormat="1" x14ac:dyDescent="0.25">
      <c r="A29" s="132"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32" customFormat="1" x14ac:dyDescent="0.25">
      <c r="A49" s="132"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32" customFormat="1" ht="13.5" customHeight="1" x14ac:dyDescent="0.25">
      <c r="A55" s="132"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3525</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row r="62" spans="1:3" s="132" customFormat="1" ht="14.25" customHeight="1" x14ac:dyDescent="0.25">
      <c r="A62" s="132" t="s">
        <v>3585</v>
      </c>
    </row>
    <row r="63" spans="1:3" s="18" customFormat="1" x14ac:dyDescent="0.25">
      <c r="A63" s="18" t="s">
        <v>3587</v>
      </c>
      <c r="B63" s="18" t="s">
        <v>3590</v>
      </c>
    </row>
    <row r="64" spans="1:3" s="18" customFormat="1" x14ac:dyDescent="0.25">
      <c r="A64" s="18" t="s">
        <v>3586</v>
      </c>
      <c r="B64" s="18" t="s">
        <v>3589</v>
      </c>
    </row>
    <row r="65" spans="1:2" s="18" customFormat="1" x14ac:dyDescent="0.25">
      <c r="A65" s="18" t="s">
        <v>3588</v>
      </c>
      <c r="B65" s="18" t="s">
        <v>3591</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5" workbookViewId="0">
      <pane xSplit="1" topLeftCell="B1" activePane="topRight" state="frozen"/>
      <selection activeCell="A43" sqref="A43"/>
      <selection pane="topRight" activeCell="A34" sqref="A34:XFD3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3545</v>
      </c>
      <c r="C2" s="18" t="s">
        <v>3052</v>
      </c>
      <c r="D2" s="18" t="s">
        <v>3052</v>
      </c>
      <c r="E2" s="18" t="s">
        <v>3052</v>
      </c>
      <c r="F2" s="18" t="s">
        <v>3052</v>
      </c>
    </row>
    <row r="3" spans="1:6" s="18" customFormat="1" x14ac:dyDescent="0.25">
      <c r="A3" s="18" t="s">
        <v>3250</v>
      </c>
    </row>
    <row r="4" spans="1:6"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43" customFormat="1" x14ac:dyDescent="0.25">
      <c r="A11" s="140" t="s">
        <v>3024</v>
      </c>
      <c r="B11" s="141"/>
      <c r="C11" s="141"/>
      <c r="D11" s="141"/>
      <c r="E11" s="141"/>
    </row>
    <row r="12" spans="1:6" s="18" customFormat="1" x14ac:dyDescent="0.25">
      <c r="A12" s="58" t="s">
        <v>3406</v>
      </c>
      <c r="B12" s="8" t="s">
        <v>3486</v>
      </c>
      <c r="C12" s="8"/>
    </row>
    <row r="13" spans="1:6" s="18" customFormat="1" x14ac:dyDescent="0.25">
      <c r="A13" s="58" t="s">
        <v>3407</v>
      </c>
      <c r="B13" s="8" t="s">
        <v>3156</v>
      </c>
      <c r="C13" s="8" t="s">
        <v>3156</v>
      </c>
    </row>
    <row r="14" spans="1:6" s="18" customFormat="1" x14ac:dyDescent="0.25">
      <c r="A14" s="58" t="s">
        <v>3408</v>
      </c>
      <c r="B14" s="10" t="s">
        <v>3077</v>
      </c>
      <c r="C14" s="10" t="s">
        <v>3077</v>
      </c>
    </row>
    <row r="15" spans="1:6" s="18" customFormat="1" x14ac:dyDescent="0.25">
      <c r="A15" s="13" t="s">
        <v>96</v>
      </c>
      <c r="B15" s="10" t="s">
        <v>3078</v>
      </c>
      <c r="C15" s="10" t="s">
        <v>3078</v>
      </c>
    </row>
    <row r="16" spans="1:6" s="132" customFormat="1" x14ac:dyDescent="0.25">
      <c r="A16" s="140" t="s">
        <v>3025</v>
      </c>
      <c r="B16" s="141"/>
      <c r="C16" s="141"/>
      <c r="D16" s="141"/>
      <c r="E16" s="141"/>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3601</v>
      </c>
      <c r="C29" s="81"/>
    </row>
    <row r="30" spans="1:5" s="18" customFormat="1" x14ac:dyDescent="0.25">
      <c r="A30" s="58" t="s">
        <v>3418</v>
      </c>
      <c r="B30" s="116" t="s">
        <v>3602</v>
      </c>
      <c r="C30" s="81"/>
    </row>
    <row r="31" spans="1:5" s="18" customFormat="1" x14ac:dyDescent="0.25">
      <c r="A31" s="58" t="s">
        <v>3419</v>
      </c>
      <c r="B31" s="116" t="s">
        <v>3603</v>
      </c>
      <c r="C31" s="81"/>
    </row>
    <row r="32" spans="1:5" s="18" customFormat="1" x14ac:dyDescent="0.25">
      <c r="A32" s="58" t="s">
        <v>3420</v>
      </c>
      <c r="B32" s="116" t="s">
        <v>3604</v>
      </c>
      <c r="C32" s="81"/>
    </row>
    <row r="33" spans="1:3" s="18" customFormat="1" x14ac:dyDescent="0.25">
      <c r="A33" s="58" t="s">
        <v>3421</v>
      </c>
      <c r="B33" s="7" t="s">
        <v>3605</v>
      </c>
      <c r="C33" s="7"/>
    </row>
    <row r="34" spans="1:3" s="132" customFormat="1" x14ac:dyDescent="0.25">
      <c r="A34" s="140" t="s">
        <v>3026</v>
      </c>
      <c r="B34" s="141"/>
    </row>
    <row r="35" spans="1:3" s="18" customFormat="1" x14ac:dyDescent="0.25">
      <c r="A35" s="58" t="s">
        <v>3422</v>
      </c>
      <c r="B35" s="7" t="s">
        <v>3079</v>
      </c>
      <c r="C35" s="7" t="s">
        <v>3273</v>
      </c>
    </row>
    <row r="36" spans="1:3" s="132" customFormat="1" x14ac:dyDescent="0.25">
      <c r="A36" s="140" t="s">
        <v>3027</v>
      </c>
      <c r="B36" s="141"/>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32" customFormat="1" x14ac:dyDescent="0.25">
      <c r="A40" s="140" t="s">
        <v>3028</v>
      </c>
      <c r="B40" s="141"/>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32" customFormat="1" x14ac:dyDescent="0.25">
      <c r="A51" s="140" t="s">
        <v>3405</v>
      </c>
      <c r="B51" s="141"/>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32" customFormat="1" x14ac:dyDescent="0.25">
      <c r="A61" s="140" t="s">
        <v>3083</v>
      </c>
      <c r="B61" s="141"/>
    </row>
    <row r="62" spans="1:8" x14ac:dyDescent="0.25">
      <c r="A62" s="109" t="s">
        <v>3431</v>
      </c>
      <c r="B62" s="38" t="s">
        <v>50</v>
      </c>
      <c r="C62" s="38" t="s">
        <v>38</v>
      </c>
      <c r="D62" s="17"/>
      <c r="E62" s="17"/>
      <c r="F62" s="17"/>
      <c r="G62" s="17"/>
      <c r="H62" s="17"/>
    </row>
    <row r="63" spans="1:8" s="142" customFormat="1" x14ac:dyDescent="0.25">
      <c r="A63" s="140" t="s">
        <v>3548</v>
      </c>
      <c r="B63" s="141"/>
    </row>
    <row r="64" spans="1:8" s="18" customFormat="1" x14ac:dyDescent="0.25">
      <c r="A64" s="18" t="s">
        <v>3549</v>
      </c>
      <c r="B64" s="18" t="s">
        <v>50</v>
      </c>
    </row>
    <row r="65" spans="1:2" s="18" customFormat="1" x14ac:dyDescent="0.25">
      <c r="A65" s="18" t="s">
        <v>3550</v>
      </c>
    </row>
    <row r="66" spans="1:2" s="18" customFormat="1" x14ac:dyDescent="0.25">
      <c r="A66" s="18" t="s">
        <v>2425</v>
      </c>
    </row>
    <row r="67" spans="1:2" s="18" customFormat="1" x14ac:dyDescent="0.25">
      <c r="A67" s="13" t="s">
        <v>3551</v>
      </c>
      <c r="B67" s="7" t="s">
        <v>3582</v>
      </c>
    </row>
    <row r="68" spans="1:2" s="142" customFormat="1" x14ac:dyDescent="0.25">
      <c r="A68" s="140" t="s">
        <v>3562</v>
      </c>
      <c r="B68" s="141"/>
    </row>
    <row r="69" spans="1:2" x14ac:dyDescent="0.25">
      <c r="A69" s="120" t="s">
        <v>3553</v>
      </c>
      <c r="B69" s="121">
        <f>B28/B19*100</f>
        <v>20</v>
      </c>
    </row>
    <row r="70" spans="1:2" x14ac:dyDescent="0.25">
      <c r="A70" s="120" t="s">
        <v>3554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25" sqref="B25"/>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3249</v>
      </c>
      <c r="B2"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0002APP20211205592</v>
      </c>
      <c r="C12" s="18" t="str">
        <f>'1.TabCustomerMainData'!$C$13</f>
        <v>0002APP20211205000</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3584</v>
      </c>
      <c r="C15" s="9" t="s">
        <v>3581</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c r="B21" s="18" t="s">
        <v>3606</v>
      </c>
    </row>
    <row r="22" spans="1:8" s="142" customFormat="1" x14ac:dyDescent="0.25">
      <c r="A22" s="140" t="s">
        <v>3562</v>
      </c>
      <c r="B22" s="141"/>
    </row>
    <row r="23" spans="1:8" x14ac:dyDescent="0.25">
      <c r="A23" s="120" t="s">
        <v>3553</v>
      </c>
      <c r="B23" s="121">
        <f>B20/B17*100</f>
        <v>25</v>
      </c>
      <c r="C23" s="121">
        <f>C20/C17*100</f>
        <v>12</v>
      </c>
    </row>
    <row r="24" spans="1:8" x14ac:dyDescent="0.25">
      <c r="A24" s="120" t="s">
        <v>3554</v>
      </c>
      <c r="B24" s="121">
        <f>B17*B19%</f>
        <v>2500000</v>
      </c>
      <c r="C24" s="121">
        <f>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6"/>
  <sheetViews>
    <sheetView topLeftCell="A16" workbookViewId="0">
      <pane xSplit="1" topLeftCell="B1" activePane="topRight" state="frozen"/>
      <selection activeCell="A10" sqref="A10"/>
      <selection pane="topRight" activeCell="C90" sqref="C9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3616</v>
      </c>
      <c r="C2" s="18" t="s">
        <v>3052</v>
      </c>
      <c r="D2" s="18" t="s">
        <v>3052</v>
      </c>
      <c r="E2" s="18" t="s">
        <v>3052</v>
      </c>
      <c r="F2" s="18" t="s">
        <v>3052</v>
      </c>
    </row>
    <row r="3" spans="1:6" s="18" customFormat="1" x14ac:dyDescent="0.25">
      <c r="A3" s="18" t="s">
        <v>3250</v>
      </c>
    </row>
    <row r="4" spans="1:6"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32" customFormat="1" x14ac:dyDescent="0.25">
      <c r="A11" s="151" t="s">
        <v>3029</v>
      </c>
      <c r="B11" s="152"/>
      <c r="C11" s="152"/>
      <c r="D11" s="152"/>
      <c r="E11" s="153"/>
    </row>
    <row r="12" spans="1:6" s="18" customFormat="1" x14ac:dyDescent="0.25">
      <c r="A12" s="58" t="s">
        <v>3442</v>
      </c>
      <c r="B12" s="18" t="s">
        <v>112</v>
      </c>
      <c r="C12" s="18" t="s">
        <v>112</v>
      </c>
    </row>
    <row r="13" spans="1:6" s="157" customFormat="1" x14ac:dyDescent="0.25">
      <c r="A13" s="154" t="s">
        <v>57</v>
      </c>
      <c r="B13" s="155"/>
      <c r="C13" s="155"/>
      <c r="D13" s="155"/>
      <c r="E13" s="156"/>
    </row>
    <row r="14" spans="1:6" s="18" customFormat="1" x14ac:dyDescent="0.25">
      <c r="A14" s="59" t="s">
        <v>3443</v>
      </c>
      <c r="B14" s="18" t="s">
        <v>3147</v>
      </c>
      <c r="C14" s="18" t="s">
        <v>3147</v>
      </c>
    </row>
    <row r="15" spans="1:6" s="18" customFormat="1" x14ac:dyDescent="0.25">
      <c r="A15" s="59" t="s">
        <v>3444</v>
      </c>
      <c r="B15" s="27">
        <v>100000000</v>
      </c>
      <c r="C15" s="27">
        <v>700000001</v>
      </c>
    </row>
    <row r="16" spans="1:6"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57" customFormat="1" x14ac:dyDescent="0.25">
      <c r="A21" s="154" t="s">
        <v>51</v>
      </c>
      <c r="B21" s="155"/>
      <c r="C21" s="155"/>
      <c r="D21" s="155"/>
      <c r="E21" s="156"/>
    </row>
    <row r="22" spans="1:5" s="18" customFormat="1" x14ac:dyDescent="0.25">
      <c r="A22" s="59" t="s">
        <v>3422</v>
      </c>
      <c r="B22" s="18" t="s">
        <v>199</v>
      </c>
      <c r="C22" s="18" t="s">
        <v>116</v>
      </c>
    </row>
    <row r="23" spans="1:5" s="18" customFormat="1" x14ac:dyDescent="0.25">
      <c r="A23" s="59" t="s">
        <v>3444</v>
      </c>
      <c r="B23" s="27">
        <v>610000000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32" customFormat="1" x14ac:dyDescent="0.25">
      <c r="A29" s="151" t="s">
        <v>3030</v>
      </c>
      <c r="B29" s="152"/>
      <c r="C29" s="152"/>
      <c r="D29" s="152"/>
      <c r="E29" s="153"/>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61" customFormat="1" x14ac:dyDescent="0.25">
      <c r="A33" s="158" t="s">
        <v>3031</v>
      </c>
      <c r="B33" s="159"/>
      <c r="C33" s="159"/>
      <c r="D33" s="159"/>
      <c r="E33" s="160"/>
    </row>
    <row r="34" spans="1:5" s="18" customFormat="1" x14ac:dyDescent="0.25">
      <c r="A34" s="59" t="s">
        <v>3450</v>
      </c>
      <c r="B34" s="18" t="s">
        <v>125</v>
      </c>
      <c r="C34" s="18" t="s">
        <v>125</v>
      </c>
    </row>
    <row r="35" spans="1:5" s="154" customFormat="1" x14ac:dyDescent="0.25">
      <c r="A35" s="154" t="s">
        <v>126</v>
      </c>
      <c r="B35" s="155"/>
      <c r="C35" s="155"/>
      <c r="D35" s="155"/>
      <c r="E35" s="155"/>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62" customFormat="1" x14ac:dyDescent="0.25">
      <c r="A44" s="162" t="s">
        <v>3192</v>
      </c>
      <c r="B44" s="163"/>
      <c r="C44" s="163"/>
      <c r="D44" s="163"/>
      <c r="E44" s="163"/>
    </row>
    <row r="45" spans="1:5" s="89" customFormat="1" x14ac:dyDescent="0.25">
      <c r="A45" s="89" t="s">
        <v>3165</v>
      </c>
      <c r="B45" s="90" t="s">
        <v>3178</v>
      </c>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64" customFormat="1" x14ac:dyDescent="0.25">
      <c r="A49" s="164" t="s">
        <v>126</v>
      </c>
      <c r="B49" s="165"/>
      <c r="C49" s="165"/>
      <c r="D49" s="165"/>
      <c r="E49" s="165"/>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66" customFormat="1" x14ac:dyDescent="0.25">
      <c r="A58" s="166"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9" customFormat="1" x14ac:dyDescent="0.25">
      <c r="A80" s="149" t="s">
        <v>3032</v>
      </c>
      <c r="B80" s="150"/>
    </row>
    <row r="81" spans="1:3" s="18" customFormat="1" x14ac:dyDescent="0.25">
      <c r="A81" s="18" t="s">
        <v>134</v>
      </c>
      <c r="B81" s="27">
        <v>0</v>
      </c>
      <c r="C81" s="27">
        <v>100001</v>
      </c>
    </row>
    <row r="82" spans="1:3" s="92" customFormat="1" x14ac:dyDescent="0.25">
      <c r="A82" s="92" t="s">
        <v>3188</v>
      </c>
      <c r="B82" t="s">
        <v>3526</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11134500</v>
      </c>
    </row>
    <row r="86" spans="1:3" s="142" customFormat="1" x14ac:dyDescent="0.25">
      <c r="A86" s="140" t="s">
        <v>3561</v>
      </c>
      <c r="B86" s="167" t="s">
        <v>3617</v>
      </c>
    </row>
    <row r="87" spans="1:3" x14ac:dyDescent="0.25">
      <c r="A87" s="17" t="s">
        <v>3555</v>
      </c>
      <c r="B87" s="119">
        <f>SUM(B31:B32)</f>
        <v>1600000</v>
      </c>
    </row>
    <row r="88" spans="1:3" x14ac:dyDescent="0.25">
      <c r="A88" s="17" t="s">
        <v>3556</v>
      </c>
      <c r="B88" s="119">
        <f>'7.TabAssetData'!B19</f>
        <v>600000000</v>
      </c>
    </row>
    <row r="89" spans="1:3" x14ac:dyDescent="0.25">
      <c r="A89" s="38" t="s">
        <v>3557</v>
      </c>
      <c r="B89" s="119">
        <f>B88+SUMIFS('7a.Accessories'!17:17,'7a.Accessories'!12:12,B8,'7a.Accessories'!4:4,"0",'7a.Accessories'!1:1,"SUCCESS")</f>
        <v>610000000</v>
      </c>
    </row>
    <row r="90" spans="1:3" s="17" customFormat="1" x14ac:dyDescent="0.25"/>
    <row r="91" spans="1:3" x14ac:dyDescent="0.25">
      <c r="A91" s="145" t="s">
        <v>3177</v>
      </c>
      <c r="B91" s="146"/>
    </row>
    <row r="92" spans="1:3" ht="30" x14ac:dyDescent="0.25">
      <c r="A92" s="95" t="s">
        <v>3190</v>
      </c>
      <c r="B92" s="96">
        <f>IF(B24="Annualy",0,IF(B24="Full Tenor",ROUNDUP('6.TabApplicationData'!B20/12,0)-1,ROUNDUP(B28/12,0)-1))</f>
        <v>0</v>
      </c>
    </row>
    <row r="93" spans="1:3" ht="30" customHeight="1" x14ac:dyDescent="0.25">
      <c r="A93" s="147" t="s">
        <v>3176</v>
      </c>
      <c r="B93" s="148"/>
    </row>
    <row r="94" spans="1:3" x14ac:dyDescent="0.25">
      <c r="A94" s="88" t="s">
        <v>3191</v>
      </c>
      <c r="B94" s="96">
        <f>B92+1</f>
        <v>1</v>
      </c>
    </row>
    <row r="95" spans="1:3" x14ac:dyDescent="0.25">
      <c r="A95" s="144" t="s">
        <v>3196</v>
      </c>
      <c r="B95" s="144"/>
    </row>
    <row r="96" spans="1:3" ht="45.75" customHeight="1" x14ac:dyDescent="0.25">
      <c r="A96" s="144"/>
      <c r="B96" s="144"/>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108" priority="20">
      <formula>OR(B$24="Annualy",B$24="Full Tenor")</formula>
    </cfRule>
  </conditionalFormatting>
  <conditionalFormatting sqref="A35 A44 A49 A58 D74:XFD78 B59:B71 A68:A71 A72:B73 A50:XFD57 C59:C66 C69 C71:C73 A79:C79 A81:XFD82 B22:XFD28 A30:XFD32 B34:XFD34 B36:XFD43 A45:XFD48">
    <cfRule type="expression" dxfId="107" priority="19">
      <formula>A$12="Customer"</formula>
    </cfRule>
  </conditionalFormatting>
  <conditionalFormatting sqref="A35 A44 A49 A58 D74:XFD78 B59:B71 A68:A71 A72:B73 B14:XFD20 A50:XFD57 C59:C66 C69 C71:C73 A79:C79 A81:XFD82 B22:XFD28 A30:XFD32 B34:XFD34 B36:XFD43 A45:XFD48">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F24"/>
  <sheetViews>
    <sheetView topLeftCell="A4" workbookViewId="0">
      <pane xSplit="1" topLeftCell="B1" activePane="topRight" state="frozen"/>
      <selection pane="topRight" activeCell="D14" sqref="D1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32" customFormat="1" x14ac:dyDescent="0.25">
      <c r="A11" s="132" t="s">
        <v>3033</v>
      </c>
    </row>
    <row r="12" spans="1:6" s="18" customFormat="1" x14ac:dyDescent="0.25">
      <c r="A12" s="58" t="s">
        <v>3459</v>
      </c>
      <c r="B12" s="18" t="s">
        <v>91</v>
      </c>
      <c r="C12" s="18" t="s">
        <v>91</v>
      </c>
    </row>
    <row r="13" spans="1:6" s="18" customFormat="1" x14ac:dyDescent="0.25">
      <c r="A13" s="59" t="s">
        <v>3460</v>
      </c>
      <c r="B13" s="18" t="s">
        <v>405</v>
      </c>
      <c r="C13" s="18" t="s">
        <v>3288</v>
      </c>
    </row>
    <row r="14" spans="1:6" s="18" customFormat="1" x14ac:dyDescent="0.25">
      <c r="A14" s="59" t="s">
        <v>3461</v>
      </c>
      <c r="B14" s="18" t="s">
        <v>240</v>
      </c>
      <c r="C14" s="18" t="s">
        <v>240</v>
      </c>
    </row>
    <row r="15" spans="1:6" s="18" customFormat="1" x14ac:dyDescent="0.25">
      <c r="A15" s="59" t="s">
        <v>3462</v>
      </c>
      <c r="B15" s="37">
        <v>0.3</v>
      </c>
      <c r="C15" s="37">
        <v>1.3</v>
      </c>
    </row>
    <row r="16" spans="1:6" s="18" customFormat="1" x14ac:dyDescent="0.25">
      <c r="A16" s="18" t="s">
        <v>100</v>
      </c>
    </row>
    <row r="17" spans="1:3" s="132" customFormat="1" x14ac:dyDescent="0.25">
      <c r="A17" s="132"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32" customFormat="1" x14ac:dyDescent="0.25">
      <c r="A22" s="132"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71"/>
  <sheetViews>
    <sheetView topLeftCell="A52" workbookViewId="0">
      <selection activeCell="B13" sqref="B1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3619</v>
      </c>
      <c r="C2" s="18" t="s">
        <v>3052</v>
      </c>
      <c r="D2" s="18" t="s">
        <v>3052</v>
      </c>
      <c r="E2" s="18" t="s">
        <v>3052</v>
      </c>
      <c r="F2" s="18" t="s">
        <v>3052</v>
      </c>
    </row>
    <row r="3" spans="1:6" s="18" customFormat="1" x14ac:dyDescent="0.25">
      <c r="A3" s="18" t="s">
        <v>3250</v>
      </c>
    </row>
    <row r="4" spans="1:6"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
        <v>3542</v>
      </c>
    </row>
    <row r="11" spans="1:6" s="132" customFormat="1" x14ac:dyDescent="0.25">
      <c r="A11" s="151" t="s">
        <v>3036</v>
      </c>
      <c r="B11" s="152"/>
      <c r="C11" s="152"/>
      <c r="D11" s="152"/>
      <c r="E11" s="153"/>
    </row>
    <row r="12" spans="1:6" s="18" customFormat="1" x14ac:dyDescent="0.25">
      <c r="A12" s="65" t="s">
        <v>3468</v>
      </c>
      <c r="B12" s="18" t="s">
        <v>140</v>
      </c>
    </row>
    <row r="13" spans="1:6" s="18" customFormat="1" x14ac:dyDescent="0.25">
      <c r="A13" s="65" t="s">
        <v>3469</v>
      </c>
      <c r="B13" s="18" t="s">
        <v>3156</v>
      </c>
    </row>
    <row r="14" spans="1:6" s="18" customFormat="1" x14ac:dyDescent="0.25">
      <c r="A14" s="65" t="s">
        <v>3470</v>
      </c>
      <c r="B14" s="18" t="s">
        <v>3051</v>
      </c>
    </row>
    <row r="15" spans="1:6" s="18" customFormat="1" x14ac:dyDescent="0.25">
      <c r="A15" s="65" t="s">
        <v>3471</v>
      </c>
      <c r="B15" s="18" t="s">
        <v>143</v>
      </c>
    </row>
    <row r="16" spans="1:6" s="18" customFormat="1" x14ac:dyDescent="0.25">
      <c r="A16" s="65" t="s">
        <v>3472</v>
      </c>
      <c r="B16" s="18" t="s">
        <v>101</v>
      </c>
    </row>
    <row r="17" spans="1:5" s="18" customFormat="1" x14ac:dyDescent="0.25">
      <c r="A17" s="65" t="s">
        <v>3473</v>
      </c>
      <c r="B17" s="27">
        <v>300000</v>
      </c>
      <c r="C17" s="17" t="s">
        <v>3010</v>
      </c>
    </row>
    <row r="18" spans="1:5" s="18" customFormat="1" x14ac:dyDescent="0.25">
      <c r="A18" s="65" t="s">
        <v>3474</v>
      </c>
      <c r="B18" s="18">
        <v>0</v>
      </c>
    </row>
    <row r="19" spans="1:5" s="151" customFormat="1" x14ac:dyDescent="0.25">
      <c r="A19" s="151" t="s">
        <v>3037</v>
      </c>
      <c r="B19" s="152"/>
      <c r="C19" s="152"/>
      <c r="D19" s="152"/>
      <c r="E19" s="152"/>
    </row>
    <row r="20" spans="1:5" s="18" customFormat="1" x14ac:dyDescent="0.25">
      <c r="A20" s="57" t="s">
        <v>146</v>
      </c>
      <c r="B20" s="18" t="s">
        <v>38</v>
      </c>
      <c r="C20" s="18" t="s">
        <v>38</v>
      </c>
    </row>
    <row r="21" spans="1:5" s="18" customFormat="1" x14ac:dyDescent="0.25">
      <c r="A21" s="18" t="s">
        <v>122</v>
      </c>
      <c r="B21">
        <v>150000</v>
      </c>
      <c r="C21" s="27">
        <v>250000</v>
      </c>
    </row>
    <row r="22" spans="1:5" s="18" customFormat="1" x14ac:dyDescent="0.25">
      <c r="A22" s="18" t="s">
        <v>147</v>
      </c>
      <c r="B22" s="27">
        <v>50000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50</v>
      </c>
      <c r="C28" s="18" t="s">
        <v>50</v>
      </c>
    </row>
    <row r="29" spans="1:5" s="18" customFormat="1" x14ac:dyDescent="0.25">
      <c r="A29" s="18" t="s">
        <v>154</v>
      </c>
      <c r="B29" s="27">
        <v>20000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0</v>
      </c>
      <c r="C38" s="18">
        <v>8.6999999999999993</v>
      </c>
    </row>
    <row r="39" spans="1:5" s="18" customFormat="1" x14ac:dyDescent="0.25">
      <c r="A39" s="18" t="s">
        <v>165</v>
      </c>
      <c r="B39" s="79">
        <v>2250000</v>
      </c>
      <c r="C39" s="79">
        <v>32250000</v>
      </c>
    </row>
    <row r="40" spans="1:5" s="18" customFormat="1" x14ac:dyDescent="0.25">
      <c r="A40" s="18" t="s">
        <v>166</v>
      </c>
      <c r="B40" s="18" t="s">
        <v>50</v>
      </c>
      <c r="C40" s="18" t="s">
        <v>38</v>
      </c>
    </row>
    <row r="41" spans="1:5" s="18" customFormat="1" x14ac:dyDescent="0.25">
      <c r="A41" s="18" t="s">
        <v>167</v>
      </c>
      <c r="B41" s="27">
        <v>1000000</v>
      </c>
      <c r="C41" s="27">
        <v>1</v>
      </c>
    </row>
    <row r="42" spans="1:5" s="151" customFormat="1" x14ac:dyDescent="0.25">
      <c r="A42" s="151" t="s">
        <v>3038</v>
      </c>
      <c r="B42" s="152"/>
      <c r="C42" s="152"/>
      <c r="D42" s="152"/>
      <c r="E42" s="152"/>
    </row>
    <row r="43" spans="1:5" s="18" customFormat="1" x14ac:dyDescent="0.25">
      <c r="A43" s="18" t="s">
        <v>168</v>
      </c>
      <c r="B43" s="18" t="s">
        <v>170</v>
      </c>
      <c r="C43" s="18" t="s">
        <v>170</v>
      </c>
    </row>
    <row r="44" spans="1:5" s="18" customFormat="1" x14ac:dyDescent="0.25">
      <c r="A44" s="18" t="s">
        <v>170</v>
      </c>
      <c r="B44" t="s">
        <v>3618</v>
      </c>
      <c r="C44" s="2">
        <v>8</v>
      </c>
    </row>
    <row r="45" spans="1:5" s="18" customFormat="1" x14ac:dyDescent="0.25">
      <c r="A45" s="18" t="s">
        <v>169</v>
      </c>
      <c r="B45" s="2">
        <v>20</v>
      </c>
      <c r="C45" s="2">
        <v>20</v>
      </c>
    </row>
    <row r="46" spans="1:5" s="18" customFormat="1" x14ac:dyDescent="0.25">
      <c r="A46" s="57" t="s">
        <v>171</v>
      </c>
      <c r="B46" s="18" t="s">
        <v>50</v>
      </c>
      <c r="C46" s="18" t="s">
        <v>50</v>
      </c>
    </row>
    <row r="47" spans="1:5" s="18" customFormat="1" x14ac:dyDescent="0.25">
      <c r="A47" s="59" t="s">
        <v>3475</v>
      </c>
      <c r="B47" s="18">
        <v>3</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3546</v>
      </c>
      <c r="B50" s="117"/>
      <c r="C50" s="117"/>
    </row>
    <row r="51" spans="1:3" s="94" customFormat="1" ht="15.75" thickTop="1" x14ac:dyDescent="0.25">
      <c r="A51" s="94" t="s">
        <v>3189</v>
      </c>
      <c r="B51" s="94" t="s">
        <v>38</v>
      </c>
      <c r="C51" s="94" t="s">
        <v>50</v>
      </c>
    </row>
    <row r="52" spans="1:3" s="18" customFormat="1" x14ac:dyDescent="0.25">
      <c r="A52" s="13" t="s">
        <v>3563</v>
      </c>
      <c r="B52" s="18">
        <v>1000</v>
      </c>
    </row>
    <row r="53" spans="1:3" s="18" customFormat="1" x14ac:dyDescent="0.25">
      <c r="A53" s="13" t="s">
        <v>3571</v>
      </c>
      <c r="B53">
        <v>300000</v>
      </c>
    </row>
    <row r="54" spans="1:3" s="111" customFormat="1" x14ac:dyDescent="0.25">
      <c r="A54" s="123" t="s">
        <v>3564</v>
      </c>
    </row>
    <row r="55" spans="1:3" s="18" customFormat="1" x14ac:dyDescent="0.25">
      <c r="A55" s="13" t="s">
        <v>3565</v>
      </c>
      <c r="B55" s="125">
        <f>SUM(B56:B57)</f>
        <v>610000000</v>
      </c>
    </row>
    <row r="56" spans="1:3" s="18" customFormat="1" x14ac:dyDescent="0.25">
      <c r="A56" s="13" t="s">
        <v>3556</v>
      </c>
      <c r="B56" s="125">
        <f>'7.TabAssetData'!B19</f>
        <v>600000000</v>
      </c>
    </row>
    <row r="57" spans="1:3" s="18" customFormat="1" x14ac:dyDescent="0.25">
      <c r="A57" s="13" t="s">
        <v>3566</v>
      </c>
      <c r="B57" s="125">
        <f>SUMIFS('7a.Accessories'!17:17,'7a.Accessories'!12:12,B8,'7a.Accessories'!4:4,"0",'7a.Accessories'!1:1,"SUCCESS")</f>
        <v>10000000</v>
      </c>
    </row>
    <row r="58" spans="1:3" s="18" customFormat="1" x14ac:dyDescent="0.25">
      <c r="A58" s="13" t="s">
        <v>3555</v>
      </c>
      <c r="B58" s="125">
        <f>SUM(B21:B25,B39)</f>
        <v>4950000</v>
      </c>
    </row>
    <row r="59" spans="1:3" s="18" customFormat="1" x14ac:dyDescent="0.25">
      <c r="A59" s="13" t="s">
        <v>3567</v>
      </c>
      <c r="B59" s="125">
        <f>SUM(B27,B29,B31,B33,B35,B41)</f>
        <v>1560000</v>
      </c>
    </row>
    <row r="60" spans="1:3" s="18" customFormat="1" x14ac:dyDescent="0.25">
      <c r="A60" s="13" t="s">
        <v>3568</v>
      </c>
      <c r="B60" s="125">
        <f>'8.TabInsuranceData'!B85</f>
        <v>11134500</v>
      </c>
    </row>
    <row r="61" spans="1:3" s="18" customFormat="1" x14ac:dyDescent="0.25">
      <c r="A61" s="13" t="s">
        <v>3569</v>
      </c>
      <c r="B61" s="125">
        <f>SUMIFS('7a.Accessories'!24:24,'7a.Accessories'!12:12,B8,'7a.Accessories'!4:4,"0",'7a.Accessories'!1:1,"SUCCESS")+'7.TabAssetData'!B70</f>
        <v>122500000</v>
      </c>
    </row>
    <row r="62" spans="1:3" s="18" customFormat="1" x14ac:dyDescent="0.25">
      <c r="A62" s="13" t="s">
        <v>3570</v>
      </c>
      <c r="B62" s="125">
        <f>B61-B53</f>
        <v>122200000</v>
      </c>
    </row>
    <row r="63" spans="1:3" s="18" customFormat="1" x14ac:dyDescent="0.25">
      <c r="A63" s="13" t="s">
        <v>3580</v>
      </c>
      <c r="B63" s="126">
        <f>IF(B37= "OTR-DP",B39/(B55-B61)*100,IF(B37="OTR-DP + Ins Cptlz + Fee Cptlz(Excl. Provision)",B39*100/(B55-B61+B60+(B59-B41))))</f>
        <v>0.45072611977896393</v>
      </c>
    </row>
    <row r="64" spans="1:3" s="18" customFormat="1" x14ac:dyDescent="0.25">
      <c r="A64" s="13" t="s">
        <v>3572</v>
      </c>
      <c r="B64" s="125">
        <f>IF(B37= "OTR-DP",(B55-B61)*B38/100,IF(B37="OTR-DP + Ins Cptlz + Fee Cptlz(Excl. Provision)",(B55-B61+B60+(B59-B41))*B38/100))</f>
        <v>0</v>
      </c>
    </row>
    <row r="65" spans="1:3" s="103" customFormat="1" x14ac:dyDescent="0.25">
      <c r="A65" s="122" t="s">
        <v>3573</v>
      </c>
    </row>
    <row r="66" spans="1:3" s="18" customFormat="1" x14ac:dyDescent="0.25">
      <c r="A66" s="13" t="s">
        <v>3574</v>
      </c>
      <c r="B66">
        <v>140598437</v>
      </c>
    </row>
    <row r="67" spans="1:3" s="18" customFormat="1" x14ac:dyDescent="0.25">
      <c r="A67" s="13" t="s">
        <v>3575</v>
      </c>
      <c r="B67">
        <v>506626688</v>
      </c>
    </row>
    <row r="68" spans="1:3" s="18" customFormat="1" x14ac:dyDescent="0.25">
      <c r="A68" s="13" t="s">
        <v>3576</v>
      </c>
      <c r="B68">
        <v>62013000</v>
      </c>
    </row>
    <row r="69" spans="1:3" s="18" customFormat="1" x14ac:dyDescent="0.25">
      <c r="A69" s="13" t="s">
        <v>3577</v>
      </c>
      <c r="B69">
        <v>51490310.549999997</v>
      </c>
    </row>
    <row r="70" spans="1:3" s="18" customFormat="1" x14ac:dyDescent="0.25">
      <c r="A70" s="13" t="s">
        <v>3578</v>
      </c>
      <c r="B70">
        <v>558116998.54999995</v>
      </c>
      <c r="C70" s="124"/>
    </row>
    <row r="71" spans="1:3" s="18" customFormat="1" x14ac:dyDescent="0.25">
      <c r="A71" s="13" t="s">
        <v>3579</v>
      </c>
      <c r="B71">
        <v>15.926756749999999</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F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6" s="18" customFormat="1" x14ac:dyDescent="0.25">
      <c r="A1" s="15" t="s">
        <v>4</v>
      </c>
      <c r="B1" t="s">
        <v>5</v>
      </c>
      <c r="C1" s="15" t="s">
        <v>8</v>
      </c>
      <c r="D1" s="18" t="s">
        <v>8</v>
      </c>
      <c r="E1" s="18" t="s">
        <v>8</v>
      </c>
      <c r="F1" s="18" t="s">
        <v>8</v>
      </c>
    </row>
    <row r="2" spans="1:6" s="18" customFormat="1" x14ac:dyDescent="0.25">
      <c r="A2" s="18" t="s">
        <v>3249</v>
      </c>
      <c r="B2" t="s">
        <v>3052</v>
      </c>
      <c r="C2" s="15" t="s">
        <v>3052</v>
      </c>
      <c r="D2" s="18" t="s">
        <v>3052</v>
      </c>
      <c r="E2" s="18" t="s">
        <v>3052</v>
      </c>
      <c r="F2" s="18" t="s">
        <v>3052</v>
      </c>
    </row>
    <row r="3" spans="1:6" s="18" customFormat="1" x14ac:dyDescent="0.25">
      <c r="A3" s="18" t="s">
        <v>3250</v>
      </c>
      <c r="C3" s="15"/>
    </row>
    <row r="4" spans="1:6" s="18" customFormat="1" x14ac:dyDescent="0.25">
      <c r="A4" s="15" t="s">
        <v>3438</v>
      </c>
      <c r="B4" s="18">
        <f>IF(NOT(ISBLANK(B12)),COUNTIFS($A13:$A13,"*$*",B13:B13,""),0)</f>
        <v>0</v>
      </c>
      <c r="C4" s="15"/>
    </row>
    <row r="5" spans="1:6" s="18" customFormat="1" x14ac:dyDescent="0.25">
      <c r="A5" s="15"/>
      <c r="C5" s="15"/>
    </row>
    <row r="6" spans="1:6" s="18" customFormat="1" x14ac:dyDescent="0.25">
      <c r="A6" s="15"/>
      <c r="C6" s="15"/>
    </row>
    <row r="7" spans="1:6" s="18" customFormat="1" x14ac:dyDescent="0.25">
      <c r="A7" s="15"/>
      <c r="C7" s="15"/>
    </row>
    <row r="8" spans="1:6" s="18" customFormat="1" x14ac:dyDescent="0.25">
      <c r="A8" s="18" t="s">
        <v>7</v>
      </c>
      <c r="B8" s="18" t="str">
        <f>'1.TabCustomerMainData'!B$13</f>
        <v>0002APP20211205592</v>
      </c>
      <c r="C8" s="15"/>
    </row>
    <row r="9" spans="1:6" s="18" customFormat="1" x14ac:dyDescent="0.25">
      <c r="A9" s="33" t="s">
        <v>3528</v>
      </c>
      <c r="C9" s="15"/>
    </row>
    <row r="10" spans="1:6" s="18" customFormat="1" x14ac:dyDescent="0.25">
      <c r="A10" s="18" t="s">
        <v>3508</v>
      </c>
      <c r="B10" s="18" t="str">
        <f>'1.TabCustomerMainData'!$B$10</f>
        <v>No</v>
      </c>
      <c r="C10" s="15"/>
    </row>
    <row r="11" spans="1:6" s="105" customFormat="1" x14ac:dyDescent="0.25">
      <c r="A11" s="107"/>
      <c r="B11" s="104"/>
      <c r="C11" s="107"/>
    </row>
    <row r="12" spans="1:6" s="18" customFormat="1" x14ac:dyDescent="0.25">
      <c r="A12" s="15" t="s">
        <v>2422</v>
      </c>
      <c r="B12" s="14"/>
      <c r="C12" s="14"/>
    </row>
    <row r="13" spans="1:6" s="18" customFormat="1" x14ac:dyDescent="0.25">
      <c r="A13" s="66" t="s">
        <v>3477</v>
      </c>
      <c r="B13" s="82"/>
      <c r="C13" s="82"/>
    </row>
    <row r="14" spans="1:6" s="18" customFormat="1" x14ac:dyDescent="0.25">
      <c r="A14" s="78" t="s">
        <v>2423</v>
      </c>
      <c r="B14" s="14"/>
      <c r="C14" s="14"/>
    </row>
    <row r="15" spans="1:6" s="18" customFormat="1" x14ac:dyDescent="0.25">
      <c r="A15" s="15" t="s">
        <v>2424</v>
      </c>
      <c r="B15" s="14"/>
      <c r="C15" s="14"/>
    </row>
    <row r="16" spans="1:6"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68" t="s">
        <v>2451</v>
      </c>
      <c r="B20" s="168"/>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COUNTIFS($A13:$A14,"*$*",B13:B14,"")</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18" t="s">
        <v>3508</v>
      </c>
      <c r="B10" s="18" t="str">
        <f>'1.TabCustomerMainData'!$B$10</f>
        <v>No</v>
      </c>
    </row>
    <row r="11" spans="1:6" s="103" customFormat="1" x14ac:dyDescent="0.25"/>
    <row r="12" spans="1:6" s="18" customFormat="1" x14ac:dyDescent="0.25">
      <c r="A12" s="75" t="s">
        <v>7</v>
      </c>
      <c r="B12" s="18" t="str">
        <f>'1.TabCustomerMainData'!$B$13</f>
        <v>0002APP20211205592</v>
      </c>
    </row>
    <row r="13" spans="1:6" s="11" customFormat="1" ht="60" x14ac:dyDescent="0.25">
      <c r="A13" s="67" t="s">
        <v>3478</v>
      </c>
      <c r="B13" s="11" t="s">
        <v>3530</v>
      </c>
      <c r="C13" s="11" t="s">
        <v>3530</v>
      </c>
      <c r="D13" s="11" t="s">
        <v>174</v>
      </c>
      <c r="E13" s="11" t="s">
        <v>174</v>
      </c>
    </row>
    <row r="14" spans="1:6" s="18" customFormat="1" x14ac:dyDescent="0.25">
      <c r="A14" s="59" t="s">
        <v>3479</v>
      </c>
      <c r="B14" s="18" t="s">
        <v>175</v>
      </c>
      <c r="C14" s="18" t="s">
        <v>3289</v>
      </c>
      <c r="D14" s="18" t="s">
        <v>3290</v>
      </c>
      <c r="E14" s="18" t="s">
        <v>3293</v>
      </c>
    </row>
    <row r="15" spans="1:6" s="18" customFormat="1" x14ac:dyDescent="0.25">
      <c r="A15" s="18" t="s">
        <v>176</v>
      </c>
      <c r="B15" s="18" t="s">
        <v>177</v>
      </c>
      <c r="C15" s="18" t="s">
        <v>177</v>
      </c>
      <c r="D15" s="18" t="s">
        <v>177</v>
      </c>
      <c r="E15" s="18" t="s">
        <v>177</v>
      </c>
    </row>
    <row r="16" spans="1:6"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64"/>
  <sheetViews>
    <sheetView topLeftCell="A40" workbookViewId="0">
      <pane xSplit="1" topLeftCell="B1" activePane="topRight" state="frozen"/>
      <selection pane="topRight" activeCell="B54" sqref="B54"/>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3367</v>
      </c>
      <c r="B4" s="18">
        <f>COUNTIFS($A14:$A52,"*$*",B14:B52,"")</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05" customFormat="1" x14ac:dyDescent="0.25">
      <c r="B11" s="104"/>
    </row>
    <row r="12" spans="1:6" s="18" customFormat="1" x14ac:dyDescent="0.25">
      <c r="A12" s="18" t="s">
        <v>2440</v>
      </c>
      <c r="B12" s="14" t="s">
        <v>111</v>
      </c>
      <c r="C12" s="14" t="s">
        <v>111</v>
      </c>
      <c r="D12" s="14" t="s">
        <v>111</v>
      </c>
      <c r="E12" s="14" t="s">
        <v>111</v>
      </c>
    </row>
    <row r="13" spans="1:6" s="170" customFormat="1" x14ac:dyDescent="0.25">
      <c r="A13" s="149" t="s">
        <v>2441</v>
      </c>
      <c r="B13" s="150"/>
      <c r="C13" s="150"/>
      <c r="D13" s="150"/>
      <c r="E13" s="169"/>
    </row>
    <row r="14" spans="1:6" s="18" customFormat="1" x14ac:dyDescent="0.25">
      <c r="A14" s="13" t="s">
        <v>2442</v>
      </c>
      <c r="B14" s="14"/>
      <c r="C14" s="14"/>
      <c r="D14" s="14"/>
      <c r="E14" s="14"/>
    </row>
    <row r="15" spans="1:6" s="18" customFormat="1" x14ac:dyDescent="0.25">
      <c r="A15" s="59" t="s">
        <v>3386</v>
      </c>
      <c r="B15" s="14">
        <v>1</v>
      </c>
      <c r="C15" s="14">
        <v>1</v>
      </c>
      <c r="D15" s="14">
        <v>1</v>
      </c>
      <c r="E15" s="14">
        <v>1</v>
      </c>
    </row>
    <row r="16" spans="1:6"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70" customFormat="1" x14ac:dyDescent="0.25">
      <c r="A26" s="149" t="s">
        <v>2445</v>
      </c>
      <c r="B26" s="150"/>
      <c r="C26" s="150"/>
      <c r="D26" s="150"/>
      <c r="E26" s="169"/>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70" customFormat="1" x14ac:dyDescent="0.25">
      <c r="A42" s="149" t="s">
        <v>2434</v>
      </c>
      <c r="B42" s="150"/>
    </row>
    <row r="43" spans="1:5" s="18" customFormat="1" x14ac:dyDescent="0.25">
      <c r="A43" s="18" t="s">
        <v>2435</v>
      </c>
      <c r="B43" s="14"/>
      <c r="C43" s="14"/>
      <c r="D43" s="14"/>
      <c r="E43" s="14"/>
    </row>
    <row r="44" spans="1:5" s="18" customFormat="1" x14ac:dyDescent="0.25">
      <c r="A44" s="59" t="s">
        <v>3386</v>
      </c>
      <c r="B44" s="14" t="s">
        <v>3543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s="170" customFormat="1" x14ac:dyDescent="0.25">
      <c r="A53" s="170" t="s">
        <v>3620</v>
      </c>
    </row>
    <row r="54" spans="1:5" s="131" customFormat="1" x14ac:dyDescent="0.25">
      <c r="A54" s="130" t="s">
        <v>3624</v>
      </c>
    </row>
    <row r="55" spans="1:5" s="18" customFormat="1" x14ac:dyDescent="0.25">
      <c r="A55" s="13" t="s">
        <v>3621</v>
      </c>
      <c r="B55" s="14"/>
      <c r="C55" s="14"/>
      <c r="D55" s="14"/>
      <c r="E55" s="14"/>
    </row>
    <row r="56" spans="1:5" s="18" customFormat="1" x14ac:dyDescent="0.25">
      <c r="A56" s="13" t="s">
        <v>3622</v>
      </c>
      <c r="B56" s="14"/>
      <c r="C56" s="14"/>
      <c r="D56" s="14"/>
      <c r="E56" s="14"/>
    </row>
    <row r="57" spans="1:5" s="18" customFormat="1" x14ac:dyDescent="0.25">
      <c r="A57" s="13" t="s">
        <v>3623</v>
      </c>
      <c r="B57" s="14"/>
      <c r="C57" s="14"/>
      <c r="D57" s="14"/>
      <c r="E57" s="14"/>
    </row>
    <row r="58" spans="1:5" s="19" customFormat="1" x14ac:dyDescent="0.25">
      <c r="A58" s="129"/>
      <c r="B58" s="112"/>
      <c r="C58" s="112"/>
      <c r="D58" s="112"/>
      <c r="E58" s="112"/>
    </row>
    <row r="59" spans="1:5" s="19" customFormat="1" x14ac:dyDescent="0.25">
      <c r="A59" s="129"/>
      <c r="B59" s="112"/>
      <c r="C59" s="112"/>
      <c r="D59" s="112"/>
      <c r="E59" s="112"/>
    </row>
    <row r="60" spans="1:5" x14ac:dyDescent="0.25">
      <c r="A60" s="40"/>
      <c r="B60" s="19"/>
    </row>
    <row r="61" spans="1:5" s="17" customFormat="1" ht="15.75" thickBot="1" x14ac:dyDescent="0.3">
      <c r="A61" s="20"/>
      <c r="B61" s="19"/>
    </row>
    <row r="62" spans="1:5" x14ac:dyDescent="0.25">
      <c r="A62" s="171" t="s">
        <v>2438</v>
      </c>
      <c r="B62" s="172"/>
    </row>
    <row r="63" spans="1:5" ht="210" x14ac:dyDescent="0.25">
      <c r="A63" s="24" t="s">
        <v>2450</v>
      </c>
      <c r="B63" s="21" t="s">
        <v>2452</v>
      </c>
    </row>
    <row r="64" spans="1:5" ht="90.75" thickBot="1" x14ac:dyDescent="0.3">
      <c r="A64" s="22" t="s">
        <v>2439</v>
      </c>
      <c r="B64" s="23" t="s">
        <v>2448</v>
      </c>
    </row>
  </sheetData>
  <mergeCells count="5">
    <mergeCell ref="A13:XFD13"/>
    <mergeCell ref="A26:XFD26"/>
    <mergeCell ref="A42:XFD42"/>
    <mergeCell ref="A62:B62"/>
    <mergeCell ref="A53:XFD53"/>
  </mergeCells>
  <conditionalFormatting sqref="A17:XFD17 A19:XFD19 A21:XFD21 A23:XFD23 A25:XFD25 A31:XFD31 A33:XFD33 A35:XFD35 A37:XFD37 A39:XFD39 A41:XFD41 A46:XFD46 A48:XFD48 A50:XFD50 A52:XFD52 A55:XFD59">
    <cfRule type="expression" dxfId="64" priority="2">
      <formula>A$12="Amount"</formula>
    </cfRule>
  </conditionalFormatting>
  <conditionalFormatting sqref="A16:XFD16 A18:XFD18 A20:XFD20 A22:XFD22 A24:XFD24 A30:XFD30 A32:XFD32 A34:XFD34 A38:XFD38 A40:XFD40 A36:XFD36 A45:XFD45 A47:XFD47 A49:XFD49 A51:XFD51">
    <cfRule type="expression" dxfId="63"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B30:E30 B32:E32 B34:E34 B36:E36 B38:E38 B40:E40 B45:E45 B47:E47 B49:E49">
      <formula1>B$12="Amount"</formula1>
    </dataValidation>
    <dataValidation type="custom" errorStyle="information" allowBlank="1" showInputMessage="1" showErrorMessage="1" sqref="B50:E50 B31:E31 B33:E33 B35:E35 B37:E37 B39:E39 B41:E41 B46:E46 B48:E48 B52:E52 C55:E59 B57:B5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29:E29 B44:E44"/>
    <dataValidation type="list" allowBlank="1" showInputMessage="1" showErrorMessage="1" sqref="B10">
      <formula1>"Edit, Yes, No"</formula1>
    </dataValidation>
    <dataValidation type="list" errorStyle="information" allowBlank="1" showInputMessage="1" showErrorMessage="1" sqref="B55">
      <formula1>"Edit Application Data"</formula1>
    </dataValidation>
    <dataValidation type="list" errorStyle="information" allowBlank="1" showInputMessage="1" showErrorMessage="1" sqref="B56">
      <formula1>"Data is incomplete,Other Reason,Wrong input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5"/>
  <sheetViews>
    <sheetView tabSelected="1" topLeftCell="A10" workbookViewId="0">
      <pane xSplit="1" topLeftCell="B1" activePane="topRight" state="frozen"/>
      <selection pane="topRight" activeCell="B19" sqref="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COUNTIFS($A:$A,"*$*",B:B,"")</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0002APP20211205592</v>
      </c>
    </row>
    <row r="9" spans="1:6" s="18" customFormat="1" x14ac:dyDescent="0.25">
      <c r="A9" s="33" t="s">
        <v>3528</v>
      </c>
    </row>
    <row r="10" spans="1:6" s="18" customFormat="1" x14ac:dyDescent="0.25">
      <c r="A10" s="18" t="s">
        <v>3508</v>
      </c>
      <c r="B10" s="18" t="str">
        <f>'1.TabCustomerMainData'!$B$10</f>
        <v>No</v>
      </c>
    </row>
    <row r="11" spans="1:6" s="106" customFormat="1" x14ac:dyDescent="0.25">
      <c r="A11" s="113" t="s">
        <v>3502</v>
      </c>
      <c r="B11" s="104"/>
    </row>
    <row r="12" spans="1:6" s="42" customFormat="1" ht="15.75" thickBot="1" x14ac:dyDescent="0.3">
      <c r="A12" s="68" t="s">
        <v>3497</v>
      </c>
      <c r="B12" s="41">
        <v>1000000</v>
      </c>
      <c r="C12" s="41">
        <v>1000000</v>
      </c>
      <c r="D12" s="41">
        <v>1000000</v>
      </c>
      <c r="E12" s="41">
        <v>1000000</v>
      </c>
    </row>
    <row r="13" spans="1:6" s="44" customFormat="1" ht="16.5" thickTop="1" thickBot="1" x14ac:dyDescent="0.3">
      <c r="A13" s="69" t="s">
        <v>3498</v>
      </c>
      <c r="B13" s="43">
        <v>10000</v>
      </c>
      <c r="C13" s="43">
        <v>0</v>
      </c>
      <c r="D13" s="43">
        <v>0</v>
      </c>
      <c r="E13" s="43">
        <v>0</v>
      </c>
    </row>
    <row r="14" spans="1:6" s="44" customFormat="1" ht="16.5" thickTop="1" thickBot="1" x14ac:dyDescent="0.3">
      <c r="A14" s="69" t="s">
        <v>3499</v>
      </c>
      <c r="B14">
        <v>0</v>
      </c>
      <c r="C14" s="43">
        <v>0</v>
      </c>
      <c r="D14" s="43">
        <v>0</v>
      </c>
      <c r="E14" s="43">
        <v>0</v>
      </c>
    </row>
    <row r="15" spans="1:6" s="44" customFormat="1" ht="16.5" thickTop="1" thickBot="1" x14ac:dyDescent="0.3">
      <c r="A15" s="69" t="s">
        <v>3500</v>
      </c>
      <c r="B15" s="43">
        <v>2010</v>
      </c>
      <c r="C15" s="43">
        <v>10</v>
      </c>
      <c r="D15" s="43">
        <v>10</v>
      </c>
      <c r="E15" s="43">
        <v>10</v>
      </c>
    </row>
    <row r="16" spans="1:6" s="44" customFormat="1" ht="16.5" thickTop="1" thickBot="1" x14ac:dyDescent="0.3">
      <c r="A16" s="69" t="s">
        <v>3501</v>
      </c>
      <c r="B16" s="43">
        <v>4010</v>
      </c>
      <c r="C16" s="43">
        <v>10</v>
      </c>
      <c r="D16" s="43">
        <v>10</v>
      </c>
      <c r="E16" s="43">
        <v>10</v>
      </c>
    </row>
    <row r="17" spans="1:5" ht="15.75" thickTop="1" x14ac:dyDescent="0.25">
      <c r="A17" s="118" t="s">
        <v>3552</v>
      </c>
      <c r="B17" s="119">
        <f>B12+B13+B14+B15+B16</f>
        <v>1016020</v>
      </c>
    </row>
    <row r="18" spans="1:5" s="170" customFormat="1" x14ac:dyDescent="0.25">
      <c r="A18" s="170" t="s">
        <v>3620</v>
      </c>
    </row>
    <row r="19" spans="1:5" s="131" customFormat="1" x14ac:dyDescent="0.25">
      <c r="A19" s="130" t="s">
        <v>3624</v>
      </c>
    </row>
    <row r="20" spans="1:5" s="18" customFormat="1" x14ac:dyDescent="0.25">
      <c r="A20" s="13" t="s">
        <v>3621</v>
      </c>
      <c r="B20" s="14"/>
      <c r="C20" s="14"/>
      <c r="D20" s="14"/>
      <c r="E20" s="14"/>
    </row>
    <row r="21" spans="1:5" s="18" customFormat="1" x14ac:dyDescent="0.25">
      <c r="A21" s="13" t="s">
        <v>3622</v>
      </c>
      <c r="B21" s="14"/>
      <c r="C21" s="14"/>
      <c r="D21" s="14"/>
      <c r="E21" s="14"/>
    </row>
    <row r="22" spans="1:5" s="18" customFormat="1" x14ac:dyDescent="0.25">
      <c r="A22" s="13" t="s">
        <v>3623</v>
      </c>
      <c r="B22" s="14"/>
      <c r="C22" s="14"/>
      <c r="D22" s="14"/>
      <c r="E22" s="14"/>
    </row>
    <row r="24" spans="1:5" ht="120" x14ac:dyDescent="0.25">
      <c r="A24" s="78" t="s">
        <v>3496</v>
      </c>
      <c r="B24" s="11" t="s">
        <v>3503</v>
      </c>
    </row>
    <row r="25" spans="1:5" x14ac:dyDescent="0.25">
      <c r="A25" s="112"/>
      <c r="B25" s="112"/>
    </row>
  </sheetData>
  <mergeCells count="1">
    <mergeCell ref="A18:XFD18"/>
  </mergeCells>
  <conditionalFormatting sqref="A20:XFD22">
    <cfRule type="expression" dxfId="62" priority="1">
      <formula>A$12="Amount"</formula>
    </cfRule>
  </conditionalFormatting>
  <dataValidations count="6">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 type="list" errorStyle="information" allowBlank="1" showInputMessage="1" showErrorMessage="1" sqref="B21">
      <formula1>"Data is incomplete,Other Reason,Wrong input data"</formula1>
    </dataValidation>
    <dataValidation type="list" errorStyle="information" allowBlank="1" showInputMessage="1" showErrorMessage="1" sqref="B20">
      <formula1>"Edit Application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18"/>
  <sheetViews>
    <sheetView workbookViewId="0">
      <pane xSplit="1" topLeftCell="B1" activePane="topRight" state="frozen"/>
      <selection pane="topRight" activeCell="B12" sqref="B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3619</v>
      </c>
      <c r="C2" s="18" t="s">
        <v>3052</v>
      </c>
      <c r="D2" s="18" t="s">
        <v>3052</v>
      </c>
      <c r="E2" s="18" t="s">
        <v>3052</v>
      </c>
      <c r="F2" s="18" t="s">
        <v>3052</v>
      </c>
    </row>
    <row r="3" spans="1:6" s="18" customFormat="1" x14ac:dyDescent="0.25">
      <c r="A3" s="18" t="s">
        <v>3250</v>
      </c>
    </row>
    <row r="4" spans="1:6" s="18" customFormat="1" ht="16.5" x14ac:dyDescent="0.3">
      <c r="A4" s="33" t="s">
        <v>3367</v>
      </c>
      <c r="B4" s="108">
        <f>COUNTIFS($A$12:$A$18, "*$*",B12:B18, "")</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18" t="s">
        <v>3529</v>
      </c>
      <c r="B10" s="18" t="str">
        <f>'1.TabCustomerMainData'!B10</f>
        <v>No</v>
      </c>
    </row>
    <row r="11" spans="1:6" s="105" customFormat="1" x14ac:dyDescent="0.25">
      <c r="B11" s="104"/>
    </row>
    <row r="12" spans="1:6" s="18" customFormat="1" x14ac:dyDescent="0.25">
      <c r="A12" s="75" t="s">
        <v>3432</v>
      </c>
      <c r="B12" s="18" t="str">
        <f>'1.TabCustomerMainData'!$B$13</f>
        <v>0002APP20211205592</v>
      </c>
    </row>
    <row r="13" spans="1:6" s="18" customFormat="1" x14ac:dyDescent="0.25">
      <c r="A13" s="59" t="s">
        <v>3480</v>
      </c>
      <c r="B13" t="s">
        <v>6</v>
      </c>
      <c r="C13" s="17" t="s">
        <v>3246</v>
      </c>
      <c r="D13" s="17" t="s">
        <v>3246</v>
      </c>
      <c r="E13" s="17" t="s">
        <v>3246</v>
      </c>
    </row>
    <row r="14" spans="1:6" s="18" customFormat="1" x14ac:dyDescent="0.25">
      <c r="A14" s="57" t="s">
        <v>3481</v>
      </c>
      <c r="B14" s="18" t="s">
        <v>91</v>
      </c>
      <c r="C14" s="18" t="s">
        <v>91</v>
      </c>
      <c r="D14" s="18" t="s">
        <v>91</v>
      </c>
      <c r="E14" s="18" t="s">
        <v>91</v>
      </c>
    </row>
    <row r="15" spans="1:6" s="18" customFormat="1" x14ac:dyDescent="0.25">
      <c r="A15" s="59" t="s">
        <v>3482</v>
      </c>
      <c r="B15" t="s">
        <v>3607</v>
      </c>
      <c r="C15" s="17" t="s">
        <v>3247</v>
      </c>
      <c r="D15" s="17" t="s">
        <v>3247</v>
      </c>
      <c r="E15" s="17" t="s">
        <v>3247</v>
      </c>
    </row>
    <row r="16" spans="1:6" s="18" customFormat="1" x14ac:dyDescent="0.25">
      <c r="A16" s="57" t="s">
        <v>3481</v>
      </c>
      <c r="B16" s="18" t="s">
        <v>121</v>
      </c>
      <c r="C16" s="18" t="s">
        <v>91</v>
      </c>
      <c r="D16" s="18" t="s">
        <v>91</v>
      </c>
      <c r="E16" s="18" t="s">
        <v>91</v>
      </c>
    </row>
    <row r="17" spans="1:5" s="18" customFormat="1" x14ac:dyDescent="0.25">
      <c r="A17" s="59" t="s">
        <v>3483</v>
      </c>
      <c r="B17" t="s">
        <v>3613</v>
      </c>
      <c r="C17" s="17" t="s">
        <v>3248</v>
      </c>
      <c r="D17" s="17" t="s">
        <v>3248</v>
      </c>
      <c r="E17" s="17" t="s">
        <v>3248</v>
      </c>
    </row>
    <row r="18" spans="1:5" s="18" customFormat="1" x14ac:dyDescent="0.25">
      <c r="A18" s="57" t="s">
        <v>3481</v>
      </c>
      <c r="B18" s="18" t="s">
        <v>121</v>
      </c>
      <c r="C18" s="18" t="s">
        <v>91</v>
      </c>
      <c r="D18" s="18" t="s">
        <v>91</v>
      </c>
      <c r="E18" s="18" t="s">
        <v>91</v>
      </c>
    </row>
  </sheetData>
  <dataValidations count="1">
    <dataValidation errorStyle="information" allowBlank="1" showInputMessage="1" showErrorMessage="1" sqref="C1:XFD10 A10 B5:B10 A5:A8 A1:B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2022-12-21T04:25:45Z</dcterms:modified>
</cp:coreProperties>
</file>