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jeremy.andreas\git\NAP-CF4W-UFSprint17\Simulasi\"/>
    </mc:Choice>
  </mc:AlternateContent>
  <bookViews>
    <workbookView minimized="1" xWindow="0" yWindow="0" windowWidth="20490" windowHeight="7650" firstSheet="1" activeTab="1"/>
  </bookViews>
  <sheets>
    <sheet name="RefYieldItem" sheetId="11" r:id="rId1"/>
    <sheet name="Gross Yield (CF)" sheetId="6" r:id="rId2"/>
    <sheet name="Regular Fixed" sheetId="12" r:id="rId3"/>
    <sheet name="Regular Fixed - Weekly" sheetId="13" r:id="rId4"/>
  </sheets>
  <calcPr calcId="162913"/>
</workbook>
</file>

<file path=xl/calcChain.xml><?xml version="1.0" encoding="utf-8"?>
<calcChain xmlns="http://schemas.openxmlformats.org/spreadsheetml/2006/main">
  <c r="B15" i="6" l="1"/>
  <c r="B7" i="6"/>
  <c r="B7" i="12"/>
  <c r="B6" i="12"/>
  <c r="B5" i="12"/>
  <c r="B4" i="12"/>
  <c r="B3" i="12"/>
  <c r="B18" i="6"/>
  <c r="B214" i="12"/>
  <c r="C37" i="6" l="1"/>
  <c r="B9" i="12"/>
  <c r="J22" i="6" l="1"/>
  <c r="J23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24" i="6"/>
  <c r="J25" i="6"/>
  <c r="J80" i="6" l="1"/>
  <c r="J72" i="6"/>
  <c r="J64" i="6"/>
  <c r="J56" i="6"/>
  <c r="J48" i="6"/>
  <c r="J32" i="6"/>
  <c r="J40" i="6"/>
  <c r="J24" i="6"/>
  <c r="J78" i="6"/>
  <c r="J70" i="6"/>
  <c r="J62" i="6"/>
  <c r="J54" i="6"/>
  <c r="J46" i="6"/>
  <c r="J38" i="6"/>
  <c r="J30" i="6"/>
  <c r="J77" i="6"/>
  <c r="J69" i="6"/>
  <c r="J61" i="6"/>
  <c r="J53" i="6"/>
  <c r="J45" i="6"/>
  <c r="J37" i="6"/>
  <c r="J29" i="6"/>
  <c r="J63" i="6"/>
  <c r="J39" i="6"/>
  <c r="J60" i="6"/>
  <c r="J36" i="6"/>
  <c r="J75" i="6"/>
  <c r="J67" i="6"/>
  <c r="J59" i="6"/>
  <c r="J51" i="6"/>
  <c r="J43" i="6"/>
  <c r="J35" i="6"/>
  <c r="J27" i="6"/>
  <c r="J71" i="6"/>
  <c r="J31" i="6"/>
  <c r="J68" i="6"/>
  <c r="J44" i="6"/>
  <c r="J74" i="6"/>
  <c r="J66" i="6"/>
  <c r="J58" i="6"/>
  <c r="J50" i="6"/>
  <c r="J42" i="6"/>
  <c r="J34" i="6"/>
  <c r="J26" i="6"/>
  <c r="J79" i="6"/>
  <c r="J55" i="6"/>
  <c r="J47" i="6"/>
  <c r="J76" i="6"/>
  <c r="J52" i="6"/>
  <c r="J28" i="6"/>
  <c r="J81" i="6"/>
  <c r="J73" i="6"/>
  <c r="J65" i="6"/>
  <c r="J57" i="6"/>
  <c r="J49" i="6"/>
  <c r="J41" i="6"/>
  <c r="J33" i="6"/>
  <c r="B31" i="6"/>
  <c r="B30" i="6"/>
  <c r="B29" i="6"/>
  <c r="B28" i="6"/>
  <c r="B27" i="6"/>
  <c r="B25" i="6"/>
  <c r="B3" i="13"/>
  <c r="B11" i="12" l="1"/>
  <c r="G20" i="6"/>
  <c r="G22" i="6"/>
  <c r="G21" i="6"/>
  <c r="G23" i="6" l="1"/>
  <c r="C21" i="6"/>
  <c r="B22" i="6"/>
  <c r="B19" i="6" l="1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69" i="13"/>
  <c r="B70" i="13"/>
  <c r="B71" i="13"/>
  <c r="B72" i="13"/>
  <c r="B73" i="13"/>
  <c r="B74" i="13"/>
  <c r="B75" i="13"/>
  <c r="B76" i="13"/>
  <c r="B236" i="12"/>
  <c r="B260" i="12"/>
  <c r="B267" i="12"/>
  <c r="B268" i="12"/>
  <c r="B275" i="12"/>
  <c r="B276" i="12"/>
  <c r="B169" i="12"/>
  <c r="B170" i="12"/>
  <c r="B177" i="12"/>
  <c r="B178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83" i="12"/>
  <c r="B17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11" i="13"/>
  <c r="B9" i="13"/>
  <c r="B10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F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F151" i="13"/>
  <c r="F152" i="13" s="1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F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179" i="12" l="1"/>
  <c r="B171" i="12"/>
  <c r="B163" i="12"/>
  <c r="B269" i="12"/>
  <c r="B261" i="12"/>
  <c r="B176" i="12"/>
  <c r="B168" i="12"/>
  <c r="B274" i="12"/>
  <c r="B266" i="12"/>
  <c r="B175" i="12"/>
  <c r="B167" i="12"/>
  <c r="B273" i="12"/>
  <c r="B265" i="12"/>
  <c r="B182" i="12"/>
  <c r="B174" i="12"/>
  <c r="B166" i="12"/>
  <c r="B272" i="12"/>
  <c r="B264" i="12"/>
  <c r="B181" i="12"/>
  <c r="B173" i="12"/>
  <c r="B165" i="12"/>
  <c r="B271" i="12"/>
  <c r="B263" i="12"/>
  <c r="B180" i="12"/>
  <c r="B172" i="12"/>
  <c r="B164" i="12"/>
  <c r="B270" i="12"/>
  <c r="B262" i="12"/>
  <c r="B242" i="12"/>
  <c r="B234" i="12"/>
  <c r="B258" i="12"/>
  <c r="B257" i="12"/>
  <c r="B256" i="12"/>
  <c r="B249" i="12"/>
  <c r="B247" i="12"/>
  <c r="B243" i="12"/>
  <c r="B259" i="12"/>
  <c r="B248" i="12"/>
  <c r="B233" i="12"/>
  <c r="B255" i="12"/>
  <c r="B241" i="12"/>
  <c r="B251" i="12"/>
  <c r="B240" i="12"/>
  <c r="B250" i="12"/>
  <c r="B235" i="12"/>
  <c r="E152" i="13"/>
  <c r="C152" i="13" s="1"/>
  <c r="E218" i="13"/>
  <c r="D218" i="13" s="1"/>
  <c r="E153" i="13"/>
  <c r="C153" i="13" s="1"/>
  <c r="B79" i="13"/>
  <c r="C82" i="13" s="1"/>
  <c r="C86" i="13" s="1"/>
  <c r="F16" i="13"/>
  <c r="E17" i="13" s="1"/>
  <c r="B14" i="13"/>
  <c r="C17" i="13" s="1"/>
  <c r="C30" i="13" s="1"/>
  <c r="B232" i="12"/>
  <c r="B239" i="12"/>
  <c r="B231" i="12"/>
  <c r="B254" i="12"/>
  <c r="B246" i="12"/>
  <c r="B238" i="12"/>
  <c r="B230" i="12"/>
  <c r="B253" i="12"/>
  <c r="B245" i="12"/>
  <c r="B237" i="12"/>
  <c r="B229" i="12"/>
  <c r="B252" i="12"/>
  <c r="B244" i="12"/>
  <c r="F153" i="13"/>
  <c r="F218" i="13"/>
  <c r="C31" i="13" l="1"/>
  <c r="C34" i="13"/>
  <c r="C62" i="13"/>
  <c r="C18" i="13"/>
  <c r="C47" i="13"/>
  <c r="C87" i="13"/>
  <c r="C84" i="13"/>
  <c r="C93" i="13"/>
  <c r="C85" i="13"/>
  <c r="C58" i="13"/>
  <c r="D82" i="13"/>
  <c r="F82" i="13" s="1"/>
  <c r="C61" i="13"/>
  <c r="C88" i="13"/>
  <c r="C60" i="13"/>
  <c r="C64" i="13"/>
  <c r="C90" i="13"/>
  <c r="C91" i="13"/>
  <c r="C83" i="13"/>
  <c r="C36" i="13"/>
  <c r="C40" i="13"/>
  <c r="C49" i="13"/>
  <c r="C68" i="13"/>
  <c r="C89" i="13"/>
  <c r="C28" i="13"/>
  <c r="C43" i="13"/>
  <c r="C92" i="13"/>
  <c r="C44" i="13"/>
  <c r="C23" i="13"/>
  <c r="C56" i="13"/>
  <c r="C35" i="13"/>
  <c r="C65" i="13"/>
  <c r="C48" i="13"/>
  <c r="C42" i="13"/>
  <c r="C57" i="13"/>
  <c r="C20" i="13"/>
  <c r="C54" i="13"/>
  <c r="C41" i="13"/>
  <c r="C50" i="13"/>
  <c r="C66" i="13"/>
  <c r="C63" i="13"/>
  <c r="C45" i="13"/>
  <c r="C67" i="13"/>
  <c r="C46" i="13"/>
  <c r="C33" i="13"/>
  <c r="C53" i="13"/>
  <c r="C26" i="13"/>
  <c r="C55" i="13"/>
  <c r="C21" i="13"/>
  <c r="C59" i="13"/>
  <c r="C38" i="13"/>
  <c r="C51" i="13"/>
  <c r="C112" i="13"/>
  <c r="C97" i="13"/>
  <c r="C101" i="13"/>
  <c r="C105" i="13"/>
  <c r="C109" i="13"/>
  <c r="C113" i="13"/>
  <c r="C117" i="13"/>
  <c r="C121" i="13"/>
  <c r="C125" i="13"/>
  <c r="C129" i="13"/>
  <c r="C133" i="13"/>
  <c r="C137" i="13"/>
  <c r="C141" i="13"/>
  <c r="C96" i="13"/>
  <c r="C94" i="13"/>
  <c r="C108" i="13"/>
  <c r="C124" i="13"/>
  <c r="C136" i="13"/>
  <c r="C98" i="13"/>
  <c r="C102" i="13"/>
  <c r="C106" i="13"/>
  <c r="C110" i="13"/>
  <c r="C114" i="13"/>
  <c r="C118" i="13"/>
  <c r="C122" i="13"/>
  <c r="C126" i="13"/>
  <c r="C130" i="13"/>
  <c r="C134" i="13"/>
  <c r="C138" i="13"/>
  <c r="C116" i="13"/>
  <c r="C104" i="13"/>
  <c r="C95" i="13"/>
  <c r="C99" i="13"/>
  <c r="C103" i="13"/>
  <c r="C107" i="13"/>
  <c r="C111" i="13"/>
  <c r="C115" i="13"/>
  <c r="C119" i="13"/>
  <c r="C123" i="13"/>
  <c r="C127" i="13"/>
  <c r="C131" i="13"/>
  <c r="C135" i="13"/>
  <c r="C139" i="13"/>
  <c r="C120" i="13"/>
  <c r="C132" i="13"/>
  <c r="C140" i="13"/>
  <c r="C100" i="13"/>
  <c r="C128" i="13"/>
  <c r="C74" i="13"/>
  <c r="C69" i="13"/>
  <c r="C75" i="13"/>
  <c r="C76" i="13"/>
  <c r="C70" i="13"/>
  <c r="C71" i="13"/>
  <c r="C72" i="13"/>
  <c r="C73" i="13"/>
  <c r="C37" i="13"/>
  <c r="C32" i="13"/>
  <c r="C27" i="13"/>
  <c r="C22" i="13"/>
  <c r="C25" i="13"/>
  <c r="C52" i="13"/>
  <c r="C39" i="13"/>
  <c r="C29" i="13"/>
  <c r="C24" i="13"/>
  <c r="C19" i="13"/>
  <c r="D17" i="13"/>
  <c r="F17" i="13" s="1"/>
  <c r="E18" i="13" s="1"/>
  <c r="D18" i="13" s="1"/>
  <c r="F18" i="13" s="1"/>
  <c r="E83" i="13"/>
  <c r="D83" i="13" s="1"/>
  <c r="F83" i="13" s="1"/>
  <c r="E219" i="13"/>
  <c r="D219" i="13" s="1"/>
  <c r="F219" i="13" s="1"/>
  <c r="E154" i="13"/>
  <c r="C154" i="13" s="1"/>
  <c r="F154" i="13"/>
  <c r="B149" i="13" s="1"/>
  <c r="E84" i="13" l="1"/>
  <c r="D84" i="13" s="1"/>
  <c r="F84" i="13" s="1"/>
  <c r="E19" i="13"/>
  <c r="D19" i="13" s="1"/>
  <c r="F19" i="13" s="1"/>
  <c r="E155" i="13"/>
  <c r="E220" i="13"/>
  <c r="D220" i="13" s="1"/>
  <c r="F220" i="13" s="1"/>
  <c r="B215" i="13" s="1"/>
  <c r="C166" i="13" l="1"/>
  <c r="C170" i="13"/>
  <c r="C174" i="13"/>
  <c r="C178" i="13"/>
  <c r="C182" i="13"/>
  <c r="C186" i="13"/>
  <c r="C190" i="13"/>
  <c r="C194" i="13"/>
  <c r="C198" i="13"/>
  <c r="C202" i="13"/>
  <c r="C206" i="13"/>
  <c r="C210" i="13"/>
  <c r="C164" i="13"/>
  <c r="C167" i="13"/>
  <c r="C171" i="13"/>
  <c r="C175" i="13"/>
  <c r="C179" i="13"/>
  <c r="C183" i="13"/>
  <c r="C187" i="13"/>
  <c r="C191" i="13"/>
  <c r="C195" i="13"/>
  <c r="C199" i="13"/>
  <c r="C203" i="13"/>
  <c r="C207" i="13"/>
  <c r="C211" i="13"/>
  <c r="C168" i="13"/>
  <c r="C172" i="13"/>
  <c r="C176" i="13"/>
  <c r="C180" i="13"/>
  <c r="C184" i="13"/>
  <c r="C188" i="13"/>
  <c r="C192" i="13"/>
  <c r="C196" i="13"/>
  <c r="C200" i="13"/>
  <c r="C204" i="13"/>
  <c r="C208" i="13"/>
  <c r="C165" i="13"/>
  <c r="C169" i="13"/>
  <c r="C173" i="13"/>
  <c r="C177" i="13"/>
  <c r="C181" i="13"/>
  <c r="C185" i="13"/>
  <c r="C189" i="13"/>
  <c r="C193" i="13"/>
  <c r="C197" i="13"/>
  <c r="C201" i="13"/>
  <c r="C205" i="13"/>
  <c r="C209" i="13"/>
  <c r="E221" i="13"/>
  <c r="E85" i="13"/>
  <c r="C158" i="13"/>
  <c r="C155" i="13"/>
  <c r="D155" i="13" s="1"/>
  <c r="F155" i="13" s="1"/>
  <c r="C163" i="13"/>
  <c r="C160" i="13"/>
  <c r="C157" i="13"/>
  <c r="C156" i="13"/>
  <c r="C159" i="13"/>
  <c r="C161" i="13"/>
  <c r="C162" i="13"/>
  <c r="E20" i="13"/>
  <c r="C233" i="13" l="1"/>
  <c r="C237" i="13"/>
  <c r="C241" i="13"/>
  <c r="C245" i="13"/>
  <c r="C249" i="13"/>
  <c r="C253" i="13"/>
  <c r="C257" i="13"/>
  <c r="C261" i="13"/>
  <c r="C265" i="13"/>
  <c r="C269" i="13"/>
  <c r="C273" i="13"/>
  <c r="C277" i="13"/>
  <c r="C230" i="13"/>
  <c r="C234" i="13"/>
  <c r="C238" i="13"/>
  <c r="C242" i="13"/>
  <c r="C246" i="13"/>
  <c r="C250" i="13"/>
  <c r="C254" i="13"/>
  <c r="C258" i="13"/>
  <c r="C262" i="13"/>
  <c r="C266" i="13"/>
  <c r="C270" i="13"/>
  <c r="C274" i="13"/>
  <c r="C231" i="13"/>
  <c r="C235" i="13"/>
  <c r="C239" i="13"/>
  <c r="C243" i="13"/>
  <c r="C247" i="13"/>
  <c r="C251" i="13"/>
  <c r="C255" i="13"/>
  <c r="C259" i="13"/>
  <c r="C263" i="13"/>
  <c r="C267" i="13"/>
  <c r="C271" i="13"/>
  <c r="C275" i="13"/>
  <c r="C232" i="13"/>
  <c r="C236" i="13"/>
  <c r="C240" i="13"/>
  <c r="C244" i="13"/>
  <c r="C248" i="13"/>
  <c r="C252" i="13"/>
  <c r="C256" i="13"/>
  <c r="C260" i="13"/>
  <c r="C264" i="13"/>
  <c r="C268" i="13"/>
  <c r="C272" i="13"/>
  <c r="C276" i="13"/>
  <c r="E156" i="13"/>
  <c r="D156" i="13" s="1"/>
  <c r="F156" i="13" s="1"/>
  <c r="C225" i="13"/>
  <c r="C222" i="13"/>
  <c r="C229" i="13"/>
  <c r="C227" i="13"/>
  <c r="C221" i="13"/>
  <c r="D221" i="13" s="1"/>
  <c r="F221" i="13" s="1"/>
  <c r="C226" i="13"/>
  <c r="C224" i="13"/>
  <c r="C223" i="13"/>
  <c r="C228" i="13"/>
  <c r="D85" i="13"/>
  <c r="F85" i="13" s="1"/>
  <c r="D20" i="13"/>
  <c r="F20" i="13" s="1"/>
  <c r="E157" i="13" l="1"/>
  <c r="D157" i="13" s="1"/>
  <c r="F157" i="13" s="1"/>
  <c r="E222" i="13"/>
  <c r="D222" i="13" s="1"/>
  <c r="F222" i="13" s="1"/>
  <c r="E86" i="13"/>
  <c r="E21" i="13"/>
  <c r="D21" i="13" s="1"/>
  <c r="F21" i="13" s="1"/>
  <c r="E223" i="13" l="1"/>
  <c r="D223" i="13" s="1"/>
  <c r="F223" i="13" s="1"/>
  <c r="E22" i="13"/>
  <c r="D22" i="13" s="1"/>
  <c r="F22" i="13" s="1"/>
  <c r="E158" i="13"/>
  <c r="D158" i="13" s="1"/>
  <c r="F158" i="13" s="1"/>
  <c r="D86" i="13"/>
  <c r="F86" i="13" s="1"/>
  <c r="E87" i="13" l="1"/>
  <c r="E23" i="13"/>
  <c r="D23" i="13" s="1"/>
  <c r="F23" i="13" s="1"/>
  <c r="E159" i="13"/>
  <c r="D159" i="13" s="1"/>
  <c r="F159" i="13" s="1"/>
  <c r="E224" i="13"/>
  <c r="D224" i="13" s="1"/>
  <c r="F224" i="13" s="1"/>
  <c r="E160" i="13" l="1"/>
  <c r="D160" i="13" s="1"/>
  <c r="F160" i="13" s="1"/>
  <c r="E225" i="13"/>
  <c r="D225" i="13" s="1"/>
  <c r="F225" i="13" s="1"/>
  <c r="E24" i="13"/>
  <c r="D24" i="13" s="1"/>
  <c r="F24" i="13" s="1"/>
  <c r="D87" i="13"/>
  <c r="F87" i="13" s="1"/>
  <c r="E25" i="13" l="1"/>
  <c r="D25" i="13" s="1"/>
  <c r="F25" i="13" s="1"/>
  <c r="E161" i="13"/>
  <c r="D161" i="13" s="1"/>
  <c r="F161" i="13" s="1"/>
  <c r="E226" i="13"/>
  <c r="D226" i="13" s="1"/>
  <c r="F226" i="13" s="1"/>
  <c r="E88" i="13"/>
  <c r="D88" i="13" s="1"/>
  <c r="F88" i="13" s="1"/>
  <c r="E89" i="13" l="1"/>
  <c r="D89" i="13" s="1"/>
  <c r="F89" i="13" s="1"/>
  <c r="E227" i="13"/>
  <c r="D227" i="13" s="1"/>
  <c r="F227" i="13" s="1"/>
  <c r="E162" i="13"/>
  <c r="D162" i="13" s="1"/>
  <c r="F162" i="13" s="1"/>
  <c r="E26" i="13"/>
  <c r="D26" i="13" s="1"/>
  <c r="F26" i="13" s="1"/>
  <c r="E27" i="13" l="1"/>
  <c r="D27" i="13" s="1"/>
  <c r="F27" i="13" s="1"/>
  <c r="E228" i="13"/>
  <c r="D228" i="13" s="1"/>
  <c r="F228" i="13" s="1"/>
  <c r="E90" i="13"/>
  <c r="D90" i="13" s="1"/>
  <c r="F90" i="13" s="1"/>
  <c r="E163" i="13"/>
  <c r="D163" i="13" s="1"/>
  <c r="F163" i="13" s="1"/>
  <c r="E164" i="13" s="1"/>
  <c r="D164" i="13" s="1"/>
  <c r="F164" i="13" s="1"/>
  <c r="E165" i="13" l="1"/>
  <c r="D165" i="13" s="1"/>
  <c r="F165" i="13" s="1"/>
  <c r="E166" i="13" s="1"/>
  <c r="D166" i="13" s="1"/>
  <c r="F166" i="13" s="1"/>
  <c r="E28" i="13"/>
  <c r="E15" i="13" s="1"/>
  <c r="E91" i="13"/>
  <c r="D91" i="13" s="1"/>
  <c r="F91" i="13" s="1"/>
  <c r="E229" i="13"/>
  <c r="D229" i="13" s="1"/>
  <c r="F229" i="13" s="1"/>
  <c r="E230" i="13" s="1"/>
  <c r="D230" i="13" s="1"/>
  <c r="F230" i="13" s="1"/>
  <c r="E231" i="13" s="1"/>
  <c r="D231" i="13" s="1"/>
  <c r="F231" i="13" s="1"/>
  <c r="E232" i="13" s="1"/>
  <c r="D232" i="13" s="1"/>
  <c r="F232" i="13" s="1"/>
  <c r="E167" i="13" l="1"/>
  <c r="D167" i="13" s="1"/>
  <c r="F167" i="13"/>
  <c r="E168" i="13" s="1"/>
  <c r="D168" i="13" s="1"/>
  <c r="F168" i="13" s="1"/>
  <c r="E169" i="13" s="1"/>
  <c r="D169" i="13" s="1"/>
  <c r="F169" i="13" s="1"/>
  <c r="E170" i="13" s="1"/>
  <c r="D170" i="13" s="1"/>
  <c r="F170" i="13" s="1"/>
  <c r="E233" i="13"/>
  <c r="D233" i="13" s="1"/>
  <c r="F233" i="13" s="1"/>
  <c r="E234" i="13" s="1"/>
  <c r="D234" i="13" s="1"/>
  <c r="F234" i="13" s="1"/>
  <c r="E92" i="13"/>
  <c r="D92" i="13" s="1"/>
  <c r="F92" i="13" s="1"/>
  <c r="D28" i="13"/>
  <c r="F28" i="13" s="1"/>
  <c r="E235" i="13" l="1"/>
  <c r="D235" i="13" s="1"/>
  <c r="F235" i="13"/>
  <c r="E171" i="13"/>
  <c r="D171" i="13" s="1"/>
  <c r="F171" i="13"/>
  <c r="E93" i="13"/>
  <c r="E29" i="13"/>
  <c r="D29" i="13" s="1"/>
  <c r="F29" i="13" s="1"/>
  <c r="E172" i="13" l="1"/>
  <c r="D172" i="13" s="1"/>
  <c r="F172" i="13"/>
  <c r="E236" i="13"/>
  <c r="D236" i="13" s="1"/>
  <c r="F236" i="13" s="1"/>
  <c r="E237" i="13" s="1"/>
  <c r="D237" i="13" s="1"/>
  <c r="F237" i="13" s="1"/>
  <c r="E30" i="13"/>
  <c r="D30" i="13" s="1"/>
  <c r="F30" i="13" s="1"/>
  <c r="D93" i="13"/>
  <c r="F93" i="13" s="1"/>
  <c r="E94" i="13" s="1"/>
  <c r="D94" i="13" s="1"/>
  <c r="F94" i="13" s="1"/>
  <c r="E78" i="13"/>
  <c r="E79" i="13" s="1"/>
  <c r="E238" i="13" l="1"/>
  <c r="D238" i="13" s="1"/>
  <c r="F238" i="13"/>
  <c r="E239" i="13" s="1"/>
  <c r="D239" i="13" s="1"/>
  <c r="F239" i="13" s="1"/>
  <c r="E173" i="13"/>
  <c r="D173" i="13" s="1"/>
  <c r="F173" i="13" s="1"/>
  <c r="E95" i="13"/>
  <c r="D95" i="13" s="1"/>
  <c r="F95" i="13" s="1"/>
  <c r="E31" i="13"/>
  <c r="D31" i="13" s="1"/>
  <c r="F31" i="13" s="1"/>
  <c r="E174" i="13" l="1"/>
  <c r="D174" i="13" s="1"/>
  <c r="F174" i="13" s="1"/>
  <c r="E240" i="13"/>
  <c r="D240" i="13" s="1"/>
  <c r="F240" i="13"/>
  <c r="E96" i="13"/>
  <c r="D96" i="13" s="1"/>
  <c r="F96" i="13" s="1"/>
  <c r="E97" i="13" s="1"/>
  <c r="D97" i="13" s="1"/>
  <c r="F97" i="13" s="1"/>
  <c r="E98" i="13" s="1"/>
  <c r="D98" i="13" s="1"/>
  <c r="F98" i="13" s="1"/>
  <c r="E32" i="13"/>
  <c r="D32" i="13" s="1"/>
  <c r="F32" i="13" s="1"/>
  <c r="E175" i="13" l="1"/>
  <c r="D175" i="13" s="1"/>
  <c r="F175" i="13"/>
  <c r="E176" i="13" s="1"/>
  <c r="D176" i="13" s="1"/>
  <c r="F176" i="13" s="1"/>
  <c r="E241" i="13"/>
  <c r="D241" i="13" s="1"/>
  <c r="F241" i="13" s="1"/>
  <c r="E242" i="13" s="1"/>
  <c r="D242" i="13" s="1"/>
  <c r="F242" i="13" s="1"/>
  <c r="E99" i="13"/>
  <c r="D99" i="13" s="1"/>
  <c r="F99" i="13" s="1"/>
  <c r="E33" i="13"/>
  <c r="D33" i="13" s="1"/>
  <c r="F33" i="13" s="1"/>
  <c r="E177" i="13" l="1"/>
  <c r="D177" i="13" s="1"/>
  <c r="F177" i="13" s="1"/>
  <c r="E243" i="13"/>
  <c r="D243" i="13" s="1"/>
  <c r="F243" i="13"/>
  <c r="E244" i="13" s="1"/>
  <c r="D244" i="13" s="1"/>
  <c r="F244" i="13" s="1"/>
  <c r="E245" i="13" s="1"/>
  <c r="D245" i="13" s="1"/>
  <c r="F245" i="13" s="1"/>
  <c r="E246" i="13" s="1"/>
  <c r="D246" i="13" s="1"/>
  <c r="F246" i="13" s="1"/>
  <c r="E100" i="13"/>
  <c r="D100" i="13" s="1"/>
  <c r="F100" i="13" s="1"/>
  <c r="E34" i="13"/>
  <c r="D34" i="13" s="1"/>
  <c r="F34" i="13" s="1"/>
  <c r="E247" i="13" l="1"/>
  <c r="D247" i="13" s="1"/>
  <c r="F247" i="13"/>
  <c r="E178" i="13"/>
  <c r="D178" i="13" s="1"/>
  <c r="F178" i="13"/>
  <c r="E179" i="13" s="1"/>
  <c r="D179" i="13" s="1"/>
  <c r="F179" i="13" s="1"/>
  <c r="E101" i="13"/>
  <c r="D101" i="13" s="1"/>
  <c r="F101" i="13" s="1"/>
  <c r="E35" i="13"/>
  <c r="D35" i="13" s="1"/>
  <c r="F35" i="13" s="1"/>
  <c r="E180" i="13" l="1"/>
  <c r="D180" i="13" s="1"/>
  <c r="F180" i="13" s="1"/>
  <c r="E181" i="13" s="1"/>
  <c r="D181" i="13" s="1"/>
  <c r="F181" i="13" s="1"/>
  <c r="E248" i="13"/>
  <c r="D248" i="13" s="1"/>
  <c r="F248" i="13" s="1"/>
  <c r="E102" i="13"/>
  <c r="D102" i="13" s="1"/>
  <c r="F102" i="13" s="1"/>
  <c r="E36" i="13"/>
  <c r="D36" i="13" s="1"/>
  <c r="F36" i="13" s="1"/>
  <c r="E249" i="13" l="1"/>
  <c r="D249" i="13" s="1"/>
  <c r="F249" i="13" s="1"/>
  <c r="E250" i="13" s="1"/>
  <c r="D250" i="13" s="1"/>
  <c r="F250" i="13" s="1"/>
  <c r="E182" i="13"/>
  <c r="D182" i="13" s="1"/>
  <c r="F182" i="13" s="1"/>
  <c r="E103" i="13"/>
  <c r="D103" i="13" s="1"/>
  <c r="F103" i="13" s="1"/>
  <c r="E104" i="13" s="1"/>
  <c r="D104" i="13" s="1"/>
  <c r="F104" i="13" s="1"/>
  <c r="E37" i="13"/>
  <c r="D37" i="13" s="1"/>
  <c r="F37" i="13" s="1"/>
  <c r="E183" i="13" l="1"/>
  <c r="D183" i="13" s="1"/>
  <c r="F183" i="13" s="1"/>
  <c r="E251" i="13"/>
  <c r="D251" i="13" s="1"/>
  <c r="F251" i="13" s="1"/>
  <c r="E105" i="13"/>
  <c r="D105" i="13" s="1"/>
  <c r="F105" i="13" s="1"/>
  <c r="E106" i="13" s="1"/>
  <c r="D106" i="13" s="1"/>
  <c r="F106" i="13" s="1"/>
  <c r="E38" i="13"/>
  <c r="D38" i="13" s="1"/>
  <c r="F38" i="13" s="1"/>
  <c r="E252" i="13" l="1"/>
  <c r="D252" i="13" s="1"/>
  <c r="F252" i="13" s="1"/>
  <c r="E253" i="13" s="1"/>
  <c r="D253" i="13" s="1"/>
  <c r="F253" i="13" s="1"/>
  <c r="E184" i="13"/>
  <c r="D184" i="13" s="1"/>
  <c r="F184" i="13" s="1"/>
  <c r="E107" i="13"/>
  <c r="D107" i="13" s="1"/>
  <c r="F107" i="13"/>
  <c r="E39" i="13"/>
  <c r="D39" i="13" s="1"/>
  <c r="F39" i="13" s="1"/>
  <c r="E254" i="13" l="1"/>
  <c r="D254" i="13" s="1"/>
  <c r="F254" i="13"/>
  <c r="E185" i="13"/>
  <c r="D185" i="13" s="1"/>
  <c r="F185" i="13" s="1"/>
  <c r="E186" i="13" s="1"/>
  <c r="D186" i="13" s="1"/>
  <c r="F186" i="13" s="1"/>
  <c r="E108" i="13"/>
  <c r="D108" i="13" s="1"/>
  <c r="F108" i="13" s="1"/>
  <c r="E40" i="13"/>
  <c r="D40" i="13" s="1"/>
  <c r="F40" i="13" s="1"/>
  <c r="E187" i="13" l="1"/>
  <c r="D187" i="13" s="1"/>
  <c r="F187" i="13"/>
  <c r="E188" i="13" s="1"/>
  <c r="D188" i="13" s="1"/>
  <c r="F188" i="13" s="1"/>
  <c r="E255" i="13"/>
  <c r="D255" i="13" s="1"/>
  <c r="F255" i="13"/>
  <c r="E109" i="13"/>
  <c r="D109" i="13" s="1"/>
  <c r="F109" i="13" s="1"/>
  <c r="E41" i="13"/>
  <c r="D41" i="13" s="1"/>
  <c r="F41" i="13"/>
  <c r="E189" i="13" l="1"/>
  <c r="D189" i="13" s="1"/>
  <c r="F189" i="13" s="1"/>
  <c r="E190" i="13" s="1"/>
  <c r="D190" i="13" s="1"/>
  <c r="F190" i="13" s="1"/>
  <c r="E191" i="13" s="1"/>
  <c r="D191" i="13" s="1"/>
  <c r="F191" i="13" s="1"/>
  <c r="E192" i="13" s="1"/>
  <c r="D192" i="13" s="1"/>
  <c r="F192" i="13" s="1"/>
  <c r="E256" i="13"/>
  <c r="D256" i="13" s="1"/>
  <c r="F256" i="13" s="1"/>
  <c r="E110" i="13"/>
  <c r="D110" i="13" s="1"/>
  <c r="F110" i="13" s="1"/>
  <c r="E42" i="13"/>
  <c r="D42" i="13" s="1"/>
  <c r="F42" i="13" s="1"/>
  <c r="E257" i="13" l="1"/>
  <c r="D257" i="13" s="1"/>
  <c r="F257" i="13"/>
  <c r="E258" i="13" s="1"/>
  <c r="D258" i="13" s="1"/>
  <c r="F258" i="13" s="1"/>
  <c r="E259" i="13" s="1"/>
  <c r="D259" i="13" s="1"/>
  <c r="E193" i="13"/>
  <c r="D193" i="13" s="1"/>
  <c r="F193" i="13" s="1"/>
  <c r="E111" i="13"/>
  <c r="D111" i="13" s="1"/>
  <c r="F111" i="13" s="1"/>
  <c r="E43" i="13"/>
  <c r="D43" i="13" s="1"/>
  <c r="F43" i="13" s="1"/>
  <c r="F259" i="13" l="1"/>
  <c r="E260" i="13"/>
  <c r="D260" i="13" s="1"/>
  <c r="F260" i="13" s="1"/>
  <c r="E194" i="13"/>
  <c r="D194" i="13" s="1"/>
  <c r="F194" i="13" s="1"/>
  <c r="E112" i="13"/>
  <c r="D112" i="13" s="1"/>
  <c r="F112" i="13" s="1"/>
  <c r="E44" i="13"/>
  <c r="D44" i="13" s="1"/>
  <c r="F44" i="13" s="1"/>
  <c r="E261" i="13" l="1"/>
  <c r="D261" i="13" s="1"/>
  <c r="F261" i="13" s="1"/>
  <c r="E195" i="13"/>
  <c r="D195" i="13" s="1"/>
  <c r="F195" i="13" s="1"/>
  <c r="E113" i="13"/>
  <c r="D113" i="13" s="1"/>
  <c r="F113" i="13" s="1"/>
  <c r="E114" i="13" s="1"/>
  <c r="D114" i="13" s="1"/>
  <c r="F114" i="13" s="1"/>
  <c r="E45" i="13"/>
  <c r="D45" i="13" s="1"/>
  <c r="F45" i="13" s="1"/>
  <c r="E262" i="13" l="1"/>
  <c r="D262" i="13" s="1"/>
  <c r="F262" i="13"/>
  <c r="E196" i="13"/>
  <c r="D196" i="13" s="1"/>
  <c r="F196" i="13" s="1"/>
  <c r="E115" i="13"/>
  <c r="D115" i="13" s="1"/>
  <c r="F115" i="13" s="1"/>
  <c r="E46" i="13"/>
  <c r="D46" i="13" s="1"/>
  <c r="F46" i="13" s="1"/>
  <c r="E263" i="13" l="1"/>
  <c r="D263" i="13" s="1"/>
  <c r="F263" i="13"/>
  <c r="E197" i="13"/>
  <c r="D197" i="13" s="1"/>
  <c r="F197" i="13" s="1"/>
  <c r="E116" i="13"/>
  <c r="D116" i="13" s="1"/>
  <c r="F116" i="13" s="1"/>
  <c r="E117" i="13" s="1"/>
  <c r="D117" i="13" s="1"/>
  <c r="F117" i="13" s="1"/>
  <c r="E47" i="13"/>
  <c r="D47" i="13" s="1"/>
  <c r="F47" i="13" s="1"/>
  <c r="E264" i="13" l="1"/>
  <c r="D264" i="13" s="1"/>
  <c r="F264" i="13"/>
  <c r="E198" i="13"/>
  <c r="D198" i="13" s="1"/>
  <c r="F198" i="13"/>
  <c r="E118" i="13"/>
  <c r="D118" i="13" s="1"/>
  <c r="F118" i="13" s="1"/>
  <c r="E48" i="13"/>
  <c r="D48" i="13" s="1"/>
  <c r="F48" i="13" s="1"/>
  <c r="E265" i="13" l="1"/>
  <c r="D265" i="13" s="1"/>
  <c r="F265" i="13"/>
  <c r="E199" i="13"/>
  <c r="D199" i="13" s="1"/>
  <c r="F199" i="13" s="1"/>
  <c r="E119" i="13"/>
  <c r="D119" i="13" s="1"/>
  <c r="F119" i="13" s="1"/>
  <c r="E49" i="13"/>
  <c r="D49" i="13" s="1"/>
  <c r="F49" i="13" s="1"/>
  <c r="E266" i="13" l="1"/>
  <c r="D266" i="13" s="1"/>
  <c r="F266" i="13" s="1"/>
  <c r="E200" i="13"/>
  <c r="D200" i="13" s="1"/>
  <c r="F200" i="13" s="1"/>
  <c r="E120" i="13"/>
  <c r="D120" i="13" s="1"/>
  <c r="F120" i="13"/>
  <c r="E50" i="13"/>
  <c r="D50" i="13" s="1"/>
  <c r="F50" i="13" s="1"/>
  <c r="E267" i="13" l="1"/>
  <c r="D267" i="13" s="1"/>
  <c r="F267" i="13"/>
  <c r="E201" i="13"/>
  <c r="D201" i="13" s="1"/>
  <c r="F201" i="13" s="1"/>
  <c r="E121" i="13"/>
  <c r="D121" i="13" s="1"/>
  <c r="F121" i="13" s="1"/>
  <c r="E122" i="13" s="1"/>
  <c r="D122" i="13" s="1"/>
  <c r="F122" i="13" s="1"/>
  <c r="E51" i="13"/>
  <c r="D51" i="13" s="1"/>
  <c r="F51" i="13" s="1"/>
  <c r="E268" i="13" l="1"/>
  <c r="D268" i="13" s="1"/>
  <c r="F268" i="13"/>
  <c r="E202" i="13"/>
  <c r="D202" i="13" s="1"/>
  <c r="F202" i="13" s="1"/>
  <c r="E123" i="13"/>
  <c r="D123" i="13" s="1"/>
  <c r="F123" i="13" s="1"/>
  <c r="E52" i="13"/>
  <c r="D52" i="13" s="1"/>
  <c r="F52" i="13" s="1"/>
  <c r="E269" i="13" l="1"/>
  <c r="D269" i="13" s="1"/>
  <c r="F269" i="13" s="1"/>
  <c r="E203" i="13"/>
  <c r="D203" i="13" s="1"/>
  <c r="F203" i="13" s="1"/>
  <c r="E124" i="13"/>
  <c r="D124" i="13" s="1"/>
  <c r="F124" i="13" s="1"/>
  <c r="E53" i="13"/>
  <c r="D53" i="13" s="1"/>
  <c r="F53" i="13" s="1"/>
  <c r="E270" i="13" l="1"/>
  <c r="D270" i="13" s="1"/>
  <c r="F270" i="13"/>
  <c r="E204" i="13"/>
  <c r="D204" i="13" s="1"/>
  <c r="F204" i="13" s="1"/>
  <c r="E125" i="13"/>
  <c r="D125" i="13" s="1"/>
  <c r="F125" i="13" s="1"/>
  <c r="E54" i="13"/>
  <c r="D54" i="13" s="1"/>
  <c r="F54" i="13" s="1"/>
  <c r="E271" i="13" l="1"/>
  <c r="D271" i="13" s="1"/>
  <c r="F271" i="13" s="1"/>
  <c r="E205" i="13"/>
  <c r="D205" i="13" s="1"/>
  <c r="F205" i="13" s="1"/>
  <c r="E126" i="13"/>
  <c r="D126" i="13" s="1"/>
  <c r="F126" i="13" s="1"/>
  <c r="E55" i="13"/>
  <c r="D55" i="13" s="1"/>
  <c r="F55" i="13" s="1"/>
  <c r="E272" i="13" l="1"/>
  <c r="D272" i="13" s="1"/>
  <c r="F272" i="13"/>
  <c r="E206" i="13"/>
  <c r="D206" i="13" s="1"/>
  <c r="F206" i="13" s="1"/>
  <c r="E127" i="13"/>
  <c r="D127" i="13" s="1"/>
  <c r="F127" i="13"/>
  <c r="E128" i="13" s="1"/>
  <c r="D128" i="13" s="1"/>
  <c r="F128" i="13" s="1"/>
  <c r="E56" i="13"/>
  <c r="D56" i="13" s="1"/>
  <c r="F56" i="13" s="1"/>
  <c r="E273" i="13" l="1"/>
  <c r="D273" i="13" s="1"/>
  <c r="F273" i="13" s="1"/>
  <c r="E207" i="13"/>
  <c r="D207" i="13" s="1"/>
  <c r="F207" i="13" s="1"/>
  <c r="E129" i="13"/>
  <c r="D129" i="13" s="1"/>
  <c r="F129" i="13" s="1"/>
  <c r="E130" i="13" s="1"/>
  <c r="D130" i="13" s="1"/>
  <c r="F130" i="13" s="1"/>
  <c r="E57" i="13"/>
  <c r="D57" i="13" s="1"/>
  <c r="F57" i="13"/>
  <c r="E274" i="13" l="1"/>
  <c r="D274" i="13" s="1"/>
  <c r="F274" i="13" s="1"/>
  <c r="E208" i="13"/>
  <c r="D208" i="13" s="1"/>
  <c r="F208" i="13"/>
  <c r="E131" i="13"/>
  <c r="D131" i="13" s="1"/>
  <c r="F131" i="13" s="1"/>
  <c r="E58" i="13"/>
  <c r="D58" i="13" s="1"/>
  <c r="F58" i="13" s="1"/>
  <c r="E275" i="13" l="1"/>
  <c r="D275" i="13" s="1"/>
  <c r="F275" i="13"/>
  <c r="E209" i="13"/>
  <c r="D209" i="13" s="1"/>
  <c r="F209" i="13" s="1"/>
  <c r="E132" i="13"/>
  <c r="D132" i="13" s="1"/>
  <c r="F132" i="13" s="1"/>
  <c r="E133" i="13" s="1"/>
  <c r="D133" i="13" s="1"/>
  <c r="F133" i="13" s="1"/>
  <c r="E59" i="13"/>
  <c r="D59" i="13" s="1"/>
  <c r="F59" i="13" s="1"/>
  <c r="E276" i="13" l="1"/>
  <c r="D276" i="13" s="1"/>
  <c r="F276" i="13"/>
  <c r="E210" i="13"/>
  <c r="D210" i="13" s="1"/>
  <c r="F210" i="13" s="1"/>
  <c r="E134" i="13"/>
  <c r="D134" i="13" s="1"/>
  <c r="F134" i="13" s="1"/>
  <c r="E60" i="13"/>
  <c r="D60" i="13" s="1"/>
  <c r="F60" i="13" s="1"/>
  <c r="E277" i="13" l="1"/>
  <c r="D277" i="13" s="1"/>
  <c r="F277" i="13"/>
  <c r="E211" i="13"/>
  <c r="D211" i="13" s="1"/>
  <c r="F211" i="13" s="1"/>
  <c r="E135" i="13"/>
  <c r="D135" i="13" s="1"/>
  <c r="F135" i="13" s="1"/>
  <c r="E61" i="13"/>
  <c r="D61" i="13" s="1"/>
  <c r="F61" i="13" s="1"/>
  <c r="E136" i="13" l="1"/>
  <c r="D136" i="13" s="1"/>
  <c r="F136" i="13" s="1"/>
  <c r="E62" i="13"/>
  <c r="D62" i="13" s="1"/>
  <c r="F62" i="13" s="1"/>
  <c r="E137" i="13" l="1"/>
  <c r="D137" i="13" s="1"/>
  <c r="F137" i="13" s="1"/>
  <c r="E138" i="13" s="1"/>
  <c r="D138" i="13" s="1"/>
  <c r="F138" i="13" s="1"/>
  <c r="E63" i="13"/>
  <c r="D63" i="13" s="1"/>
  <c r="F63" i="13"/>
  <c r="E139" i="13" l="1"/>
  <c r="D139" i="13" s="1"/>
  <c r="F139" i="13" s="1"/>
  <c r="E140" i="13" s="1"/>
  <c r="D140" i="13" s="1"/>
  <c r="F140" i="13" s="1"/>
  <c r="E64" i="13"/>
  <c r="D64" i="13" s="1"/>
  <c r="F64" i="13" s="1"/>
  <c r="E141" i="13" l="1"/>
  <c r="D141" i="13" s="1"/>
  <c r="F141" i="13" s="1"/>
  <c r="E65" i="13"/>
  <c r="D65" i="13" s="1"/>
  <c r="F65" i="13" s="1"/>
  <c r="E66" i="13" l="1"/>
  <c r="D66" i="13" s="1"/>
  <c r="F66" i="13" s="1"/>
  <c r="E67" i="13" l="1"/>
  <c r="D67" i="13" s="1"/>
  <c r="F67" i="13" s="1"/>
  <c r="E68" i="13" l="1"/>
  <c r="D68" i="13" s="1"/>
  <c r="F68" i="13"/>
  <c r="E69" i="13" s="1"/>
  <c r="D69" i="13" s="1"/>
  <c r="F69" i="13" s="1"/>
  <c r="E70" i="13" s="1"/>
  <c r="D70" i="13" s="1"/>
  <c r="F70" i="13" s="1"/>
  <c r="E71" i="13" l="1"/>
  <c r="D71" i="13" s="1"/>
  <c r="F71" i="13"/>
  <c r="E72" i="13" l="1"/>
  <c r="D72" i="13" s="1"/>
  <c r="F72" i="13"/>
  <c r="E73" i="13" s="1"/>
  <c r="D73" i="13" s="1"/>
  <c r="F73" i="13" s="1"/>
  <c r="B12" i="6"/>
  <c r="B10" i="12"/>
  <c r="F82" i="12"/>
  <c r="B18" i="12"/>
  <c r="B19" i="12"/>
  <c r="B20" i="12"/>
  <c r="B21" i="12"/>
  <c r="B22" i="12"/>
  <c r="B23" i="12"/>
  <c r="B24" i="12"/>
  <c r="B25" i="12"/>
  <c r="B26" i="12"/>
  <c r="B27" i="12"/>
  <c r="B28" i="12"/>
  <c r="B84" i="12"/>
  <c r="B85" i="12"/>
  <c r="B86" i="12"/>
  <c r="B87" i="12"/>
  <c r="B88" i="12"/>
  <c r="B89" i="12"/>
  <c r="B90" i="12"/>
  <c r="B91" i="12"/>
  <c r="B92" i="12"/>
  <c r="B93" i="12"/>
  <c r="B94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80" i="12" l="1"/>
  <c r="B14" i="12"/>
  <c r="C17" i="12" s="1"/>
  <c r="F216" i="12"/>
  <c r="E217" i="12" s="1"/>
  <c r="D217" i="12" s="1"/>
  <c r="E74" i="13"/>
  <c r="D74" i="13" s="1"/>
  <c r="F74" i="13"/>
  <c r="E75" i="13" s="1"/>
  <c r="D75" i="13" s="1"/>
  <c r="F75" i="13" s="1"/>
  <c r="F150" i="12"/>
  <c r="F151" i="12" s="1"/>
  <c r="F152" i="12" s="1"/>
  <c r="E153" i="12" s="1"/>
  <c r="C153" i="12" s="1"/>
  <c r="F16" i="12"/>
  <c r="E17" i="12" s="1"/>
  <c r="E151" i="12" l="1"/>
  <c r="C151" i="12" s="1"/>
  <c r="C83" i="12"/>
  <c r="C94" i="12" s="1"/>
  <c r="E76" i="13"/>
  <c r="D76" i="13" s="1"/>
  <c r="F76" i="13"/>
  <c r="F217" i="12"/>
  <c r="E218" i="12" s="1"/>
  <c r="D218" i="12" s="1"/>
  <c r="E152" i="12"/>
  <c r="C152" i="12" s="1"/>
  <c r="F218" i="12" l="1"/>
  <c r="E219" i="12" s="1"/>
  <c r="C86" i="12"/>
  <c r="C93" i="12"/>
  <c r="C84" i="12"/>
  <c r="C91" i="12"/>
  <c r="C88" i="12"/>
  <c r="C92" i="12"/>
  <c r="C87" i="12"/>
  <c r="C85" i="12"/>
  <c r="D83" i="12"/>
  <c r="F83" i="12" s="1"/>
  <c r="E84" i="12" s="1"/>
  <c r="C89" i="12"/>
  <c r="C90" i="12"/>
  <c r="C95" i="12"/>
  <c r="C102" i="12"/>
  <c r="C110" i="12"/>
  <c r="C118" i="12"/>
  <c r="C126" i="12"/>
  <c r="C134" i="12"/>
  <c r="C142" i="12"/>
  <c r="C103" i="12"/>
  <c r="C111" i="12"/>
  <c r="C119" i="12"/>
  <c r="C127" i="12"/>
  <c r="C135" i="12"/>
  <c r="C133" i="12"/>
  <c r="C96" i="12"/>
  <c r="C104" i="12"/>
  <c r="C112" i="12"/>
  <c r="C120" i="12"/>
  <c r="C128" i="12"/>
  <c r="C136" i="12"/>
  <c r="C117" i="12"/>
  <c r="C97" i="12"/>
  <c r="C105" i="12"/>
  <c r="C113" i="12"/>
  <c r="C121" i="12"/>
  <c r="C129" i="12"/>
  <c r="C137" i="12"/>
  <c r="C141" i="12"/>
  <c r="C98" i="12"/>
  <c r="C106" i="12"/>
  <c r="C114" i="12"/>
  <c r="C122" i="12"/>
  <c r="C130" i="12"/>
  <c r="C138" i="12"/>
  <c r="C125" i="12"/>
  <c r="C99" i="12"/>
  <c r="C107" i="12"/>
  <c r="C115" i="12"/>
  <c r="C123" i="12"/>
  <c r="C131" i="12"/>
  <c r="C139" i="12"/>
  <c r="C109" i="12"/>
  <c r="C100" i="12"/>
  <c r="C108" i="12"/>
  <c r="C116" i="12"/>
  <c r="C124" i="12"/>
  <c r="C132" i="12"/>
  <c r="C140" i="12"/>
  <c r="C101" i="12"/>
  <c r="C28" i="12"/>
  <c r="C35" i="12"/>
  <c r="C43" i="12"/>
  <c r="C51" i="12"/>
  <c r="C59" i="12"/>
  <c r="C67" i="12"/>
  <c r="C75" i="12"/>
  <c r="C23" i="12"/>
  <c r="C74" i="12"/>
  <c r="C36" i="12"/>
  <c r="C44" i="12"/>
  <c r="C52" i="12"/>
  <c r="C60" i="12"/>
  <c r="C68" i="12"/>
  <c r="C76" i="12"/>
  <c r="C24" i="12"/>
  <c r="C58" i="12"/>
  <c r="C29" i="12"/>
  <c r="C37" i="12"/>
  <c r="C45" i="12"/>
  <c r="C53" i="12"/>
  <c r="C61" i="12"/>
  <c r="C69" i="12"/>
  <c r="C18" i="12"/>
  <c r="C25" i="12"/>
  <c r="C66" i="12"/>
  <c r="C30" i="12"/>
  <c r="C38" i="12"/>
  <c r="C46" i="12"/>
  <c r="C54" i="12"/>
  <c r="C62" i="12"/>
  <c r="C70" i="12"/>
  <c r="C26" i="12"/>
  <c r="C34" i="12"/>
  <c r="C22" i="12"/>
  <c r="C31" i="12"/>
  <c r="C39" i="12"/>
  <c r="C47" i="12"/>
  <c r="C55" i="12"/>
  <c r="C63" i="12"/>
  <c r="C71" i="12"/>
  <c r="C19" i="12"/>
  <c r="C27" i="12"/>
  <c r="C50" i="12"/>
  <c r="C32" i="12"/>
  <c r="C40" i="12"/>
  <c r="C48" i="12"/>
  <c r="C56" i="12"/>
  <c r="C64" i="12"/>
  <c r="C72" i="12"/>
  <c r="C20" i="12"/>
  <c r="C42" i="12"/>
  <c r="C33" i="12"/>
  <c r="C41" i="12"/>
  <c r="C49" i="12"/>
  <c r="C57" i="12"/>
  <c r="C65" i="12"/>
  <c r="C73" i="12"/>
  <c r="C21" i="12"/>
  <c r="D17" i="12"/>
  <c r="F17" i="12" s="1"/>
  <c r="E18" i="12" s="1"/>
  <c r="D219" i="12" l="1"/>
  <c r="D84" i="12"/>
  <c r="F84" i="12" s="1"/>
  <c r="E85" i="12" s="1"/>
  <c r="D85" i="12" s="1"/>
  <c r="F85" i="12" s="1"/>
  <c r="E86" i="12" s="1"/>
  <c r="D86" i="12" s="1"/>
  <c r="F86" i="12" s="1"/>
  <c r="D18" i="12"/>
  <c r="F18" i="12" s="1"/>
  <c r="F219" i="12" l="1"/>
  <c r="E19" i="12"/>
  <c r="E87" i="12"/>
  <c r="E220" i="12" l="1"/>
  <c r="C220" i="12"/>
  <c r="C224" i="12"/>
  <c r="C232" i="12"/>
  <c r="C240" i="12"/>
  <c r="C248" i="12"/>
  <c r="C256" i="12"/>
  <c r="C264" i="12"/>
  <c r="C272" i="12"/>
  <c r="C234" i="12"/>
  <c r="C258" i="12"/>
  <c r="C227" i="12"/>
  <c r="C251" i="12"/>
  <c r="C267" i="12"/>
  <c r="C236" i="12"/>
  <c r="C252" i="12"/>
  <c r="C268" i="12"/>
  <c r="C229" i="12"/>
  <c r="C245" i="12"/>
  <c r="C261" i="12"/>
  <c r="C230" i="12"/>
  <c r="C246" i="12"/>
  <c r="C270" i="12"/>
  <c r="C231" i="12"/>
  <c r="C247" i="12"/>
  <c r="C263" i="12"/>
  <c r="C225" i="12"/>
  <c r="C233" i="12"/>
  <c r="C241" i="12"/>
  <c r="C249" i="12"/>
  <c r="C257" i="12"/>
  <c r="C265" i="12"/>
  <c r="C273" i="12"/>
  <c r="C226" i="12"/>
  <c r="C242" i="12"/>
  <c r="C250" i="12"/>
  <c r="C266" i="12"/>
  <c r="C274" i="12"/>
  <c r="C235" i="12"/>
  <c r="C243" i="12"/>
  <c r="C259" i="12"/>
  <c r="C275" i="12"/>
  <c r="C228" i="12"/>
  <c r="C244" i="12"/>
  <c r="C260" i="12"/>
  <c r="C276" i="12"/>
  <c r="C221" i="12"/>
  <c r="C237" i="12"/>
  <c r="C253" i="12"/>
  <c r="C269" i="12"/>
  <c r="C222" i="12"/>
  <c r="C238" i="12"/>
  <c r="C254" i="12"/>
  <c r="C262" i="12"/>
  <c r="C223" i="12"/>
  <c r="C239" i="12"/>
  <c r="C255" i="12"/>
  <c r="C271" i="12"/>
  <c r="D19" i="12"/>
  <c r="F19" i="12" s="1"/>
  <c r="E20" i="12" s="1"/>
  <c r="D20" i="12" s="1"/>
  <c r="F20" i="12" s="1"/>
  <c r="E21" i="12" s="1"/>
  <c r="D21" i="12" s="1"/>
  <c r="F21" i="12" s="1"/>
  <c r="E22" i="12" s="1"/>
  <c r="D22" i="12" s="1"/>
  <c r="F22" i="12" s="1"/>
  <c r="E23" i="12" s="1"/>
  <c r="D23" i="12" s="1"/>
  <c r="F23" i="12" s="1"/>
  <c r="E24" i="12" s="1"/>
  <c r="D24" i="12" s="1"/>
  <c r="F24" i="12" s="1"/>
  <c r="D87" i="12"/>
  <c r="F87" i="12" s="1"/>
  <c r="D220" i="12" l="1"/>
  <c r="E25" i="12"/>
  <c r="D25" i="12" s="1"/>
  <c r="F25" i="12" s="1"/>
  <c r="E88" i="12"/>
  <c r="E26" i="12" l="1"/>
  <c r="D26" i="12" s="1"/>
  <c r="F26" i="12" s="1"/>
  <c r="E27" i="12" s="1"/>
  <c r="D27" i="12" s="1"/>
  <c r="F27" i="12" s="1"/>
  <c r="E28" i="12" s="1"/>
  <c r="D88" i="12"/>
  <c r="F88" i="12" s="1"/>
  <c r="D28" i="12" l="1"/>
  <c r="F28" i="12" s="1"/>
  <c r="E15" i="12"/>
  <c r="E14" i="12" s="1"/>
  <c r="E89" i="12"/>
  <c r="D89" i="12" s="1"/>
  <c r="F89" i="12" s="1"/>
  <c r="E29" i="12" l="1"/>
  <c r="D29" i="12" s="1"/>
  <c r="F29" i="12" s="1"/>
  <c r="E30" i="12" s="1"/>
  <c r="D30" i="12" s="1"/>
  <c r="F30" i="12" s="1"/>
  <c r="E90" i="12"/>
  <c r="D90" i="12" s="1"/>
  <c r="F90" i="12" s="1"/>
  <c r="E31" i="12" l="1"/>
  <c r="D31" i="12" s="1"/>
  <c r="F31" i="12" s="1"/>
  <c r="E32" i="12" s="1"/>
  <c r="D32" i="12" s="1"/>
  <c r="F32" i="12" s="1"/>
  <c r="E91" i="12"/>
  <c r="D91" i="12" s="1"/>
  <c r="F91" i="12" s="1"/>
  <c r="E33" i="12" l="1"/>
  <c r="D33" i="12" s="1"/>
  <c r="F33" i="12" s="1"/>
  <c r="E92" i="12"/>
  <c r="D92" i="12" s="1"/>
  <c r="F92" i="12" s="1"/>
  <c r="E34" i="12" l="1"/>
  <c r="D34" i="12" s="1"/>
  <c r="F34" i="12" s="1"/>
  <c r="E35" i="12" s="1"/>
  <c r="D35" i="12" s="1"/>
  <c r="F35" i="12" s="1"/>
  <c r="E93" i="12"/>
  <c r="D93" i="12" s="1"/>
  <c r="F93" i="12" s="1"/>
  <c r="E36" i="12" l="1"/>
  <c r="D36" i="12" s="1"/>
  <c r="F36" i="12" s="1"/>
  <c r="E94" i="12"/>
  <c r="E79" i="12" s="1"/>
  <c r="E80" i="12" s="1"/>
  <c r="E37" i="12" l="1"/>
  <c r="D37" i="12" s="1"/>
  <c r="F37" i="12" s="1"/>
  <c r="D94" i="12"/>
  <c r="F94" i="12" s="1"/>
  <c r="E95" i="12" s="1"/>
  <c r="D95" i="12" s="1"/>
  <c r="F95" i="12" s="1"/>
  <c r="E96" i="12" s="1"/>
  <c r="D96" i="12" s="1"/>
  <c r="F96" i="12" s="1"/>
  <c r="F79" i="12"/>
  <c r="E97" i="12" l="1"/>
  <c r="D97" i="12" s="1"/>
  <c r="F97" i="12" s="1"/>
  <c r="E38" i="12"/>
  <c r="D38" i="12" s="1"/>
  <c r="F38" i="12" s="1"/>
  <c r="E39" i="12" s="1"/>
  <c r="D39" i="12" s="1"/>
  <c r="F39" i="12" s="1"/>
  <c r="C35" i="6"/>
  <c r="C34" i="6"/>
  <c r="C33" i="6"/>
  <c r="C32" i="6"/>
  <c r="B26" i="6"/>
  <c r="B37" i="6" s="1"/>
  <c r="B24" i="6"/>
  <c r="B13" i="6"/>
  <c r="G83" i="6"/>
  <c r="E98" i="12" l="1"/>
  <c r="D98" i="12" s="1"/>
  <c r="F98" i="12" s="1"/>
  <c r="E99" i="12" s="1"/>
  <c r="D99" i="12" s="1"/>
  <c r="F99" i="12" s="1"/>
  <c r="E100" i="12" s="1"/>
  <c r="D100" i="12" s="1"/>
  <c r="F100" i="12" s="1"/>
  <c r="E101" i="12" s="1"/>
  <c r="D101" i="12" s="1"/>
  <c r="F101" i="12" s="1"/>
  <c r="E102" i="12" s="1"/>
  <c r="D102" i="12" s="1"/>
  <c r="F102" i="12" s="1"/>
  <c r="E103" i="12" s="1"/>
  <c r="D103" i="12" s="1"/>
  <c r="F103" i="12" s="1"/>
  <c r="E104" i="12" s="1"/>
  <c r="D104" i="12" s="1"/>
  <c r="F104" i="12" s="1"/>
  <c r="E105" i="12" s="1"/>
  <c r="D105" i="12" s="1"/>
  <c r="F105" i="12" s="1"/>
  <c r="E40" i="12"/>
  <c r="D40" i="12" s="1"/>
  <c r="F40" i="12" s="1"/>
  <c r="E106" i="12" l="1"/>
  <c r="D106" i="12" s="1"/>
  <c r="F106" i="12" s="1"/>
  <c r="E41" i="12"/>
  <c r="D41" i="12" s="1"/>
  <c r="F41" i="12" s="1"/>
  <c r="E107" i="12" l="1"/>
  <c r="D107" i="12" s="1"/>
  <c r="F107" i="12" s="1"/>
  <c r="E108" i="12" s="1"/>
  <c r="D108" i="12" s="1"/>
  <c r="F108" i="12" s="1"/>
  <c r="E109" i="12" s="1"/>
  <c r="D109" i="12" s="1"/>
  <c r="F109" i="12" s="1"/>
  <c r="E42" i="12"/>
  <c r="D42" i="12" s="1"/>
  <c r="F42" i="12" s="1"/>
  <c r="G84" i="6"/>
  <c r="B23" i="6"/>
  <c r="J21" i="6" s="1"/>
  <c r="J20" i="6" l="1"/>
  <c r="E110" i="12"/>
  <c r="D110" i="12" s="1"/>
  <c r="F110" i="12" s="1"/>
  <c r="E111" i="12" s="1"/>
  <c r="D111" i="12" s="1"/>
  <c r="F111" i="12" s="1"/>
  <c r="E112" i="12" s="1"/>
  <c r="D112" i="12" s="1"/>
  <c r="F112" i="12" s="1"/>
  <c r="E113" i="12" s="1"/>
  <c r="D113" i="12" s="1"/>
  <c r="F113" i="12" s="1"/>
  <c r="E43" i="12"/>
  <c r="D43" i="12" s="1"/>
  <c r="F43" i="12" s="1"/>
  <c r="J83" i="6"/>
  <c r="J84" i="6" l="1"/>
  <c r="E114" i="12"/>
  <c r="D114" i="12" s="1"/>
  <c r="F114" i="12" s="1"/>
  <c r="E44" i="12"/>
  <c r="D44" i="12" s="1"/>
  <c r="F44" i="12" s="1"/>
  <c r="E115" i="12" l="1"/>
  <c r="D115" i="12" s="1"/>
  <c r="F115" i="12" s="1"/>
  <c r="E45" i="12"/>
  <c r="D45" i="12" s="1"/>
  <c r="F45" i="12" s="1"/>
  <c r="E116" i="12" l="1"/>
  <c r="D116" i="12" s="1"/>
  <c r="F116" i="12" s="1"/>
  <c r="E117" i="12" s="1"/>
  <c r="D117" i="12" s="1"/>
  <c r="F117" i="12" s="1"/>
  <c r="E118" i="12" s="1"/>
  <c r="D118" i="12" s="1"/>
  <c r="F118" i="12" s="1"/>
  <c r="E119" i="12" s="1"/>
  <c r="D119" i="12" s="1"/>
  <c r="F119" i="12" s="1"/>
  <c r="E120" i="12" s="1"/>
  <c r="D120" i="12" s="1"/>
  <c r="F120" i="12" s="1"/>
  <c r="E46" i="12"/>
  <c r="D46" i="12" s="1"/>
  <c r="F46" i="12" s="1"/>
  <c r="E121" i="12" l="1"/>
  <c r="D121" i="12" s="1"/>
  <c r="F121" i="12" s="1"/>
  <c r="E122" i="12" s="1"/>
  <c r="D122" i="12" s="1"/>
  <c r="F122" i="12" s="1"/>
  <c r="E47" i="12"/>
  <c r="D47" i="12" s="1"/>
  <c r="F47" i="12" s="1"/>
  <c r="E123" i="12" l="1"/>
  <c r="D123" i="12" s="1"/>
  <c r="F123" i="12" s="1"/>
  <c r="E124" i="12" s="1"/>
  <c r="D124" i="12" s="1"/>
  <c r="F124" i="12" s="1"/>
  <c r="E48" i="12"/>
  <c r="D48" i="12" s="1"/>
  <c r="F48" i="12" s="1"/>
  <c r="E49" i="12" s="1"/>
  <c r="D49" i="12" s="1"/>
  <c r="F49" i="12" s="1"/>
  <c r="E50" i="12" s="1"/>
  <c r="D50" i="12" s="1"/>
  <c r="F50" i="12" s="1"/>
  <c r="E125" i="12" l="1"/>
  <c r="D125" i="12" s="1"/>
  <c r="F125" i="12" s="1"/>
  <c r="E126" i="12" s="1"/>
  <c r="D126" i="12" s="1"/>
  <c r="F126" i="12" s="1"/>
  <c r="E127" i="12" s="1"/>
  <c r="D127" i="12" s="1"/>
  <c r="F127" i="12" s="1"/>
  <c r="E128" i="12" s="1"/>
  <c r="D128" i="12" s="1"/>
  <c r="F128" i="12" s="1"/>
  <c r="E129" i="12" s="1"/>
  <c r="D129" i="12" s="1"/>
  <c r="F129" i="12" s="1"/>
  <c r="E130" i="12" s="1"/>
  <c r="D130" i="12" s="1"/>
  <c r="F130" i="12" s="1"/>
  <c r="E131" i="12" s="1"/>
  <c r="D131" i="12" s="1"/>
  <c r="F131" i="12" s="1"/>
  <c r="E51" i="12"/>
  <c r="D51" i="12" s="1"/>
  <c r="F51" i="12" s="1"/>
  <c r="E132" i="12" l="1"/>
  <c r="D132" i="12" s="1"/>
  <c r="F132" i="12" s="1"/>
  <c r="E133" i="12" s="1"/>
  <c r="D133" i="12" s="1"/>
  <c r="F133" i="12" s="1"/>
  <c r="E134" i="12" s="1"/>
  <c r="D134" i="12" s="1"/>
  <c r="F134" i="12" s="1"/>
  <c r="E52" i="12"/>
  <c r="D52" i="12" s="1"/>
  <c r="F52" i="12" s="1"/>
  <c r="E135" i="12" l="1"/>
  <c r="D135" i="12" s="1"/>
  <c r="F135" i="12" s="1"/>
  <c r="E53" i="12"/>
  <c r="D53" i="12" s="1"/>
  <c r="F53" i="12" s="1"/>
  <c r="E54" i="12" s="1"/>
  <c r="D54" i="12" s="1"/>
  <c r="F54" i="12" s="1"/>
  <c r="E55" i="12" s="1"/>
  <c r="D55" i="12" s="1"/>
  <c r="F55" i="12" s="1"/>
  <c r="E56" i="12" s="1"/>
  <c r="D56" i="12" s="1"/>
  <c r="F56" i="12" s="1"/>
  <c r="E57" i="12" s="1"/>
  <c r="D57" i="12" s="1"/>
  <c r="F57" i="12" s="1"/>
  <c r="E58" i="12" s="1"/>
  <c r="D58" i="12" s="1"/>
  <c r="F58" i="12" s="1"/>
  <c r="E59" i="12" s="1"/>
  <c r="D59" i="12" s="1"/>
  <c r="F59" i="12" s="1"/>
  <c r="E60" i="12" s="1"/>
  <c r="D60" i="12" s="1"/>
  <c r="F60" i="12" s="1"/>
  <c r="E136" i="12" l="1"/>
  <c r="D136" i="12" s="1"/>
  <c r="F136" i="12" s="1"/>
  <c r="E137" i="12" s="1"/>
  <c r="D137" i="12" s="1"/>
  <c r="F137" i="12" s="1"/>
  <c r="E61" i="12"/>
  <c r="D61" i="12" s="1"/>
  <c r="F61" i="12" s="1"/>
  <c r="E138" i="12" l="1"/>
  <c r="D138" i="12" s="1"/>
  <c r="F138" i="12" s="1"/>
  <c r="E139" i="12" s="1"/>
  <c r="D139" i="12" s="1"/>
  <c r="F139" i="12" s="1"/>
  <c r="E62" i="12"/>
  <c r="D62" i="12" s="1"/>
  <c r="F62" i="12" s="1"/>
  <c r="E140" i="12" l="1"/>
  <c r="D140" i="12" s="1"/>
  <c r="F140" i="12" s="1"/>
  <c r="E63" i="12"/>
  <c r="D63" i="12" s="1"/>
  <c r="F63" i="12" s="1"/>
  <c r="E141" i="12" l="1"/>
  <c r="D141" i="12" s="1"/>
  <c r="F141" i="12" s="1"/>
  <c r="E64" i="12"/>
  <c r="D64" i="12" s="1"/>
  <c r="F64" i="12" s="1"/>
  <c r="E142" i="12" l="1"/>
  <c r="D142" i="12" s="1"/>
  <c r="F142" i="12" s="1"/>
  <c r="E65" i="12"/>
  <c r="D65" i="12" s="1"/>
  <c r="F65" i="12" s="1"/>
  <c r="E66" i="12" s="1"/>
  <c r="D66" i="12" s="1"/>
  <c r="F66" i="12" s="1"/>
  <c r="E67" i="12" l="1"/>
  <c r="D67" i="12" s="1"/>
  <c r="F67" i="12" s="1"/>
  <c r="E68" i="12" l="1"/>
  <c r="D68" i="12" s="1"/>
  <c r="F68" i="12" s="1"/>
  <c r="E69" i="12" l="1"/>
  <c r="D69" i="12" s="1"/>
  <c r="F69" i="12" s="1"/>
  <c r="E70" i="12" s="1"/>
  <c r="D70" i="12" s="1"/>
  <c r="F70" i="12" s="1"/>
  <c r="E71" i="12" l="1"/>
  <c r="D71" i="12" s="1"/>
  <c r="F71" i="12" s="1"/>
  <c r="E72" i="12" l="1"/>
  <c r="D72" i="12" s="1"/>
  <c r="F72" i="12" s="1"/>
  <c r="E73" i="12" l="1"/>
  <c r="D73" i="12" s="1"/>
  <c r="F73" i="12" s="1"/>
  <c r="E74" i="12" s="1"/>
  <c r="D74" i="12" s="1"/>
  <c r="F74" i="12" s="1"/>
  <c r="E75" i="12" l="1"/>
  <c r="D75" i="12" s="1"/>
  <c r="F75" i="12" s="1"/>
  <c r="E76" i="12" l="1"/>
  <c r="D76" i="12" s="1"/>
  <c r="F76" i="12" s="1"/>
  <c r="F220" i="12" l="1"/>
  <c r="E221" i="12" l="1"/>
  <c r="D221" i="12" l="1"/>
  <c r="F221" i="12" s="1"/>
  <c r="E222" i="12" s="1"/>
  <c r="D222" i="12" l="1"/>
  <c r="F222" i="12" s="1"/>
  <c r="E223" i="12" s="1"/>
  <c r="D223" i="12" l="1"/>
  <c r="F223" i="12" s="1"/>
  <c r="E224" i="12" s="1"/>
  <c r="D224" i="12" l="1"/>
  <c r="F224" i="12" s="1"/>
  <c r="E225" i="12" s="1"/>
  <c r="F153" i="12"/>
  <c r="E154" i="12" s="1"/>
  <c r="B148" i="12"/>
  <c r="D225" i="12" l="1"/>
  <c r="F225" i="12" s="1"/>
  <c r="C156" i="12"/>
  <c r="C164" i="12"/>
  <c r="C172" i="12"/>
  <c r="C180" i="12"/>
  <c r="C188" i="12"/>
  <c r="C196" i="12"/>
  <c r="C204" i="12"/>
  <c r="C157" i="12"/>
  <c r="C165" i="12"/>
  <c r="C173" i="12"/>
  <c r="C181" i="12"/>
  <c r="C189" i="12"/>
  <c r="C197" i="12"/>
  <c r="C160" i="12"/>
  <c r="C184" i="12"/>
  <c r="C208" i="12"/>
  <c r="C161" i="12"/>
  <c r="C171" i="12"/>
  <c r="C205" i="12"/>
  <c r="C177" i="12"/>
  <c r="C154" i="12"/>
  <c r="D154" i="12" s="1"/>
  <c r="F154" i="12" s="1"/>
  <c r="E155" i="12" s="1"/>
  <c r="C158" i="12"/>
  <c r="C166" i="12"/>
  <c r="C174" i="12"/>
  <c r="C182" i="12"/>
  <c r="C190" i="12"/>
  <c r="C198" i="12"/>
  <c r="C206" i="12"/>
  <c r="C175" i="12"/>
  <c r="C191" i="12"/>
  <c r="C207" i="12"/>
  <c r="C176" i="12"/>
  <c r="C200" i="12"/>
  <c r="C169" i="12"/>
  <c r="C201" i="12"/>
  <c r="C179" i="12"/>
  <c r="C159" i="12"/>
  <c r="C167" i="12"/>
  <c r="C183" i="12"/>
  <c r="C199" i="12"/>
  <c r="C168" i="12"/>
  <c r="C192" i="12"/>
  <c r="C163" i="12"/>
  <c r="C185" i="12"/>
  <c r="C209" i="12"/>
  <c r="C195" i="12"/>
  <c r="C203" i="12"/>
  <c r="C193" i="12"/>
  <c r="C155" i="12"/>
  <c r="C162" i="12"/>
  <c r="C170" i="12"/>
  <c r="C178" i="12"/>
  <c r="C186" i="12"/>
  <c r="C194" i="12"/>
  <c r="C202" i="12"/>
  <c r="C210" i="12"/>
  <c r="C187" i="12"/>
  <c r="E226" i="12" l="1"/>
  <c r="D155" i="12"/>
  <c r="F155" i="12" s="1"/>
  <c r="E156" i="12" s="1"/>
  <c r="D226" i="12" l="1"/>
  <c r="F226" i="12" s="1"/>
  <c r="E227" i="12" s="1"/>
  <c r="D156" i="12"/>
  <c r="F156" i="12" s="1"/>
  <c r="D227" i="12" l="1"/>
  <c r="F227" i="12" s="1"/>
  <c r="E228" i="12" s="1"/>
  <c r="E157" i="12"/>
  <c r="D228" i="12" l="1"/>
  <c r="F228" i="12" s="1"/>
  <c r="E213" i="12"/>
  <c r="E214" i="12" s="1"/>
  <c r="D157" i="12"/>
  <c r="F157" i="12" s="1"/>
  <c r="E229" i="12" l="1"/>
  <c r="E158" i="12"/>
  <c r="D229" i="12" l="1"/>
  <c r="F229" i="12" s="1"/>
  <c r="E230" i="12" s="1"/>
  <c r="D230" i="12" s="1"/>
  <c r="D158" i="12"/>
  <c r="F158" i="12" s="1"/>
  <c r="F230" i="12" l="1"/>
  <c r="E159" i="12"/>
  <c r="D159" i="12" s="1"/>
  <c r="F159" i="12" s="1"/>
  <c r="E231" i="12" l="1"/>
  <c r="D231" i="12" s="1"/>
  <c r="F231" i="12" s="1"/>
  <c r="E160" i="12"/>
  <c r="D160" i="12" s="1"/>
  <c r="F160" i="12" s="1"/>
  <c r="E232" i="12" l="1"/>
  <c r="D232" i="12" s="1"/>
  <c r="F232" i="12" s="1"/>
  <c r="E161" i="12"/>
  <c r="D161" i="12" s="1"/>
  <c r="F161" i="12" s="1"/>
  <c r="E233" i="12" l="1"/>
  <c r="D233" i="12" s="1"/>
  <c r="F233" i="12" s="1"/>
  <c r="E162" i="12"/>
  <c r="E234" i="12" l="1"/>
  <c r="D234" i="12" s="1"/>
  <c r="F234" i="12" s="1"/>
  <c r="D162" i="12"/>
  <c r="F162" i="12" s="1"/>
  <c r="E147" i="12"/>
  <c r="E148" i="12" s="1"/>
  <c r="E235" i="12" l="1"/>
  <c r="D235" i="12" s="1"/>
  <c r="F235" i="12" s="1"/>
  <c r="E163" i="12"/>
  <c r="D163" i="12" s="1"/>
  <c r="F163" i="12" s="1"/>
  <c r="E236" i="12" l="1"/>
  <c r="D236" i="12" s="1"/>
  <c r="F236" i="12" s="1"/>
  <c r="E164" i="12"/>
  <c r="D164" i="12" s="1"/>
  <c r="F164" i="12" s="1"/>
  <c r="E237" i="12" l="1"/>
  <c r="D237" i="12" s="1"/>
  <c r="F237" i="12" s="1"/>
  <c r="E165" i="12"/>
  <c r="D165" i="12" s="1"/>
  <c r="F165" i="12" s="1"/>
  <c r="E238" i="12" l="1"/>
  <c r="D238" i="12" s="1"/>
  <c r="F238" i="12" s="1"/>
  <c r="E166" i="12"/>
  <c r="D166" i="12" s="1"/>
  <c r="F166" i="12" s="1"/>
  <c r="E239" i="12" l="1"/>
  <c r="D239" i="12" s="1"/>
  <c r="F239" i="12" s="1"/>
  <c r="E167" i="12"/>
  <c r="D167" i="12" s="1"/>
  <c r="F167" i="12" s="1"/>
  <c r="E240" i="12" l="1"/>
  <c r="D240" i="12" s="1"/>
  <c r="F240" i="12" s="1"/>
  <c r="E168" i="12"/>
  <c r="D168" i="12" s="1"/>
  <c r="F168" i="12" s="1"/>
  <c r="E241" i="12" l="1"/>
  <c r="D241" i="12" s="1"/>
  <c r="F241" i="12" s="1"/>
  <c r="E169" i="12"/>
  <c r="D169" i="12" s="1"/>
  <c r="F169" i="12" s="1"/>
  <c r="E242" i="12" l="1"/>
  <c r="D242" i="12" s="1"/>
  <c r="F242" i="12" s="1"/>
  <c r="E170" i="12"/>
  <c r="D170" i="12" s="1"/>
  <c r="F170" i="12" s="1"/>
  <c r="E243" i="12" l="1"/>
  <c r="D243" i="12" s="1"/>
  <c r="F243" i="12" s="1"/>
  <c r="E171" i="12"/>
  <c r="D171" i="12" s="1"/>
  <c r="F171" i="12" s="1"/>
  <c r="E244" i="12" l="1"/>
  <c r="D244" i="12" s="1"/>
  <c r="F244" i="12" s="1"/>
  <c r="E172" i="12"/>
  <c r="D172" i="12" s="1"/>
  <c r="F172" i="12" s="1"/>
  <c r="E245" i="12" l="1"/>
  <c r="D245" i="12" s="1"/>
  <c r="F245" i="12" s="1"/>
  <c r="E173" i="12"/>
  <c r="D173" i="12" s="1"/>
  <c r="F173" i="12" s="1"/>
  <c r="E246" i="12" l="1"/>
  <c r="D246" i="12" s="1"/>
  <c r="F246" i="12" s="1"/>
  <c r="E174" i="12"/>
  <c r="D174" i="12" s="1"/>
  <c r="F174" i="12" s="1"/>
  <c r="E247" i="12" l="1"/>
  <c r="D247" i="12" s="1"/>
  <c r="F247" i="12" s="1"/>
  <c r="E175" i="12"/>
  <c r="D175" i="12" s="1"/>
  <c r="F175" i="12" s="1"/>
  <c r="E248" i="12" l="1"/>
  <c r="D248" i="12" s="1"/>
  <c r="F248" i="12" s="1"/>
  <c r="E176" i="12"/>
  <c r="D176" i="12" s="1"/>
  <c r="F176" i="12" s="1"/>
  <c r="E249" i="12" l="1"/>
  <c r="D249" i="12" s="1"/>
  <c r="F249" i="12" s="1"/>
  <c r="E177" i="12"/>
  <c r="D177" i="12" s="1"/>
  <c r="F177" i="12" s="1"/>
  <c r="E250" i="12" l="1"/>
  <c r="D250" i="12" s="1"/>
  <c r="F250" i="12" s="1"/>
  <c r="E178" i="12"/>
  <c r="D178" i="12" s="1"/>
  <c r="F178" i="12" s="1"/>
  <c r="E251" i="12" l="1"/>
  <c r="D251" i="12" s="1"/>
  <c r="F251" i="12" s="1"/>
  <c r="E179" i="12"/>
  <c r="D179" i="12" s="1"/>
  <c r="F179" i="12" s="1"/>
  <c r="E252" i="12" l="1"/>
  <c r="D252" i="12" s="1"/>
  <c r="F252" i="12" s="1"/>
  <c r="E180" i="12"/>
  <c r="D180" i="12" s="1"/>
  <c r="F180" i="12" s="1"/>
  <c r="E253" i="12" l="1"/>
  <c r="D253" i="12" s="1"/>
  <c r="F253" i="12" s="1"/>
  <c r="E181" i="12"/>
  <c r="D181" i="12" s="1"/>
  <c r="F181" i="12" s="1"/>
  <c r="E254" i="12" l="1"/>
  <c r="D254" i="12" s="1"/>
  <c r="F254" i="12" s="1"/>
  <c r="E182" i="12"/>
  <c r="D182" i="12" s="1"/>
  <c r="F182" i="12" s="1"/>
  <c r="E255" i="12" l="1"/>
  <c r="D255" i="12" s="1"/>
  <c r="F255" i="12" s="1"/>
  <c r="E183" i="12"/>
  <c r="D183" i="12" s="1"/>
  <c r="F183" i="12" s="1"/>
  <c r="E256" i="12" l="1"/>
  <c r="D256" i="12" s="1"/>
  <c r="F256" i="12" s="1"/>
  <c r="E184" i="12"/>
  <c r="D184" i="12" s="1"/>
  <c r="F184" i="12" s="1"/>
  <c r="E257" i="12" l="1"/>
  <c r="D257" i="12" s="1"/>
  <c r="F257" i="12" s="1"/>
  <c r="E185" i="12"/>
  <c r="D185" i="12" s="1"/>
  <c r="F185" i="12" s="1"/>
  <c r="E258" i="12" l="1"/>
  <c r="D258" i="12" s="1"/>
  <c r="F258" i="12" s="1"/>
  <c r="E186" i="12"/>
  <c r="D186" i="12" s="1"/>
  <c r="F186" i="12" s="1"/>
  <c r="E259" i="12" l="1"/>
  <c r="D259" i="12" s="1"/>
  <c r="F259" i="12" s="1"/>
  <c r="E187" i="12"/>
  <c r="D187" i="12" s="1"/>
  <c r="F187" i="12" s="1"/>
  <c r="E260" i="12" l="1"/>
  <c r="D260" i="12" s="1"/>
  <c r="F260" i="12" s="1"/>
  <c r="E188" i="12"/>
  <c r="D188" i="12" s="1"/>
  <c r="F188" i="12" s="1"/>
  <c r="E261" i="12" l="1"/>
  <c r="D261" i="12" s="1"/>
  <c r="F261" i="12" s="1"/>
  <c r="E189" i="12"/>
  <c r="D189" i="12" s="1"/>
  <c r="F189" i="12" s="1"/>
  <c r="E262" i="12" l="1"/>
  <c r="D262" i="12" s="1"/>
  <c r="F262" i="12" s="1"/>
  <c r="E190" i="12"/>
  <c r="D190" i="12" s="1"/>
  <c r="F190" i="12" s="1"/>
  <c r="E263" i="12" l="1"/>
  <c r="D263" i="12" s="1"/>
  <c r="F263" i="12" s="1"/>
  <c r="E191" i="12"/>
  <c r="D191" i="12" s="1"/>
  <c r="F191" i="12" s="1"/>
  <c r="E264" i="12" l="1"/>
  <c r="D264" i="12" s="1"/>
  <c r="F264" i="12" s="1"/>
  <c r="E192" i="12"/>
  <c r="D192" i="12" s="1"/>
  <c r="F192" i="12" s="1"/>
  <c r="E265" i="12" l="1"/>
  <c r="D265" i="12" s="1"/>
  <c r="F265" i="12" s="1"/>
  <c r="E193" i="12"/>
  <c r="D193" i="12" s="1"/>
  <c r="F193" i="12" s="1"/>
  <c r="E266" i="12" l="1"/>
  <c r="D266" i="12" s="1"/>
  <c r="F266" i="12" s="1"/>
  <c r="E194" i="12"/>
  <c r="D194" i="12" s="1"/>
  <c r="F194" i="12" s="1"/>
  <c r="E267" i="12" l="1"/>
  <c r="D267" i="12" s="1"/>
  <c r="F267" i="12" s="1"/>
  <c r="E195" i="12"/>
  <c r="D195" i="12" s="1"/>
  <c r="F195" i="12" s="1"/>
  <c r="E268" i="12" l="1"/>
  <c r="D268" i="12" s="1"/>
  <c r="F268" i="12" s="1"/>
  <c r="E196" i="12"/>
  <c r="D196" i="12" s="1"/>
  <c r="F196" i="12" s="1"/>
  <c r="E269" i="12" l="1"/>
  <c r="D269" i="12" s="1"/>
  <c r="F269" i="12" s="1"/>
  <c r="E197" i="12"/>
  <c r="D197" i="12" s="1"/>
  <c r="F197" i="12" s="1"/>
  <c r="E270" i="12" l="1"/>
  <c r="D270" i="12" s="1"/>
  <c r="F270" i="12" s="1"/>
  <c r="E198" i="12"/>
  <c r="D198" i="12" s="1"/>
  <c r="F198" i="12" s="1"/>
  <c r="E271" i="12" l="1"/>
  <c r="D271" i="12" s="1"/>
  <c r="F271" i="12" s="1"/>
  <c r="E199" i="12"/>
  <c r="D199" i="12" s="1"/>
  <c r="F199" i="12" s="1"/>
  <c r="E272" i="12" l="1"/>
  <c r="D272" i="12" s="1"/>
  <c r="F272" i="12" s="1"/>
  <c r="E200" i="12"/>
  <c r="D200" i="12" s="1"/>
  <c r="F200" i="12" s="1"/>
  <c r="E273" i="12" l="1"/>
  <c r="D273" i="12" s="1"/>
  <c r="F273" i="12" s="1"/>
  <c r="E201" i="12"/>
  <c r="D201" i="12" s="1"/>
  <c r="F201" i="12" s="1"/>
  <c r="E274" i="12" l="1"/>
  <c r="D274" i="12" s="1"/>
  <c r="F274" i="12" s="1"/>
  <c r="E202" i="12"/>
  <c r="D202" i="12" s="1"/>
  <c r="F202" i="12" s="1"/>
  <c r="E275" i="12" l="1"/>
  <c r="D275" i="12" s="1"/>
  <c r="F275" i="12" s="1"/>
  <c r="E203" i="12"/>
  <c r="D203" i="12" s="1"/>
  <c r="F203" i="12" s="1"/>
  <c r="E276" i="12" l="1"/>
  <c r="D276" i="12" s="1"/>
  <c r="F276" i="12" s="1"/>
  <c r="E204" i="12"/>
  <c r="D204" i="12" s="1"/>
  <c r="F204" i="12" s="1"/>
  <c r="E205" i="12" l="1"/>
  <c r="D205" i="12" s="1"/>
  <c r="F205" i="12" s="1"/>
  <c r="E206" i="12" l="1"/>
  <c r="D206" i="12" s="1"/>
  <c r="F206" i="12" s="1"/>
  <c r="E207" i="12" l="1"/>
  <c r="D207" i="12" s="1"/>
  <c r="F207" i="12" s="1"/>
  <c r="E208" i="12" l="1"/>
  <c r="D208" i="12" s="1"/>
  <c r="F208" i="12" s="1"/>
  <c r="E209" i="12" l="1"/>
  <c r="D209" i="12" s="1"/>
  <c r="F209" i="12" s="1"/>
  <c r="E210" i="12" l="1"/>
  <c r="D210" i="12" s="1"/>
  <c r="F210" i="12" s="1"/>
</calcChain>
</file>

<file path=xl/comments1.xml><?xml version="1.0" encoding="utf-8"?>
<comments xmlns="http://schemas.openxmlformats.org/spreadsheetml/2006/main">
  <authors>
    <author>Jeremy Andreas</author>
  </authors>
  <commentList>
    <comment ref="D150" authorId="0" shapeId="0">
      <text>
        <r>
          <rPr>
            <b/>
            <sz val="9"/>
            <color indexed="81"/>
            <rFont val="Tahoma"/>
            <charset val="1"/>
          </rPr>
          <t>Jeremy Andreas:</t>
        </r>
        <r>
          <rPr>
            <sz val="9"/>
            <color indexed="81"/>
            <rFont val="Tahoma"/>
            <charset val="1"/>
          </rPr>
          <t xml:space="preserve">
Tarik pokok yang berjumlah 0 sebanyak jumlah grace period (harus dilakukan secara manual)</t>
        </r>
      </text>
    </comment>
    <comment ref="C216" authorId="0" shapeId="0">
      <text>
        <r>
          <rPr>
            <b/>
            <sz val="9"/>
            <color indexed="81"/>
            <rFont val="Tahoma"/>
            <charset val="1"/>
          </rPr>
          <t>Jeremy Andreas:</t>
        </r>
        <r>
          <rPr>
            <sz val="9"/>
            <color indexed="81"/>
            <rFont val="Tahoma"/>
            <charset val="1"/>
          </rPr>
          <t xml:space="preserve">
tarik installment amount yang 0 sebanyak jumlah grace period (harus dilakukan secara manual)</t>
        </r>
      </text>
    </comment>
  </commentList>
</comments>
</file>

<file path=xl/sharedStrings.xml><?xml version="1.0" encoding="utf-8"?>
<sst xmlns="http://schemas.openxmlformats.org/spreadsheetml/2006/main" count="310" uniqueCount="102">
  <si>
    <t>*tempat nampung hasil REF_YIELD_ITEM di DB</t>
  </si>
  <si>
    <t>YieldItem</t>
  </si>
  <si>
    <t>YieldItemType</t>
  </si>
  <si>
    <t>Ins Premi  to Cust</t>
  </si>
  <si>
    <t>CashIn</t>
  </si>
  <si>
    <t>Life Ins Premi to Cust</t>
  </si>
  <si>
    <t>Admin Fee</t>
  </si>
  <si>
    <t>Provision Fee</t>
  </si>
  <si>
    <t>Fiducia Fee</t>
  </si>
  <si>
    <t>Notary Fee</t>
  </si>
  <si>
    <t>Survey Fee</t>
  </si>
  <si>
    <t>Other Fee</t>
  </si>
  <si>
    <t>Ins Premi from Insco</t>
  </si>
  <si>
    <t>CashOut</t>
  </si>
  <si>
    <t>Life Ins Premi from Insco</t>
  </si>
  <si>
    <t>Total Commission</t>
  </si>
  <si>
    <t>Total Reserved Fund</t>
  </si>
  <si>
    <t>REF_YIELD_ITEM</t>
  </si>
  <si>
    <t>BL_CODE</t>
  </si>
  <si>
    <t>MR_YIELD_ITEM</t>
  </si>
  <si>
    <t>MR_YIELD_ITEM_TYPE</t>
  </si>
  <si>
    <t>IS_ACTIVE</t>
  </si>
  <si>
    <t>CF4W</t>
  </si>
  <si>
    <t>CASH_IN</t>
  </si>
  <si>
    <t>CASH_OUT</t>
  </si>
  <si>
    <t>CFNA</t>
  </si>
  <si>
    <t>CF dan FL - R3</t>
  </si>
  <si>
    <t>Installment Scheme</t>
  </si>
  <si>
    <t>Reguler Fixed</t>
  </si>
  <si>
    <t>Komponen Cash In dan Cash Out lihat di DB table REF_YIELD_ITEM</t>
  </si>
  <si>
    <t>Asset Price + Acc</t>
  </si>
  <si>
    <t>Komponen Cash In</t>
  </si>
  <si>
    <t>Komponen Cash Out</t>
  </si>
  <si>
    <t>NTF Pinjaman</t>
  </si>
  <si>
    <t>Suku Bunga Pertahun</t>
  </si>
  <si>
    <t>Tenor (dalam bulan)</t>
  </si>
  <si>
    <t>Payment Frequency</t>
  </si>
  <si>
    <t>Effective Date</t>
  </si>
  <si>
    <t>Suku Bunga (per angsuran)</t>
  </si>
  <si>
    <t>Num of Inst</t>
  </si>
  <si>
    <t>Future Value</t>
  </si>
  <si>
    <t>Advance</t>
  </si>
  <si>
    <t>Nilai angsuran</t>
  </si>
  <si>
    <t>Notes : ini nilai cashflow ambil dari "Installment Amount", No nya ambil sejumlah "Num of Installment"</t>
  </si>
  <si>
    <t>No</t>
  </si>
  <si>
    <t>CashFlow</t>
  </si>
  <si>
    <t>CashFlow for GrossYield</t>
  </si>
  <si>
    <t>Komponen</t>
  </si>
  <si>
    <t>Cash In</t>
  </si>
  <si>
    <t>Cash Out</t>
  </si>
  <si>
    <t>Capitalized Amount</t>
  </si>
  <si>
    <t>OTR</t>
  </si>
  <si>
    <t>DP</t>
  </si>
  <si>
    <t>Angsuran ke 1</t>
  </si>
  <si>
    <t>Ins Premi To Cust</t>
  </si>
  <si>
    <t>Notes: Commission ambil yang "Tax Expense" di simulasi Tax</t>
  </si>
  <si>
    <t>Total</t>
  </si>
  <si>
    <t>Effective Rate</t>
  </si>
  <si>
    <t>Gross Yield</t>
  </si>
  <si>
    <t>Bunga</t>
  </si>
  <si>
    <t>Pokok</t>
  </si>
  <si>
    <t>Installment Amount</t>
  </si>
  <si>
    <t>Jatuh Tempo</t>
  </si>
  <si>
    <t>Schedule Angsuran</t>
  </si>
  <si>
    <t xml:space="preserve">Sisa Pokok </t>
  </si>
  <si>
    <t>Besar Angsuran Perbulan</t>
  </si>
  <si>
    <t>Roll Over</t>
  </si>
  <si>
    <t>Grace Period Type</t>
  </si>
  <si>
    <t>Grace Period Inst</t>
  </si>
  <si>
    <t>Interest Only</t>
  </si>
  <si>
    <t>GRACE PERIOD : Keringanan dalam pembayaran angsuran di awal (Khusus untuk angsuran Arrear)
a. Interest Only : Customer hanya bayar bunga saja di awal
b. Roll Over : Customer tidak membayar sama sekali di awal</t>
  </si>
  <si>
    <t>Total AR</t>
  </si>
  <si>
    <t>Total Interest</t>
  </si>
  <si>
    <t>Advance (Dibayar dimuka)</t>
  </si>
  <si>
    <t>Tipe</t>
  </si>
  <si>
    <t>Arrear (Dibayar dibelakang)</t>
  </si>
  <si>
    <t xml:space="preserve">Tipe </t>
  </si>
  <si>
    <t>Diisi dengan 0 karena sisa pokok hutang diinginkan agar habis</t>
  </si>
  <si>
    <t>Nilai minus karena sifatnya uang keluar</t>
  </si>
  <si>
    <t>Present Value</t>
  </si>
  <si>
    <t>Total jumlah angsuran</t>
  </si>
  <si>
    <t>Suku bunga untuk masing-masing angsuran</t>
  </si>
  <si>
    <t>Pembayaran setiap 1 bulan sekali</t>
  </si>
  <si>
    <t>1 tahun</t>
  </si>
  <si>
    <t>Effective Rate Customer</t>
  </si>
  <si>
    <t>Suku bunga dalam setahun</t>
  </si>
  <si>
    <t>Asset Price - DP Asset + Capitalized Fee + Capitalized Insurance + Capitalized Life Insurance</t>
  </si>
  <si>
    <t xml:space="preserve">Besar nilai uang yg dikeluarkan diawal </t>
  </si>
  <si>
    <t>REGULAR FIXED : ANGSURAN TETAP, BUNGA MENURUN</t>
  </si>
  <si>
    <t>Weekly</t>
  </si>
  <si>
    <t>TDP</t>
  </si>
  <si>
    <t>Flat Rate</t>
  </si>
  <si>
    <t>Rounding</t>
  </si>
  <si>
    <t xml:space="preserve">&lt; Katalon akan write </t>
  </si>
  <si>
    <t>&lt;Katalon akan write</t>
  </si>
  <si>
    <t>Nilai Angsuran Grace Period</t>
  </si>
  <si>
    <t>Periode Grace Period</t>
  </si>
  <si>
    <t>&lt;Katalon akan write dri sheet regular fixed</t>
  </si>
  <si>
    <t>&lt;Write Katalon</t>
  </si>
  <si>
    <t>DP atau Security Deposit Nett</t>
  </si>
  <si>
    <t>DP atau Security Deposit</t>
  </si>
  <si>
    <t>Additional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</si>
</sst>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43" formatCode="_(* #,##0.00_);_(* \(#,##0.00\);_(* &quot;-&quot;??_);_(@_)"/>
    <numFmt numFmtId="164" formatCode="0.000000%"/>
  </numFmts>
  <fonts count="22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9"/>
      <color theme="1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rgb="FF7030A0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8">
    <xf numFmtId="0" fontId="0" fillId="0" borderId="0"/>
    <xf numFmtId="43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12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6" fillId="0" borderId="0" xfId="0" applyFont="1"/>
    <xf numFmtId="43" fontId="0" fillId="0" borderId="0" xfId="1" applyFont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5" xfId="0" applyBorder="1"/>
    <xf numFmtId="15" fontId="0" fillId="0" borderId="0" xfId="1" applyNumberFormat="1" applyFont="1"/>
    <xf numFmtId="0" fontId="0" fillId="0" borderId="6" xfId="0" applyBorder="1"/>
    <xf numFmtId="0" fontId="0" fillId="0" borderId="7" xfId="0" applyBorder="1"/>
    <xf numFmtId="0" fontId="0" fillId="0" borderId="8" xfId="0" applyBorder="1"/>
    <xf numFmtId="43" fontId="0" fillId="0" borderId="0" xfId="0" applyNumberFormat="1"/>
    <xf numFmtId="164" fontId="0" fillId="0" borderId="0" xfId="0" applyNumberFormat="1"/>
    <xf numFmtId="0" fontId="0" fillId="2" borderId="0" xfId="0" applyFill="1"/>
    <xf numFmtId="0" fontId="8" fillId="0" borderId="0" xfId="0" applyFont="1"/>
    <xf numFmtId="43" fontId="0" fillId="3" borderId="0" xfId="0" applyNumberFormat="1" applyFill="1"/>
    <xf numFmtId="0" fontId="7" fillId="2" borderId="0" xfId="0" applyFont="1" applyFill="1"/>
    <xf numFmtId="4" fontId="11" fillId="0" borderId="0" xfId="0" applyNumberFormat="1" applyFont="1" applyBorder="1"/>
    <xf numFmtId="43" fontId="0" fillId="3" borderId="0" xfId="1" applyFont="1" applyFill="1"/>
    <xf numFmtId="4" fontId="10" fillId="0" borderId="5" xfId="0" applyNumberFormat="1" applyFont="1" applyBorder="1"/>
    <xf numFmtId="164" fontId="0" fillId="3" borderId="0" xfId="2" applyNumberFormat="1" applyFont="1" applyFill="1"/>
    <xf numFmtId="0" fontId="0" fillId="0" borderId="9" xfId="0" applyBorder="1"/>
    <xf numFmtId="0" fontId="0" fillId="3" borderId="9" xfId="0" applyFill="1" applyBorder="1"/>
    <xf numFmtId="43" fontId="0" fillId="3" borderId="9" xfId="1" applyFont="1" applyFill="1" applyBorder="1"/>
    <xf numFmtId="43" fontId="0" fillId="0" borderId="9" xfId="1" applyFont="1" applyBorder="1"/>
    <xf numFmtId="4" fontId="11" fillId="0" borderId="9" xfId="0" applyNumberFormat="1" applyFont="1" applyBorder="1"/>
    <xf numFmtId="43" fontId="0" fillId="3" borderId="9" xfId="0" applyNumberFormat="1" applyFill="1" applyBorder="1"/>
    <xf numFmtId="0" fontId="12" fillId="0" borderId="0" xfId="0" applyFont="1"/>
    <xf numFmtId="0" fontId="7" fillId="0" borderId="9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7" fillId="0" borderId="0" xfId="0" applyFont="1"/>
    <xf numFmtId="0" fontId="0" fillId="0" borderId="5" xfId="0" applyBorder="1" applyAlignment="1">
      <alignment horizontal="center" vertical="center"/>
    </xf>
    <xf numFmtId="0" fontId="0" fillId="4" borderId="11" xfId="0" applyFill="1" applyBorder="1"/>
    <xf numFmtId="0" fontId="0" fillId="4" borderId="5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8" fillId="0" borderId="0" xfId="0" quotePrefix="1" applyFont="1"/>
    <xf numFmtId="0" fontId="4" fillId="0" borderId="0" xfId="3"/>
    <xf numFmtId="43" fontId="0" fillId="0" borderId="9" xfId="4" applyFont="1" applyBorder="1"/>
    <xf numFmtId="15" fontId="0" fillId="0" borderId="9" xfId="4" applyNumberFormat="1" applyFont="1" applyBorder="1"/>
    <xf numFmtId="43" fontId="14" fillId="0" borderId="9" xfId="4" applyFont="1" applyBorder="1"/>
    <xf numFmtId="43" fontId="14" fillId="0" borderId="0" xfId="4" applyFont="1"/>
    <xf numFmtId="43" fontId="14" fillId="2" borderId="0" xfId="4" applyFont="1" applyFill="1"/>
    <xf numFmtId="0" fontId="14" fillId="2" borderId="0" xfId="3" applyFont="1" applyFill="1"/>
    <xf numFmtId="43" fontId="0" fillId="0" borderId="0" xfId="4" applyFont="1"/>
    <xf numFmtId="43" fontId="4" fillId="0" borderId="0" xfId="3" applyNumberFormat="1"/>
    <xf numFmtId="43" fontId="14" fillId="0" borderId="0" xfId="3" applyNumberFormat="1" applyFont="1"/>
    <xf numFmtId="0" fontId="14" fillId="0" borderId="0" xfId="3" applyFont="1" applyAlignment="1">
      <alignment horizontal="center"/>
    </xf>
    <xf numFmtId="43" fontId="0" fillId="2" borderId="0" xfId="4" applyFont="1" applyFill="1"/>
    <xf numFmtId="43" fontId="0" fillId="0" borderId="0" xfId="4" applyFont="1" applyBorder="1"/>
    <xf numFmtId="15" fontId="0" fillId="0" borderId="0" xfId="4" applyNumberFormat="1" applyFont="1" applyBorder="1"/>
    <xf numFmtId="0" fontId="4" fillId="0" borderId="0" xfId="3" applyAlignment="1">
      <alignment vertical="center" wrapText="1"/>
    </xf>
    <xf numFmtId="43" fontId="4" fillId="0" borderId="0" xfId="3" applyNumberFormat="1" applyAlignment="1">
      <alignment vertical="center" wrapText="1"/>
    </xf>
    <xf numFmtId="43" fontId="0" fillId="6" borderId="0" xfId="4" applyFont="1" applyFill="1"/>
    <xf numFmtId="15" fontId="0" fillId="0" borderId="0" xfId="4" applyNumberFormat="1" applyFont="1"/>
    <xf numFmtId="43" fontId="16" fillId="0" borderId="0" xfId="4" applyFont="1" applyAlignment="1">
      <alignment horizontal="left" vertical="center"/>
    </xf>
    <xf numFmtId="164" fontId="17" fillId="0" borderId="0" xfId="5" applyNumberFormat="1" applyFont="1" applyAlignment="1">
      <alignment vertical="center"/>
    </xf>
    <xf numFmtId="8" fontId="0" fillId="0" borderId="9" xfId="4" applyNumberFormat="1" applyFont="1" applyBorder="1"/>
    <xf numFmtId="9" fontId="0" fillId="0" borderId="0" xfId="0" applyNumberFormat="1"/>
    <xf numFmtId="164" fontId="0" fillId="6" borderId="0" xfId="5" applyNumberFormat="1" applyFont="1" applyFill="1"/>
    <xf numFmtId="43" fontId="0" fillId="0" borderId="9" xfId="6" applyFont="1" applyBorder="1"/>
    <xf numFmtId="15" fontId="0" fillId="0" borderId="9" xfId="6" applyNumberFormat="1" applyFont="1" applyBorder="1"/>
    <xf numFmtId="43" fontId="14" fillId="0" borderId="9" xfId="6" applyFont="1" applyBorder="1"/>
    <xf numFmtId="43" fontId="14" fillId="0" borderId="0" xfId="6" applyFont="1"/>
    <xf numFmtId="43" fontId="14" fillId="2" borderId="0" xfId="6" applyFont="1" applyFill="1"/>
    <xf numFmtId="0" fontId="14" fillId="2" borderId="0" xfId="0" applyFont="1" applyFill="1"/>
    <xf numFmtId="43" fontId="0" fillId="0" borderId="0" xfId="6" applyFont="1"/>
    <xf numFmtId="43" fontId="14" fillId="0" borderId="0" xfId="0" applyNumberFormat="1" applyFont="1"/>
    <xf numFmtId="0" fontId="14" fillId="0" borderId="0" xfId="0" applyFont="1" applyAlignment="1">
      <alignment horizontal="center"/>
    </xf>
    <xf numFmtId="43" fontId="0" fillId="2" borderId="0" xfId="6" applyFont="1" applyFill="1"/>
    <xf numFmtId="43" fontId="0" fillId="0" borderId="0" xfId="6" applyFont="1" applyBorder="1"/>
    <xf numFmtId="15" fontId="0" fillId="0" borderId="0" xfId="6" applyNumberFormat="1" applyFont="1" applyBorder="1"/>
    <xf numFmtId="0" fontId="0" fillId="0" borderId="0" xfId="0" applyAlignment="1">
      <alignment vertical="center" wrapText="1"/>
    </xf>
    <xf numFmtId="43" fontId="0" fillId="0" borderId="0" xfId="0" applyNumberFormat="1" applyAlignment="1">
      <alignment vertical="center" wrapText="1"/>
    </xf>
    <xf numFmtId="43" fontId="0" fillId="6" borderId="0" xfId="6" applyFont="1" applyFill="1"/>
    <xf numFmtId="10" fontId="0" fillId="6" borderId="0" xfId="7" applyNumberFormat="1" applyFont="1" applyFill="1"/>
    <xf numFmtId="15" fontId="0" fillId="0" borderId="0" xfId="6" applyNumberFormat="1" applyFont="1"/>
    <xf numFmtId="43" fontId="16" fillId="0" borderId="0" xfId="6" applyFont="1" applyAlignment="1">
      <alignment horizontal="left" vertical="center"/>
    </xf>
    <xf numFmtId="164" fontId="17" fillId="0" borderId="0" xfId="7" applyNumberFormat="1" applyFont="1" applyAlignment="1">
      <alignment vertical="center"/>
    </xf>
    <xf numFmtId="4" fontId="17" fillId="0" borderId="0" xfId="0" applyNumberFormat="1" applyFont="1"/>
    <xf numFmtId="43" fontId="0" fillId="0" borderId="9" xfId="4" applyNumberFormat="1" applyFont="1" applyBorder="1"/>
    <xf numFmtId="0" fontId="14" fillId="0" borderId="0" xfId="3" applyFont="1"/>
    <xf numFmtId="8" fontId="14" fillId="2" borderId="0" xfId="6" applyNumberFormat="1" applyFont="1" applyFill="1"/>
    <xf numFmtId="43" fontId="3" fillId="0" borderId="0" xfId="4" applyFont="1"/>
    <xf numFmtId="0" fontId="3" fillId="0" borderId="0" xfId="0" applyFont="1"/>
    <xf numFmtId="0" fontId="3" fillId="0" borderId="0" xfId="0" applyFont="1" applyAlignment="1">
      <alignment horizontal="center"/>
    </xf>
    <xf numFmtId="43" fontId="14" fillId="2" borderId="0" xfId="1" applyFont="1" applyFill="1"/>
    <xf numFmtId="0" fontId="0" fillId="0" borderId="9" xfId="0" applyBorder="1" applyAlignment="1">
      <alignment horizontal="center"/>
    </xf>
    <xf numFmtId="43" fontId="0" fillId="0" borderId="9" xfId="0" applyNumberFormat="1" applyBorder="1"/>
    <xf numFmtId="43" fontId="3" fillId="0" borderId="9" xfId="0" applyNumberFormat="1" applyFont="1" applyBorder="1"/>
    <xf numFmtId="43" fontId="7" fillId="0" borderId="0" xfId="4" applyFont="1"/>
    <xf numFmtId="0" fontId="2" fillId="0" borderId="0" xfId="0" applyFont="1" applyAlignment="1">
      <alignment horizontal="center"/>
    </xf>
    <xf numFmtId="4" fontId="17" fillId="0" borderId="0" xfId="3" applyNumberFormat="1" applyFont="1" applyAlignment="1">
      <alignment vertical="center"/>
    </xf>
    <xf numFmtId="4" fontId="0" fillId="3" borderId="0" xfId="1" applyNumberFormat="1" applyFont="1" applyFill="1"/>
    <xf numFmtId="43" fontId="0" fillId="3" borderId="0" xfId="1" applyNumberFormat="1" applyFont="1" applyFill="1"/>
    <xf numFmtId="0" fontId="21" fillId="0" borderId="0" xfId="0" applyFont="1"/>
    <xf numFmtId="0" fontId="1" fillId="0" borderId="0" xfId="0" applyFont="1"/>
    <xf numFmtId="40" fontId="14" fillId="2" borderId="0" xfId="6" applyNumberFormat="1" applyFont="1" applyFill="1"/>
    <xf numFmtId="40" fontId="14" fillId="2" borderId="0" xfId="4" applyNumberFormat="1" applyFont="1" applyFill="1"/>
    <xf numFmtId="4" fontId="14" fillId="2" borderId="0" xfId="4" applyNumberFormat="1" applyFont="1" applyFill="1"/>
    <xf numFmtId="0" fontId="0" fillId="0" borderId="4" xfId="0" applyFill="1" applyBorder="1"/>
    <xf numFmtId="0" fontId="9" fillId="0" borderId="1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18" fillId="0" borderId="0" xfId="3" applyFont="1" applyAlignment="1">
      <alignment horizontal="center"/>
    </xf>
    <xf numFmtId="43" fontId="15" fillId="5" borderId="0" xfId="4" applyFont="1" applyFill="1" applyAlignment="1">
      <alignment horizontal="left" vertical="top" wrapText="1"/>
    </xf>
    <xf numFmtId="0" fontId="18" fillId="0" borderId="0" xfId="0" applyFont="1" applyAlignment="1">
      <alignment horizontal="center"/>
    </xf>
    <xf numFmtId="43" fontId="15" fillId="5" borderId="0" xfId="6" applyFont="1" applyFill="1" applyAlignment="1">
      <alignment horizontal="left" vertical="top" wrapText="1"/>
    </xf>
  </cellXfs>
  <cellStyles count="8">
    <cellStyle name="Comma" xfId="1" builtinId="3"/>
    <cellStyle name="Comma 2" xfId="4"/>
    <cellStyle name="Comma 3" xfId="6"/>
    <cellStyle name="Normal" xfId="0" builtinId="0"/>
    <cellStyle name="Normal 2" xfId="3"/>
    <cellStyle name="Percent" xfId="2" builtinId="5"/>
    <cellStyle name="Percent 2" xfId="5"/>
    <cellStyle name="Percent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workbookViewId="0"/>
  </sheetViews>
  <sheetFormatPr defaultColWidth="9" defaultRowHeight="15"/>
  <cols>
    <col min="2" max="2" width="25" customWidth="1" collapsed="1"/>
    <col min="3" max="4" width="23.5703125" customWidth="1" collapsed="1"/>
    <col min="5" max="5" width="13.140625" customWidth="1" collapsed="1"/>
  </cols>
  <sheetData>
    <row r="1" spans="1:3">
      <c r="A1" s="30" t="s">
        <v>0</v>
      </c>
    </row>
    <row r="3" spans="1:3">
      <c r="B3" s="31" t="s">
        <v>1</v>
      </c>
      <c r="C3" s="31" t="s">
        <v>2</v>
      </c>
    </row>
    <row r="4" spans="1:3">
      <c r="B4" s="32" t="s">
        <v>3</v>
      </c>
      <c r="C4" s="9" t="s">
        <v>4</v>
      </c>
    </row>
    <row r="5" spans="1:3">
      <c r="B5" s="33" t="s">
        <v>5</v>
      </c>
      <c r="C5" s="9" t="s">
        <v>4</v>
      </c>
    </row>
    <row r="6" spans="1:3">
      <c r="B6" s="33" t="s">
        <v>6</v>
      </c>
      <c r="C6" s="9" t="s">
        <v>4</v>
      </c>
    </row>
    <row r="7" spans="1:3">
      <c r="B7" s="33" t="s">
        <v>7</v>
      </c>
      <c r="C7" s="9" t="s">
        <v>4</v>
      </c>
    </row>
    <row r="8" spans="1:3">
      <c r="B8" s="33" t="s">
        <v>8</v>
      </c>
      <c r="C8" s="9" t="s">
        <v>4</v>
      </c>
    </row>
    <row r="9" spans="1:3">
      <c r="B9" s="33" t="s">
        <v>9</v>
      </c>
      <c r="C9" s="9" t="s">
        <v>4</v>
      </c>
    </row>
    <row r="10" spans="1:3">
      <c r="B10" s="33" t="s">
        <v>10</v>
      </c>
      <c r="C10" s="9" t="s">
        <v>4</v>
      </c>
    </row>
    <row r="11" spans="1:3">
      <c r="B11" s="33" t="s">
        <v>11</v>
      </c>
      <c r="C11" s="9" t="s">
        <v>4</v>
      </c>
    </row>
    <row r="12" spans="1:3">
      <c r="B12" s="33" t="s">
        <v>12</v>
      </c>
      <c r="C12" s="9" t="s">
        <v>13</v>
      </c>
    </row>
    <row r="13" spans="1:3">
      <c r="B13" s="33" t="s">
        <v>14</v>
      </c>
      <c r="C13" s="9" t="s">
        <v>13</v>
      </c>
    </row>
    <row r="14" spans="1:3">
      <c r="B14" s="33" t="s">
        <v>15</v>
      </c>
      <c r="C14" s="9" t="s">
        <v>13</v>
      </c>
    </row>
    <row r="15" spans="1:3">
      <c r="B15" s="34" t="s">
        <v>16</v>
      </c>
      <c r="C15" s="13" t="s">
        <v>13</v>
      </c>
    </row>
    <row r="17" spans="2:5">
      <c r="B17" s="35" t="s">
        <v>17</v>
      </c>
    </row>
    <row r="18" spans="2:5">
      <c r="B18" s="31" t="s">
        <v>18</v>
      </c>
      <c r="C18" s="31" t="s">
        <v>19</v>
      </c>
      <c r="D18" s="31" t="s">
        <v>20</v>
      </c>
      <c r="E18" s="31" t="s">
        <v>21</v>
      </c>
    </row>
    <row r="19" spans="2:5">
      <c r="B19" s="32" t="s">
        <v>22</v>
      </c>
      <c r="C19" s="32" t="s">
        <v>3</v>
      </c>
      <c r="D19" s="32" t="s">
        <v>23</v>
      </c>
      <c r="E19" s="36">
        <v>1</v>
      </c>
    </row>
    <row r="20" spans="2:5">
      <c r="B20" s="33" t="s">
        <v>22</v>
      </c>
      <c r="C20" s="33" t="s">
        <v>5</v>
      </c>
      <c r="D20" s="33" t="s">
        <v>23</v>
      </c>
      <c r="E20" s="36">
        <v>1</v>
      </c>
    </row>
    <row r="21" spans="2:5">
      <c r="B21" s="33" t="s">
        <v>22</v>
      </c>
      <c r="C21" s="33" t="s">
        <v>6</v>
      </c>
      <c r="D21" s="33" t="s">
        <v>23</v>
      </c>
      <c r="E21" s="36">
        <v>1</v>
      </c>
    </row>
    <row r="22" spans="2:5">
      <c r="B22" s="33" t="s">
        <v>22</v>
      </c>
      <c r="C22" s="33" t="s">
        <v>7</v>
      </c>
      <c r="D22" s="33" t="s">
        <v>23</v>
      </c>
      <c r="E22" s="36">
        <v>1</v>
      </c>
    </row>
    <row r="23" spans="2:5">
      <c r="B23" s="33" t="s">
        <v>22</v>
      </c>
      <c r="C23" s="33" t="s">
        <v>8</v>
      </c>
      <c r="D23" s="33" t="s">
        <v>23</v>
      </c>
      <c r="E23" s="36">
        <v>1</v>
      </c>
    </row>
    <row r="24" spans="2:5">
      <c r="B24" s="33" t="s">
        <v>22</v>
      </c>
      <c r="C24" s="33" t="s">
        <v>9</v>
      </c>
      <c r="D24" s="33" t="s">
        <v>23</v>
      </c>
      <c r="E24" s="36">
        <v>1</v>
      </c>
    </row>
    <row r="25" spans="2:5">
      <c r="B25" s="33" t="s">
        <v>22</v>
      </c>
      <c r="C25" s="33" t="s">
        <v>10</v>
      </c>
      <c r="D25" s="33" t="s">
        <v>23</v>
      </c>
      <c r="E25" s="36">
        <v>1</v>
      </c>
    </row>
    <row r="26" spans="2:5">
      <c r="B26" s="33" t="s">
        <v>22</v>
      </c>
      <c r="C26" s="33" t="s">
        <v>11</v>
      </c>
      <c r="D26" s="33" t="s">
        <v>23</v>
      </c>
      <c r="E26" s="36">
        <v>1</v>
      </c>
    </row>
    <row r="27" spans="2:5">
      <c r="B27" s="33" t="s">
        <v>22</v>
      </c>
      <c r="C27" s="33" t="s">
        <v>12</v>
      </c>
      <c r="D27" s="33" t="s">
        <v>24</v>
      </c>
      <c r="E27" s="36">
        <v>1</v>
      </c>
    </row>
    <row r="28" spans="2:5">
      <c r="B28" s="33" t="s">
        <v>22</v>
      </c>
      <c r="C28" s="33" t="s">
        <v>14</v>
      </c>
      <c r="D28" s="33" t="s">
        <v>24</v>
      </c>
      <c r="E28" s="36">
        <v>1</v>
      </c>
    </row>
    <row r="29" spans="2:5">
      <c r="B29" s="33" t="s">
        <v>22</v>
      </c>
      <c r="C29" s="33" t="s">
        <v>15</v>
      </c>
      <c r="D29" s="33" t="s">
        <v>24</v>
      </c>
      <c r="E29" s="36">
        <v>1</v>
      </c>
    </row>
    <row r="30" spans="2:5">
      <c r="B30" s="33" t="s">
        <v>22</v>
      </c>
      <c r="C30" s="33" t="s">
        <v>16</v>
      </c>
      <c r="D30" s="33" t="s">
        <v>24</v>
      </c>
      <c r="E30" s="36">
        <v>1</v>
      </c>
    </row>
    <row r="31" spans="2:5">
      <c r="B31" s="37"/>
      <c r="C31" s="37"/>
      <c r="D31" s="37"/>
      <c r="E31" s="38"/>
    </row>
    <row r="32" spans="2:5">
      <c r="B32" s="33" t="s">
        <v>25</v>
      </c>
      <c r="C32" s="33" t="s">
        <v>3</v>
      </c>
      <c r="D32" s="33"/>
      <c r="E32" s="36"/>
    </row>
    <row r="33" spans="2:5">
      <c r="B33" s="33" t="s">
        <v>25</v>
      </c>
      <c r="C33" s="33" t="s">
        <v>5</v>
      </c>
      <c r="D33" s="33"/>
      <c r="E33" s="36"/>
    </row>
    <row r="34" spans="2:5">
      <c r="B34" s="33" t="s">
        <v>25</v>
      </c>
      <c r="C34" s="33" t="s">
        <v>6</v>
      </c>
      <c r="D34" s="33"/>
      <c r="E34" s="36"/>
    </row>
    <row r="35" spans="2:5">
      <c r="B35" s="33" t="s">
        <v>25</v>
      </c>
      <c r="C35" s="33" t="s">
        <v>7</v>
      </c>
      <c r="D35" s="33"/>
      <c r="E35" s="36"/>
    </row>
    <row r="36" spans="2:5">
      <c r="B36" s="33" t="s">
        <v>25</v>
      </c>
      <c r="C36" s="33" t="s">
        <v>12</v>
      </c>
      <c r="D36" s="33"/>
      <c r="E36" s="36"/>
    </row>
    <row r="37" spans="2:5">
      <c r="B37" s="33" t="s">
        <v>25</v>
      </c>
      <c r="C37" s="33" t="s">
        <v>14</v>
      </c>
      <c r="D37" s="33"/>
      <c r="E37" s="36"/>
    </row>
    <row r="38" spans="2:5">
      <c r="B38" s="33" t="s">
        <v>25</v>
      </c>
      <c r="C38" s="33" t="s">
        <v>15</v>
      </c>
      <c r="D38" s="33"/>
      <c r="E38" s="36"/>
    </row>
    <row r="39" spans="2:5">
      <c r="B39" s="34" t="s">
        <v>25</v>
      </c>
      <c r="C39" s="34" t="s">
        <v>16</v>
      </c>
      <c r="D39" s="34"/>
      <c r="E39" s="39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tabSelected="1" workbookViewId="0">
      <selection activeCell="B11" sqref="B11"/>
    </sheetView>
  </sheetViews>
  <sheetFormatPr defaultColWidth="9" defaultRowHeight="15"/>
  <cols>
    <col min="1" max="1" width="30.85546875" customWidth="1" collapsed="1"/>
    <col min="2" max="2" width="17.85546875" customWidth="1" collapsed="1"/>
    <col min="3" max="3" width="37.7109375" customWidth="1" collapsed="1"/>
    <col min="4" max="4" width="27.42578125" customWidth="1" collapsed="1"/>
    <col min="5" max="5" width="18.5703125" customWidth="1" collapsed="1"/>
    <col min="6" max="6" width="18.140625" style="1" customWidth="1" collapsed="1"/>
    <col min="7" max="7" width="24.5703125" customWidth="1" collapsed="1"/>
    <col min="8" max="8" width="13.28515625" customWidth="1" collapsed="1"/>
    <col min="9" max="9" width="17.5703125" style="1" customWidth="1" collapsed="1"/>
    <col min="10" max="10" width="24.5703125" customWidth="1" collapsed="1"/>
    <col min="11" max="11" width="14" collapsed="1"/>
    <col min="12" max="12" width="16" bestFit="1" customWidth="1" collapsed="1"/>
    <col min="14" max="14" width="14" collapsed="1"/>
  </cols>
  <sheetData>
    <row r="1" spans="1:10" s="1" customFormat="1">
      <c r="A1" s="2" t="s">
        <v>26</v>
      </c>
      <c r="B1"/>
      <c r="C1"/>
      <c r="D1"/>
      <c r="E1"/>
      <c r="G1"/>
      <c r="H1"/>
      <c r="J1"/>
    </row>
    <row r="2" spans="1:10">
      <c r="A2" s="99" t="s">
        <v>99</v>
      </c>
      <c r="B2">
        <v>122200000</v>
      </c>
    </row>
    <row r="3" spans="1:10">
      <c r="A3" s="99" t="s">
        <v>71</v>
      </c>
      <c r="B3">
        <v>558153000.49000001</v>
      </c>
      <c r="C3" s="95" t="s">
        <v>97</v>
      </c>
    </row>
    <row r="4" spans="1:10">
      <c r="A4" s="19" t="s">
        <v>27</v>
      </c>
      <c r="B4" s="19" t="s">
        <v>28</v>
      </c>
      <c r="D4" s="17" t="s">
        <v>29</v>
      </c>
    </row>
    <row r="5" spans="1:10">
      <c r="A5" t="s">
        <v>30</v>
      </c>
      <c r="B5">
        <v>610000000</v>
      </c>
      <c r="C5" s="89" t="s">
        <v>94</v>
      </c>
      <c r="D5" s="105" t="s">
        <v>31</v>
      </c>
      <c r="E5" s="106"/>
      <c r="F5" s="5"/>
      <c r="G5" s="106" t="s">
        <v>32</v>
      </c>
      <c r="H5" s="107"/>
    </row>
    <row r="6" spans="1:10">
      <c r="A6" s="100" t="s">
        <v>100</v>
      </c>
      <c r="B6">
        <v>122500000</v>
      </c>
      <c r="C6" s="89" t="s">
        <v>94</v>
      </c>
      <c r="D6" s="6" t="s">
        <v>3</v>
      </c>
      <c r="E6">
        <v>11134500</v>
      </c>
      <c r="F6" s="89" t="s">
        <v>94</v>
      </c>
      <c r="G6" s="7" t="s">
        <v>12</v>
      </c>
      <c r="H6">
        <v>10928061</v>
      </c>
      <c r="I6" s="89" t="s">
        <v>94</v>
      </c>
    </row>
    <row r="7" spans="1:10">
      <c r="A7" t="s">
        <v>33</v>
      </c>
      <c r="B7" s="97">
        <f>B5-B6+D24+D25+D26+D27+D28+D29+D30+D31+D38</f>
        <v>506740115</v>
      </c>
      <c r="D7" s="6" t="s">
        <v>5</v>
      </c>
      <c r="E7">
        <v>21552050</v>
      </c>
      <c r="F7" s="89" t="s">
        <v>94</v>
      </c>
      <c r="G7" s="7" t="s">
        <v>14</v>
      </c>
      <c r="H7">
        <v>22554790</v>
      </c>
      <c r="I7" s="89" t="s">
        <v>94</v>
      </c>
    </row>
    <row r="8" spans="1:10">
      <c r="A8" t="s">
        <v>34</v>
      </c>
      <c r="B8">
        <v>0.14681933</v>
      </c>
      <c r="C8" s="89" t="s">
        <v>94</v>
      </c>
      <c r="D8" s="6" t="s">
        <v>6</v>
      </c>
      <c r="E8">
        <v>150000</v>
      </c>
      <c r="F8" s="89" t="s">
        <v>94</v>
      </c>
      <c r="G8" s="7" t="s">
        <v>15</v>
      </c>
      <c r="H8" s="22">
        <v>0</v>
      </c>
    </row>
    <row r="9" spans="1:10">
      <c r="A9" t="s">
        <v>35</v>
      </c>
      <c r="B9">
        <v>12</v>
      </c>
      <c r="C9" s="89" t="s">
        <v>94</v>
      </c>
      <c r="D9" s="6" t="s">
        <v>7</v>
      </c>
      <c r="E9">
        <v>2250000</v>
      </c>
      <c r="F9" s="89" t="s">
        <v>94</v>
      </c>
      <c r="G9" s="7" t="s">
        <v>16</v>
      </c>
      <c r="H9" s="22">
        <v>0</v>
      </c>
    </row>
    <row r="10" spans="1:10">
      <c r="A10" t="s">
        <v>36</v>
      </c>
      <c r="B10">
        <v>1</v>
      </c>
      <c r="C10" s="89" t="s">
        <v>94</v>
      </c>
      <c r="D10" s="6" t="s">
        <v>8</v>
      </c>
      <c r="E10">
        <v>1200000</v>
      </c>
      <c r="F10" s="89" t="s">
        <v>94</v>
      </c>
      <c r="G10" s="7"/>
      <c r="H10" s="9"/>
    </row>
    <row r="11" spans="1:10">
      <c r="A11" t="s">
        <v>37</v>
      </c>
      <c r="B11" s="10">
        <v>42885</v>
      </c>
      <c r="D11" s="6" t="s">
        <v>9</v>
      </c>
      <c r="E11">
        <v>1250000</v>
      </c>
      <c r="F11" s="89" t="s">
        <v>94</v>
      </c>
      <c r="G11" s="7"/>
      <c r="H11" s="9"/>
    </row>
    <row r="12" spans="1:10">
      <c r="A12" t="s">
        <v>38</v>
      </c>
      <c r="B12" s="23">
        <f>B8/(12/B10)</f>
        <v>1.24967225E-2</v>
      </c>
      <c r="D12" s="6" t="s">
        <v>10</v>
      </c>
      <c r="E12" s="20">
        <v>0</v>
      </c>
      <c r="F12" s="8"/>
      <c r="G12" s="7"/>
      <c r="H12" s="9"/>
    </row>
    <row r="13" spans="1:10">
      <c r="A13" t="s">
        <v>39</v>
      </c>
      <c r="B13" s="21">
        <f>B9/B10</f>
        <v>12</v>
      </c>
      <c r="D13" s="11" t="s">
        <v>11</v>
      </c>
      <c r="E13">
        <v>50000</v>
      </c>
      <c r="F13" s="89" t="s">
        <v>94</v>
      </c>
      <c r="G13" s="12"/>
      <c r="H13" s="13"/>
    </row>
    <row r="14" spans="1:10">
      <c r="A14" t="s">
        <v>40</v>
      </c>
      <c r="B14" s="4">
        <v>0</v>
      </c>
      <c r="D14" s="104" t="s">
        <v>101</v>
      </c>
      <c r="E14">
        <v>50000</v>
      </c>
      <c r="F14" s="89" t="s">
        <v>94</v>
      </c>
    </row>
    <row r="15" spans="1:10">
      <c r="A15" t="s">
        <v>90</v>
      </c>
      <c r="B15" s="4">
        <f>IF(B16=1,B2+SUM(E6:E14)-SUM(D24:D31,D38)+B18,B2+SUM(E6:E14)-SUM(D24:D31,D38))</f>
        <v>140746435</v>
      </c>
      <c r="D15" s="88" t="s">
        <v>95</v>
      </c>
      <c r="E15">
        <v>0</v>
      </c>
      <c r="F15" s="89" t="s">
        <v>94</v>
      </c>
    </row>
    <row r="16" spans="1:10">
      <c r="A16" s="90" t="s">
        <v>41</v>
      </c>
      <c r="B16">
        <v>0</v>
      </c>
      <c r="C16" s="89" t="s">
        <v>94</v>
      </c>
      <c r="D16" s="88" t="s">
        <v>96</v>
      </c>
      <c r="E16">
        <v>3</v>
      </c>
      <c r="F16" s="89" t="s">
        <v>94</v>
      </c>
    </row>
    <row r="17" spans="1:12">
      <c r="A17" t="s">
        <v>42</v>
      </c>
      <c r="B17">
        <v>62017000.049999997</v>
      </c>
      <c r="C17" s="88" t="s">
        <v>93</v>
      </c>
    </row>
    <row r="18" spans="1:12">
      <c r="B18" s="98">
        <f>ROUND(B17,0)</f>
        <v>62004762</v>
      </c>
      <c r="F18" s="3" t="s">
        <v>43</v>
      </c>
    </row>
    <row r="19" spans="1:12">
      <c r="A19" t="s">
        <v>91</v>
      </c>
      <c r="B19" s="14">
        <f>B3/(B3-(C21-B22))</f>
        <v>7.8677295699246699</v>
      </c>
      <c r="F19" s="91" t="s">
        <v>44</v>
      </c>
      <c r="G19" s="24" t="s">
        <v>45</v>
      </c>
      <c r="I19" s="91" t="s">
        <v>44</v>
      </c>
      <c r="J19" s="24" t="s">
        <v>46</v>
      </c>
    </row>
    <row r="20" spans="1:12">
      <c r="A20" s="24" t="s">
        <v>47</v>
      </c>
      <c r="B20" s="25" t="s">
        <v>48</v>
      </c>
      <c r="C20" s="25" t="s">
        <v>49</v>
      </c>
      <c r="D20" s="24" t="s">
        <v>50</v>
      </c>
      <c r="F20" s="91">
        <v>0</v>
      </c>
      <c r="G20" s="92">
        <f>IF(B16=0,-B7,0)</f>
        <v>-506740115</v>
      </c>
      <c r="I20" s="91">
        <v>0</v>
      </c>
      <c r="J20" s="92">
        <f>IF(B16=0,B37-C37,0)</f>
        <v>-501536416</v>
      </c>
      <c r="L20" s="14"/>
    </row>
    <row r="21" spans="1:12">
      <c r="A21" s="24" t="s">
        <v>51</v>
      </c>
      <c r="B21" s="25"/>
      <c r="C21" s="26">
        <f>B5</f>
        <v>610000000</v>
      </c>
      <c r="D21" s="24"/>
      <c r="F21" s="91">
        <v>1</v>
      </c>
      <c r="G21" s="27">
        <f>IF(B16=0,IF(F21&lt;=$E$16,$E$15,$B$17),-B7+B17)</f>
        <v>0</v>
      </c>
      <c r="I21" s="91">
        <v>1</v>
      </c>
      <c r="J21" s="27">
        <f>IF(B16=0,IF(I21&lt;=$E$16,$E$15,$B$18),B37-C37)</f>
        <v>0</v>
      </c>
      <c r="L21" s="14"/>
    </row>
    <row r="22" spans="1:12">
      <c r="A22" s="24" t="s">
        <v>52</v>
      </c>
      <c r="B22" s="26">
        <f>B6</f>
        <v>122500000</v>
      </c>
      <c r="C22" s="25"/>
      <c r="D22" s="24"/>
      <c r="F22" s="91">
        <v>2</v>
      </c>
      <c r="G22" s="93">
        <f>IF($B$16=0,IF(F22&lt;=$E$16,$E$15,$B$17),$B$17)</f>
        <v>0</v>
      </c>
      <c r="I22" s="91">
        <v>2</v>
      </c>
      <c r="J22" s="92">
        <f>IF($B$16=0,IF(I22&lt;=$E$16,$E$15,$B$18),$B$18)</f>
        <v>0</v>
      </c>
      <c r="L22" s="14"/>
    </row>
    <row r="23" spans="1:12">
      <c r="A23" s="24" t="s">
        <v>53</v>
      </c>
      <c r="B23" s="26">
        <f>IF(B16=1,B18,0)</f>
        <v>0</v>
      </c>
      <c r="C23" s="25"/>
      <c r="D23" s="24"/>
      <c r="F23" s="91">
        <v>3</v>
      </c>
      <c r="G23" s="93">
        <f t="shared" ref="G23" si="0">IF($B$16=0,IF(F23&lt;=$E$16,$E$15,$B$17),$B$17)</f>
        <v>0</v>
      </c>
      <c r="I23" s="91">
        <v>3</v>
      </c>
      <c r="J23" s="92">
        <f t="shared" ref="J23:J81" si="1">IF($B$16=0,IF(I23&lt;=$E$16,$E$15,$B$18),$B$18)</f>
        <v>0</v>
      </c>
      <c r="L23" s="14"/>
    </row>
    <row r="24" spans="1:12">
      <c r="A24" s="24" t="s">
        <v>54</v>
      </c>
      <c r="B24" s="26">
        <f t="shared" ref="B24:B26" si="2">E6-D24</f>
        <v>0</v>
      </c>
      <c r="C24" s="25"/>
      <c r="D24">
        <v>11134500</v>
      </c>
      <c r="E24" s="89" t="s">
        <v>94</v>
      </c>
      <c r="F24" s="91">
        <v>4</v>
      </c>
      <c r="G24" s="93">
        <f>IF($B$16=0,IF(F24&lt;=$E$16,$E$15,$B$17),$B$17)</f>
        <v>62019000.200000003</v>
      </c>
      <c r="I24" s="91">
        <v>4</v>
      </c>
      <c r="J24" s="92">
        <f t="shared" si="1"/>
        <v>62019000</v>
      </c>
      <c r="L24" s="14"/>
    </row>
    <row r="25" spans="1:12">
      <c r="A25" s="24" t="s">
        <v>5</v>
      </c>
      <c r="B25" s="26">
        <f>E7-D25</f>
        <v>15086435</v>
      </c>
      <c r="C25" s="25"/>
      <c r="D25">
        <v>6465615</v>
      </c>
      <c r="E25" s="89" t="s">
        <v>94</v>
      </c>
      <c r="F25" s="91">
        <v>5</v>
      </c>
      <c r="G25" s="93">
        <f t="shared" ref="G25:G81" si="3">IF($B$16=0,IF(F25&lt;=$E$16,$E$15,$B$17),$B$17)</f>
        <v>62019000.200000003</v>
      </c>
      <c r="I25" s="91">
        <v>5</v>
      </c>
      <c r="J25" s="92">
        <f t="shared" si="1"/>
        <v>62019000</v>
      </c>
      <c r="L25" s="14"/>
    </row>
    <row r="26" spans="1:12">
      <c r="A26" s="24" t="s">
        <v>6</v>
      </c>
      <c r="B26" s="26">
        <f t="shared" si="2"/>
        <v>50000</v>
      </c>
      <c r="C26" s="25"/>
      <c r="D26">
        <v>100000</v>
      </c>
      <c r="E26" s="89" t="s">
        <v>94</v>
      </c>
      <c r="F26" s="91">
        <v>6</v>
      </c>
      <c r="G26" s="93">
        <f t="shared" si="3"/>
        <v>62019000.200000003</v>
      </c>
      <c r="I26" s="91">
        <v>6</v>
      </c>
      <c r="J26" s="92">
        <f t="shared" si="1"/>
        <v>62019000</v>
      </c>
      <c r="L26" s="14"/>
    </row>
    <row r="27" spans="1:12">
      <c r="A27" s="24" t="s">
        <v>7</v>
      </c>
      <c r="B27" s="26">
        <f>E9-D27</f>
        <v>2250000</v>
      </c>
      <c r="C27" s="25"/>
      <c r="D27">
        <v>1000000</v>
      </c>
      <c r="E27" s="89" t="s">
        <v>94</v>
      </c>
      <c r="F27" s="91">
        <v>7</v>
      </c>
      <c r="G27" s="93">
        <f t="shared" si="3"/>
        <v>62019000.200000003</v>
      </c>
      <c r="I27" s="91">
        <v>7</v>
      </c>
      <c r="J27" s="92">
        <f t="shared" si="1"/>
        <v>62019000</v>
      </c>
      <c r="L27" s="14"/>
    </row>
    <row r="28" spans="1:12">
      <c r="A28" s="24" t="s">
        <v>8</v>
      </c>
      <c r="B28" s="26">
        <f>E10-D28</f>
        <v>1050000</v>
      </c>
      <c r="C28" s="25"/>
      <c r="D28">
        <v>150000</v>
      </c>
      <c r="E28" s="89" t="s">
        <v>94</v>
      </c>
      <c r="F28" s="91">
        <v>8</v>
      </c>
      <c r="G28" s="93">
        <f t="shared" si="3"/>
        <v>62019000.200000003</v>
      </c>
      <c r="I28" s="91">
        <v>8</v>
      </c>
      <c r="J28" s="92">
        <f t="shared" si="1"/>
        <v>62019000</v>
      </c>
      <c r="L28" s="14"/>
    </row>
    <row r="29" spans="1:12">
      <c r="A29" s="24" t="s">
        <v>9</v>
      </c>
      <c r="B29" s="26">
        <f>E11-D29</f>
        <v>1000000</v>
      </c>
      <c r="C29" s="25"/>
      <c r="D29">
        <v>250000</v>
      </c>
      <c r="E29" s="89" t="s">
        <v>94</v>
      </c>
      <c r="F29" s="91">
        <v>9</v>
      </c>
      <c r="G29" s="93">
        <f t="shared" si="3"/>
        <v>62019000.200000003</v>
      </c>
      <c r="I29" s="91">
        <v>9</v>
      </c>
      <c r="J29" s="92">
        <f t="shared" si="1"/>
        <v>62019000</v>
      </c>
      <c r="L29" s="14"/>
    </row>
    <row r="30" spans="1:12">
      <c r="A30" s="24" t="s">
        <v>10</v>
      </c>
      <c r="B30" s="26">
        <f>E12-D30</f>
        <v>0</v>
      </c>
      <c r="C30" s="25"/>
      <c r="D30" s="28">
        <v>0</v>
      </c>
      <c r="E30" s="89"/>
      <c r="F30" s="91">
        <v>10</v>
      </c>
      <c r="G30" s="93">
        <f t="shared" si="3"/>
        <v>62019000.200000003</v>
      </c>
      <c r="I30" s="91">
        <v>10</v>
      </c>
      <c r="J30" s="92">
        <f t="shared" si="1"/>
        <v>62019000</v>
      </c>
      <c r="L30" s="14"/>
    </row>
    <row r="31" spans="1:12">
      <c r="A31" s="24" t="s">
        <v>11</v>
      </c>
      <c r="B31" s="26">
        <f>E13-D31</f>
        <v>10000</v>
      </c>
      <c r="C31" s="25"/>
      <c r="D31">
        <v>40000</v>
      </c>
      <c r="E31" s="89" t="s">
        <v>94</v>
      </c>
      <c r="F31" s="91">
        <v>11</v>
      </c>
      <c r="G31" s="93">
        <f t="shared" si="3"/>
        <v>62019000.200000003</v>
      </c>
      <c r="I31" s="91">
        <v>11</v>
      </c>
      <c r="J31" s="92">
        <f t="shared" si="1"/>
        <v>62019000</v>
      </c>
      <c r="L31" s="14"/>
    </row>
    <row r="32" spans="1:12">
      <c r="A32" s="24" t="s">
        <v>12</v>
      </c>
      <c r="B32" s="25"/>
      <c r="C32" s="29">
        <f>H6</f>
        <v>10928061</v>
      </c>
      <c r="D32" s="24"/>
      <c r="F32" s="91">
        <v>12</v>
      </c>
      <c r="G32" s="93">
        <f t="shared" si="3"/>
        <v>62019000.200000003</v>
      </c>
      <c r="I32" s="91">
        <v>12</v>
      </c>
      <c r="J32" s="92">
        <f t="shared" si="1"/>
        <v>62019000</v>
      </c>
      <c r="L32" s="14"/>
    </row>
    <row r="33" spans="1:11">
      <c r="A33" s="24" t="s">
        <v>14</v>
      </c>
      <c r="B33" s="25"/>
      <c r="C33" s="29">
        <f>H7</f>
        <v>22554790</v>
      </c>
      <c r="D33" s="24"/>
      <c r="F33" s="91">
        <v>13</v>
      </c>
      <c r="G33" s="93">
        <f t="shared" si="3"/>
        <v>62019000.200000003</v>
      </c>
      <c r="I33" s="91">
        <v>13</v>
      </c>
      <c r="J33" s="92">
        <f t="shared" si="1"/>
        <v>62019000</v>
      </c>
    </row>
    <row r="34" spans="1:11">
      <c r="A34" s="24" t="s">
        <v>15</v>
      </c>
      <c r="B34" s="26"/>
      <c r="C34" s="29">
        <f>H8</f>
        <v>0</v>
      </c>
      <c r="D34" s="24"/>
      <c r="F34" s="91">
        <v>14</v>
      </c>
      <c r="G34" s="93">
        <f t="shared" si="3"/>
        <v>62019000.200000003</v>
      </c>
      <c r="I34" s="91">
        <v>14</v>
      </c>
      <c r="J34" s="92">
        <f t="shared" si="1"/>
        <v>62019000</v>
      </c>
    </row>
    <row r="35" spans="1:11">
      <c r="A35" s="24" t="s">
        <v>16</v>
      </c>
      <c r="B35" s="26"/>
      <c r="C35" s="29">
        <f>H9</f>
        <v>0</v>
      </c>
      <c r="D35" s="24"/>
      <c r="F35" s="91">
        <v>15</v>
      </c>
      <c r="G35" s="93">
        <f t="shared" si="3"/>
        <v>62019000.200000003</v>
      </c>
      <c r="I35" s="91">
        <v>15</v>
      </c>
      <c r="J35" s="92">
        <f t="shared" si="1"/>
        <v>62019000</v>
      </c>
    </row>
    <row r="36" spans="1:11">
      <c r="A36" s="3" t="s">
        <v>55</v>
      </c>
      <c r="F36" s="91">
        <v>16</v>
      </c>
      <c r="G36" s="93">
        <f t="shared" si="3"/>
        <v>62019000.200000003</v>
      </c>
      <c r="I36" s="91">
        <v>16</v>
      </c>
      <c r="J36" s="92">
        <f t="shared" si="1"/>
        <v>62019000</v>
      </c>
    </row>
    <row r="37" spans="1:11">
      <c r="A37" t="s">
        <v>56</v>
      </c>
      <c r="B37" s="18">
        <f>SUM(B21:B31)</f>
        <v>141946435</v>
      </c>
      <c r="C37" s="18">
        <f>SUM(C21:C35)</f>
        <v>643482851</v>
      </c>
      <c r="D37" t="s">
        <v>50</v>
      </c>
      <c r="F37" s="91">
        <v>17</v>
      </c>
      <c r="G37" s="93">
        <f t="shared" si="3"/>
        <v>62019000.200000003</v>
      </c>
      <c r="I37" s="91">
        <v>17</v>
      </c>
      <c r="J37" s="92">
        <f t="shared" si="1"/>
        <v>62019000</v>
      </c>
    </row>
    <row r="38" spans="1:11">
      <c r="A38" s="24" t="s">
        <v>101</v>
      </c>
      <c r="B38" s="24"/>
      <c r="C38" s="24"/>
      <c r="D38">
        <v>20000</v>
      </c>
      <c r="E38" t="s">
        <v>94</v>
      </c>
      <c r="F38" s="91">
        <v>18</v>
      </c>
      <c r="G38" s="93">
        <f t="shared" si="3"/>
        <v>62019000.200000003</v>
      </c>
      <c r="I38" s="91">
        <v>18</v>
      </c>
      <c r="J38" s="92">
        <f t="shared" si="1"/>
        <v>62019000</v>
      </c>
    </row>
    <row r="39" spans="1:11">
      <c r="F39" s="91">
        <v>19</v>
      </c>
      <c r="G39" s="93">
        <f t="shared" si="3"/>
        <v>62019000.200000003</v>
      </c>
      <c r="I39" s="91">
        <v>19</v>
      </c>
      <c r="J39" s="92">
        <f t="shared" si="1"/>
        <v>62019000</v>
      </c>
      <c r="K39" s="40"/>
    </row>
    <row r="40" spans="1:11">
      <c r="D40" s="14"/>
      <c r="F40" s="91">
        <v>20</v>
      </c>
      <c r="G40" s="93">
        <f t="shared" si="3"/>
        <v>62019000.200000003</v>
      </c>
      <c r="I40" s="91">
        <v>20</v>
      </c>
      <c r="J40" s="92">
        <f t="shared" si="1"/>
        <v>62019000</v>
      </c>
    </row>
    <row r="41" spans="1:11">
      <c r="F41" s="91">
        <v>21</v>
      </c>
      <c r="G41" s="93">
        <f t="shared" si="3"/>
        <v>62019000.200000003</v>
      </c>
      <c r="I41" s="91">
        <v>21</v>
      </c>
      <c r="J41" s="92">
        <f t="shared" si="1"/>
        <v>62019000</v>
      </c>
    </row>
    <row r="42" spans="1:11">
      <c r="F42" s="91">
        <v>22</v>
      </c>
      <c r="G42" s="93">
        <f t="shared" si="3"/>
        <v>62019000.200000003</v>
      </c>
      <c r="I42" s="91">
        <v>22</v>
      </c>
      <c r="J42" s="92">
        <f t="shared" si="1"/>
        <v>62019000</v>
      </c>
    </row>
    <row r="43" spans="1:11">
      <c r="F43" s="91">
        <v>23</v>
      </c>
      <c r="G43" s="93">
        <f t="shared" si="3"/>
        <v>62019000.200000003</v>
      </c>
      <c r="I43" s="91">
        <v>23</v>
      </c>
      <c r="J43" s="92">
        <f t="shared" si="1"/>
        <v>62019000</v>
      </c>
    </row>
    <row r="44" spans="1:11">
      <c r="F44" s="91">
        <v>24</v>
      </c>
      <c r="G44" s="93">
        <f t="shared" si="3"/>
        <v>62019000.200000003</v>
      </c>
      <c r="I44" s="91">
        <v>24</v>
      </c>
      <c r="J44" s="92">
        <f t="shared" si="1"/>
        <v>62019000</v>
      </c>
    </row>
    <row r="45" spans="1:11">
      <c r="F45" s="91">
        <v>25</v>
      </c>
      <c r="G45" s="93">
        <f t="shared" si="3"/>
        <v>62019000.200000003</v>
      </c>
      <c r="I45" s="91">
        <v>25</v>
      </c>
      <c r="J45" s="92">
        <f t="shared" si="1"/>
        <v>62019000</v>
      </c>
    </row>
    <row r="46" spans="1:11">
      <c r="F46" s="91">
        <v>26</v>
      </c>
      <c r="G46" s="93">
        <f t="shared" si="3"/>
        <v>62019000.200000003</v>
      </c>
      <c r="I46" s="91">
        <v>26</v>
      </c>
      <c r="J46" s="92">
        <f t="shared" si="1"/>
        <v>62019000</v>
      </c>
    </row>
    <row r="47" spans="1:11">
      <c r="F47" s="91">
        <v>27</v>
      </c>
      <c r="G47" s="93">
        <f t="shared" si="3"/>
        <v>62019000.200000003</v>
      </c>
      <c r="I47" s="91">
        <v>27</v>
      </c>
      <c r="J47" s="92">
        <f t="shared" si="1"/>
        <v>62019000</v>
      </c>
    </row>
    <row r="48" spans="1:11">
      <c r="F48" s="91">
        <v>28</v>
      </c>
      <c r="G48" s="93">
        <f t="shared" si="3"/>
        <v>62019000.200000003</v>
      </c>
      <c r="I48" s="91">
        <v>28</v>
      </c>
      <c r="J48" s="92">
        <f t="shared" si="1"/>
        <v>62019000</v>
      </c>
    </row>
    <row r="49" spans="6:10">
      <c r="F49" s="91">
        <v>29</v>
      </c>
      <c r="G49" s="93">
        <f t="shared" si="3"/>
        <v>62019000.200000003</v>
      </c>
      <c r="I49" s="91">
        <v>29</v>
      </c>
      <c r="J49" s="92">
        <f t="shared" si="1"/>
        <v>62019000</v>
      </c>
    </row>
    <row r="50" spans="6:10">
      <c r="F50" s="91">
        <v>30</v>
      </c>
      <c r="G50" s="93">
        <f t="shared" si="3"/>
        <v>62019000.200000003</v>
      </c>
      <c r="I50" s="91">
        <v>30</v>
      </c>
      <c r="J50" s="92">
        <f t="shared" si="1"/>
        <v>62019000</v>
      </c>
    </row>
    <row r="51" spans="6:10">
      <c r="F51" s="91">
        <v>31</v>
      </c>
      <c r="G51" s="93">
        <f t="shared" si="3"/>
        <v>62019000.200000003</v>
      </c>
      <c r="I51" s="91">
        <v>31</v>
      </c>
      <c r="J51" s="92">
        <f t="shared" si="1"/>
        <v>62019000</v>
      </c>
    </row>
    <row r="52" spans="6:10">
      <c r="F52" s="91">
        <v>32</v>
      </c>
      <c r="G52" s="93">
        <f t="shared" si="3"/>
        <v>62019000.200000003</v>
      </c>
      <c r="I52" s="91">
        <v>32</v>
      </c>
      <c r="J52" s="92">
        <f t="shared" si="1"/>
        <v>62019000</v>
      </c>
    </row>
    <row r="53" spans="6:10">
      <c r="F53" s="91">
        <v>33</v>
      </c>
      <c r="G53" s="93">
        <f t="shared" si="3"/>
        <v>62019000.200000003</v>
      </c>
      <c r="I53" s="91">
        <v>33</v>
      </c>
      <c r="J53" s="92">
        <f t="shared" si="1"/>
        <v>62019000</v>
      </c>
    </row>
    <row r="54" spans="6:10">
      <c r="F54" s="91">
        <v>34</v>
      </c>
      <c r="G54" s="93">
        <f t="shared" si="3"/>
        <v>62019000.200000003</v>
      </c>
      <c r="I54" s="91">
        <v>34</v>
      </c>
      <c r="J54" s="92">
        <f t="shared" si="1"/>
        <v>62019000</v>
      </c>
    </row>
    <row r="55" spans="6:10">
      <c r="F55" s="91">
        <v>35</v>
      </c>
      <c r="G55" s="93">
        <f t="shared" si="3"/>
        <v>62019000.200000003</v>
      </c>
      <c r="I55" s="91">
        <v>35</v>
      </c>
      <c r="J55" s="92">
        <f t="shared" si="1"/>
        <v>62019000</v>
      </c>
    </row>
    <row r="56" spans="6:10">
      <c r="F56" s="91">
        <v>36</v>
      </c>
      <c r="G56" s="93">
        <f t="shared" si="3"/>
        <v>62019000.200000003</v>
      </c>
      <c r="I56" s="91">
        <v>36</v>
      </c>
      <c r="J56" s="92">
        <f t="shared" si="1"/>
        <v>62019000</v>
      </c>
    </row>
    <row r="57" spans="6:10">
      <c r="F57" s="91">
        <v>37</v>
      </c>
      <c r="G57" s="93">
        <f t="shared" si="3"/>
        <v>62019000.200000003</v>
      </c>
      <c r="I57" s="91">
        <v>37</v>
      </c>
      <c r="J57" s="92">
        <f t="shared" si="1"/>
        <v>62019000</v>
      </c>
    </row>
    <row r="58" spans="6:10">
      <c r="F58" s="91">
        <v>38</v>
      </c>
      <c r="G58" s="93">
        <f t="shared" si="3"/>
        <v>62019000.200000003</v>
      </c>
      <c r="I58" s="91">
        <v>38</v>
      </c>
      <c r="J58" s="92">
        <f t="shared" si="1"/>
        <v>62019000</v>
      </c>
    </row>
    <row r="59" spans="6:10">
      <c r="F59" s="91">
        <v>39</v>
      </c>
      <c r="G59" s="93">
        <f t="shared" si="3"/>
        <v>62019000.200000003</v>
      </c>
      <c r="I59" s="91">
        <v>39</v>
      </c>
      <c r="J59" s="92">
        <f t="shared" si="1"/>
        <v>62019000</v>
      </c>
    </row>
    <row r="60" spans="6:10">
      <c r="F60" s="91">
        <v>40</v>
      </c>
      <c r="G60" s="93">
        <f t="shared" si="3"/>
        <v>62019000.200000003</v>
      </c>
      <c r="I60" s="91">
        <v>40</v>
      </c>
      <c r="J60" s="92">
        <f t="shared" si="1"/>
        <v>62019000</v>
      </c>
    </row>
    <row r="61" spans="6:10">
      <c r="F61" s="91">
        <v>41</v>
      </c>
      <c r="G61" s="93">
        <f t="shared" si="3"/>
        <v>62019000.200000003</v>
      </c>
      <c r="I61" s="91">
        <v>41</v>
      </c>
      <c r="J61" s="92">
        <f t="shared" si="1"/>
        <v>62019000</v>
      </c>
    </row>
    <row r="62" spans="6:10">
      <c r="F62" s="91">
        <v>42</v>
      </c>
      <c r="G62" s="93">
        <f t="shared" si="3"/>
        <v>62019000.200000003</v>
      </c>
      <c r="I62" s="91">
        <v>42</v>
      </c>
      <c r="J62" s="92">
        <f t="shared" si="1"/>
        <v>62019000</v>
      </c>
    </row>
    <row r="63" spans="6:10">
      <c r="F63" s="91">
        <v>43</v>
      </c>
      <c r="G63" s="93">
        <f t="shared" si="3"/>
        <v>62019000.200000003</v>
      </c>
      <c r="I63" s="91">
        <v>43</v>
      </c>
      <c r="J63" s="92">
        <f t="shared" si="1"/>
        <v>62019000</v>
      </c>
    </row>
    <row r="64" spans="6:10">
      <c r="F64" s="91">
        <v>44</v>
      </c>
      <c r="G64" s="93">
        <f t="shared" si="3"/>
        <v>62019000.200000003</v>
      </c>
      <c r="I64" s="91">
        <v>44</v>
      </c>
      <c r="J64" s="92">
        <f t="shared" si="1"/>
        <v>62019000</v>
      </c>
    </row>
    <row r="65" spans="6:10">
      <c r="F65" s="91">
        <v>45</v>
      </c>
      <c r="G65" s="93">
        <f t="shared" si="3"/>
        <v>62019000.200000003</v>
      </c>
      <c r="I65" s="91">
        <v>45</v>
      </c>
      <c r="J65" s="92">
        <f t="shared" si="1"/>
        <v>62019000</v>
      </c>
    </row>
    <row r="66" spans="6:10">
      <c r="F66" s="91">
        <v>46</v>
      </c>
      <c r="G66" s="93">
        <f t="shared" si="3"/>
        <v>62019000.200000003</v>
      </c>
      <c r="I66" s="91">
        <v>46</v>
      </c>
      <c r="J66" s="92">
        <f t="shared" si="1"/>
        <v>62019000</v>
      </c>
    </row>
    <row r="67" spans="6:10">
      <c r="F67" s="91">
        <v>47</v>
      </c>
      <c r="G67" s="93">
        <f t="shared" si="3"/>
        <v>62019000.200000003</v>
      </c>
      <c r="I67" s="91">
        <v>47</v>
      </c>
      <c r="J67" s="92">
        <f t="shared" si="1"/>
        <v>62019000</v>
      </c>
    </row>
    <row r="68" spans="6:10">
      <c r="F68" s="91">
        <v>48</v>
      </c>
      <c r="G68" s="93">
        <f t="shared" si="3"/>
        <v>62019000.200000003</v>
      </c>
      <c r="I68" s="91">
        <v>48</v>
      </c>
      <c r="J68" s="92">
        <f t="shared" si="1"/>
        <v>62019000</v>
      </c>
    </row>
    <row r="69" spans="6:10">
      <c r="F69" s="91">
        <v>49</v>
      </c>
      <c r="G69" s="93">
        <f t="shared" si="3"/>
        <v>62019000.200000003</v>
      </c>
      <c r="I69" s="91">
        <v>49</v>
      </c>
      <c r="J69" s="92">
        <f t="shared" si="1"/>
        <v>62019000</v>
      </c>
    </row>
    <row r="70" spans="6:10">
      <c r="F70" s="91">
        <v>50</v>
      </c>
      <c r="G70" s="93">
        <f t="shared" si="3"/>
        <v>62019000.200000003</v>
      </c>
      <c r="I70" s="91">
        <v>50</v>
      </c>
      <c r="J70" s="92">
        <f t="shared" si="1"/>
        <v>62019000</v>
      </c>
    </row>
    <row r="71" spans="6:10">
      <c r="F71" s="91">
        <v>51</v>
      </c>
      <c r="G71" s="93">
        <f t="shared" si="3"/>
        <v>62019000.200000003</v>
      </c>
      <c r="I71" s="91">
        <v>51</v>
      </c>
      <c r="J71" s="92">
        <f t="shared" si="1"/>
        <v>62019000</v>
      </c>
    </row>
    <row r="72" spans="6:10">
      <c r="F72" s="91">
        <v>52</v>
      </c>
      <c r="G72" s="93">
        <f t="shared" si="3"/>
        <v>62019000.200000003</v>
      </c>
      <c r="I72" s="91">
        <v>52</v>
      </c>
      <c r="J72" s="92">
        <f t="shared" si="1"/>
        <v>62019000</v>
      </c>
    </row>
    <row r="73" spans="6:10">
      <c r="F73" s="91">
        <v>53</v>
      </c>
      <c r="G73" s="93">
        <f t="shared" si="3"/>
        <v>62019000.200000003</v>
      </c>
      <c r="I73" s="91">
        <v>53</v>
      </c>
      <c r="J73" s="92">
        <f t="shared" si="1"/>
        <v>62019000</v>
      </c>
    </row>
    <row r="74" spans="6:10">
      <c r="F74" s="91">
        <v>54</v>
      </c>
      <c r="G74" s="93">
        <f t="shared" si="3"/>
        <v>62019000.200000003</v>
      </c>
      <c r="I74" s="91">
        <v>54</v>
      </c>
      <c r="J74" s="92">
        <f t="shared" si="1"/>
        <v>62019000</v>
      </c>
    </row>
    <row r="75" spans="6:10">
      <c r="F75" s="91">
        <v>55</v>
      </c>
      <c r="G75" s="93">
        <f t="shared" si="3"/>
        <v>62019000.200000003</v>
      </c>
      <c r="I75" s="91">
        <v>55</v>
      </c>
      <c r="J75" s="92">
        <f t="shared" si="1"/>
        <v>62019000</v>
      </c>
    </row>
    <row r="76" spans="6:10">
      <c r="F76" s="91">
        <v>56</v>
      </c>
      <c r="G76" s="93">
        <f t="shared" si="3"/>
        <v>62019000.200000003</v>
      </c>
      <c r="I76" s="91">
        <v>56</v>
      </c>
      <c r="J76" s="92">
        <f t="shared" si="1"/>
        <v>62019000</v>
      </c>
    </row>
    <row r="77" spans="6:10">
      <c r="F77" s="91">
        <v>57</v>
      </c>
      <c r="G77" s="93">
        <f t="shared" si="3"/>
        <v>62019000.200000003</v>
      </c>
      <c r="I77" s="91">
        <v>57</v>
      </c>
      <c r="J77" s="92">
        <f t="shared" si="1"/>
        <v>62019000</v>
      </c>
    </row>
    <row r="78" spans="6:10">
      <c r="F78" s="91">
        <v>58</v>
      </c>
      <c r="G78" s="93">
        <f t="shared" si="3"/>
        <v>62019000.200000003</v>
      </c>
      <c r="I78" s="91">
        <v>58</v>
      </c>
      <c r="J78" s="92">
        <f t="shared" si="1"/>
        <v>62019000</v>
      </c>
    </row>
    <row r="79" spans="6:10">
      <c r="F79" s="91">
        <v>59</v>
      </c>
      <c r="G79" s="93">
        <f t="shared" si="3"/>
        <v>62019000.200000003</v>
      </c>
      <c r="I79" s="91">
        <v>59</v>
      </c>
      <c r="J79" s="92">
        <f t="shared" si="1"/>
        <v>62019000</v>
      </c>
    </row>
    <row r="80" spans="6:10">
      <c r="F80" s="91">
        <v>60</v>
      </c>
      <c r="G80" s="93">
        <f t="shared" si="3"/>
        <v>62019000.200000003</v>
      </c>
      <c r="I80" s="91">
        <v>60</v>
      </c>
      <c r="J80" s="92">
        <f t="shared" si="1"/>
        <v>62019000</v>
      </c>
    </row>
    <row r="81" spans="6:12">
      <c r="F81" s="91">
        <v>61</v>
      </c>
      <c r="G81" s="93">
        <f t="shared" si="3"/>
        <v>62019000.200000003</v>
      </c>
      <c r="I81" s="91">
        <v>61</v>
      </c>
      <c r="J81" s="92">
        <f t="shared" si="1"/>
        <v>62019000</v>
      </c>
    </row>
    <row r="82" spans="6:12">
      <c r="G82" t="s">
        <v>57</v>
      </c>
      <c r="J82" t="s">
        <v>58</v>
      </c>
    </row>
    <row r="83" spans="6:12">
      <c r="G83" s="15">
        <f ca="1">IRR(G20:INDIRECT(CONCATENATE("G",IF(B16=1,B13+20+1,B13+20))))</f>
        <v>1.2218885396515722E-2</v>
      </c>
      <c r="J83" s="15">
        <f ca="1">IRR(J20:INDIRECT(CONCATENATE("J",IF(B16=1,B13+20+1,B13+20))))</f>
        <v>1.3539843612371039E-2</v>
      </c>
      <c r="L83" s="62"/>
    </row>
    <row r="84" spans="6:12">
      <c r="G84">
        <f ca="1">G83*12*100</f>
        <v>14.662662475818866</v>
      </c>
      <c r="J84" s="16">
        <f ca="1">J83*12*100</f>
        <v>16.247812334845246</v>
      </c>
    </row>
  </sheetData>
  <mergeCells count="2">
    <mergeCell ref="D5:E5"/>
    <mergeCell ref="G5:H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276"/>
  <sheetViews>
    <sheetView topLeftCell="A211" workbookViewId="0">
      <selection activeCell="E215" sqref="E215"/>
    </sheetView>
  </sheetViews>
  <sheetFormatPr defaultColWidth="9" defaultRowHeight="15"/>
  <cols>
    <col min="1" max="1" width="26.42578125" style="41" customWidth="1" collapsed="1"/>
    <col min="2" max="2" width="21.5703125" style="41" customWidth="1" collapsed="1"/>
    <col min="3" max="3" width="26.140625" style="41" customWidth="1" collapsed="1"/>
    <col min="4" max="4" width="24" style="41" customWidth="1" collapsed="1"/>
    <col min="5" max="5" width="23.7109375" style="41" customWidth="1" collapsed="1"/>
    <col min="6" max="6" width="24.85546875" style="41" customWidth="1" collapsed="1"/>
    <col min="7" max="16384" width="9" style="41" collapsed="1"/>
  </cols>
  <sheetData>
    <row r="1" spans="1:6" ht="18.75">
      <c r="A1" s="108" t="s">
        <v>88</v>
      </c>
      <c r="B1" s="108"/>
      <c r="C1" s="108"/>
      <c r="D1" s="108"/>
      <c r="E1" s="108"/>
      <c r="F1" s="108"/>
    </row>
    <row r="3" spans="1:6">
      <c r="A3" s="48" t="s">
        <v>33</v>
      </c>
      <c r="B3" s="96">
        <f>'Gross Yield (CF)'!B7</f>
        <v>506740115</v>
      </c>
      <c r="C3" s="48" t="s">
        <v>87</v>
      </c>
      <c r="E3" s="59" t="s">
        <v>86</v>
      </c>
      <c r="F3" s="56"/>
    </row>
    <row r="4" spans="1:6">
      <c r="A4" s="48" t="s">
        <v>34</v>
      </c>
      <c r="B4" s="60">
        <f>'Gross Yield (CF)'!B8</f>
        <v>0.14657716000000001</v>
      </c>
      <c r="C4" s="48" t="s">
        <v>85</v>
      </c>
      <c r="D4" s="48"/>
      <c r="E4" s="59" t="s">
        <v>84</v>
      </c>
      <c r="F4" s="56"/>
    </row>
    <row r="5" spans="1:6">
      <c r="A5" s="48" t="s">
        <v>35</v>
      </c>
      <c r="B5" s="48">
        <f>'Gross Yield (CF)'!B9</f>
        <v>12</v>
      </c>
      <c r="C5" s="48" t="s">
        <v>83</v>
      </c>
      <c r="D5" s="48"/>
      <c r="E5" s="48"/>
      <c r="F5" s="56"/>
    </row>
    <row r="6" spans="1:6">
      <c r="A6" s="48" t="s">
        <v>36</v>
      </c>
      <c r="B6" s="48">
        <f>'Gross Yield (CF)'!B10</f>
        <v>1</v>
      </c>
      <c r="C6" s="48" t="s">
        <v>82</v>
      </c>
      <c r="D6" s="48"/>
      <c r="E6" s="48"/>
      <c r="F6" s="56"/>
    </row>
    <row r="7" spans="1:6">
      <c r="A7" s="48" t="s">
        <v>37</v>
      </c>
      <c r="B7" s="58">
        <f>'Gross Yield (CF)'!B11</f>
        <v>42885</v>
      </c>
      <c r="C7" s="48"/>
      <c r="D7" s="48"/>
      <c r="E7" s="48"/>
      <c r="F7" s="56"/>
    </row>
    <row r="8" spans="1:6">
      <c r="A8" s="87"/>
      <c r="B8" s="48"/>
      <c r="C8" s="48"/>
      <c r="D8" s="48"/>
      <c r="E8" s="48"/>
      <c r="F8" s="56"/>
    </row>
    <row r="9" spans="1:6">
      <c r="A9" s="48" t="s">
        <v>38</v>
      </c>
      <c r="B9" s="63">
        <f>B4/(12/B6)</f>
        <v>1.2214763333333335E-2</v>
      </c>
      <c r="C9" s="48" t="s">
        <v>81</v>
      </c>
      <c r="D9" s="48"/>
      <c r="F9" s="56"/>
    </row>
    <row r="10" spans="1:6">
      <c r="A10" s="48" t="s">
        <v>39</v>
      </c>
      <c r="B10" s="57">
        <f>B5/B6</f>
        <v>12</v>
      </c>
      <c r="C10" s="48" t="s">
        <v>80</v>
      </c>
      <c r="D10" s="48"/>
      <c r="E10" s="48"/>
      <c r="F10" s="56"/>
    </row>
    <row r="11" spans="1:6">
      <c r="A11" s="48" t="s">
        <v>79</v>
      </c>
      <c r="B11" s="57">
        <f>B3*-1</f>
        <v>-506740115</v>
      </c>
      <c r="C11" s="48" t="s">
        <v>78</v>
      </c>
      <c r="D11" s="48"/>
      <c r="E11" s="48"/>
      <c r="F11" s="56"/>
    </row>
    <row r="12" spans="1:6">
      <c r="A12" s="48" t="s">
        <v>40</v>
      </c>
      <c r="B12" s="57">
        <v>0</v>
      </c>
      <c r="C12" s="48" t="s">
        <v>77</v>
      </c>
      <c r="D12" s="48"/>
      <c r="E12" s="48"/>
      <c r="F12" s="56"/>
    </row>
    <row r="13" spans="1:6">
      <c r="A13" s="46" t="s">
        <v>76</v>
      </c>
      <c r="B13" s="46">
        <v>0</v>
      </c>
      <c r="C13" s="46" t="s">
        <v>75</v>
      </c>
      <c r="D13" s="48"/>
      <c r="E13" s="48"/>
      <c r="F13" s="55"/>
    </row>
    <row r="14" spans="1:6">
      <c r="A14" s="46" t="s">
        <v>65</v>
      </c>
      <c r="B14" s="103">
        <f>PMT(B9,B10,B11,B12,B13)</f>
        <v>45655702.205032691</v>
      </c>
      <c r="C14" s="52"/>
      <c r="D14" s="45" t="s">
        <v>71</v>
      </c>
      <c r="E14" s="45">
        <f>E15+F16</f>
        <v>547868426.46039236</v>
      </c>
      <c r="F14" s="48"/>
    </row>
    <row r="15" spans="1:6">
      <c r="A15" s="94" t="s">
        <v>92</v>
      </c>
      <c r="B15">
        <v>1000</v>
      </c>
      <c r="C15" s="94" t="s">
        <v>98</v>
      </c>
      <c r="D15" s="45" t="s">
        <v>72</v>
      </c>
      <c r="E15" s="45">
        <f>SUM(E17:E28)</f>
        <v>41128311.460392386</v>
      </c>
      <c r="F15" s="44" t="s">
        <v>64</v>
      </c>
    </row>
    <row r="16" spans="1:6">
      <c r="A16" s="44" t="s">
        <v>63</v>
      </c>
      <c r="B16" s="44" t="s">
        <v>62</v>
      </c>
      <c r="C16" s="44" t="s">
        <v>61</v>
      </c>
      <c r="D16" s="44" t="s">
        <v>60</v>
      </c>
      <c r="E16" s="44" t="s">
        <v>59</v>
      </c>
      <c r="F16" s="44">
        <f>B3</f>
        <v>506740115</v>
      </c>
    </row>
    <row r="17" spans="1:6">
      <c r="A17" s="42">
        <v>1</v>
      </c>
      <c r="B17" s="43">
        <f>EDATE($B$7,$B$6*A17)</f>
        <v>42916</v>
      </c>
      <c r="C17" s="42">
        <f>B14</f>
        <v>45655702.205032691</v>
      </c>
      <c r="D17" s="42">
        <f t="shared" ref="D17:D76" si="0">C17-E17</f>
        <v>39465991.628801577</v>
      </c>
      <c r="E17" s="42">
        <f t="shared" ref="E17:E76" si="1">F16*$B$9</f>
        <v>6189710.5762311174</v>
      </c>
      <c r="F17" s="42">
        <f t="shared" ref="F17:F27" si="2">F16-D17</f>
        <v>467274123.37119842</v>
      </c>
    </row>
    <row r="18" spans="1:6">
      <c r="A18" s="42">
        <v>2</v>
      </c>
      <c r="B18" s="43">
        <f t="shared" ref="B18:B76" si="3">EDATE($B$7,$B$6*A18)</f>
        <v>42946</v>
      </c>
      <c r="C18" s="42">
        <f t="shared" ref="C18:C76" si="4">$C$17</f>
        <v>45655702.205032691</v>
      </c>
      <c r="D18" s="42">
        <f t="shared" si="0"/>
        <v>39948059.376262702</v>
      </c>
      <c r="E18" s="42">
        <f t="shared" si="1"/>
        <v>5707642.8287699912</v>
      </c>
      <c r="F18" s="42">
        <f t="shared" si="2"/>
        <v>427326063.99493569</v>
      </c>
    </row>
    <row r="19" spans="1:6">
      <c r="A19" s="42">
        <v>3</v>
      </c>
      <c r="B19" s="43">
        <f t="shared" si="3"/>
        <v>42977</v>
      </c>
      <c r="C19" s="42">
        <f t="shared" si="4"/>
        <v>45655702.205032691</v>
      </c>
      <c r="D19" s="42">
        <f t="shared" si="0"/>
        <v>40436015.467169695</v>
      </c>
      <c r="E19" s="42">
        <f t="shared" si="1"/>
        <v>5219686.7378629949</v>
      </c>
      <c r="F19" s="42">
        <f t="shared" si="2"/>
        <v>386890048.52776599</v>
      </c>
    </row>
    <row r="20" spans="1:6">
      <c r="A20" s="42">
        <v>4</v>
      </c>
      <c r="B20" s="43">
        <f t="shared" si="3"/>
        <v>43008</v>
      </c>
      <c r="C20" s="42">
        <f t="shared" si="4"/>
        <v>45655702.205032691</v>
      </c>
      <c r="D20" s="42">
        <f t="shared" si="0"/>
        <v>40929931.826244183</v>
      </c>
      <c r="E20" s="42">
        <f t="shared" si="1"/>
        <v>4725770.3787885103</v>
      </c>
      <c r="F20" s="42">
        <f t="shared" si="2"/>
        <v>345960116.70152181</v>
      </c>
    </row>
    <row r="21" spans="1:6">
      <c r="A21" s="42">
        <v>5</v>
      </c>
      <c r="B21" s="43">
        <f t="shared" si="3"/>
        <v>43038</v>
      </c>
      <c r="C21" s="42">
        <f t="shared" si="4"/>
        <v>45655702.205032691</v>
      </c>
      <c r="D21" s="42">
        <f t="shared" si="0"/>
        <v>41429881.256751224</v>
      </c>
      <c r="E21" s="42">
        <f t="shared" si="1"/>
        <v>4225820.9482814698</v>
      </c>
      <c r="F21" s="42">
        <f t="shared" si="2"/>
        <v>304530235.44477057</v>
      </c>
    </row>
    <row r="22" spans="1:6">
      <c r="A22" s="42">
        <v>6</v>
      </c>
      <c r="B22" s="43">
        <f t="shared" si="3"/>
        <v>43069</v>
      </c>
      <c r="C22" s="42">
        <f t="shared" si="4"/>
        <v>45655702.205032691</v>
      </c>
      <c r="D22" s="42">
        <f t="shared" si="0"/>
        <v>41935937.451230541</v>
      </c>
      <c r="E22" s="42">
        <f t="shared" si="1"/>
        <v>3719764.753802151</v>
      </c>
      <c r="F22" s="42">
        <f t="shared" si="2"/>
        <v>262594297.99354005</v>
      </c>
    </row>
    <row r="23" spans="1:6">
      <c r="A23" s="42">
        <v>7</v>
      </c>
      <c r="B23" s="43">
        <f t="shared" si="3"/>
        <v>43099</v>
      </c>
      <c r="C23" s="42">
        <f t="shared" si="4"/>
        <v>45655702.205032691</v>
      </c>
      <c r="D23" s="42">
        <f t="shared" si="0"/>
        <v>42448175.002358794</v>
      </c>
      <c r="E23" s="42">
        <f t="shared" si="1"/>
        <v>3207527.2026739004</v>
      </c>
      <c r="F23" s="42">
        <f t="shared" si="2"/>
        <v>220146122.99118125</v>
      </c>
    </row>
    <row r="24" spans="1:6">
      <c r="A24" s="42">
        <v>8</v>
      </c>
      <c r="B24" s="43">
        <f t="shared" si="3"/>
        <v>43130</v>
      </c>
      <c r="C24" s="42">
        <f t="shared" si="4"/>
        <v>45655702.205032691</v>
      </c>
      <c r="D24" s="42">
        <f t="shared" si="0"/>
        <v>42966669.41394452</v>
      </c>
      <c r="E24" s="42">
        <f t="shared" si="1"/>
        <v>2689032.7910881713</v>
      </c>
      <c r="F24" s="42">
        <f t="shared" si="2"/>
        <v>177179453.57723674</v>
      </c>
    </row>
    <row r="25" spans="1:6">
      <c r="A25" s="42">
        <v>9</v>
      </c>
      <c r="B25" s="43">
        <f t="shared" si="3"/>
        <v>43159</v>
      </c>
      <c r="C25" s="42">
        <f t="shared" si="4"/>
        <v>45655702.205032691</v>
      </c>
      <c r="D25" s="42">
        <f t="shared" si="0"/>
        <v>43491497.112057425</v>
      </c>
      <c r="E25" s="42">
        <f t="shared" si="1"/>
        <v>2164205.0929752672</v>
      </c>
      <c r="F25" s="42">
        <f t="shared" si="2"/>
        <v>133687956.46517932</v>
      </c>
    </row>
    <row r="26" spans="1:6">
      <c r="A26" s="42">
        <v>10</v>
      </c>
      <c r="B26" s="43">
        <f t="shared" si="3"/>
        <v>43189</v>
      </c>
      <c r="C26" s="42">
        <f t="shared" si="4"/>
        <v>45655702.205032691</v>
      </c>
      <c r="D26" s="42">
        <f t="shared" si="0"/>
        <v>44022735.456293553</v>
      </c>
      <c r="E26" s="42">
        <f t="shared" si="1"/>
        <v>1632966.7487391355</v>
      </c>
      <c r="F26" s="42">
        <f t="shared" si="2"/>
        <v>89665221.008885771</v>
      </c>
    </row>
    <row r="27" spans="1:6">
      <c r="A27" s="42">
        <v>11</v>
      </c>
      <c r="B27" s="43">
        <f t="shared" si="3"/>
        <v>43220</v>
      </c>
      <c r="C27" s="42">
        <f t="shared" si="4"/>
        <v>45655702.205032691</v>
      </c>
      <c r="D27" s="42">
        <f t="shared" si="0"/>
        <v>44560462.751178123</v>
      </c>
      <c r="E27" s="42">
        <f t="shared" si="1"/>
        <v>1095239.4538545678</v>
      </c>
      <c r="F27" s="42">
        <f t="shared" si="2"/>
        <v>45104758.257707648</v>
      </c>
    </row>
    <row r="28" spans="1:6">
      <c r="A28" s="42">
        <v>12</v>
      </c>
      <c r="B28" s="43">
        <f t="shared" si="3"/>
        <v>43250</v>
      </c>
      <c r="C28" s="42">
        <f t="shared" si="4"/>
        <v>45655702.205032691</v>
      </c>
      <c r="D28" s="42">
        <f t="shared" si="0"/>
        <v>45104758.257707581</v>
      </c>
      <c r="E28" s="42">
        <f t="shared" si="1"/>
        <v>550943.94732511137</v>
      </c>
      <c r="F28" s="42">
        <f t="shared" ref="F28:F76" si="5">F27-D28</f>
        <v>6.7055225372314453E-8</v>
      </c>
    </row>
    <row r="29" spans="1:6">
      <c r="A29" s="42">
        <v>13</v>
      </c>
      <c r="B29" s="43">
        <f t="shared" si="3"/>
        <v>43281</v>
      </c>
      <c r="C29" s="42">
        <f t="shared" si="4"/>
        <v>45655702.205032691</v>
      </c>
      <c r="D29" s="42">
        <f t="shared" si="0"/>
        <v>45655702.205032691</v>
      </c>
      <c r="E29" s="42">
        <f t="shared" si="1"/>
        <v>8.1906370818614972E-10</v>
      </c>
      <c r="F29" s="42">
        <f t="shared" si="5"/>
        <v>-45655702.205032624</v>
      </c>
    </row>
    <row r="30" spans="1:6">
      <c r="A30" s="42">
        <v>14</v>
      </c>
      <c r="B30" s="43">
        <f t="shared" si="3"/>
        <v>43311</v>
      </c>
      <c r="C30" s="42">
        <f t="shared" si="4"/>
        <v>45655702.205032691</v>
      </c>
      <c r="D30" s="42">
        <f t="shared" si="0"/>
        <v>46213375.802284308</v>
      </c>
      <c r="E30" s="42">
        <f t="shared" si="1"/>
        <v>-557673.5972516184</v>
      </c>
      <c r="F30" s="42">
        <f t="shared" si="5"/>
        <v>-91869078.007316932</v>
      </c>
    </row>
    <row r="31" spans="1:6">
      <c r="A31" s="42">
        <v>15</v>
      </c>
      <c r="B31" s="43">
        <f t="shared" si="3"/>
        <v>43342</v>
      </c>
      <c r="C31" s="42">
        <f t="shared" si="4"/>
        <v>45655702.205032691</v>
      </c>
      <c r="D31" s="42">
        <f t="shared" si="0"/>
        <v>46777861.250543609</v>
      </c>
      <c r="E31" s="42">
        <f t="shared" si="1"/>
        <v>-1122159.0455109146</v>
      </c>
      <c r="F31" s="42">
        <f t="shared" si="5"/>
        <v>-138646939.25786054</v>
      </c>
    </row>
    <row r="32" spans="1:6">
      <c r="A32" s="42">
        <v>16</v>
      </c>
      <c r="B32" s="43">
        <f t="shared" si="3"/>
        <v>43373</v>
      </c>
      <c r="C32" s="42">
        <f t="shared" si="4"/>
        <v>45655702.205032691</v>
      </c>
      <c r="D32" s="42">
        <f t="shared" si="0"/>
        <v>47349241.754958503</v>
      </c>
      <c r="E32" s="42">
        <f t="shared" si="1"/>
        <v>-1693539.549925809</v>
      </c>
      <c r="F32" s="42">
        <f t="shared" si="5"/>
        <v>-185996181.01281905</v>
      </c>
    </row>
    <row r="33" spans="1:6">
      <c r="A33" s="42">
        <v>17</v>
      </c>
      <c r="B33" s="43">
        <f t="shared" si="3"/>
        <v>43403</v>
      </c>
      <c r="C33" s="42">
        <f t="shared" si="4"/>
        <v>45655702.205032691</v>
      </c>
      <c r="D33" s="42">
        <f t="shared" si="0"/>
        <v>47927601.537008107</v>
      </c>
      <c r="E33" s="42">
        <f t="shared" si="1"/>
        <v>-2271899.3319754121</v>
      </c>
      <c r="F33" s="42">
        <f t="shared" si="5"/>
        <v>-233923782.54982716</v>
      </c>
    </row>
    <row r="34" spans="1:6">
      <c r="A34" s="42">
        <v>18</v>
      </c>
      <c r="B34" s="43">
        <f t="shared" si="3"/>
        <v>43434</v>
      </c>
      <c r="C34" s="42">
        <f t="shared" si="4"/>
        <v>45655702.205032691</v>
      </c>
      <c r="D34" s="42">
        <f t="shared" si="0"/>
        <v>48513025.846916959</v>
      </c>
      <c r="E34" s="42">
        <f t="shared" si="1"/>
        <v>-2857323.6418842692</v>
      </c>
      <c r="F34" s="42">
        <f t="shared" si="5"/>
        <v>-282436808.39674413</v>
      </c>
    </row>
    <row r="35" spans="1:6">
      <c r="A35" s="42">
        <v>19</v>
      </c>
      <c r="B35" s="43">
        <f t="shared" si="3"/>
        <v>43464</v>
      </c>
      <c r="C35" s="42">
        <f t="shared" si="4"/>
        <v>45655702.205032691</v>
      </c>
      <c r="D35" s="42">
        <f t="shared" si="0"/>
        <v>49105600.976220936</v>
      </c>
      <c r="E35" s="42">
        <f t="shared" si="1"/>
        <v>-3449898.7711882428</v>
      </c>
      <c r="F35" s="42">
        <f t="shared" si="5"/>
        <v>-331542409.3729651</v>
      </c>
    </row>
    <row r="36" spans="1:6">
      <c r="A36" s="42">
        <v>20</v>
      </c>
      <c r="B36" s="43">
        <f t="shared" si="3"/>
        <v>43495</v>
      </c>
      <c r="C36" s="42">
        <f t="shared" si="4"/>
        <v>45655702.205032691</v>
      </c>
      <c r="D36" s="42">
        <f t="shared" si="0"/>
        <v>49705414.270486578</v>
      </c>
      <c r="E36" s="42">
        <f t="shared" si="1"/>
        <v>-4049712.0654538842</v>
      </c>
      <c r="F36" s="42">
        <f t="shared" si="5"/>
        <v>-381247823.64345169</v>
      </c>
    </row>
    <row r="37" spans="1:6">
      <c r="A37" s="42">
        <v>21</v>
      </c>
      <c r="B37" s="43">
        <f t="shared" si="3"/>
        <v>43524</v>
      </c>
      <c r="C37" s="42">
        <f t="shared" si="4"/>
        <v>45655702.205032691</v>
      </c>
      <c r="D37" s="42">
        <f t="shared" si="0"/>
        <v>50312554.142185859</v>
      </c>
      <c r="E37" s="42">
        <f t="shared" si="1"/>
        <v>-4656851.9371531671</v>
      </c>
      <c r="F37" s="42">
        <f t="shared" si="5"/>
        <v>-431560377.78563756</v>
      </c>
    </row>
    <row r="38" spans="1:6">
      <c r="A38" s="42">
        <v>22</v>
      </c>
      <c r="B38" s="43">
        <f t="shared" si="3"/>
        <v>43554</v>
      </c>
      <c r="C38" s="42">
        <f t="shared" si="4"/>
        <v>45655702.205032691</v>
      </c>
      <c r="D38" s="42">
        <f t="shared" si="0"/>
        <v>50927110.083728179</v>
      </c>
      <c r="E38" s="42">
        <f t="shared" si="1"/>
        <v>-5271407.878695487</v>
      </c>
      <c r="F38" s="42">
        <f t="shared" si="5"/>
        <v>-482487487.86936575</v>
      </c>
    </row>
    <row r="39" spans="1:6">
      <c r="A39" s="42">
        <v>23</v>
      </c>
      <c r="B39" s="43">
        <f t="shared" si="3"/>
        <v>43585</v>
      </c>
      <c r="C39" s="42">
        <f t="shared" si="4"/>
        <v>45655702.205032691</v>
      </c>
      <c r="D39" s="42">
        <f t="shared" si="0"/>
        <v>51549172.680651531</v>
      </c>
      <c r="E39" s="42">
        <f t="shared" si="1"/>
        <v>-5893470.4756188411</v>
      </c>
      <c r="F39" s="42">
        <f t="shared" si="5"/>
        <v>-534036660.5500173</v>
      </c>
    </row>
    <row r="40" spans="1:6">
      <c r="A40" s="42">
        <v>24</v>
      </c>
      <c r="B40" s="43">
        <f t="shared" si="3"/>
        <v>43615</v>
      </c>
      <c r="C40" s="42">
        <f t="shared" si="4"/>
        <v>45655702.205032691</v>
      </c>
      <c r="D40" s="42">
        <f t="shared" si="0"/>
        <v>52178833.624974824</v>
      </c>
      <c r="E40" s="42">
        <f t="shared" si="1"/>
        <v>-6523131.4199421322</v>
      </c>
      <c r="F40" s="42">
        <f t="shared" si="5"/>
        <v>-586215494.17499208</v>
      </c>
    </row>
    <row r="41" spans="1:6">
      <c r="A41" s="42">
        <v>25</v>
      </c>
      <c r="B41" s="43">
        <f t="shared" si="3"/>
        <v>43646</v>
      </c>
      <c r="C41" s="42">
        <f t="shared" si="4"/>
        <v>45655702.205032691</v>
      </c>
      <c r="D41" s="42">
        <f t="shared" si="0"/>
        <v>52816185.728713267</v>
      </c>
      <c r="E41" s="42">
        <f t="shared" si="1"/>
        <v>-7160483.5236805743</v>
      </c>
      <c r="F41" s="42">
        <f t="shared" si="5"/>
        <v>-639031679.90370536</v>
      </c>
    </row>
    <row r="42" spans="1:6">
      <c r="A42" s="42">
        <v>26</v>
      </c>
      <c r="B42" s="43">
        <f t="shared" si="3"/>
        <v>43676</v>
      </c>
      <c r="C42" s="42">
        <f t="shared" si="4"/>
        <v>45655702.205032691</v>
      </c>
      <c r="D42" s="42">
        <f t="shared" si="0"/>
        <v>53461322.937558874</v>
      </c>
      <c r="E42" s="42">
        <f t="shared" si="1"/>
        <v>-7805620.732526185</v>
      </c>
      <c r="F42" s="42">
        <f t="shared" si="5"/>
        <v>-692493002.84126425</v>
      </c>
    </row>
    <row r="43" spans="1:6">
      <c r="A43" s="42">
        <v>27</v>
      </c>
      <c r="B43" s="43">
        <f t="shared" si="3"/>
        <v>43707</v>
      </c>
      <c r="C43" s="42">
        <f t="shared" si="4"/>
        <v>45655702.205032691</v>
      </c>
      <c r="D43" s="42">
        <f t="shared" si="0"/>
        <v>54114340.34472806</v>
      </c>
      <c r="E43" s="42">
        <f t="shared" si="1"/>
        <v>-8458638.1396953706</v>
      </c>
      <c r="F43" s="42">
        <f t="shared" si="5"/>
        <v>-746607343.18599236</v>
      </c>
    </row>
    <row r="44" spans="1:6">
      <c r="A44" s="42">
        <v>28</v>
      </c>
      <c r="B44" s="43">
        <f t="shared" si="3"/>
        <v>43738</v>
      </c>
      <c r="C44" s="42">
        <f t="shared" si="4"/>
        <v>45655702.205032691</v>
      </c>
      <c r="D44" s="42">
        <f t="shared" si="0"/>
        <v>54775334.204978369</v>
      </c>
      <c r="E44" s="42">
        <f t="shared" si="1"/>
        <v>-9119631.9999456778</v>
      </c>
      <c r="F44" s="42">
        <f t="shared" si="5"/>
        <v>-801382677.39097071</v>
      </c>
    </row>
    <row r="45" spans="1:6">
      <c r="A45" s="42">
        <v>29</v>
      </c>
      <c r="B45" s="43">
        <f t="shared" si="3"/>
        <v>43768</v>
      </c>
      <c r="C45" s="42">
        <f t="shared" si="4"/>
        <v>45655702.205032691</v>
      </c>
      <c r="D45" s="42">
        <f t="shared" si="0"/>
        <v>55444401.948796421</v>
      </c>
      <c r="E45" s="42">
        <f t="shared" si="1"/>
        <v>-9788699.7437637262</v>
      </c>
      <c r="F45" s="42">
        <f t="shared" si="5"/>
        <v>-856827079.3397671</v>
      </c>
    </row>
    <row r="46" spans="1:6">
      <c r="A46" s="42">
        <v>30</v>
      </c>
      <c r="B46" s="43">
        <f t="shared" si="3"/>
        <v>43799</v>
      </c>
      <c r="C46" s="42">
        <f t="shared" si="4"/>
        <v>45655702.205032691</v>
      </c>
      <c r="D46" s="42">
        <f t="shared" si="0"/>
        <v>56121642.196759172</v>
      </c>
      <c r="E46" s="42">
        <f t="shared" si="1"/>
        <v>-10465939.991726479</v>
      </c>
      <c r="F46" s="42">
        <f t="shared" si="5"/>
        <v>-912948721.53652632</v>
      </c>
    </row>
    <row r="47" spans="1:6">
      <c r="A47" s="42">
        <v>31</v>
      </c>
      <c r="B47" s="43">
        <f t="shared" si="3"/>
        <v>43829</v>
      </c>
      <c r="C47" s="42">
        <f t="shared" si="4"/>
        <v>45655702.205032691</v>
      </c>
      <c r="D47" s="42">
        <f t="shared" si="0"/>
        <v>56807154.774070598</v>
      </c>
      <c r="E47" s="42">
        <f t="shared" si="1"/>
        <v>-11151452.569037907</v>
      </c>
      <c r="F47" s="42">
        <f t="shared" si="5"/>
        <v>-969755876.31059694</v>
      </c>
    </row>
    <row r="48" spans="1:6">
      <c r="A48" s="42">
        <v>32</v>
      </c>
      <c r="B48" s="43">
        <f t="shared" si="3"/>
        <v>43860</v>
      </c>
      <c r="C48" s="42">
        <f t="shared" si="4"/>
        <v>45655702.205032691</v>
      </c>
      <c r="D48" s="42">
        <f t="shared" si="0"/>
        <v>57501040.725275904</v>
      </c>
      <c r="E48" s="42">
        <f t="shared" si="1"/>
        <v>-11845338.520243216</v>
      </c>
      <c r="F48" s="42">
        <f t="shared" si="5"/>
        <v>-1027256917.0358728</v>
      </c>
    </row>
    <row r="49" spans="1:6">
      <c r="A49" s="42">
        <v>33</v>
      </c>
      <c r="B49" s="43">
        <f t="shared" si="3"/>
        <v>43890</v>
      </c>
      <c r="C49" s="42">
        <f t="shared" si="4"/>
        <v>45655702.205032691</v>
      </c>
      <c r="D49" s="42">
        <f t="shared" si="0"/>
        <v>58203402.329155512</v>
      </c>
      <c r="E49" s="42">
        <f t="shared" si="1"/>
        <v>-12547700.124122823</v>
      </c>
      <c r="F49" s="42">
        <f t="shared" si="5"/>
        <v>-1085460319.3650284</v>
      </c>
    </row>
    <row r="50" spans="1:6">
      <c r="A50" s="42">
        <v>34</v>
      </c>
      <c r="B50" s="43">
        <f t="shared" si="3"/>
        <v>43920</v>
      </c>
      <c r="C50" s="42">
        <f t="shared" si="4"/>
        <v>45655702.205032691</v>
      </c>
      <c r="D50" s="42">
        <f t="shared" si="0"/>
        <v>58914343.113800928</v>
      </c>
      <c r="E50" s="42">
        <f t="shared" si="1"/>
        <v>-13258640.90876824</v>
      </c>
      <c r="F50" s="42">
        <f t="shared" si="5"/>
        <v>-1144374662.4788294</v>
      </c>
    </row>
    <row r="51" spans="1:6">
      <c r="A51" s="42">
        <v>35</v>
      </c>
      <c r="B51" s="43">
        <f t="shared" si="3"/>
        <v>43951</v>
      </c>
      <c r="C51" s="42">
        <f t="shared" si="4"/>
        <v>45655702.205032691</v>
      </c>
      <c r="D51" s="42">
        <f t="shared" si="0"/>
        <v>59633967.871874809</v>
      </c>
      <c r="E51" s="42">
        <f t="shared" si="1"/>
        <v>-13978265.666842116</v>
      </c>
      <c r="F51" s="42">
        <f t="shared" si="5"/>
        <v>-1204008630.3507042</v>
      </c>
    </row>
    <row r="52" spans="1:6">
      <c r="A52" s="42">
        <v>36</v>
      </c>
      <c r="B52" s="43">
        <f t="shared" si="3"/>
        <v>43981</v>
      </c>
      <c r="C52" s="42">
        <f t="shared" si="4"/>
        <v>45655702.205032691</v>
      </c>
      <c r="D52" s="42">
        <f t="shared" si="0"/>
        <v>60362382.676057361</v>
      </c>
      <c r="E52" s="42">
        <f t="shared" si="1"/>
        <v>-14706680.47102467</v>
      </c>
      <c r="F52" s="42">
        <f t="shared" si="5"/>
        <v>-1264371013.0267615</v>
      </c>
    </row>
    <row r="53" spans="1:6">
      <c r="A53" s="42">
        <v>37</v>
      </c>
      <c r="B53" s="43">
        <f t="shared" si="3"/>
        <v>44012</v>
      </c>
      <c r="C53" s="42">
        <f t="shared" si="4"/>
        <v>45655702.205032691</v>
      </c>
      <c r="D53" s="42">
        <f t="shared" si="0"/>
        <v>61099694.894681498</v>
      </c>
      <c r="E53" s="42">
        <f t="shared" si="1"/>
        <v>-15443992.689648811</v>
      </c>
      <c r="F53" s="42">
        <f t="shared" si="5"/>
        <v>-1325470707.921443</v>
      </c>
    </row>
    <row r="54" spans="1:6">
      <c r="A54" s="42">
        <v>38</v>
      </c>
      <c r="B54" s="43">
        <f t="shared" si="3"/>
        <v>44042</v>
      </c>
      <c r="C54" s="42">
        <f t="shared" si="4"/>
        <v>45655702.205032691</v>
      </c>
      <c r="D54" s="42">
        <f t="shared" si="0"/>
        <v>61846013.207558915</v>
      </c>
      <c r="E54" s="42">
        <f t="shared" si="1"/>
        <v>-16190311.00252622</v>
      </c>
      <c r="F54" s="42">
        <f t="shared" si="5"/>
        <v>-1387316721.1290019</v>
      </c>
    </row>
    <row r="55" spans="1:6">
      <c r="A55" s="42">
        <v>39</v>
      </c>
      <c r="B55" s="43">
        <f t="shared" si="3"/>
        <v>44073</v>
      </c>
      <c r="C55" s="42">
        <f t="shared" si="4"/>
        <v>45655702.205032691</v>
      </c>
      <c r="D55" s="42">
        <f t="shared" si="0"/>
        <v>62601447.62199945</v>
      </c>
      <c r="E55" s="42">
        <f t="shared" si="1"/>
        <v>-16945745.416966759</v>
      </c>
      <c r="F55" s="42">
        <f t="shared" si="5"/>
        <v>-1449918168.7510014</v>
      </c>
    </row>
    <row r="56" spans="1:6">
      <c r="A56" s="42">
        <v>40</v>
      </c>
      <c r="B56" s="43">
        <f t="shared" si="3"/>
        <v>44104</v>
      </c>
      <c r="C56" s="42">
        <f t="shared" si="4"/>
        <v>45655702.205032691</v>
      </c>
      <c r="D56" s="42">
        <f t="shared" si="0"/>
        <v>63366109.489026234</v>
      </c>
      <c r="E56" s="42">
        <f t="shared" si="1"/>
        <v>-17710407.283993546</v>
      </c>
      <c r="F56" s="42">
        <f t="shared" si="5"/>
        <v>-1513284278.2400277</v>
      </c>
    </row>
    <row r="57" spans="1:6">
      <c r="A57" s="42">
        <v>41</v>
      </c>
      <c r="B57" s="43">
        <f t="shared" si="3"/>
        <v>44134</v>
      </c>
      <c r="C57" s="42">
        <f t="shared" si="4"/>
        <v>45655702.205032691</v>
      </c>
      <c r="D57" s="42">
        <f t="shared" si="0"/>
        <v>64140111.519788787</v>
      </c>
      <c r="E57" s="42">
        <f t="shared" si="1"/>
        <v>-18484409.314756092</v>
      </c>
      <c r="F57" s="42">
        <f t="shared" si="5"/>
        <v>-1577424389.7598164</v>
      </c>
    </row>
    <row r="58" spans="1:6">
      <c r="A58" s="42">
        <v>42</v>
      </c>
      <c r="B58" s="43">
        <f t="shared" si="3"/>
        <v>44165</v>
      </c>
      <c r="C58" s="42">
        <f t="shared" si="4"/>
        <v>45655702.205032691</v>
      </c>
      <c r="D58" s="42">
        <f t="shared" si="0"/>
        <v>64923567.80217661</v>
      </c>
      <c r="E58" s="42">
        <f t="shared" si="1"/>
        <v>-19267865.597143918</v>
      </c>
      <c r="F58" s="42">
        <f t="shared" si="5"/>
        <v>-1642347957.5619931</v>
      </c>
    </row>
    <row r="59" spans="1:6">
      <c r="A59" s="42">
        <v>43</v>
      </c>
      <c r="B59" s="43">
        <f t="shared" si="3"/>
        <v>44195</v>
      </c>
      <c r="C59" s="42">
        <f t="shared" si="4"/>
        <v>45655702.205032691</v>
      </c>
      <c r="D59" s="42">
        <f t="shared" si="0"/>
        <v>65716593.817635819</v>
      </c>
      <c r="E59" s="42">
        <f t="shared" si="1"/>
        <v>-20060891.612603124</v>
      </c>
      <c r="F59" s="42">
        <f t="shared" si="5"/>
        <v>-1708064551.3796289</v>
      </c>
    </row>
    <row r="60" spans="1:6">
      <c r="A60" s="42">
        <v>44</v>
      </c>
      <c r="B60" s="43">
        <f t="shared" si="3"/>
        <v>44226</v>
      </c>
      <c r="C60" s="42">
        <f t="shared" si="4"/>
        <v>45655702.205032691</v>
      </c>
      <c r="D60" s="42">
        <f t="shared" si="0"/>
        <v>66519306.458191037</v>
      </c>
      <c r="E60" s="42">
        <f t="shared" si="1"/>
        <v>-20863604.253158342</v>
      </c>
      <c r="F60" s="42">
        <f t="shared" si="5"/>
        <v>-1774583857.8378201</v>
      </c>
    </row>
    <row r="61" spans="1:6">
      <c r="A61" s="42">
        <v>45</v>
      </c>
      <c r="B61" s="43">
        <f t="shared" si="3"/>
        <v>44255</v>
      </c>
      <c r="C61" s="42">
        <f t="shared" si="4"/>
        <v>45655702.205032691</v>
      </c>
      <c r="D61" s="42">
        <f t="shared" si="0"/>
        <v>67331824.043675303</v>
      </c>
      <c r="E61" s="42">
        <f t="shared" si="1"/>
        <v>-21676121.83864262</v>
      </c>
      <c r="F61" s="42">
        <f t="shared" si="5"/>
        <v>-1841915681.8814955</v>
      </c>
    </row>
    <row r="62" spans="1:6">
      <c r="A62" s="42">
        <v>46</v>
      </c>
      <c r="B62" s="43">
        <f t="shared" si="3"/>
        <v>44285</v>
      </c>
      <c r="C62" s="42">
        <f t="shared" si="4"/>
        <v>45655702.205032691</v>
      </c>
      <c r="D62" s="42">
        <f t="shared" si="0"/>
        <v>68154266.339170456</v>
      </c>
      <c r="E62" s="42">
        <f t="shared" si="1"/>
        <v>-22498564.134137757</v>
      </c>
      <c r="F62" s="42">
        <f t="shared" si="5"/>
        <v>-1910069948.2206659</v>
      </c>
    </row>
    <row r="63" spans="1:6">
      <c r="A63" s="42">
        <v>47</v>
      </c>
      <c r="B63" s="43">
        <f t="shared" si="3"/>
        <v>44316</v>
      </c>
      <c r="C63" s="42">
        <f t="shared" si="4"/>
        <v>45655702.205032691</v>
      </c>
      <c r="D63" s="42">
        <f t="shared" si="0"/>
        <v>68986754.572660387</v>
      </c>
      <c r="E63" s="42">
        <f t="shared" si="1"/>
        <v>-23331052.367627691</v>
      </c>
      <c r="F63" s="42">
        <f t="shared" si="5"/>
        <v>-1979056702.7933264</v>
      </c>
    </row>
    <row r="64" spans="1:6">
      <c r="A64" s="42">
        <v>48</v>
      </c>
      <c r="B64" s="43">
        <f t="shared" si="3"/>
        <v>44346</v>
      </c>
      <c r="C64" s="42">
        <f t="shared" si="4"/>
        <v>45655702.205032691</v>
      </c>
      <c r="D64" s="42">
        <f t="shared" si="0"/>
        <v>69829411.452900186</v>
      </c>
      <c r="E64" s="42">
        <f t="shared" si="1"/>
        <v>-24173709.247867491</v>
      </c>
      <c r="F64" s="42">
        <f t="shared" si="5"/>
        <v>-2048886114.2462265</v>
      </c>
    </row>
    <row r="65" spans="1:6">
      <c r="A65" s="42">
        <v>49</v>
      </c>
      <c r="B65" s="43">
        <f t="shared" si="3"/>
        <v>44377</v>
      </c>
      <c r="C65" s="42">
        <f t="shared" si="4"/>
        <v>45655702.205032691</v>
      </c>
      <c r="D65" s="42">
        <f t="shared" si="0"/>
        <v>70682361.187503308</v>
      </c>
      <c r="E65" s="42">
        <f t="shared" si="1"/>
        <v>-25026658.98247062</v>
      </c>
      <c r="F65" s="42">
        <f t="shared" si="5"/>
        <v>-2119568475.4337299</v>
      </c>
    </row>
    <row r="66" spans="1:6">
      <c r="A66" s="42">
        <v>50</v>
      </c>
      <c r="B66" s="43">
        <f t="shared" si="3"/>
        <v>44407</v>
      </c>
      <c r="C66" s="42">
        <f t="shared" si="4"/>
        <v>45655702.205032691</v>
      </c>
      <c r="D66" s="42">
        <f t="shared" si="0"/>
        <v>71545729.50124985</v>
      </c>
      <c r="E66" s="42">
        <f t="shared" si="1"/>
        <v>-25890027.296217162</v>
      </c>
      <c r="F66" s="42">
        <f t="shared" si="5"/>
        <v>-2191114204.9349799</v>
      </c>
    </row>
    <row r="67" spans="1:6">
      <c r="A67" s="42">
        <v>51</v>
      </c>
      <c r="B67" s="43">
        <f t="shared" si="3"/>
        <v>44438</v>
      </c>
      <c r="C67" s="42">
        <f t="shared" si="4"/>
        <v>45655702.205032691</v>
      </c>
      <c r="D67" s="42">
        <f t="shared" si="0"/>
        <v>72419643.654618308</v>
      </c>
      <c r="E67" s="42">
        <f t="shared" si="1"/>
        <v>-26763941.449585617</v>
      </c>
      <c r="F67" s="42">
        <f t="shared" si="5"/>
        <v>-2263533848.5895982</v>
      </c>
    </row>
    <row r="68" spans="1:6">
      <c r="A68" s="42">
        <v>52</v>
      </c>
      <c r="B68" s="43">
        <f t="shared" si="3"/>
        <v>44469</v>
      </c>
      <c r="C68" s="42">
        <f t="shared" si="4"/>
        <v>45655702.205032691</v>
      </c>
      <c r="D68" s="42">
        <f t="shared" si="0"/>
        <v>73304232.4625438</v>
      </c>
      <c r="E68" s="42">
        <f t="shared" si="1"/>
        <v>-27648530.257511113</v>
      </c>
      <c r="F68" s="42">
        <f t="shared" si="5"/>
        <v>-2336838081.0521421</v>
      </c>
    </row>
    <row r="69" spans="1:6">
      <c r="A69" s="42">
        <v>53</v>
      </c>
      <c r="B69" s="43">
        <f t="shared" si="3"/>
        <v>44499</v>
      </c>
      <c r="C69" s="42">
        <f t="shared" si="4"/>
        <v>45655702.205032691</v>
      </c>
      <c r="D69" s="42">
        <f t="shared" si="0"/>
        <v>74199626.313405424</v>
      </c>
      <c r="E69" s="42">
        <f t="shared" si="1"/>
        <v>-28543924.108372737</v>
      </c>
      <c r="F69" s="42">
        <f t="shared" si="5"/>
        <v>-2411037707.3655477</v>
      </c>
    </row>
    <row r="70" spans="1:6">
      <c r="A70" s="42">
        <v>54</v>
      </c>
      <c r="B70" s="43">
        <f t="shared" si="3"/>
        <v>44530</v>
      </c>
      <c r="C70" s="42">
        <f t="shared" si="4"/>
        <v>45655702.205032691</v>
      </c>
      <c r="D70" s="42">
        <f t="shared" si="0"/>
        <v>75105957.188245445</v>
      </c>
      <c r="E70" s="42">
        <f t="shared" si="1"/>
        <v>-29450254.983212758</v>
      </c>
      <c r="F70" s="42">
        <f t="shared" si="5"/>
        <v>-2486143664.553793</v>
      </c>
    </row>
    <row r="71" spans="1:6">
      <c r="A71" s="42">
        <v>55</v>
      </c>
      <c r="B71" s="43">
        <f t="shared" si="3"/>
        <v>44560</v>
      </c>
      <c r="C71" s="42">
        <f t="shared" si="4"/>
        <v>45655702.205032691</v>
      </c>
      <c r="D71" s="42">
        <f t="shared" si="0"/>
        <v>76023358.680223331</v>
      </c>
      <c r="E71" s="42">
        <f t="shared" si="1"/>
        <v>-30367656.475190639</v>
      </c>
      <c r="F71" s="42">
        <f t="shared" si="5"/>
        <v>-2562167023.2340164</v>
      </c>
    </row>
    <row r="72" spans="1:6">
      <c r="A72" s="42">
        <v>56</v>
      </c>
      <c r="B72" s="43">
        <f t="shared" si="3"/>
        <v>44591</v>
      </c>
      <c r="C72" s="42">
        <f t="shared" si="4"/>
        <v>45655702.205032691</v>
      </c>
      <c r="D72" s="42">
        <f t="shared" si="0"/>
        <v>76951966.01430738</v>
      </c>
      <c r="E72" s="42">
        <f t="shared" si="1"/>
        <v>-31296263.809274681</v>
      </c>
      <c r="F72" s="42">
        <f t="shared" si="5"/>
        <v>-2639118989.2483239</v>
      </c>
    </row>
    <row r="73" spans="1:6">
      <c r="A73" s="42">
        <v>57</v>
      </c>
      <c r="B73" s="43">
        <f t="shared" si="3"/>
        <v>44620</v>
      </c>
      <c r="C73" s="42">
        <f t="shared" si="4"/>
        <v>45655702.205032691</v>
      </c>
      <c r="D73" s="42">
        <f t="shared" si="0"/>
        <v>77891916.067206845</v>
      </c>
      <c r="E73" s="42">
        <f t="shared" si="1"/>
        <v>-32236213.862174157</v>
      </c>
      <c r="F73" s="42">
        <f t="shared" si="5"/>
        <v>-2717010905.3155308</v>
      </c>
    </row>
    <row r="74" spans="1:6">
      <c r="A74" s="42">
        <v>58</v>
      </c>
      <c r="B74" s="43">
        <f t="shared" si="3"/>
        <v>44650</v>
      </c>
      <c r="C74" s="42">
        <f t="shared" si="4"/>
        <v>45655702.205032691</v>
      </c>
      <c r="D74" s="42">
        <f t="shared" si="0"/>
        <v>78843347.387547642</v>
      </c>
      <c r="E74" s="42">
        <f t="shared" si="1"/>
        <v>-33187645.182514954</v>
      </c>
      <c r="F74" s="42">
        <f t="shared" si="5"/>
        <v>-2795854252.7030783</v>
      </c>
    </row>
    <row r="75" spans="1:6">
      <c r="A75" s="42">
        <v>59</v>
      </c>
      <c r="B75" s="43">
        <f t="shared" si="3"/>
        <v>44681</v>
      </c>
      <c r="C75" s="42">
        <f t="shared" si="4"/>
        <v>45655702.205032691</v>
      </c>
      <c r="D75" s="42">
        <f t="shared" si="0"/>
        <v>79806400.216294318</v>
      </c>
      <c r="E75" s="42">
        <f t="shared" si="1"/>
        <v>-34150698.011261635</v>
      </c>
      <c r="F75" s="42">
        <f t="shared" si="5"/>
        <v>-2875660652.9193726</v>
      </c>
    </row>
    <row r="76" spans="1:6">
      <c r="A76" s="42">
        <v>60</v>
      </c>
      <c r="B76" s="43">
        <f t="shared" si="3"/>
        <v>44711</v>
      </c>
      <c r="C76" s="42">
        <f t="shared" si="4"/>
        <v>45655702.205032691</v>
      </c>
      <c r="D76" s="42">
        <f t="shared" si="0"/>
        <v>80781216.507421643</v>
      </c>
      <c r="E76" s="42">
        <f t="shared" si="1"/>
        <v>-35125514.302388951</v>
      </c>
      <c r="F76" s="42">
        <f t="shared" si="5"/>
        <v>-2956441869.4267941</v>
      </c>
    </row>
    <row r="77" spans="1:6">
      <c r="A77" s="53"/>
      <c r="B77" s="54"/>
      <c r="C77" s="53"/>
      <c r="D77" s="53"/>
      <c r="E77" s="53"/>
      <c r="F77" s="53"/>
    </row>
    <row r="79" spans="1:6">
      <c r="A79" s="46" t="s">
        <v>74</v>
      </c>
      <c r="B79" s="46">
        <v>1</v>
      </c>
      <c r="C79" s="46" t="s">
        <v>73</v>
      </c>
      <c r="D79" s="51" t="s">
        <v>72</v>
      </c>
      <c r="E79" s="45">
        <f>SUM(E83:E94)</f>
        <v>34516984.092491068</v>
      </c>
      <c r="F79" s="49">
        <f>F80-E80</f>
        <v>-165621099.91665101</v>
      </c>
    </row>
    <row r="80" spans="1:6">
      <c r="A80" s="46" t="s">
        <v>65</v>
      </c>
      <c r="B80" s="103">
        <f>PMT(B9,B10,B11,B12,B79)</f>
        <v>45104758.257707573</v>
      </c>
      <c r="C80" s="52"/>
      <c r="D80" s="51" t="s">
        <v>71</v>
      </c>
      <c r="E80" s="50">
        <f>F82+E79</f>
        <v>541257099.09249103</v>
      </c>
      <c r="F80" s="49">
        <v>375635999.17584002</v>
      </c>
    </row>
    <row r="81" spans="1:6">
      <c r="A81" s="45"/>
      <c r="B81" s="45"/>
      <c r="C81" s="45"/>
      <c r="D81" s="45"/>
      <c r="F81" s="44" t="s">
        <v>64</v>
      </c>
    </row>
    <row r="82" spans="1:6">
      <c r="A82" s="44" t="s">
        <v>63</v>
      </c>
      <c r="B82" s="44" t="s">
        <v>62</v>
      </c>
      <c r="C82" s="44" t="s">
        <v>61</v>
      </c>
      <c r="D82" s="44" t="s">
        <v>60</v>
      </c>
      <c r="E82" s="44" t="s">
        <v>59</v>
      </c>
      <c r="F82" s="44">
        <f>B3</f>
        <v>506740115</v>
      </c>
    </row>
    <row r="83" spans="1:6">
      <c r="A83" s="42">
        <v>1</v>
      </c>
      <c r="B83" s="43">
        <f>EDATE($B$7,$B$6*A83)</f>
        <v>42916</v>
      </c>
      <c r="C83" s="42">
        <f>B80</f>
        <v>45104758.257707573</v>
      </c>
      <c r="D83" s="42">
        <f t="shared" ref="D83:D142" si="6">C83-E83</f>
        <v>45104758.257707573</v>
      </c>
      <c r="E83" s="42">
        <v>0</v>
      </c>
      <c r="F83" s="42">
        <f t="shared" ref="F83:F94" si="7">F82-D83</f>
        <v>461635356.7422924</v>
      </c>
    </row>
    <row r="84" spans="1:6">
      <c r="A84" s="42">
        <v>2</v>
      </c>
      <c r="B84" s="43">
        <f t="shared" ref="B84:B142" si="8">EDATE($B$7,$B$6*A84)</f>
        <v>42946</v>
      </c>
      <c r="C84" s="42">
        <f t="shared" ref="C84:C142" si="9">$C$83</f>
        <v>45104758.257707573</v>
      </c>
      <c r="D84" s="42">
        <f t="shared" si="6"/>
        <v>39465991.628801569</v>
      </c>
      <c r="E84" s="42">
        <f t="shared" ref="E84:E142" si="10">F83*$B$9</f>
        <v>5638766.6289060069</v>
      </c>
      <c r="F84" s="42">
        <f t="shared" si="7"/>
        <v>422169365.11349082</v>
      </c>
    </row>
    <row r="85" spans="1:6">
      <c r="A85" s="42">
        <v>3</v>
      </c>
      <c r="B85" s="43">
        <f t="shared" si="8"/>
        <v>42977</v>
      </c>
      <c r="C85" s="42">
        <f t="shared" si="9"/>
        <v>45104758.257707573</v>
      </c>
      <c r="D85" s="42">
        <f t="shared" si="6"/>
        <v>39948059.376262695</v>
      </c>
      <c r="E85" s="42">
        <f t="shared" si="10"/>
        <v>5156698.8814448807</v>
      </c>
      <c r="F85" s="42">
        <f t="shared" si="7"/>
        <v>382221305.73722816</v>
      </c>
    </row>
    <row r="86" spans="1:6">
      <c r="A86" s="42">
        <v>4</v>
      </c>
      <c r="B86" s="43">
        <f t="shared" si="8"/>
        <v>43008</v>
      </c>
      <c r="C86" s="42">
        <f t="shared" si="9"/>
        <v>45104758.257707573</v>
      </c>
      <c r="D86" s="42">
        <f t="shared" si="6"/>
        <v>40436015.467169687</v>
      </c>
      <c r="E86" s="42">
        <f t="shared" si="10"/>
        <v>4668742.7905378845</v>
      </c>
      <c r="F86" s="42">
        <f t="shared" si="7"/>
        <v>341785290.27005845</v>
      </c>
    </row>
    <row r="87" spans="1:6">
      <c r="A87" s="42">
        <v>5</v>
      </c>
      <c r="B87" s="43">
        <f t="shared" si="8"/>
        <v>43038</v>
      </c>
      <c r="C87" s="42">
        <f t="shared" si="9"/>
        <v>45104758.257707573</v>
      </c>
      <c r="D87" s="42">
        <f t="shared" si="6"/>
        <v>40929931.826244175</v>
      </c>
      <c r="E87" s="42">
        <f t="shared" si="10"/>
        <v>4174826.4314634008</v>
      </c>
      <c r="F87" s="42">
        <f t="shared" si="7"/>
        <v>300855358.44381428</v>
      </c>
    </row>
    <row r="88" spans="1:6">
      <c r="A88" s="42">
        <v>6</v>
      </c>
      <c r="B88" s="43">
        <f t="shared" si="8"/>
        <v>43069</v>
      </c>
      <c r="C88" s="42">
        <f t="shared" si="9"/>
        <v>45104758.257707573</v>
      </c>
      <c r="D88" s="42">
        <f t="shared" si="6"/>
        <v>41429881.256751209</v>
      </c>
      <c r="E88" s="42">
        <f t="shared" si="10"/>
        <v>3674877.0009563603</v>
      </c>
      <c r="F88" s="42">
        <f t="shared" si="7"/>
        <v>259425477.18706307</v>
      </c>
    </row>
    <row r="89" spans="1:6">
      <c r="A89" s="42">
        <v>7</v>
      </c>
      <c r="B89" s="43">
        <f t="shared" si="8"/>
        <v>43099</v>
      </c>
      <c r="C89" s="42">
        <f t="shared" si="9"/>
        <v>45104758.257707573</v>
      </c>
      <c r="D89" s="42">
        <f t="shared" si="6"/>
        <v>41935937.451230533</v>
      </c>
      <c r="E89" s="42">
        <f t="shared" si="10"/>
        <v>3168820.8064770414</v>
      </c>
      <c r="F89" s="42">
        <f t="shared" si="7"/>
        <v>217489539.73583254</v>
      </c>
    </row>
    <row r="90" spans="1:6">
      <c r="A90" s="42">
        <v>8</v>
      </c>
      <c r="B90" s="43">
        <f t="shared" si="8"/>
        <v>43130</v>
      </c>
      <c r="C90" s="42">
        <f t="shared" si="9"/>
        <v>45104758.257707573</v>
      </c>
      <c r="D90" s="42">
        <f t="shared" si="6"/>
        <v>42448175.002358779</v>
      </c>
      <c r="E90" s="42">
        <f t="shared" si="10"/>
        <v>2656583.2553487909</v>
      </c>
      <c r="F90" s="42">
        <f t="shared" si="7"/>
        <v>175041364.73347378</v>
      </c>
    </row>
    <row r="91" spans="1:6">
      <c r="A91" s="42">
        <v>9</v>
      </c>
      <c r="B91" s="43">
        <f t="shared" si="8"/>
        <v>43159</v>
      </c>
      <c r="C91" s="42">
        <f t="shared" si="9"/>
        <v>45104758.257707573</v>
      </c>
      <c r="D91" s="42">
        <f t="shared" si="6"/>
        <v>42966669.413944513</v>
      </c>
      <c r="E91" s="42">
        <f t="shared" si="10"/>
        <v>2138088.8437630623</v>
      </c>
      <c r="F91" s="42">
        <f t="shared" si="7"/>
        <v>132074695.31952927</v>
      </c>
    </row>
    <row r="92" spans="1:6">
      <c r="A92" s="42">
        <v>10</v>
      </c>
      <c r="B92" s="43">
        <f t="shared" si="8"/>
        <v>43189</v>
      </c>
      <c r="C92" s="42">
        <f t="shared" si="9"/>
        <v>45104758.257707573</v>
      </c>
      <c r="D92" s="42">
        <f t="shared" si="6"/>
        <v>43491497.112057418</v>
      </c>
      <c r="E92" s="42">
        <f t="shared" si="10"/>
        <v>1613261.1456501579</v>
      </c>
      <c r="F92" s="42">
        <f t="shared" si="7"/>
        <v>88583198.207471848</v>
      </c>
    </row>
    <row r="93" spans="1:6">
      <c r="A93" s="42">
        <v>11</v>
      </c>
      <c r="B93" s="43">
        <f t="shared" si="8"/>
        <v>43220</v>
      </c>
      <c r="C93" s="42">
        <f t="shared" si="9"/>
        <v>45104758.257707573</v>
      </c>
      <c r="D93" s="42">
        <f t="shared" si="6"/>
        <v>44022735.456293546</v>
      </c>
      <c r="E93" s="42">
        <f t="shared" si="10"/>
        <v>1082022.8014140264</v>
      </c>
      <c r="F93" s="42">
        <f t="shared" si="7"/>
        <v>44560462.751178302</v>
      </c>
    </row>
    <row r="94" spans="1:6">
      <c r="A94" s="42">
        <v>12</v>
      </c>
      <c r="B94" s="43">
        <f t="shared" si="8"/>
        <v>43250</v>
      </c>
      <c r="C94" s="42">
        <f t="shared" si="9"/>
        <v>45104758.257707573</v>
      </c>
      <c r="D94" s="42">
        <f t="shared" si="6"/>
        <v>44560462.751178116</v>
      </c>
      <c r="E94" s="42">
        <f t="shared" si="10"/>
        <v>544295.50652945857</v>
      </c>
      <c r="F94" s="42">
        <f t="shared" si="7"/>
        <v>1.862645149230957E-7</v>
      </c>
    </row>
    <row r="95" spans="1:6">
      <c r="A95" s="42">
        <v>13</v>
      </c>
      <c r="B95" s="43">
        <f t="shared" si="8"/>
        <v>43281</v>
      </c>
      <c r="C95" s="42">
        <f t="shared" si="9"/>
        <v>45104758.257707573</v>
      </c>
      <c r="D95" s="42">
        <f t="shared" si="6"/>
        <v>45104758.257707573</v>
      </c>
      <c r="E95" s="42">
        <f t="shared" si="10"/>
        <v>2.275176967183749E-9</v>
      </c>
      <c r="F95" s="42">
        <f t="shared" ref="F95:F142" si="11">F94-D95</f>
        <v>-45104758.257707387</v>
      </c>
    </row>
    <row r="96" spans="1:6">
      <c r="A96" s="42">
        <v>14</v>
      </c>
      <c r="B96" s="43">
        <f t="shared" si="8"/>
        <v>43311</v>
      </c>
      <c r="C96" s="42">
        <f t="shared" si="9"/>
        <v>45104758.257707573</v>
      </c>
      <c r="D96" s="42">
        <f t="shared" si="6"/>
        <v>45655702.205032684</v>
      </c>
      <c r="E96" s="42">
        <f t="shared" si="10"/>
        <v>-550943.94732510811</v>
      </c>
      <c r="F96" s="42">
        <f t="shared" si="11"/>
        <v>-90760460.462740064</v>
      </c>
    </row>
    <row r="97" spans="1:6">
      <c r="A97" s="42">
        <v>15</v>
      </c>
      <c r="B97" s="43">
        <f t="shared" si="8"/>
        <v>43342</v>
      </c>
      <c r="C97" s="42">
        <f t="shared" si="9"/>
        <v>45104758.257707573</v>
      </c>
      <c r="D97" s="42">
        <f t="shared" si="6"/>
        <v>46213375.8022843</v>
      </c>
      <c r="E97" s="42">
        <f t="shared" si="10"/>
        <v>-1108617.5445767271</v>
      </c>
      <c r="F97" s="42">
        <f t="shared" si="11"/>
        <v>-136973836.26502436</v>
      </c>
    </row>
    <row r="98" spans="1:6">
      <c r="A98" s="42">
        <v>16</v>
      </c>
      <c r="B98" s="43">
        <f t="shared" si="8"/>
        <v>43373</v>
      </c>
      <c r="C98" s="42">
        <f t="shared" si="9"/>
        <v>45104758.257707573</v>
      </c>
      <c r="D98" s="42">
        <f t="shared" si="6"/>
        <v>46777861.250543594</v>
      </c>
      <c r="E98" s="42">
        <f t="shared" si="10"/>
        <v>-1673102.9928360234</v>
      </c>
      <c r="F98" s="42">
        <f t="shared" si="11"/>
        <v>-183751697.51556796</v>
      </c>
    </row>
    <row r="99" spans="1:6">
      <c r="A99" s="42">
        <v>17</v>
      </c>
      <c r="B99" s="43">
        <f t="shared" si="8"/>
        <v>43403</v>
      </c>
      <c r="C99" s="42">
        <f t="shared" si="9"/>
        <v>45104758.257707573</v>
      </c>
      <c r="D99" s="42">
        <f t="shared" si="6"/>
        <v>47349241.754958488</v>
      </c>
      <c r="E99" s="42">
        <f t="shared" si="10"/>
        <v>-2244483.4972509174</v>
      </c>
      <c r="F99" s="42">
        <f t="shared" si="11"/>
        <v>-231100939.27052644</v>
      </c>
    </row>
    <row r="100" spans="1:6">
      <c r="A100" s="42">
        <v>18</v>
      </c>
      <c r="B100" s="43">
        <f t="shared" si="8"/>
        <v>43434</v>
      </c>
      <c r="C100" s="42">
        <f t="shared" si="9"/>
        <v>45104758.257707573</v>
      </c>
      <c r="D100" s="42">
        <f t="shared" si="6"/>
        <v>47927601.537008092</v>
      </c>
      <c r="E100" s="42">
        <f t="shared" si="10"/>
        <v>-2822843.2793005202</v>
      </c>
      <c r="F100" s="42">
        <f t="shared" si="11"/>
        <v>-279028540.80753452</v>
      </c>
    </row>
    <row r="101" spans="1:6">
      <c r="A101" s="42">
        <v>19</v>
      </c>
      <c r="B101" s="43">
        <f t="shared" si="8"/>
        <v>43464</v>
      </c>
      <c r="C101" s="42">
        <f t="shared" si="9"/>
        <v>45104758.257707573</v>
      </c>
      <c r="D101" s="42">
        <f t="shared" si="6"/>
        <v>48513025.846916951</v>
      </c>
      <c r="E101" s="42">
        <f t="shared" si="10"/>
        <v>-3408267.5892093768</v>
      </c>
      <c r="F101" s="42">
        <f t="shared" si="11"/>
        <v>-327541566.65445149</v>
      </c>
    </row>
    <row r="102" spans="1:6">
      <c r="A102" s="42">
        <v>20</v>
      </c>
      <c r="B102" s="43">
        <f t="shared" si="8"/>
        <v>43495</v>
      </c>
      <c r="C102" s="42">
        <f t="shared" si="9"/>
        <v>45104758.257707573</v>
      </c>
      <c r="D102" s="42">
        <f t="shared" si="6"/>
        <v>49105600.976220921</v>
      </c>
      <c r="E102" s="42">
        <f t="shared" si="10"/>
        <v>-4000842.7185133505</v>
      </c>
      <c r="F102" s="42">
        <f t="shared" si="11"/>
        <v>-376647167.6306724</v>
      </c>
    </row>
    <row r="103" spans="1:6">
      <c r="A103" s="42">
        <v>21</v>
      </c>
      <c r="B103" s="43">
        <f t="shared" si="8"/>
        <v>43524</v>
      </c>
      <c r="C103" s="42">
        <f t="shared" si="9"/>
        <v>45104758.257707573</v>
      </c>
      <c r="D103" s="42">
        <f t="shared" si="6"/>
        <v>49705414.270486563</v>
      </c>
      <c r="E103" s="42">
        <f t="shared" si="10"/>
        <v>-4600656.0127789909</v>
      </c>
      <c r="F103" s="42">
        <f t="shared" si="11"/>
        <v>-426352581.90115893</v>
      </c>
    </row>
    <row r="104" spans="1:6">
      <c r="A104" s="42">
        <v>22</v>
      </c>
      <c r="B104" s="43">
        <f t="shared" si="8"/>
        <v>43554</v>
      </c>
      <c r="C104" s="42">
        <f t="shared" si="9"/>
        <v>45104758.257707573</v>
      </c>
      <c r="D104" s="42">
        <f t="shared" si="6"/>
        <v>50312554.142185844</v>
      </c>
      <c r="E104" s="42">
        <f t="shared" si="10"/>
        <v>-5207795.8844782738</v>
      </c>
      <c r="F104" s="42">
        <f t="shared" si="11"/>
        <v>-476665136.0433448</v>
      </c>
    </row>
    <row r="105" spans="1:6">
      <c r="A105" s="42">
        <v>23</v>
      </c>
      <c r="B105" s="43">
        <f t="shared" si="8"/>
        <v>43585</v>
      </c>
      <c r="C105" s="42">
        <f t="shared" si="9"/>
        <v>45104758.257707573</v>
      </c>
      <c r="D105" s="42">
        <f t="shared" si="6"/>
        <v>50927110.083728164</v>
      </c>
      <c r="E105" s="42">
        <f t="shared" si="10"/>
        <v>-5822351.8260205938</v>
      </c>
      <c r="F105" s="42">
        <f t="shared" si="11"/>
        <v>-527592246.12707293</v>
      </c>
    </row>
    <row r="106" spans="1:6">
      <c r="A106" s="42">
        <v>24</v>
      </c>
      <c r="B106" s="43">
        <f t="shared" si="8"/>
        <v>43615</v>
      </c>
      <c r="C106" s="42">
        <f t="shared" si="9"/>
        <v>45104758.257707573</v>
      </c>
      <c r="D106" s="42">
        <f t="shared" si="6"/>
        <v>51549172.680651523</v>
      </c>
      <c r="E106" s="42">
        <f t="shared" si="10"/>
        <v>-6444414.4229439469</v>
      </c>
      <c r="F106" s="42">
        <f t="shared" si="11"/>
        <v>-579141418.80772448</v>
      </c>
    </row>
    <row r="107" spans="1:6">
      <c r="A107" s="42">
        <v>25</v>
      </c>
      <c r="B107" s="43">
        <f t="shared" si="8"/>
        <v>43646</v>
      </c>
      <c r="C107" s="42">
        <f t="shared" si="9"/>
        <v>45104758.257707573</v>
      </c>
      <c r="D107" s="42">
        <f t="shared" si="6"/>
        <v>52178833.62497481</v>
      </c>
      <c r="E107" s="42">
        <f t="shared" si="10"/>
        <v>-7074075.367267238</v>
      </c>
      <c r="F107" s="42">
        <f t="shared" si="11"/>
        <v>-631320252.43269932</v>
      </c>
    </row>
    <row r="108" spans="1:6">
      <c r="A108" s="42">
        <v>26</v>
      </c>
      <c r="B108" s="43">
        <f t="shared" si="8"/>
        <v>43676</v>
      </c>
      <c r="C108" s="42">
        <f t="shared" si="9"/>
        <v>45104758.257707573</v>
      </c>
      <c r="D108" s="42">
        <f t="shared" si="6"/>
        <v>52816185.728713252</v>
      </c>
      <c r="E108" s="42">
        <f t="shared" si="10"/>
        <v>-7711427.471005681</v>
      </c>
      <c r="F108" s="42">
        <f t="shared" si="11"/>
        <v>-684136438.1614126</v>
      </c>
    </row>
    <row r="109" spans="1:6">
      <c r="A109" s="42">
        <v>27</v>
      </c>
      <c r="B109" s="43">
        <f t="shared" si="8"/>
        <v>43707</v>
      </c>
      <c r="C109" s="42">
        <f t="shared" si="9"/>
        <v>45104758.257707573</v>
      </c>
      <c r="D109" s="42">
        <f t="shared" si="6"/>
        <v>53461322.937558867</v>
      </c>
      <c r="E109" s="42">
        <f t="shared" si="10"/>
        <v>-8356564.6798512908</v>
      </c>
      <c r="F109" s="42">
        <f t="shared" si="11"/>
        <v>-737597761.09897149</v>
      </c>
    </row>
    <row r="110" spans="1:6">
      <c r="A110" s="42">
        <v>28</v>
      </c>
      <c r="B110" s="43">
        <f t="shared" si="8"/>
        <v>43738</v>
      </c>
      <c r="C110" s="42">
        <f t="shared" si="9"/>
        <v>45104758.257707573</v>
      </c>
      <c r="D110" s="42">
        <f t="shared" si="6"/>
        <v>54114340.344728053</v>
      </c>
      <c r="E110" s="42">
        <f t="shared" si="10"/>
        <v>-9009582.0870204773</v>
      </c>
      <c r="F110" s="42">
        <f t="shared" si="11"/>
        <v>-791712101.4436996</v>
      </c>
    </row>
    <row r="111" spans="1:6">
      <c r="A111" s="42">
        <v>29</v>
      </c>
      <c r="B111" s="43">
        <f t="shared" si="8"/>
        <v>43768</v>
      </c>
      <c r="C111" s="42">
        <f t="shared" si="9"/>
        <v>45104758.257707573</v>
      </c>
      <c r="D111" s="42">
        <f t="shared" si="6"/>
        <v>54775334.204978354</v>
      </c>
      <c r="E111" s="42">
        <f t="shared" si="10"/>
        <v>-9670575.9472707827</v>
      </c>
      <c r="F111" s="42">
        <f t="shared" si="11"/>
        <v>-846487435.64867795</v>
      </c>
    </row>
    <row r="112" spans="1:6">
      <c r="A112" s="42">
        <v>30</v>
      </c>
      <c r="B112" s="43">
        <f t="shared" si="8"/>
        <v>43799</v>
      </c>
      <c r="C112" s="42">
        <f t="shared" si="9"/>
        <v>45104758.257707573</v>
      </c>
      <c r="D112" s="42">
        <f t="shared" si="6"/>
        <v>55444401.948796406</v>
      </c>
      <c r="E112" s="42">
        <f t="shared" si="10"/>
        <v>-10339643.691088833</v>
      </c>
      <c r="F112" s="42">
        <f t="shared" si="11"/>
        <v>-901931837.59747434</v>
      </c>
    </row>
    <row r="113" spans="1:6">
      <c r="A113" s="42">
        <v>31</v>
      </c>
      <c r="B113" s="43">
        <f t="shared" si="8"/>
        <v>43829</v>
      </c>
      <c r="C113" s="42">
        <f t="shared" si="9"/>
        <v>45104758.257707573</v>
      </c>
      <c r="D113" s="42">
        <f t="shared" si="6"/>
        <v>56121642.196759157</v>
      </c>
      <c r="E113" s="42">
        <f t="shared" si="10"/>
        <v>-11016883.939051585</v>
      </c>
      <c r="F113" s="42">
        <f t="shared" si="11"/>
        <v>-958053479.79423344</v>
      </c>
    </row>
    <row r="114" spans="1:6">
      <c r="A114" s="42">
        <v>32</v>
      </c>
      <c r="B114" s="43">
        <f t="shared" si="8"/>
        <v>43860</v>
      </c>
      <c r="C114" s="42">
        <f t="shared" si="9"/>
        <v>45104758.257707573</v>
      </c>
      <c r="D114" s="42">
        <f t="shared" si="6"/>
        <v>56807154.774070583</v>
      </c>
      <c r="E114" s="42">
        <f t="shared" si="10"/>
        <v>-11702396.516363012</v>
      </c>
      <c r="F114" s="42">
        <f t="shared" si="11"/>
        <v>-1014860634.5683041</v>
      </c>
    </row>
    <row r="115" spans="1:6">
      <c r="A115" s="42">
        <v>33</v>
      </c>
      <c r="B115" s="43">
        <f t="shared" si="8"/>
        <v>43890</v>
      </c>
      <c r="C115" s="42">
        <f t="shared" si="9"/>
        <v>45104758.257707573</v>
      </c>
      <c r="D115" s="42">
        <f t="shared" si="6"/>
        <v>57501040.725275896</v>
      </c>
      <c r="E115" s="42">
        <f t="shared" si="10"/>
        <v>-12396282.467568321</v>
      </c>
      <c r="F115" s="42">
        <f t="shared" si="11"/>
        <v>-1072361675.2935799</v>
      </c>
    </row>
    <row r="116" spans="1:6">
      <c r="A116" s="42">
        <v>34</v>
      </c>
      <c r="B116" s="43">
        <f t="shared" si="8"/>
        <v>43920</v>
      </c>
      <c r="C116" s="42">
        <f t="shared" si="9"/>
        <v>45104758.257707573</v>
      </c>
      <c r="D116" s="42">
        <f t="shared" si="6"/>
        <v>58203402.329155505</v>
      </c>
      <c r="E116" s="42">
        <f t="shared" si="10"/>
        <v>-13098644.071447928</v>
      </c>
      <c r="F116" s="42">
        <f t="shared" si="11"/>
        <v>-1130565077.6227355</v>
      </c>
    </row>
    <row r="117" spans="1:6">
      <c r="A117" s="42">
        <v>35</v>
      </c>
      <c r="B117" s="43">
        <f t="shared" si="8"/>
        <v>43951</v>
      </c>
      <c r="C117" s="42">
        <f t="shared" si="9"/>
        <v>45104758.257707573</v>
      </c>
      <c r="D117" s="42">
        <f t="shared" si="6"/>
        <v>58914343.113800921</v>
      </c>
      <c r="E117" s="42">
        <f t="shared" si="10"/>
        <v>-13809584.856093345</v>
      </c>
      <c r="F117" s="42">
        <f t="shared" si="11"/>
        <v>-1189479420.7365365</v>
      </c>
    </row>
    <row r="118" spans="1:6">
      <c r="A118" s="42">
        <v>36</v>
      </c>
      <c r="B118" s="43">
        <f t="shared" si="8"/>
        <v>43981</v>
      </c>
      <c r="C118" s="42">
        <f t="shared" si="9"/>
        <v>45104758.257707573</v>
      </c>
      <c r="D118" s="42">
        <f t="shared" si="6"/>
        <v>59633967.871874794</v>
      </c>
      <c r="E118" s="42">
        <f t="shared" si="10"/>
        <v>-14529209.614167221</v>
      </c>
      <c r="F118" s="42">
        <f t="shared" si="11"/>
        <v>-1249113388.6084113</v>
      </c>
    </row>
    <row r="119" spans="1:6">
      <c r="A119" s="42">
        <v>37</v>
      </c>
      <c r="B119" s="43">
        <f t="shared" si="8"/>
        <v>44012</v>
      </c>
      <c r="C119" s="42">
        <f t="shared" si="9"/>
        <v>45104758.257707573</v>
      </c>
      <c r="D119" s="42">
        <f t="shared" si="6"/>
        <v>60362382.676057346</v>
      </c>
      <c r="E119" s="42">
        <f t="shared" si="10"/>
        <v>-15257624.418349775</v>
      </c>
      <c r="F119" s="42">
        <f t="shared" si="11"/>
        <v>-1309475771.2844687</v>
      </c>
    </row>
    <row r="120" spans="1:6">
      <c r="A120" s="42">
        <v>38</v>
      </c>
      <c r="B120" s="43">
        <f t="shared" si="8"/>
        <v>44042</v>
      </c>
      <c r="C120" s="42">
        <f t="shared" si="9"/>
        <v>45104758.257707573</v>
      </c>
      <c r="D120" s="42">
        <f t="shared" si="6"/>
        <v>61099694.894681491</v>
      </c>
      <c r="E120" s="42">
        <f t="shared" si="10"/>
        <v>-15994936.636973916</v>
      </c>
      <c r="F120" s="42">
        <f t="shared" si="11"/>
        <v>-1370575466.1791501</v>
      </c>
    </row>
    <row r="121" spans="1:6">
      <c r="A121" s="42">
        <v>39</v>
      </c>
      <c r="B121" s="43">
        <f t="shared" si="8"/>
        <v>44073</v>
      </c>
      <c r="C121" s="42">
        <f t="shared" si="9"/>
        <v>45104758.257707573</v>
      </c>
      <c r="D121" s="42">
        <f t="shared" si="6"/>
        <v>61846013.2075589</v>
      </c>
      <c r="E121" s="42">
        <f t="shared" si="10"/>
        <v>-16741254.949851325</v>
      </c>
      <c r="F121" s="42">
        <f t="shared" si="11"/>
        <v>-1432421479.386709</v>
      </c>
    </row>
    <row r="122" spans="1:6">
      <c r="A122" s="42">
        <v>40</v>
      </c>
      <c r="B122" s="43">
        <f t="shared" si="8"/>
        <v>44104</v>
      </c>
      <c r="C122" s="42">
        <f t="shared" si="9"/>
        <v>45104758.257707573</v>
      </c>
      <c r="D122" s="42">
        <f t="shared" si="6"/>
        <v>62601447.621999443</v>
      </c>
      <c r="E122" s="42">
        <f t="shared" si="10"/>
        <v>-17496689.364291865</v>
      </c>
      <c r="F122" s="42">
        <f t="shared" si="11"/>
        <v>-1495022927.0087085</v>
      </c>
    </row>
    <row r="123" spans="1:6">
      <c r="A123" s="42">
        <v>41</v>
      </c>
      <c r="B123" s="43">
        <f t="shared" si="8"/>
        <v>44134</v>
      </c>
      <c r="C123" s="42">
        <f t="shared" si="9"/>
        <v>45104758.257707573</v>
      </c>
      <c r="D123" s="42">
        <f t="shared" si="6"/>
        <v>63366109.489026226</v>
      </c>
      <c r="E123" s="42">
        <f t="shared" si="10"/>
        <v>-18261351.231318653</v>
      </c>
      <c r="F123" s="42">
        <f t="shared" si="11"/>
        <v>-1558389036.4977348</v>
      </c>
    </row>
    <row r="124" spans="1:6">
      <c r="A124" s="42">
        <v>42</v>
      </c>
      <c r="B124" s="43">
        <f t="shared" si="8"/>
        <v>44165</v>
      </c>
      <c r="C124" s="42">
        <f t="shared" si="9"/>
        <v>45104758.257707573</v>
      </c>
      <c r="D124" s="42">
        <f t="shared" si="6"/>
        <v>64140111.519788772</v>
      </c>
      <c r="E124" s="42">
        <f t="shared" si="10"/>
        <v>-19035353.262081195</v>
      </c>
      <c r="F124" s="42">
        <f t="shared" si="11"/>
        <v>-1622529148.0175235</v>
      </c>
    </row>
    <row r="125" spans="1:6">
      <c r="A125" s="42">
        <v>43</v>
      </c>
      <c r="B125" s="43">
        <f t="shared" si="8"/>
        <v>44195</v>
      </c>
      <c r="C125" s="42">
        <f t="shared" si="9"/>
        <v>45104758.257707573</v>
      </c>
      <c r="D125" s="42">
        <f t="shared" si="6"/>
        <v>64923567.802176595</v>
      </c>
      <c r="E125" s="42">
        <f t="shared" si="10"/>
        <v>-19818809.544469021</v>
      </c>
      <c r="F125" s="42">
        <f t="shared" si="11"/>
        <v>-1687452715.8197002</v>
      </c>
    </row>
    <row r="126" spans="1:6">
      <c r="A126" s="42">
        <v>44</v>
      </c>
      <c r="B126" s="43">
        <f t="shared" si="8"/>
        <v>44226</v>
      </c>
      <c r="C126" s="42">
        <f t="shared" si="9"/>
        <v>45104758.257707573</v>
      </c>
      <c r="D126" s="42">
        <f t="shared" si="6"/>
        <v>65716593.817635804</v>
      </c>
      <c r="E126" s="42">
        <f t="shared" si="10"/>
        <v>-20611835.559928231</v>
      </c>
      <c r="F126" s="42">
        <f t="shared" si="11"/>
        <v>-1753169309.637336</v>
      </c>
    </row>
    <row r="127" spans="1:6">
      <c r="A127" s="42">
        <v>45</v>
      </c>
      <c r="B127" s="43">
        <f t="shared" si="8"/>
        <v>44255</v>
      </c>
      <c r="C127" s="42">
        <f t="shared" si="9"/>
        <v>45104758.257707573</v>
      </c>
      <c r="D127" s="42">
        <f t="shared" si="6"/>
        <v>66519306.458191022</v>
      </c>
      <c r="E127" s="42">
        <f t="shared" si="10"/>
        <v>-21414548.200483449</v>
      </c>
      <c r="F127" s="42">
        <f t="shared" si="11"/>
        <v>-1819688616.0955269</v>
      </c>
    </row>
    <row r="128" spans="1:6">
      <c r="A128" s="42">
        <v>46</v>
      </c>
      <c r="B128" s="43">
        <f t="shared" si="8"/>
        <v>44285</v>
      </c>
      <c r="C128" s="42">
        <f t="shared" si="9"/>
        <v>45104758.257707573</v>
      </c>
      <c r="D128" s="42">
        <f t="shared" si="6"/>
        <v>67331824.043675303</v>
      </c>
      <c r="E128" s="42">
        <f t="shared" si="10"/>
        <v>-22227065.785967723</v>
      </c>
      <c r="F128" s="42">
        <f t="shared" si="11"/>
        <v>-1887020440.1392021</v>
      </c>
    </row>
    <row r="129" spans="1:6">
      <c r="A129" s="42">
        <v>47</v>
      </c>
      <c r="B129" s="43">
        <f t="shared" si="8"/>
        <v>44316</v>
      </c>
      <c r="C129" s="42">
        <f t="shared" si="9"/>
        <v>45104758.257707573</v>
      </c>
      <c r="D129" s="42">
        <f t="shared" si="6"/>
        <v>68154266.339170426</v>
      </c>
      <c r="E129" s="42">
        <f t="shared" si="10"/>
        <v>-23049508.081462856</v>
      </c>
      <c r="F129" s="42">
        <f t="shared" si="11"/>
        <v>-1955174706.4783726</v>
      </c>
    </row>
    <row r="130" spans="1:6">
      <c r="A130" s="42">
        <v>48</v>
      </c>
      <c r="B130" s="43">
        <f t="shared" si="8"/>
        <v>44346</v>
      </c>
      <c r="C130" s="42">
        <f t="shared" si="9"/>
        <v>45104758.257707573</v>
      </c>
      <c r="D130" s="42">
        <f t="shared" si="6"/>
        <v>68986754.572660357</v>
      </c>
      <c r="E130" s="42">
        <f t="shared" si="10"/>
        <v>-23881996.314952791</v>
      </c>
      <c r="F130" s="42">
        <f t="shared" si="11"/>
        <v>-2024161461.051033</v>
      </c>
    </row>
    <row r="131" spans="1:6">
      <c r="A131" s="42">
        <v>49</v>
      </c>
      <c r="B131" s="43">
        <f t="shared" si="8"/>
        <v>44377</v>
      </c>
      <c r="C131" s="42">
        <f t="shared" si="9"/>
        <v>45104758.257707573</v>
      </c>
      <c r="D131" s="42">
        <f t="shared" si="6"/>
        <v>69829411.452900171</v>
      </c>
      <c r="E131" s="42">
        <f t="shared" si="10"/>
        <v>-24724653.19519259</v>
      </c>
      <c r="F131" s="42">
        <f t="shared" si="11"/>
        <v>-2093990872.5039332</v>
      </c>
    </row>
    <row r="132" spans="1:6">
      <c r="A132" s="42">
        <v>50</v>
      </c>
      <c r="B132" s="43">
        <f t="shared" si="8"/>
        <v>44407</v>
      </c>
      <c r="C132" s="42">
        <f t="shared" si="9"/>
        <v>45104758.257707573</v>
      </c>
      <c r="D132" s="42">
        <f t="shared" si="6"/>
        <v>70682361.187503293</v>
      </c>
      <c r="E132" s="42">
        <f t="shared" si="10"/>
        <v>-25577602.92979572</v>
      </c>
      <c r="F132" s="42">
        <f t="shared" si="11"/>
        <v>-2164673233.6914363</v>
      </c>
    </row>
    <row r="133" spans="1:6">
      <c r="A133" s="42">
        <v>51</v>
      </c>
      <c r="B133" s="43">
        <f t="shared" si="8"/>
        <v>44438</v>
      </c>
      <c r="C133" s="42">
        <f t="shared" si="9"/>
        <v>45104758.257707573</v>
      </c>
      <c r="D133" s="42">
        <f t="shared" si="6"/>
        <v>71545729.501249835</v>
      </c>
      <c r="E133" s="42">
        <f t="shared" si="10"/>
        <v>-26440971.243542258</v>
      </c>
      <c r="F133" s="42">
        <f t="shared" si="11"/>
        <v>-2236218963.1926861</v>
      </c>
    </row>
    <row r="134" spans="1:6">
      <c r="A134" s="42">
        <v>52</v>
      </c>
      <c r="B134" s="43">
        <f t="shared" si="8"/>
        <v>44469</v>
      </c>
      <c r="C134" s="42">
        <f t="shared" si="9"/>
        <v>45104758.257707573</v>
      </c>
      <c r="D134" s="42">
        <f t="shared" si="6"/>
        <v>72419643.654618278</v>
      </c>
      <c r="E134" s="42">
        <f t="shared" si="10"/>
        <v>-27314885.396910708</v>
      </c>
      <c r="F134" s="42">
        <f t="shared" si="11"/>
        <v>-2308638606.8473043</v>
      </c>
    </row>
    <row r="135" spans="1:6">
      <c r="A135" s="42">
        <v>53</v>
      </c>
      <c r="B135" s="43">
        <f t="shared" si="8"/>
        <v>44499</v>
      </c>
      <c r="C135" s="42">
        <f t="shared" si="9"/>
        <v>45104758.257707573</v>
      </c>
      <c r="D135" s="42">
        <f t="shared" si="6"/>
        <v>73304232.462543786</v>
      </c>
      <c r="E135" s="42">
        <f t="shared" si="10"/>
        <v>-28199474.204836205</v>
      </c>
      <c r="F135" s="42">
        <f t="shared" si="11"/>
        <v>-2381942839.3098483</v>
      </c>
    </row>
    <row r="136" spans="1:6">
      <c r="A136" s="42">
        <v>54</v>
      </c>
      <c r="B136" s="43">
        <f t="shared" si="8"/>
        <v>44530</v>
      </c>
      <c r="C136" s="42">
        <f t="shared" si="9"/>
        <v>45104758.257707573</v>
      </c>
      <c r="D136" s="42">
        <f t="shared" si="6"/>
        <v>74199626.313405409</v>
      </c>
      <c r="E136" s="42">
        <f t="shared" si="10"/>
        <v>-29094868.055697832</v>
      </c>
      <c r="F136" s="42">
        <f t="shared" si="11"/>
        <v>-2456142465.6232538</v>
      </c>
    </row>
    <row r="137" spans="1:6">
      <c r="A137" s="42">
        <v>55</v>
      </c>
      <c r="B137" s="43">
        <f t="shared" si="8"/>
        <v>44560</v>
      </c>
      <c r="C137" s="42">
        <f t="shared" si="9"/>
        <v>45104758.257707573</v>
      </c>
      <c r="D137" s="42">
        <f t="shared" si="6"/>
        <v>75105957.188245431</v>
      </c>
      <c r="E137" s="42">
        <f t="shared" si="10"/>
        <v>-30001198.930537853</v>
      </c>
      <c r="F137" s="42">
        <f t="shared" si="11"/>
        <v>-2531248422.8114991</v>
      </c>
    </row>
    <row r="138" spans="1:6">
      <c r="A138" s="42">
        <v>56</v>
      </c>
      <c r="B138" s="43">
        <f t="shared" si="8"/>
        <v>44591</v>
      </c>
      <c r="C138" s="42">
        <f t="shared" si="9"/>
        <v>45104758.257707573</v>
      </c>
      <c r="D138" s="42">
        <f t="shared" si="6"/>
        <v>76023358.680223316</v>
      </c>
      <c r="E138" s="42">
        <f t="shared" si="10"/>
        <v>-30918600.422515735</v>
      </c>
      <c r="F138" s="42">
        <f t="shared" si="11"/>
        <v>-2607271781.4917226</v>
      </c>
    </row>
    <row r="139" spans="1:6">
      <c r="A139" s="42">
        <v>57</v>
      </c>
      <c r="B139" s="43">
        <f t="shared" si="8"/>
        <v>44620</v>
      </c>
      <c r="C139" s="42">
        <f t="shared" si="9"/>
        <v>45104758.257707573</v>
      </c>
      <c r="D139" s="42">
        <f t="shared" si="6"/>
        <v>76951966.01430735</v>
      </c>
      <c r="E139" s="42">
        <f t="shared" si="10"/>
        <v>-31847207.756599776</v>
      </c>
      <c r="F139" s="42">
        <f t="shared" si="11"/>
        <v>-2684223747.5060301</v>
      </c>
    </row>
    <row r="140" spans="1:6">
      <c r="A140" s="42">
        <v>58</v>
      </c>
      <c r="B140" s="43">
        <f t="shared" si="8"/>
        <v>44650</v>
      </c>
      <c r="C140" s="42">
        <f t="shared" si="9"/>
        <v>45104758.257707573</v>
      </c>
      <c r="D140" s="42">
        <f t="shared" si="6"/>
        <v>77891916.06720683</v>
      </c>
      <c r="E140" s="42">
        <f t="shared" si="10"/>
        <v>-32787157.809499253</v>
      </c>
      <c r="F140" s="42">
        <f t="shared" si="11"/>
        <v>-2762115663.5732369</v>
      </c>
    </row>
    <row r="141" spans="1:6">
      <c r="A141" s="42">
        <v>59</v>
      </c>
      <c r="B141" s="43">
        <f t="shared" si="8"/>
        <v>44681</v>
      </c>
      <c r="C141" s="42">
        <f t="shared" si="9"/>
        <v>45104758.257707573</v>
      </c>
      <c r="D141" s="42">
        <f t="shared" si="6"/>
        <v>78843347.387547612</v>
      </c>
      <c r="E141" s="42">
        <f t="shared" si="10"/>
        <v>-33738589.129840046</v>
      </c>
      <c r="F141" s="42">
        <f t="shared" si="11"/>
        <v>-2840959010.9607844</v>
      </c>
    </row>
    <row r="142" spans="1:6">
      <c r="A142" s="42">
        <v>60</v>
      </c>
      <c r="B142" s="43">
        <f t="shared" si="8"/>
        <v>44711</v>
      </c>
      <c r="C142" s="42">
        <f t="shared" si="9"/>
        <v>45104758.257707573</v>
      </c>
      <c r="D142" s="42">
        <f t="shared" si="6"/>
        <v>79806400.216294289</v>
      </c>
      <c r="E142" s="42">
        <f t="shared" si="10"/>
        <v>-34701641.958586723</v>
      </c>
      <c r="F142" s="42">
        <f t="shared" si="11"/>
        <v>-2920765411.1770787</v>
      </c>
    </row>
    <row r="144" spans="1:6" s="48" customFormat="1" ht="57" customHeight="1">
      <c r="A144" s="109" t="s">
        <v>70</v>
      </c>
      <c r="B144" s="109"/>
      <c r="C144" s="109"/>
      <c r="D144" s="109"/>
      <c r="E144" s="109"/>
      <c r="F144" s="109"/>
    </row>
    <row r="146" spans="1:6">
      <c r="A146" s="47" t="s">
        <v>68</v>
      </c>
      <c r="B146" s="47">
        <v>3</v>
      </c>
    </row>
    <row r="147" spans="1:6">
      <c r="A147" s="47" t="s">
        <v>67</v>
      </c>
      <c r="B147" s="47" t="s">
        <v>69</v>
      </c>
      <c r="D147" s="85" t="s">
        <v>72</v>
      </c>
      <c r="E147" s="49">
        <f ca="1">SUM(E151:E162)</f>
        <v>50018569.198179618</v>
      </c>
    </row>
    <row r="148" spans="1:6">
      <c r="A148" s="46" t="s">
        <v>65</v>
      </c>
      <c r="B148" s="103">
        <f ca="1">PMT(B9,B10-B146,-INDIRECT(CONCATENATE("F",150+B146)),0,0)</f>
        <v>59798839.16327624</v>
      </c>
      <c r="D148" s="85" t="s">
        <v>71</v>
      </c>
      <c r="E148" s="49">
        <f ca="1">F150+E147</f>
        <v>556758684.1981796</v>
      </c>
    </row>
    <row r="149" spans="1:6">
      <c r="A149" s="45"/>
      <c r="B149" s="45"/>
      <c r="C149" s="45"/>
      <c r="D149" s="45"/>
      <c r="E149" s="45"/>
      <c r="F149" s="44" t="s">
        <v>64</v>
      </c>
    </row>
    <row r="150" spans="1:6">
      <c r="A150" s="44" t="s">
        <v>63</v>
      </c>
      <c r="B150" s="44" t="s">
        <v>62</v>
      </c>
      <c r="C150" s="44" t="s">
        <v>61</v>
      </c>
      <c r="D150" s="44" t="s">
        <v>60</v>
      </c>
      <c r="E150" s="44" t="s">
        <v>59</v>
      </c>
      <c r="F150" s="44">
        <f>B3</f>
        <v>506740115</v>
      </c>
    </row>
    <row r="151" spans="1:6">
      <c r="A151" s="42">
        <v>1</v>
      </c>
      <c r="B151" s="43">
        <f t="shared" ref="B151:B210" si="12">EDATE($B$7,$B$6*A151)</f>
        <v>42916</v>
      </c>
      <c r="C151" s="84">
        <f>IF($B$15&lt;&gt;0,CEILING(E151,$B$15),E151)</f>
        <v>6190000</v>
      </c>
      <c r="D151" s="84">
        <v>0</v>
      </c>
      <c r="E151" s="84">
        <f>F150*$B$9</f>
        <v>6189710.5762311174</v>
      </c>
      <c r="F151" s="84">
        <f>F150-D151</f>
        <v>506740115</v>
      </c>
    </row>
    <row r="152" spans="1:6">
      <c r="A152" s="42">
        <v>2</v>
      </c>
      <c r="B152" s="43">
        <f t="shared" si="12"/>
        <v>42946</v>
      </c>
      <c r="C152" s="84">
        <f>IF($B$15&lt;&gt;0,CEILING(E152,$B$15),E152)</f>
        <v>6190000</v>
      </c>
      <c r="D152" s="84">
        <v>0</v>
      </c>
      <c r="E152" s="84">
        <f t="shared" ref="E152:E162" si="13">F151*$B$9</f>
        <v>6189710.5762311174</v>
      </c>
      <c r="F152" s="84">
        <f t="shared" ref="F152:F162" si="14">F151-D152</f>
        <v>506740115</v>
      </c>
    </row>
    <row r="153" spans="1:6">
      <c r="A153" s="42">
        <v>3</v>
      </c>
      <c r="B153" s="43">
        <f t="shared" si="12"/>
        <v>42977</v>
      </c>
      <c r="C153" s="84">
        <f>IF($B$15&lt;&gt;0,CEILING(E153,$B$15),E153)</f>
        <v>6190000</v>
      </c>
      <c r="D153" s="84">
        <v>0</v>
      </c>
      <c r="E153" s="84">
        <f t="shared" si="13"/>
        <v>6189710.5762311174</v>
      </c>
      <c r="F153" s="84">
        <f t="shared" si="14"/>
        <v>506740115</v>
      </c>
    </row>
    <row r="154" spans="1:6">
      <c r="A154" s="42">
        <v>4</v>
      </c>
      <c r="B154" s="43">
        <f t="shared" si="12"/>
        <v>43008</v>
      </c>
      <c r="C154" s="84">
        <f t="shared" ref="C154:C210" ca="1" si="15">$B$148</f>
        <v>59798839.16327624</v>
      </c>
      <c r="D154" s="84">
        <f t="shared" ref="D154:D162" ca="1" si="16">C154-E154</f>
        <v>53609128.587045126</v>
      </c>
      <c r="E154" s="84">
        <f t="shared" si="13"/>
        <v>6189710.5762311174</v>
      </c>
      <c r="F154" s="84">
        <f t="shared" ca="1" si="14"/>
        <v>453130986.41295487</v>
      </c>
    </row>
    <row r="155" spans="1:6">
      <c r="A155" s="42">
        <v>5</v>
      </c>
      <c r="B155" s="43">
        <f t="shared" si="12"/>
        <v>43038</v>
      </c>
      <c r="C155" s="84">
        <f t="shared" ca="1" si="15"/>
        <v>59798839.16327624</v>
      </c>
      <c r="D155" s="84">
        <f t="shared" ca="1" si="16"/>
        <v>54263951.405242115</v>
      </c>
      <c r="E155" s="84">
        <f t="shared" ca="1" si="13"/>
        <v>5534887.7580341268</v>
      </c>
      <c r="F155" s="84">
        <f t="shared" ca="1" si="14"/>
        <v>398867035.00771272</v>
      </c>
    </row>
    <row r="156" spans="1:6">
      <c r="A156" s="42">
        <v>6</v>
      </c>
      <c r="B156" s="43">
        <f t="shared" si="12"/>
        <v>43069</v>
      </c>
      <c r="C156" s="84">
        <f t="shared" ca="1" si="15"/>
        <v>59798839.16327624</v>
      </c>
      <c r="D156" s="84">
        <f t="shared" ca="1" si="16"/>
        <v>54926772.729188651</v>
      </c>
      <c r="E156" s="84">
        <f t="shared" ca="1" si="13"/>
        <v>4872066.4340875931</v>
      </c>
      <c r="F156" s="84">
        <f t="shared" ca="1" si="14"/>
        <v>343940262.27852404</v>
      </c>
    </row>
    <row r="157" spans="1:6">
      <c r="A157" s="42">
        <v>7</v>
      </c>
      <c r="B157" s="43">
        <f t="shared" si="12"/>
        <v>43099</v>
      </c>
      <c r="C157" s="84">
        <f t="shared" ca="1" si="15"/>
        <v>59798839.16327624</v>
      </c>
      <c r="D157" s="84">
        <f t="shared" ca="1" si="16"/>
        <v>55597690.258739471</v>
      </c>
      <c r="E157" s="84">
        <f t="shared" ca="1" si="13"/>
        <v>4201148.904536766</v>
      </c>
      <c r="F157" s="84">
        <f t="shared" ca="1" si="14"/>
        <v>288342572.01978457</v>
      </c>
    </row>
    <row r="158" spans="1:6">
      <c r="A158" s="42">
        <v>8</v>
      </c>
      <c r="B158" s="43">
        <f t="shared" si="12"/>
        <v>43130</v>
      </c>
      <c r="C158" s="84">
        <f t="shared" ca="1" si="15"/>
        <v>59798839.16327624</v>
      </c>
      <c r="D158" s="84">
        <f t="shared" ca="1" si="16"/>
        <v>56276802.887129948</v>
      </c>
      <c r="E158" s="84">
        <f t="shared" ca="1" si="13"/>
        <v>3522036.2761462908</v>
      </c>
      <c r="F158" s="84">
        <f t="shared" ca="1" si="14"/>
        <v>232065769.13265461</v>
      </c>
    </row>
    <row r="159" spans="1:6">
      <c r="A159" s="42">
        <v>9</v>
      </c>
      <c r="B159" s="43">
        <f t="shared" si="12"/>
        <v>43159</v>
      </c>
      <c r="C159" s="84">
        <f t="shared" ca="1" si="15"/>
        <v>59798839.16327624</v>
      </c>
      <c r="D159" s="84">
        <f t="shared" ca="1" si="16"/>
        <v>56964210.715552889</v>
      </c>
      <c r="E159" s="84">
        <f t="shared" ca="1" si="13"/>
        <v>2834628.4477233482</v>
      </c>
      <c r="F159" s="84">
        <f t="shared" ca="1" si="14"/>
        <v>175101558.41710171</v>
      </c>
    </row>
    <row r="160" spans="1:6">
      <c r="A160" s="42">
        <v>10</v>
      </c>
      <c r="B160" s="43">
        <f t="shared" si="12"/>
        <v>43189</v>
      </c>
      <c r="C160" s="84">
        <f t="shared" ca="1" si="15"/>
        <v>59798839.16327624</v>
      </c>
      <c r="D160" s="84">
        <f t="shared" ca="1" si="16"/>
        <v>57660015.067913502</v>
      </c>
      <c r="E160" s="84">
        <f t="shared" ca="1" si="13"/>
        <v>2138824.0953627392</v>
      </c>
      <c r="F160" s="84">
        <f t="shared" ca="1" si="14"/>
        <v>117441543.34918821</v>
      </c>
    </row>
    <row r="161" spans="1:6">
      <c r="A161" s="42">
        <v>11</v>
      </c>
      <c r="B161" s="43">
        <f t="shared" si="12"/>
        <v>43220</v>
      </c>
      <c r="C161" s="84">
        <f t="shared" ca="1" si="15"/>
        <v>59798839.16327624</v>
      </c>
      <c r="D161" s="84">
        <f t="shared" ca="1" si="16"/>
        <v>58364318.505764499</v>
      </c>
      <c r="E161" s="84">
        <f t="shared" ca="1" si="13"/>
        <v>1434520.6575117416</v>
      </c>
      <c r="F161" s="84">
        <f t="shared" ca="1" si="14"/>
        <v>59077224.843423709</v>
      </c>
    </row>
    <row r="162" spans="1:6">
      <c r="A162" s="42">
        <v>12</v>
      </c>
      <c r="B162" s="43">
        <f t="shared" si="12"/>
        <v>43250</v>
      </c>
      <c r="C162" s="84">
        <f t="shared" ca="1" si="15"/>
        <v>59798839.16327624</v>
      </c>
      <c r="D162" s="84">
        <f t="shared" ca="1" si="16"/>
        <v>59077224.843423702</v>
      </c>
      <c r="E162" s="84">
        <f t="shared" ca="1" si="13"/>
        <v>721614.31985254108</v>
      </c>
      <c r="F162" s="84">
        <f t="shared" ca="1" si="14"/>
        <v>0</v>
      </c>
    </row>
    <row r="163" spans="1:6">
      <c r="A163" s="42">
        <v>13</v>
      </c>
      <c r="B163" s="43">
        <f t="shared" si="12"/>
        <v>43281</v>
      </c>
      <c r="C163" s="84">
        <f t="shared" ca="1" si="15"/>
        <v>59798839.16327624</v>
      </c>
      <c r="D163" s="84">
        <f t="shared" ref="D163:D210" ca="1" si="17">C163-E163</f>
        <v>59798839.16327624</v>
      </c>
      <c r="E163" s="84">
        <f t="shared" ref="E163:E210" ca="1" si="18">F162*$B$9</f>
        <v>0</v>
      </c>
      <c r="F163" s="84">
        <f t="shared" ref="F163:F210" ca="1" si="19">F162-D163</f>
        <v>-59798839.16327624</v>
      </c>
    </row>
    <row r="164" spans="1:6">
      <c r="A164" s="42">
        <v>14</v>
      </c>
      <c r="B164" s="43">
        <f t="shared" si="12"/>
        <v>43311</v>
      </c>
      <c r="C164" s="84">
        <f t="shared" ca="1" si="15"/>
        <v>59798839.16327624</v>
      </c>
      <c r="D164" s="84">
        <f t="shared" ca="1" si="17"/>
        <v>60529267.831263721</v>
      </c>
      <c r="E164" s="84">
        <f t="shared" ca="1" si="18"/>
        <v>-730428.66798748402</v>
      </c>
      <c r="F164" s="84">
        <f t="shared" ca="1" si="19"/>
        <v>-120328106.99453996</v>
      </c>
    </row>
    <row r="165" spans="1:6">
      <c r="A165" s="42">
        <v>15</v>
      </c>
      <c r="B165" s="43">
        <f t="shared" si="12"/>
        <v>43342</v>
      </c>
      <c r="C165" s="84">
        <f t="shared" ca="1" si="15"/>
        <v>59798839.16327624</v>
      </c>
      <c r="D165" s="84">
        <f t="shared" ca="1" si="17"/>
        <v>61268618.512562558</v>
      </c>
      <c r="E165" s="84">
        <f t="shared" ca="1" si="18"/>
        <v>-1469779.3492863171</v>
      </c>
      <c r="F165" s="84">
        <f t="shared" ca="1" si="19"/>
        <v>-181596725.50710252</v>
      </c>
    </row>
    <row r="166" spans="1:6">
      <c r="A166" s="42">
        <v>16</v>
      </c>
      <c r="B166" s="43">
        <f t="shared" si="12"/>
        <v>43373</v>
      </c>
      <c r="C166" s="84">
        <f t="shared" ca="1" si="15"/>
        <v>59798839.16327624</v>
      </c>
      <c r="D166" s="84">
        <f t="shared" ca="1" si="17"/>
        <v>62017000.187453791</v>
      </c>
      <c r="E166" s="84">
        <f t="shared" ca="1" si="18"/>
        <v>-2218161.0241775541</v>
      </c>
      <c r="F166" s="84">
        <f t="shared" ca="1" si="19"/>
        <v>-243613725.6945563</v>
      </c>
    </row>
    <row r="167" spans="1:6">
      <c r="A167" s="42">
        <v>17</v>
      </c>
      <c r="B167" s="43">
        <f t="shared" si="12"/>
        <v>43403</v>
      </c>
      <c r="C167" s="84">
        <f t="shared" ca="1" si="15"/>
        <v>59798839.16327624</v>
      </c>
      <c r="D167" s="84">
        <f t="shared" ca="1" si="17"/>
        <v>62774523.16738683</v>
      </c>
      <c r="E167" s="84">
        <f t="shared" ca="1" si="18"/>
        <v>-2975684.004110591</v>
      </c>
      <c r="F167" s="84">
        <f t="shared" ca="1" si="19"/>
        <v>-306388248.86194313</v>
      </c>
    </row>
    <row r="168" spans="1:6">
      <c r="A168" s="42">
        <v>18</v>
      </c>
      <c r="B168" s="43">
        <f t="shared" si="12"/>
        <v>43434</v>
      </c>
      <c r="C168" s="84">
        <f t="shared" ca="1" si="15"/>
        <v>59798839.16327624</v>
      </c>
      <c r="D168" s="84">
        <f t="shared" ca="1" si="17"/>
        <v>63541299.111239314</v>
      </c>
      <c r="E168" s="84">
        <f t="shared" ca="1" si="18"/>
        <v>-3742459.947963072</v>
      </c>
      <c r="F168" s="84">
        <f t="shared" ca="1" si="19"/>
        <v>-369929547.97318244</v>
      </c>
    </row>
    <row r="169" spans="1:6">
      <c r="A169" s="42">
        <v>19</v>
      </c>
      <c r="B169" s="43">
        <f t="shared" si="12"/>
        <v>43464</v>
      </c>
      <c r="C169" s="84">
        <f t="shared" ca="1" si="15"/>
        <v>59798839.16327624</v>
      </c>
      <c r="D169" s="84">
        <f t="shared" ca="1" si="17"/>
        <v>64317441.041775644</v>
      </c>
      <c r="E169" s="84">
        <f t="shared" ca="1" si="18"/>
        <v>-4518601.8784994036</v>
      </c>
      <c r="F169" s="84">
        <f t="shared" ca="1" si="19"/>
        <v>-434246989.01495808</v>
      </c>
    </row>
    <row r="170" spans="1:6">
      <c r="A170" s="42">
        <v>20</v>
      </c>
      <c r="B170" s="43">
        <f t="shared" si="12"/>
        <v>43495</v>
      </c>
      <c r="C170" s="84">
        <f t="shared" ca="1" si="15"/>
        <v>59798839.16327624</v>
      </c>
      <c r="D170" s="84">
        <f t="shared" ca="1" si="17"/>
        <v>65103063.36230655</v>
      </c>
      <c r="E170" s="84">
        <f t="shared" ca="1" si="18"/>
        <v>-5304224.1990303136</v>
      </c>
      <c r="F170" s="84">
        <f t="shared" ca="1" si="19"/>
        <v>-499350052.37726462</v>
      </c>
    </row>
    <row r="171" spans="1:6">
      <c r="A171" s="42">
        <v>21</v>
      </c>
      <c r="B171" s="43">
        <f t="shared" si="12"/>
        <v>43524</v>
      </c>
      <c r="C171" s="84">
        <f t="shared" ca="1" si="15"/>
        <v>59798839.16327624</v>
      </c>
      <c r="D171" s="84">
        <f t="shared" ca="1" si="17"/>
        <v>65898281.873552129</v>
      </c>
      <c r="E171" s="84">
        <f t="shared" ca="1" si="18"/>
        <v>-6099442.7102758922</v>
      </c>
      <c r="F171" s="84">
        <f t="shared" ca="1" si="19"/>
        <v>-565248334.2508167</v>
      </c>
    </row>
    <row r="172" spans="1:6">
      <c r="A172" s="42">
        <v>22</v>
      </c>
      <c r="B172" s="43">
        <f t="shared" si="12"/>
        <v>43554</v>
      </c>
      <c r="C172" s="84">
        <f t="shared" ca="1" si="15"/>
        <v>59798839.16327624</v>
      </c>
      <c r="D172" s="84">
        <f t="shared" ca="1" si="17"/>
        <v>66703213.790710859</v>
      </c>
      <c r="E172" s="84">
        <f t="shared" ca="1" si="18"/>
        <v>-6904374.6274346206</v>
      </c>
      <c r="F172" s="84">
        <f t="shared" ca="1" si="19"/>
        <v>-631951548.04152751</v>
      </c>
    </row>
    <row r="173" spans="1:6">
      <c r="A173" s="42">
        <v>23</v>
      </c>
      <c r="B173" s="43">
        <f t="shared" si="12"/>
        <v>43585</v>
      </c>
      <c r="C173" s="84">
        <f t="shared" ca="1" si="15"/>
        <v>59798839.16327624</v>
      </c>
      <c r="D173" s="84">
        <f t="shared" ca="1" si="17"/>
        <v>67517977.760737136</v>
      </c>
      <c r="E173" s="84">
        <f t="shared" ca="1" si="18"/>
        <v>-7719138.5974608893</v>
      </c>
      <c r="F173" s="84">
        <f t="shared" ca="1" si="19"/>
        <v>-699469525.80226469</v>
      </c>
    </row>
    <row r="174" spans="1:6">
      <c r="A174" s="42">
        <v>24</v>
      </c>
      <c r="B174" s="43">
        <f t="shared" si="12"/>
        <v>43615</v>
      </c>
      <c r="C174" s="84">
        <f t="shared" ca="1" si="15"/>
        <v>59798839.16327624</v>
      </c>
      <c r="D174" s="84">
        <f t="shared" ca="1" si="17"/>
        <v>68342693.879829794</v>
      </c>
      <c r="E174" s="84">
        <f t="shared" ca="1" si="18"/>
        <v>-8543854.7165535577</v>
      </c>
      <c r="F174" s="84">
        <f t="shared" ca="1" si="19"/>
        <v>-767812219.68209445</v>
      </c>
    </row>
    <row r="175" spans="1:6">
      <c r="A175" s="42">
        <v>25</v>
      </c>
      <c r="B175" s="43">
        <f t="shared" si="12"/>
        <v>43646</v>
      </c>
      <c r="C175" s="84">
        <f t="shared" ca="1" si="15"/>
        <v>59798839.16327624</v>
      </c>
      <c r="D175" s="84">
        <f t="shared" ca="1" si="17"/>
        <v>69177483.711134374</v>
      </c>
      <c r="E175" s="84">
        <f t="shared" ca="1" si="18"/>
        <v>-9378644.5478581265</v>
      </c>
      <c r="F175" s="84">
        <f t="shared" ca="1" si="19"/>
        <v>-836989703.39322877</v>
      </c>
    </row>
    <row r="176" spans="1:6">
      <c r="A176" s="42">
        <v>26</v>
      </c>
      <c r="B176" s="43">
        <f t="shared" si="12"/>
        <v>43676</v>
      </c>
      <c r="C176" s="84">
        <f t="shared" ca="1" si="15"/>
        <v>59798839.16327624</v>
      </c>
      <c r="D176" s="84">
        <f t="shared" ca="1" si="17"/>
        <v>70022470.302661389</v>
      </c>
      <c r="E176" s="84">
        <f t="shared" ca="1" si="18"/>
        <v>-10223631.139385154</v>
      </c>
      <c r="F176" s="84">
        <f t="shared" ca="1" si="19"/>
        <v>-907012173.69589019</v>
      </c>
    </row>
    <row r="177" spans="1:6">
      <c r="A177" s="42">
        <v>27</v>
      </c>
      <c r="B177" s="43">
        <f t="shared" si="12"/>
        <v>43707</v>
      </c>
      <c r="C177" s="84">
        <f t="shared" ca="1" si="15"/>
        <v>59798839.16327624</v>
      </c>
      <c r="D177" s="84">
        <f t="shared" ca="1" si="17"/>
        <v>70877778.205423772</v>
      </c>
      <c r="E177" s="84">
        <f t="shared" ca="1" si="18"/>
        <v>-11078939.042147525</v>
      </c>
      <c r="F177" s="84">
        <f t="shared" ca="1" si="19"/>
        <v>-977889951.90131402</v>
      </c>
    </row>
    <row r="178" spans="1:6">
      <c r="A178" s="42">
        <v>28</v>
      </c>
      <c r="B178" s="43">
        <f t="shared" si="12"/>
        <v>43738</v>
      </c>
      <c r="C178" s="84">
        <f t="shared" ca="1" si="15"/>
        <v>59798839.16327624</v>
      </c>
      <c r="D178" s="84">
        <f t="shared" ca="1" si="17"/>
        <v>71743533.49179551</v>
      </c>
      <c r="E178" s="84">
        <f t="shared" ca="1" si="18"/>
        <v>-11944694.32851927</v>
      </c>
      <c r="F178" s="84">
        <f t="shared" ca="1" si="19"/>
        <v>-1049633485.3931096</v>
      </c>
    </row>
    <row r="179" spans="1:6">
      <c r="A179" s="42">
        <v>29</v>
      </c>
      <c r="B179" s="43">
        <f t="shared" si="12"/>
        <v>43768</v>
      </c>
      <c r="C179" s="84">
        <f t="shared" ca="1" si="15"/>
        <v>59798839.16327624</v>
      </c>
      <c r="D179" s="84">
        <f t="shared" ca="1" si="17"/>
        <v>72619863.774094865</v>
      </c>
      <c r="E179" s="84">
        <f t="shared" ca="1" si="18"/>
        <v>-12821024.610818624</v>
      </c>
      <c r="F179" s="84">
        <f t="shared" ca="1" si="19"/>
        <v>-1122253349.1672044</v>
      </c>
    </row>
    <row r="180" spans="1:6">
      <c r="A180" s="42">
        <v>30</v>
      </c>
      <c r="B180" s="43">
        <f t="shared" si="12"/>
        <v>43799</v>
      </c>
      <c r="C180" s="84">
        <f t="shared" ca="1" si="15"/>
        <v>59798839.16327624</v>
      </c>
      <c r="D180" s="84">
        <f t="shared" ca="1" si="17"/>
        <v>73506898.223394334</v>
      </c>
      <c r="E180" s="84">
        <f t="shared" ca="1" si="18"/>
        <v>-13708059.0601181</v>
      </c>
      <c r="F180" s="84">
        <f t="shared" ca="1" si="19"/>
        <v>-1195760247.3905988</v>
      </c>
    </row>
    <row r="181" spans="1:6">
      <c r="A181" s="42">
        <v>31</v>
      </c>
      <c r="B181" s="43">
        <f t="shared" si="12"/>
        <v>43829</v>
      </c>
      <c r="C181" s="84">
        <f t="shared" ca="1" si="15"/>
        <v>59798839.16327624</v>
      </c>
      <c r="D181" s="84">
        <f t="shared" ca="1" si="17"/>
        <v>74404767.588560522</v>
      </c>
      <c r="E181" s="84">
        <f t="shared" ca="1" si="18"/>
        <v>-14605928.425284283</v>
      </c>
      <c r="F181" s="84">
        <f t="shared" ca="1" si="19"/>
        <v>-1270165014.9791594</v>
      </c>
    </row>
    <row r="182" spans="1:6">
      <c r="A182" s="42">
        <v>32</v>
      </c>
      <c r="B182" s="43">
        <f t="shared" si="12"/>
        <v>43860</v>
      </c>
      <c r="C182" s="84">
        <f t="shared" ca="1" si="15"/>
        <v>59798839.16327624</v>
      </c>
      <c r="D182" s="84">
        <f t="shared" ca="1" si="17"/>
        <v>75313604.215526462</v>
      </c>
      <c r="E182" s="84">
        <f t="shared" ca="1" si="18"/>
        <v>-15514765.052250221</v>
      </c>
      <c r="F182" s="84">
        <f t="shared" ca="1" si="19"/>
        <v>-1345478619.1946859</v>
      </c>
    </row>
    <row r="183" spans="1:6">
      <c r="A183" s="42">
        <v>33</v>
      </c>
      <c r="B183" s="43">
        <f t="shared" si="12"/>
        <v>43890</v>
      </c>
      <c r="C183" s="84">
        <f t="shared" ca="1" si="15"/>
        <v>59798839.16327624</v>
      </c>
      <c r="D183" s="84">
        <f t="shared" ca="1" si="17"/>
        <v>76233542.066799462</v>
      </c>
      <c r="E183" s="84">
        <f t="shared" ca="1" si="18"/>
        <v>-16434702.903523214</v>
      </c>
      <c r="F183" s="84">
        <f t="shared" ca="1" si="19"/>
        <v>-1421712161.2614853</v>
      </c>
    </row>
    <row r="184" spans="1:6">
      <c r="A184" s="42">
        <v>34</v>
      </c>
      <c r="B184" s="43">
        <f t="shared" si="12"/>
        <v>43920</v>
      </c>
      <c r="C184" s="84">
        <f t="shared" ca="1" si="15"/>
        <v>59798839.16327624</v>
      </c>
      <c r="D184" s="84">
        <f t="shared" ca="1" si="17"/>
        <v>77164716.741207123</v>
      </c>
      <c r="E184" s="84">
        <f t="shared" ca="1" si="18"/>
        <v>-17365877.577930879</v>
      </c>
      <c r="F184" s="84">
        <f t="shared" ca="1" si="19"/>
        <v>-1498876878.0026925</v>
      </c>
    </row>
    <row r="185" spans="1:6">
      <c r="A185" s="42">
        <v>35</v>
      </c>
      <c r="B185" s="43">
        <f t="shared" si="12"/>
        <v>43951</v>
      </c>
      <c r="C185" s="84">
        <f t="shared" ca="1" si="15"/>
        <v>59798839.16327624</v>
      </c>
      <c r="D185" s="84">
        <f t="shared" ca="1" si="17"/>
        <v>78107265.493884668</v>
      </c>
      <c r="E185" s="84">
        <f t="shared" ca="1" si="18"/>
        <v>-18308426.330608431</v>
      </c>
      <c r="F185" s="84">
        <f t="shared" ca="1" si="19"/>
        <v>-1576984143.496577</v>
      </c>
    </row>
    <row r="186" spans="1:6">
      <c r="A186" s="42">
        <v>36</v>
      </c>
      <c r="B186" s="43">
        <f t="shared" si="12"/>
        <v>43981</v>
      </c>
      <c r="C186" s="84">
        <f t="shared" ca="1" si="15"/>
        <v>59798839.16327624</v>
      </c>
      <c r="D186" s="84">
        <f t="shared" ca="1" si="17"/>
        <v>79061327.256506309</v>
      </c>
      <c r="E186" s="84">
        <f t="shared" ca="1" si="18"/>
        <v>-19262488.093230065</v>
      </c>
      <c r="F186" s="84">
        <f t="shared" ca="1" si="19"/>
        <v>-1656045470.7530832</v>
      </c>
    </row>
    <row r="187" spans="1:6">
      <c r="A187" s="42">
        <v>37</v>
      </c>
      <c r="B187" s="43">
        <f t="shared" si="12"/>
        <v>44012</v>
      </c>
      <c r="C187" s="84">
        <f t="shared" ca="1" si="15"/>
        <v>59798839.16327624</v>
      </c>
      <c r="D187" s="84">
        <f t="shared" ca="1" si="17"/>
        <v>80027042.657763749</v>
      </c>
      <c r="E187" s="84">
        <f t="shared" ca="1" si="18"/>
        <v>-20228203.494487502</v>
      </c>
      <c r="F187" s="84">
        <f t="shared" ca="1" si="19"/>
        <v>-1736072513.4108469</v>
      </c>
    </row>
    <row r="188" spans="1:6">
      <c r="A188" s="42">
        <v>38</v>
      </c>
      <c r="B188" s="43">
        <f t="shared" si="12"/>
        <v>44042</v>
      </c>
      <c r="C188" s="84">
        <f t="shared" ca="1" si="15"/>
        <v>59798839.16327624</v>
      </c>
      <c r="D188" s="84">
        <f t="shared" ca="1" si="17"/>
        <v>81004554.04409489</v>
      </c>
      <c r="E188" s="84">
        <f t="shared" ca="1" si="18"/>
        <v>-21205714.880818658</v>
      </c>
      <c r="F188" s="84">
        <f t="shared" ca="1" si="19"/>
        <v>-1817077067.4549417</v>
      </c>
    </row>
    <row r="189" spans="1:6">
      <c r="A189" s="42">
        <v>39</v>
      </c>
      <c r="B189" s="43">
        <f t="shared" si="12"/>
        <v>44073</v>
      </c>
      <c r="C189" s="84">
        <f t="shared" ca="1" si="15"/>
        <v>59798839.16327624</v>
      </c>
      <c r="D189" s="84">
        <f t="shared" ca="1" si="17"/>
        <v>81994005.500665724</v>
      </c>
      <c r="E189" s="84">
        <f t="shared" ca="1" si="18"/>
        <v>-22195166.337389484</v>
      </c>
      <c r="F189" s="84">
        <f t="shared" ca="1" si="19"/>
        <v>-1899071072.9556074</v>
      </c>
    </row>
    <row r="190" spans="1:6">
      <c r="A190" s="42">
        <v>40</v>
      </c>
      <c r="B190" s="43">
        <f t="shared" si="12"/>
        <v>44104</v>
      </c>
      <c r="C190" s="84">
        <f t="shared" ca="1" si="15"/>
        <v>59798839.16327624</v>
      </c>
      <c r="D190" s="84">
        <f t="shared" ca="1" si="17"/>
        <v>82995542.872608393</v>
      </c>
      <c r="E190" s="84">
        <f t="shared" ca="1" si="18"/>
        <v>-23196703.709332149</v>
      </c>
      <c r="F190" s="84">
        <f t="shared" ca="1" si="19"/>
        <v>-1982066615.8282158</v>
      </c>
    </row>
    <row r="191" spans="1:6">
      <c r="A191" s="42">
        <v>41</v>
      </c>
      <c r="B191" s="43">
        <f t="shared" si="12"/>
        <v>44134</v>
      </c>
      <c r="C191" s="84">
        <f t="shared" ca="1" si="15"/>
        <v>59798839.16327624</v>
      </c>
      <c r="D191" s="84">
        <f t="shared" ca="1" si="17"/>
        <v>84009313.786518812</v>
      </c>
      <c r="E191" s="84">
        <f t="shared" ca="1" si="18"/>
        <v>-24210474.623242579</v>
      </c>
      <c r="F191" s="84">
        <f t="shared" ca="1" si="19"/>
        <v>-2066075929.6147346</v>
      </c>
    </row>
    <row r="192" spans="1:6">
      <c r="A192" s="42">
        <v>42</v>
      </c>
      <c r="B192" s="43">
        <f t="shared" si="12"/>
        <v>44165</v>
      </c>
      <c r="C192" s="84">
        <f t="shared" ca="1" si="15"/>
        <v>59798839.16327624</v>
      </c>
      <c r="D192" s="84">
        <f t="shared" ca="1" si="17"/>
        <v>85035467.672216892</v>
      </c>
      <c r="E192" s="84">
        <f t="shared" ca="1" si="18"/>
        <v>-25236628.508940645</v>
      </c>
      <c r="F192" s="84">
        <f t="shared" ca="1" si="19"/>
        <v>-2151111397.2869515</v>
      </c>
    </row>
    <row r="193" spans="1:6">
      <c r="A193" s="42">
        <v>43</v>
      </c>
      <c r="B193" s="43">
        <f t="shared" si="12"/>
        <v>44195</v>
      </c>
      <c r="C193" s="84">
        <f t="shared" ca="1" si="15"/>
        <v>59798839.16327624</v>
      </c>
      <c r="D193" s="84">
        <f t="shared" ca="1" si="17"/>
        <v>86074155.784772336</v>
      </c>
      <c r="E193" s="84">
        <f t="shared" ca="1" si="18"/>
        <v>-26275316.621496093</v>
      </c>
      <c r="F193" s="84">
        <f t="shared" ca="1" si="19"/>
        <v>-2237185553.0717239</v>
      </c>
    </row>
    <row r="194" spans="1:6">
      <c r="A194" s="42">
        <v>44</v>
      </c>
      <c r="B194" s="43">
        <f t="shared" si="12"/>
        <v>44226</v>
      </c>
      <c r="C194" s="84">
        <f t="shared" ca="1" si="15"/>
        <v>59798839.16327624</v>
      </c>
      <c r="D194" s="84">
        <f t="shared" ca="1" si="17"/>
        <v>87125531.226799786</v>
      </c>
      <c r="E194" s="84">
        <f t="shared" ca="1" si="18"/>
        <v>-27326692.06352355</v>
      </c>
      <c r="F194" s="84">
        <f t="shared" ca="1" si="19"/>
        <v>-2324311084.2985239</v>
      </c>
    </row>
    <row r="195" spans="1:6">
      <c r="A195" s="42">
        <v>45</v>
      </c>
      <c r="B195" s="43">
        <f t="shared" si="12"/>
        <v>44255</v>
      </c>
      <c r="C195" s="84">
        <f t="shared" ca="1" si="15"/>
        <v>59798839.16327624</v>
      </c>
      <c r="D195" s="84">
        <f t="shared" ca="1" si="17"/>
        <v>88189748.971026093</v>
      </c>
      <c r="E195" s="84">
        <f t="shared" ca="1" si="18"/>
        <v>-28390909.807749856</v>
      </c>
      <c r="F195" s="84">
        <f t="shared" ca="1" si="19"/>
        <v>-2412500833.2695498</v>
      </c>
    </row>
    <row r="196" spans="1:6">
      <c r="A196" s="42">
        <v>46</v>
      </c>
      <c r="B196" s="43">
        <f t="shared" si="12"/>
        <v>44285</v>
      </c>
      <c r="C196" s="84">
        <f t="shared" ca="1" si="15"/>
        <v>59798839.16327624</v>
      </c>
      <c r="D196" s="84">
        <f t="shared" ca="1" si="17"/>
        <v>89266965.883133262</v>
      </c>
      <c r="E196" s="84">
        <f t="shared" ca="1" si="18"/>
        <v>-29468126.719857015</v>
      </c>
      <c r="F196" s="84">
        <f t="shared" ca="1" si="19"/>
        <v>-2501767799.1526833</v>
      </c>
    </row>
    <row r="197" spans="1:6">
      <c r="A197" s="42">
        <v>47</v>
      </c>
      <c r="B197" s="43">
        <f t="shared" si="12"/>
        <v>44316</v>
      </c>
      <c r="C197" s="84">
        <f t="shared" ca="1" si="15"/>
        <v>59798839.16327624</v>
      </c>
      <c r="D197" s="84">
        <f t="shared" ca="1" si="17"/>
        <v>90357340.744880468</v>
      </c>
      <c r="E197" s="84">
        <f t="shared" ca="1" si="18"/>
        <v>-30558501.581604231</v>
      </c>
      <c r="F197" s="84">
        <f t="shared" ca="1" si="19"/>
        <v>-2592125139.8975639</v>
      </c>
    </row>
    <row r="198" spans="1:6">
      <c r="A198" s="42">
        <v>48</v>
      </c>
      <c r="B198" s="43">
        <f t="shared" si="12"/>
        <v>44346</v>
      </c>
      <c r="C198" s="84">
        <f t="shared" ca="1" si="15"/>
        <v>59798839.16327624</v>
      </c>
      <c r="D198" s="84">
        <f t="shared" ca="1" si="17"/>
        <v>91461034.277508542</v>
      </c>
      <c r="E198" s="84">
        <f t="shared" ca="1" si="18"/>
        <v>-31662195.114232305</v>
      </c>
      <c r="F198" s="84">
        <f t="shared" ca="1" si="19"/>
        <v>-2683586174.1750727</v>
      </c>
    </row>
    <row r="199" spans="1:6">
      <c r="A199" s="42">
        <v>49</v>
      </c>
      <c r="B199" s="43">
        <f t="shared" si="12"/>
        <v>44377</v>
      </c>
      <c r="C199" s="84">
        <f t="shared" ca="1" si="15"/>
        <v>59798839.16327624</v>
      </c>
      <c r="D199" s="84">
        <f t="shared" ca="1" si="17"/>
        <v>92578209.165430203</v>
      </c>
      <c r="E199" s="84">
        <f t="shared" ca="1" si="18"/>
        <v>-32779370.002153963</v>
      </c>
      <c r="F199" s="84">
        <f t="shared" ca="1" si="19"/>
        <v>-2776164383.3405027</v>
      </c>
    </row>
    <row r="200" spans="1:6">
      <c r="A200" s="42">
        <v>50</v>
      </c>
      <c r="B200" s="43">
        <f t="shared" si="12"/>
        <v>44407</v>
      </c>
      <c r="C200" s="84">
        <f t="shared" ca="1" si="15"/>
        <v>59798839.16327624</v>
      </c>
      <c r="D200" s="84">
        <f t="shared" ca="1" si="17"/>
        <v>93709030.080209762</v>
      </c>
      <c r="E200" s="84">
        <f t="shared" ca="1" si="18"/>
        <v>-33910190.916933522</v>
      </c>
      <c r="F200" s="84">
        <f t="shared" ca="1" si="19"/>
        <v>-2869873413.4207125</v>
      </c>
    </row>
    <row r="201" spans="1:6">
      <c r="A201" s="42">
        <v>51</v>
      </c>
      <c r="B201" s="43">
        <f t="shared" si="12"/>
        <v>44438</v>
      </c>
      <c r="C201" s="84">
        <f t="shared" ca="1" si="15"/>
        <v>59798839.16327624</v>
      </c>
      <c r="D201" s="84">
        <f t="shared" ca="1" si="17"/>
        <v>94853663.704835743</v>
      </c>
      <c r="E201" s="84">
        <f t="shared" ca="1" si="18"/>
        <v>-35054824.541559495</v>
      </c>
      <c r="F201" s="84">
        <f t="shared" ca="1" si="19"/>
        <v>-2964727077.1255484</v>
      </c>
    </row>
    <row r="202" spans="1:6">
      <c r="A202" s="42">
        <v>52</v>
      </c>
      <c r="B202" s="43">
        <f t="shared" si="12"/>
        <v>44469</v>
      </c>
      <c r="C202" s="84">
        <f t="shared" ca="1" si="15"/>
        <v>59798839.16327624</v>
      </c>
      <c r="D202" s="84">
        <f t="shared" ca="1" si="17"/>
        <v>96012278.758289903</v>
      </c>
      <c r="E202" s="84">
        <f t="shared" ca="1" si="18"/>
        <v>-36213439.595013656</v>
      </c>
      <c r="F202" s="84">
        <f t="shared" ca="1" si="19"/>
        <v>-3060739355.8838382</v>
      </c>
    </row>
    <row r="203" spans="1:6">
      <c r="A203" s="42">
        <v>53</v>
      </c>
      <c r="B203" s="43">
        <f t="shared" si="12"/>
        <v>44499</v>
      </c>
      <c r="C203" s="84">
        <f t="shared" ca="1" si="15"/>
        <v>59798839.16327624</v>
      </c>
      <c r="D203" s="84">
        <f t="shared" ca="1" si="17"/>
        <v>97185046.020416439</v>
      </c>
      <c r="E203" s="84">
        <f t="shared" ca="1" si="18"/>
        <v>-37386206.857140198</v>
      </c>
      <c r="F203" s="84">
        <f t="shared" ca="1" si="19"/>
        <v>-3157924401.9042544</v>
      </c>
    </row>
    <row r="204" spans="1:6">
      <c r="A204" s="42">
        <v>54</v>
      </c>
      <c r="B204" s="43">
        <f t="shared" si="12"/>
        <v>44530</v>
      </c>
      <c r="C204" s="84">
        <f t="shared" ca="1" si="15"/>
        <v>59798839.16327624</v>
      </c>
      <c r="D204" s="84">
        <f t="shared" ca="1" si="17"/>
        <v>98372138.357094929</v>
      </c>
      <c r="E204" s="84">
        <f t="shared" ca="1" si="18"/>
        <v>-38573299.193818688</v>
      </c>
      <c r="F204" s="84">
        <f t="shared" ca="1" si="19"/>
        <v>-3256296540.2613492</v>
      </c>
    </row>
    <row r="205" spans="1:6">
      <c r="A205" s="42">
        <v>55</v>
      </c>
      <c r="B205" s="43">
        <f t="shared" si="12"/>
        <v>44560</v>
      </c>
      <c r="C205" s="84">
        <f t="shared" ca="1" si="15"/>
        <v>59798839.16327624</v>
      </c>
      <c r="D205" s="84">
        <f t="shared" ca="1" si="17"/>
        <v>99573730.745720774</v>
      </c>
      <c r="E205" s="84">
        <f t="shared" ca="1" si="18"/>
        <v>-39774891.582444526</v>
      </c>
      <c r="F205" s="84">
        <f t="shared" ca="1" si="19"/>
        <v>-3355870271.0070701</v>
      </c>
    </row>
    <row r="206" spans="1:6">
      <c r="A206" s="42">
        <v>56</v>
      </c>
      <c r="B206" s="43">
        <f t="shared" si="12"/>
        <v>44591</v>
      </c>
      <c r="C206" s="84">
        <f t="shared" ca="1" si="15"/>
        <v>59798839.16327624</v>
      </c>
      <c r="D206" s="84">
        <f t="shared" ca="1" si="17"/>
        <v>100790000.30099681</v>
      </c>
      <c r="E206" s="84">
        <f t="shared" ca="1" si="18"/>
        <v>-40991161.137720563</v>
      </c>
      <c r="F206" s="84">
        <f t="shared" ca="1" si="19"/>
        <v>-3456660271.3080668</v>
      </c>
    </row>
    <row r="207" spans="1:6">
      <c r="A207" s="42">
        <v>57</v>
      </c>
      <c r="B207" s="43">
        <f t="shared" si="12"/>
        <v>44620</v>
      </c>
      <c r="C207" s="84">
        <f t="shared" ca="1" si="15"/>
        <v>59798839.16327624</v>
      </c>
      <c r="D207" s="84">
        <f t="shared" ca="1" si="17"/>
        <v>102021126.30104008</v>
      </c>
      <c r="E207" s="84">
        <f t="shared" ca="1" si="18"/>
        <v>-42222287.137763835</v>
      </c>
      <c r="F207" s="84">
        <f t="shared" ca="1" si="19"/>
        <v>-3558681397.609107</v>
      </c>
    </row>
    <row r="208" spans="1:6">
      <c r="A208" s="42">
        <v>58</v>
      </c>
      <c r="B208" s="43">
        <f t="shared" si="12"/>
        <v>44650</v>
      </c>
      <c r="C208" s="84">
        <f t="shared" ca="1" si="15"/>
        <v>59798839.16327624</v>
      </c>
      <c r="D208" s="61">
        <f t="shared" ca="1" si="17"/>
        <v>103267290.21380739</v>
      </c>
      <c r="E208" s="42">
        <f t="shared" ca="1" si="18"/>
        <v>-43468451.050531149</v>
      </c>
      <c r="F208" s="42">
        <f t="shared" ca="1" si="19"/>
        <v>-3661948687.8229146</v>
      </c>
    </row>
    <row r="209" spans="1:6">
      <c r="A209" s="42">
        <v>59</v>
      </c>
      <c r="B209" s="43">
        <f t="shared" si="12"/>
        <v>44681</v>
      </c>
      <c r="C209" s="84">
        <f t="shared" ca="1" si="15"/>
        <v>59798839.16327624</v>
      </c>
      <c r="D209" s="61">
        <f t="shared" ca="1" si="17"/>
        <v>104528675.72384369</v>
      </c>
      <c r="E209" s="42">
        <f t="shared" ca="1" si="18"/>
        <v>-44729836.560567454</v>
      </c>
      <c r="F209" s="42">
        <f t="shared" ca="1" si="19"/>
        <v>-3766477363.5467582</v>
      </c>
    </row>
    <row r="210" spans="1:6">
      <c r="A210" s="42">
        <v>60</v>
      </c>
      <c r="B210" s="43">
        <f t="shared" si="12"/>
        <v>44711</v>
      </c>
      <c r="C210" s="84">
        <f t="shared" ca="1" si="15"/>
        <v>59798839.16327624</v>
      </c>
      <c r="D210" s="61">
        <f t="shared" ca="1" si="17"/>
        <v>105805468.75935718</v>
      </c>
      <c r="E210" s="42">
        <f t="shared" ca="1" si="18"/>
        <v>-46006629.596080951</v>
      </c>
      <c r="F210" s="42">
        <f t="shared" ca="1" si="19"/>
        <v>-3872282832.3061152</v>
      </c>
    </row>
    <row r="212" spans="1:6">
      <c r="A212" s="47" t="s">
        <v>68</v>
      </c>
      <c r="B212">
        <v>3</v>
      </c>
    </row>
    <row r="213" spans="1:6">
      <c r="A213" s="47" t="s">
        <v>67</v>
      </c>
      <c r="B213" s="47" t="s">
        <v>66</v>
      </c>
      <c r="D213" s="85" t="s">
        <v>72</v>
      </c>
      <c r="E213" s="49">
        <f ca="1">SUM(E217:E228)</f>
        <v>51412886.687084273</v>
      </c>
    </row>
    <row r="214" spans="1:6">
      <c r="A214" s="46" t="s">
        <v>65</v>
      </c>
      <c r="B214" s="102">
        <f ca="1">PMT(B9,B10-B212,-INDIRECT(CONCATENATE("F",216+B212)),0,0)</f>
        <v>62017000.187453799</v>
      </c>
      <c r="D214" s="85" t="s">
        <v>71</v>
      </c>
      <c r="E214" s="49">
        <f ca="1">F216+E213</f>
        <v>558153001.68708432</v>
      </c>
    </row>
    <row r="215" spans="1:6">
      <c r="A215" s="45"/>
      <c r="B215" s="45"/>
      <c r="C215" s="45"/>
      <c r="D215" s="45"/>
      <c r="E215" s="45"/>
      <c r="F215" s="44" t="s">
        <v>64</v>
      </c>
    </row>
    <row r="216" spans="1:6">
      <c r="A216" s="44" t="s">
        <v>63</v>
      </c>
      <c r="B216" s="44" t="s">
        <v>62</v>
      </c>
      <c r="C216" s="44" t="s">
        <v>61</v>
      </c>
      <c r="D216" s="44" t="s">
        <v>60</v>
      </c>
      <c r="E216" s="44" t="s">
        <v>59</v>
      </c>
      <c r="F216" s="44">
        <f>$B$3</f>
        <v>506740115</v>
      </c>
    </row>
    <row r="217" spans="1:6">
      <c r="A217" s="42">
        <v>1</v>
      </c>
      <c r="B217" s="43">
        <f t="shared" ref="B217:B276" si="20">EDATE($B$7,$B$6*A217)</f>
        <v>42916</v>
      </c>
      <c r="C217" s="42">
        <v>0</v>
      </c>
      <c r="D217" s="42">
        <f t="shared" ref="D217:D276" si="21">C217-E217</f>
        <v>-6189710.5762311174</v>
      </c>
      <c r="E217" s="42">
        <f t="shared" ref="E217:E276" si="22">F216*$B$9</f>
        <v>6189710.5762311174</v>
      </c>
      <c r="F217" s="42">
        <f t="shared" ref="F217:F228" si="23">F216-D217</f>
        <v>512929825.57623112</v>
      </c>
    </row>
    <row r="218" spans="1:6">
      <c r="A218" s="42">
        <v>2</v>
      </c>
      <c r="B218" s="43">
        <f t="shared" si="20"/>
        <v>42946</v>
      </c>
      <c r="C218" s="42">
        <v>0</v>
      </c>
      <c r="D218" s="42">
        <f t="shared" si="21"/>
        <v>-6265316.4260216113</v>
      </c>
      <c r="E218" s="42">
        <f t="shared" si="22"/>
        <v>6265316.4260216113</v>
      </c>
      <c r="F218" s="42">
        <f t="shared" si="23"/>
        <v>519195142.00225276</v>
      </c>
    </row>
    <row r="219" spans="1:6">
      <c r="A219" s="42">
        <v>3</v>
      </c>
      <c r="B219" s="43">
        <f t="shared" si="20"/>
        <v>42977</v>
      </c>
      <c r="C219" s="42">
        <v>0</v>
      </c>
      <c r="D219" s="42">
        <f t="shared" si="21"/>
        <v>-6341845.7833739109</v>
      </c>
      <c r="E219" s="42">
        <f t="shared" si="22"/>
        <v>6341845.7833739109</v>
      </c>
      <c r="F219" s="42">
        <f t="shared" si="23"/>
        <v>525536987.78562665</v>
      </c>
    </row>
    <row r="220" spans="1:6">
      <c r="A220" s="42">
        <v>4</v>
      </c>
      <c r="B220" s="43">
        <f t="shared" si="20"/>
        <v>43008</v>
      </c>
      <c r="C220" s="42">
        <f t="shared" ref="C220:C276" ca="1" si="24">$B$214</f>
        <v>62017000.187453799</v>
      </c>
      <c r="D220" s="42">
        <f t="shared" ca="1" si="21"/>
        <v>55597690.258739479</v>
      </c>
      <c r="E220" s="42">
        <f t="shared" si="22"/>
        <v>6419309.928714321</v>
      </c>
      <c r="F220" s="42">
        <f t="shared" ca="1" si="23"/>
        <v>469939297.52688718</v>
      </c>
    </row>
    <row r="221" spans="1:6">
      <c r="A221" s="42">
        <v>5</v>
      </c>
      <c r="B221" s="43">
        <f t="shared" si="20"/>
        <v>43038</v>
      </c>
      <c r="C221" s="42">
        <f t="shared" ca="1" si="24"/>
        <v>62017000.187453799</v>
      </c>
      <c r="D221" s="42">
        <f t="shared" ca="1" si="21"/>
        <v>56276802.887129955</v>
      </c>
      <c r="E221" s="42">
        <f t="shared" ca="1" si="22"/>
        <v>5740197.3003238458</v>
      </c>
      <c r="F221" s="42">
        <f t="shared" ca="1" si="23"/>
        <v>413662494.63975722</v>
      </c>
    </row>
    <row r="222" spans="1:6">
      <c r="A222" s="42">
        <v>6</v>
      </c>
      <c r="B222" s="43">
        <f t="shared" si="20"/>
        <v>43069</v>
      </c>
      <c r="C222" s="42">
        <f t="shared" ca="1" si="24"/>
        <v>62017000.187453799</v>
      </c>
      <c r="D222" s="42">
        <f t="shared" ca="1" si="21"/>
        <v>56964210.715552896</v>
      </c>
      <c r="E222" s="42">
        <f t="shared" ca="1" si="22"/>
        <v>5052789.4719009036</v>
      </c>
      <c r="F222" s="42">
        <f t="shared" ca="1" si="23"/>
        <v>356698283.92420435</v>
      </c>
    </row>
    <row r="223" spans="1:6">
      <c r="A223" s="42">
        <v>7</v>
      </c>
      <c r="B223" s="43">
        <f t="shared" si="20"/>
        <v>43099</v>
      </c>
      <c r="C223" s="42">
        <f t="shared" ca="1" si="24"/>
        <v>62017000.187453799</v>
      </c>
      <c r="D223" s="42">
        <f t="shared" ca="1" si="21"/>
        <v>57660015.067913502</v>
      </c>
      <c r="E223" s="42">
        <f t="shared" ca="1" si="22"/>
        <v>4356985.1195402946</v>
      </c>
      <c r="F223" s="42">
        <f t="shared" ca="1" si="23"/>
        <v>299038268.85629082</v>
      </c>
    </row>
    <row r="224" spans="1:6">
      <c r="A224" s="42">
        <v>8</v>
      </c>
      <c r="B224" s="43">
        <f t="shared" si="20"/>
        <v>43130</v>
      </c>
      <c r="C224" s="42">
        <f t="shared" ca="1" si="24"/>
        <v>62017000.187453799</v>
      </c>
      <c r="D224" s="42">
        <f t="shared" ca="1" si="21"/>
        <v>58364318.505764499</v>
      </c>
      <c r="E224" s="42">
        <f t="shared" ca="1" si="22"/>
        <v>3652681.6816892968</v>
      </c>
      <c r="F224" s="42">
        <f t="shared" ca="1" si="23"/>
        <v>240673950.35052633</v>
      </c>
    </row>
    <row r="225" spans="1:6">
      <c r="A225" s="42">
        <v>9</v>
      </c>
      <c r="B225" s="43">
        <f t="shared" si="20"/>
        <v>43159</v>
      </c>
      <c r="C225" s="42">
        <f t="shared" ca="1" si="24"/>
        <v>62017000.187453799</v>
      </c>
      <c r="D225" s="42">
        <f t="shared" ca="1" si="21"/>
        <v>59077224.843423702</v>
      </c>
      <c r="E225" s="42">
        <f t="shared" ca="1" si="22"/>
        <v>2939775.3440300967</v>
      </c>
      <c r="F225" s="42">
        <f t="shared" ca="1" si="23"/>
        <v>181596725.50710264</v>
      </c>
    </row>
    <row r="226" spans="1:6">
      <c r="A226" s="42">
        <v>10</v>
      </c>
      <c r="B226" s="43">
        <f t="shared" si="20"/>
        <v>43189</v>
      </c>
      <c r="C226" s="42">
        <f t="shared" ca="1" si="24"/>
        <v>62017000.187453799</v>
      </c>
      <c r="D226" s="42">
        <f t="shared" ca="1" si="21"/>
        <v>59798839.16327624</v>
      </c>
      <c r="E226" s="42">
        <f t="shared" ca="1" si="22"/>
        <v>2218161.0241775555</v>
      </c>
      <c r="F226" s="42">
        <f t="shared" ca="1" si="23"/>
        <v>121797886.3438264</v>
      </c>
    </row>
    <row r="227" spans="1:6">
      <c r="A227" s="42">
        <v>11</v>
      </c>
      <c r="B227" s="43">
        <f t="shared" si="20"/>
        <v>43220</v>
      </c>
      <c r="C227" s="42">
        <f t="shared" ca="1" si="24"/>
        <v>62017000.187453799</v>
      </c>
      <c r="D227" s="42">
        <f t="shared" ca="1" si="21"/>
        <v>60529267.831263728</v>
      </c>
      <c r="E227" s="42">
        <f t="shared" ca="1" si="22"/>
        <v>1487732.3561900717</v>
      </c>
      <c r="F227" s="42">
        <f t="shared" ca="1" si="23"/>
        <v>61268618.51256267</v>
      </c>
    </row>
    <row r="228" spans="1:6">
      <c r="A228" s="42">
        <v>12</v>
      </c>
      <c r="B228" s="43">
        <f t="shared" si="20"/>
        <v>43250</v>
      </c>
      <c r="C228" s="42">
        <f t="shared" ca="1" si="24"/>
        <v>62017000.187453799</v>
      </c>
      <c r="D228" s="42">
        <f t="shared" ca="1" si="21"/>
        <v>61268618.512562558</v>
      </c>
      <c r="E228" s="42">
        <f t="shared" ca="1" si="22"/>
        <v>748381.67489123845</v>
      </c>
      <c r="F228" s="42">
        <f t="shared" ca="1" si="23"/>
        <v>1.1175870895385742E-7</v>
      </c>
    </row>
    <row r="229" spans="1:6">
      <c r="A229" s="42">
        <v>13</v>
      </c>
      <c r="B229" s="43">
        <f t="shared" si="20"/>
        <v>43281</v>
      </c>
      <c r="C229" s="42">
        <f t="shared" ca="1" si="24"/>
        <v>62017000.187453799</v>
      </c>
      <c r="D229" s="42">
        <f t="shared" ca="1" si="21"/>
        <v>62017000.187453799</v>
      </c>
      <c r="E229" s="42">
        <f t="shared" ca="1" si="22"/>
        <v>1.3651061803102496E-9</v>
      </c>
      <c r="F229" s="42">
        <f t="shared" ref="F229:F276" ca="1" si="25">F228-D229</f>
        <v>-62017000.187453687</v>
      </c>
    </row>
    <row r="230" spans="1:6">
      <c r="A230" s="42">
        <v>14</v>
      </c>
      <c r="B230" s="43">
        <f t="shared" si="20"/>
        <v>43311</v>
      </c>
      <c r="C230" s="42">
        <f t="shared" ca="1" si="24"/>
        <v>62017000.187453799</v>
      </c>
      <c r="D230" s="42">
        <f t="shared" ca="1" si="21"/>
        <v>62774523.167386837</v>
      </c>
      <c r="E230" s="42">
        <f t="shared" ca="1" si="22"/>
        <v>-757522.97993303591</v>
      </c>
      <c r="F230" s="42">
        <f t="shared" ca="1" si="25"/>
        <v>-124791523.35484052</v>
      </c>
    </row>
    <row r="231" spans="1:6">
      <c r="A231" s="42">
        <v>15</v>
      </c>
      <c r="B231" s="43">
        <f t="shared" si="20"/>
        <v>43342</v>
      </c>
      <c r="C231" s="42">
        <f t="shared" ca="1" si="24"/>
        <v>62017000.187453799</v>
      </c>
      <c r="D231" s="42">
        <f t="shared" ca="1" si="21"/>
        <v>63541299.111239314</v>
      </c>
      <c r="E231" s="42">
        <f t="shared" ca="1" si="22"/>
        <v>-1524298.9237855165</v>
      </c>
      <c r="F231" s="42">
        <f t="shared" ca="1" si="25"/>
        <v>-188332822.46607983</v>
      </c>
    </row>
    <row r="232" spans="1:6">
      <c r="A232" s="42">
        <v>16</v>
      </c>
      <c r="B232" s="43">
        <f t="shared" si="20"/>
        <v>43373</v>
      </c>
      <c r="C232" s="42">
        <f t="shared" ca="1" si="24"/>
        <v>62017000.187453799</v>
      </c>
      <c r="D232" s="42">
        <f t="shared" ca="1" si="21"/>
        <v>64317441.041775644</v>
      </c>
      <c r="E232" s="42">
        <f t="shared" ca="1" si="22"/>
        <v>-2300440.8543218486</v>
      </c>
      <c r="F232" s="42">
        <f t="shared" ca="1" si="25"/>
        <v>-252650263.50785547</v>
      </c>
    </row>
    <row r="233" spans="1:6">
      <c r="A233" s="42">
        <v>17</v>
      </c>
      <c r="B233" s="43">
        <f t="shared" si="20"/>
        <v>43403</v>
      </c>
      <c r="C233" s="42">
        <f t="shared" ca="1" si="24"/>
        <v>62017000.187453799</v>
      </c>
      <c r="D233" s="42">
        <f t="shared" ca="1" si="21"/>
        <v>65103063.362306558</v>
      </c>
      <c r="E233" s="42">
        <f t="shared" ca="1" si="22"/>
        <v>-3086063.1748527582</v>
      </c>
      <c r="F233" s="42">
        <f t="shared" ca="1" si="25"/>
        <v>-317753326.87016201</v>
      </c>
    </row>
    <row r="234" spans="1:6">
      <c r="A234" s="42">
        <v>18</v>
      </c>
      <c r="B234" s="43">
        <f t="shared" si="20"/>
        <v>43434</v>
      </c>
      <c r="C234" s="42">
        <f t="shared" ca="1" si="24"/>
        <v>62017000.187453799</v>
      </c>
      <c r="D234" s="42">
        <f t="shared" ca="1" si="21"/>
        <v>65898281.873552136</v>
      </c>
      <c r="E234" s="42">
        <f t="shared" ca="1" si="22"/>
        <v>-3881281.6860983367</v>
      </c>
      <c r="F234" s="42">
        <f t="shared" ca="1" si="25"/>
        <v>-383651608.74371415</v>
      </c>
    </row>
    <row r="235" spans="1:6">
      <c r="A235" s="42">
        <v>19</v>
      </c>
      <c r="B235" s="43">
        <f t="shared" si="20"/>
        <v>43464</v>
      </c>
      <c r="C235" s="42">
        <f t="shared" ca="1" si="24"/>
        <v>62017000.187453799</v>
      </c>
      <c r="D235" s="42">
        <f t="shared" ca="1" si="21"/>
        <v>66703213.790710866</v>
      </c>
      <c r="E235" s="42">
        <f t="shared" ca="1" si="22"/>
        <v>-4686213.6032570666</v>
      </c>
      <c r="F235" s="42">
        <f t="shared" ca="1" si="25"/>
        <v>-450354822.53442502</v>
      </c>
    </row>
    <row r="236" spans="1:6">
      <c r="A236" s="42">
        <v>20</v>
      </c>
      <c r="B236" s="43">
        <f t="shared" si="20"/>
        <v>43495</v>
      </c>
      <c r="C236" s="42">
        <f t="shared" ca="1" si="24"/>
        <v>62017000.187453799</v>
      </c>
      <c r="D236" s="42">
        <f t="shared" ca="1" si="21"/>
        <v>67517977.760737136</v>
      </c>
      <c r="E236" s="42">
        <f t="shared" ca="1" si="22"/>
        <v>-5500977.5732833361</v>
      </c>
      <c r="F236" s="42">
        <f t="shared" ca="1" si="25"/>
        <v>-517872800.29516214</v>
      </c>
    </row>
    <row r="237" spans="1:6">
      <c r="A237" s="42">
        <v>21</v>
      </c>
      <c r="B237" s="43">
        <f t="shared" si="20"/>
        <v>43524</v>
      </c>
      <c r="C237" s="42">
        <f t="shared" ca="1" si="24"/>
        <v>62017000.187453799</v>
      </c>
      <c r="D237" s="42">
        <f t="shared" ca="1" si="21"/>
        <v>68342693.879829809</v>
      </c>
      <c r="E237" s="42">
        <f t="shared" ca="1" si="22"/>
        <v>-6325693.6923760036</v>
      </c>
      <c r="F237" s="42">
        <f t="shared" ca="1" si="25"/>
        <v>-586215494.17499197</v>
      </c>
    </row>
    <row r="238" spans="1:6">
      <c r="A238" s="42">
        <v>22</v>
      </c>
      <c r="B238" s="43">
        <f t="shared" si="20"/>
        <v>43554</v>
      </c>
      <c r="C238" s="42">
        <f t="shared" ca="1" si="24"/>
        <v>62017000.187453799</v>
      </c>
      <c r="D238" s="42">
        <f t="shared" ca="1" si="21"/>
        <v>69177483.711134374</v>
      </c>
      <c r="E238" s="42">
        <f t="shared" ca="1" si="22"/>
        <v>-7160483.5236805733</v>
      </c>
      <c r="F238" s="42">
        <f t="shared" ca="1" si="25"/>
        <v>-655392977.88612628</v>
      </c>
    </row>
    <row r="239" spans="1:6">
      <c r="A239" s="42">
        <v>23</v>
      </c>
      <c r="B239" s="43">
        <f t="shared" si="20"/>
        <v>43585</v>
      </c>
      <c r="C239" s="42">
        <f t="shared" ca="1" si="24"/>
        <v>62017000.187453799</v>
      </c>
      <c r="D239" s="42">
        <f t="shared" ca="1" si="21"/>
        <v>70022470.302661404</v>
      </c>
      <c r="E239" s="42">
        <f t="shared" ca="1" si="22"/>
        <v>-8005470.1152076004</v>
      </c>
      <c r="F239" s="42">
        <f t="shared" ca="1" si="25"/>
        <v>-725415448.1887877</v>
      </c>
    </row>
    <row r="240" spans="1:6">
      <c r="A240" s="42">
        <v>24</v>
      </c>
      <c r="B240" s="43">
        <f t="shared" si="20"/>
        <v>43615</v>
      </c>
      <c r="C240" s="42">
        <f t="shared" ca="1" si="24"/>
        <v>62017000.187453799</v>
      </c>
      <c r="D240" s="42">
        <f t="shared" ca="1" si="21"/>
        <v>70877778.205423772</v>
      </c>
      <c r="E240" s="42">
        <f t="shared" ca="1" si="22"/>
        <v>-8860778.0179699715</v>
      </c>
      <c r="F240" s="42">
        <f t="shared" ca="1" si="25"/>
        <v>-796293226.39421153</v>
      </c>
    </row>
    <row r="241" spans="1:6">
      <c r="A241" s="42">
        <v>25</v>
      </c>
      <c r="B241" s="43">
        <f t="shared" si="20"/>
        <v>43646</v>
      </c>
      <c r="C241" s="42">
        <f t="shared" ca="1" si="24"/>
        <v>62017000.187453799</v>
      </c>
      <c r="D241" s="42">
        <f t="shared" ca="1" si="21"/>
        <v>71743533.49179551</v>
      </c>
      <c r="E241" s="42">
        <f t="shared" ca="1" si="22"/>
        <v>-9726533.3043417148</v>
      </c>
      <c r="F241" s="42">
        <f t="shared" ca="1" si="25"/>
        <v>-868036759.88600707</v>
      </c>
    </row>
    <row r="242" spans="1:6">
      <c r="A242" s="42">
        <v>26</v>
      </c>
      <c r="B242" s="43">
        <f t="shared" si="20"/>
        <v>43676</v>
      </c>
      <c r="C242" s="42">
        <f t="shared" ca="1" si="24"/>
        <v>62017000.187453799</v>
      </c>
      <c r="D242" s="42">
        <f t="shared" ca="1" si="21"/>
        <v>72619863.774094865</v>
      </c>
      <c r="E242" s="42">
        <f t="shared" ca="1" si="22"/>
        <v>-10602863.586641071</v>
      </c>
      <c r="F242" s="42">
        <f t="shared" ca="1" si="25"/>
        <v>-940656623.66010189</v>
      </c>
    </row>
    <row r="243" spans="1:6">
      <c r="A243" s="42">
        <v>27</v>
      </c>
      <c r="B243" s="43">
        <f t="shared" si="20"/>
        <v>43707</v>
      </c>
      <c r="C243" s="42">
        <f t="shared" ca="1" si="24"/>
        <v>62017000.187453799</v>
      </c>
      <c r="D243" s="42">
        <f t="shared" ca="1" si="21"/>
        <v>73506898.223394349</v>
      </c>
      <c r="E243" s="42">
        <f t="shared" ca="1" si="22"/>
        <v>-11489898.035940547</v>
      </c>
      <c r="F243" s="42">
        <f t="shared" ca="1" si="25"/>
        <v>-1014163521.8834963</v>
      </c>
    </row>
    <row r="244" spans="1:6">
      <c r="A244" s="42">
        <v>28</v>
      </c>
      <c r="B244" s="43">
        <f t="shared" si="20"/>
        <v>43738</v>
      </c>
      <c r="C244" s="42">
        <f t="shared" ca="1" si="24"/>
        <v>62017000.187453799</v>
      </c>
      <c r="D244" s="42">
        <f t="shared" ca="1" si="21"/>
        <v>74404767.588560522</v>
      </c>
      <c r="E244" s="42">
        <f t="shared" ca="1" si="22"/>
        <v>-12387767.40110673</v>
      </c>
      <c r="F244" s="42">
        <f t="shared" ca="1" si="25"/>
        <v>-1088568289.4720569</v>
      </c>
    </row>
    <row r="245" spans="1:6">
      <c r="A245" s="42">
        <v>29</v>
      </c>
      <c r="B245" s="43">
        <f t="shared" si="20"/>
        <v>43768</v>
      </c>
      <c r="C245" s="42">
        <f t="shared" ca="1" si="24"/>
        <v>62017000.187453799</v>
      </c>
      <c r="D245" s="42">
        <f t="shared" ca="1" si="21"/>
        <v>75313604.215526462</v>
      </c>
      <c r="E245" s="42">
        <f t="shared" ca="1" si="22"/>
        <v>-13296604.028072668</v>
      </c>
      <c r="F245" s="42">
        <f t="shared" ca="1" si="25"/>
        <v>-1163881893.6875834</v>
      </c>
    </row>
    <row r="246" spans="1:6">
      <c r="A246" s="42">
        <v>30</v>
      </c>
      <c r="B246" s="43">
        <f t="shared" si="20"/>
        <v>43799</v>
      </c>
      <c r="C246" s="42">
        <f t="shared" ca="1" si="24"/>
        <v>62017000.187453799</v>
      </c>
      <c r="D246" s="42">
        <f t="shared" ca="1" si="21"/>
        <v>76233542.066799462</v>
      </c>
      <c r="E246" s="42">
        <f t="shared" ca="1" si="22"/>
        <v>-14216541.879345661</v>
      </c>
      <c r="F246" s="42">
        <f t="shared" ca="1" si="25"/>
        <v>-1240115435.7543828</v>
      </c>
    </row>
    <row r="247" spans="1:6">
      <c r="A247" s="42">
        <v>31</v>
      </c>
      <c r="B247" s="43">
        <f t="shared" si="20"/>
        <v>43829</v>
      </c>
      <c r="C247" s="42">
        <f t="shared" ca="1" si="24"/>
        <v>62017000.187453799</v>
      </c>
      <c r="D247" s="42">
        <f t="shared" ca="1" si="21"/>
        <v>77164716.741207123</v>
      </c>
      <c r="E247" s="42">
        <f t="shared" ca="1" si="22"/>
        <v>-15147716.553753326</v>
      </c>
      <c r="F247" s="42">
        <f t="shared" ca="1" si="25"/>
        <v>-1317280152.49559</v>
      </c>
    </row>
    <row r="248" spans="1:6">
      <c r="A248" s="42">
        <v>32</v>
      </c>
      <c r="B248" s="43">
        <f t="shared" si="20"/>
        <v>43860</v>
      </c>
      <c r="C248" s="42">
        <f t="shared" ca="1" si="24"/>
        <v>62017000.187453799</v>
      </c>
      <c r="D248" s="42">
        <f t="shared" ca="1" si="21"/>
        <v>78107265.493884683</v>
      </c>
      <c r="E248" s="42">
        <f t="shared" ca="1" si="22"/>
        <v>-16090265.306430876</v>
      </c>
      <c r="F248" s="42">
        <f t="shared" ca="1" si="25"/>
        <v>-1395387417.9894748</v>
      </c>
    </row>
    <row r="249" spans="1:6">
      <c r="A249" s="42">
        <v>33</v>
      </c>
      <c r="B249" s="43">
        <f t="shared" si="20"/>
        <v>43890</v>
      </c>
      <c r="C249" s="42">
        <f t="shared" ca="1" si="24"/>
        <v>62017000.187453799</v>
      </c>
      <c r="D249" s="42">
        <f t="shared" ca="1" si="21"/>
        <v>79061327.256506309</v>
      </c>
      <c r="E249" s="42">
        <f t="shared" ca="1" si="22"/>
        <v>-17044327.069052514</v>
      </c>
      <c r="F249" s="42">
        <f t="shared" ca="1" si="25"/>
        <v>-1474448745.245981</v>
      </c>
    </row>
    <row r="250" spans="1:6">
      <c r="A250" s="42">
        <v>34</v>
      </c>
      <c r="B250" s="43">
        <f t="shared" si="20"/>
        <v>43920</v>
      </c>
      <c r="C250" s="42">
        <f t="shared" ca="1" si="24"/>
        <v>62017000.187453799</v>
      </c>
      <c r="D250" s="42">
        <f t="shared" ca="1" si="21"/>
        <v>80027042.657763749</v>
      </c>
      <c r="E250" s="42">
        <f t="shared" ca="1" si="22"/>
        <v>-18010042.47030995</v>
      </c>
      <c r="F250" s="42">
        <f t="shared" ca="1" si="25"/>
        <v>-1554475787.9037447</v>
      </c>
    </row>
    <row r="251" spans="1:6">
      <c r="A251" s="42">
        <v>35</v>
      </c>
      <c r="B251" s="43">
        <f t="shared" si="20"/>
        <v>43951</v>
      </c>
      <c r="C251" s="42">
        <f t="shared" ca="1" si="24"/>
        <v>62017000.187453799</v>
      </c>
      <c r="D251" s="42">
        <f t="shared" ca="1" si="21"/>
        <v>81004554.044094905</v>
      </c>
      <c r="E251" s="42">
        <f t="shared" ca="1" si="22"/>
        <v>-18987553.856641106</v>
      </c>
      <c r="F251" s="42">
        <f t="shared" ca="1" si="25"/>
        <v>-1635480341.9478395</v>
      </c>
    </row>
    <row r="252" spans="1:6">
      <c r="A252" s="42">
        <v>36</v>
      </c>
      <c r="B252" s="43">
        <f t="shared" si="20"/>
        <v>43981</v>
      </c>
      <c r="C252" s="42">
        <f t="shared" ca="1" si="24"/>
        <v>62017000.187453799</v>
      </c>
      <c r="D252" s="42">
        <f t="shared" ca="1" si="21"/>
        <v>81994005.500665724</v>
      </c>
      <c r="E252" s="42">
        <f t="shared" ca="1" si="22"/>
        <v>-19977005.313211933</v>
      </c>
      <c r="F252" s="42">
        <f t="shared" ca="1" si="25"/>
        <v>-1717474347.4485052</v>
      </c>
    </row>
    <row r="253" spans="1:6">
      <c r="A253" s="42">
        <v>37</v>
      </c>
      <c r="B253" s="43">
        <f t="shared" si="20"/>
        <v>44012</v>
      </c>
      <c r="C253" s="42">
        <f t="shared" ca="1" si="24"/>
        <v>62017000.187453799</v>
      </c>
      <c r="D253" s="42">
        <f t="shared" ca="1" si="21"/>
        <v>82995542.872608393</v>
      </c>
      <c r="E253" s="42">
        <f t="shared" ca="1" si="22"/>
        <v>-20978542.685154598</v>
      </c>
      <c r="F253" s="42">
        <f t="shared" ca="1" si="25"/>
        <v>-1800469890.3211136</v>
      </c>
    </row>
    <row r="254" spans="1:6">
      <c r="A254" s="42">
        <v>38</v>
      </c>
      <c r="B254" s="43">
        <f t="shared" si="20"/>
        <v>44042</v>
      </c>
      <c r="C254" s="42">
        <f t="shared" ca="1" si="24"/>
        <v>62017000.187453799</v>
      </c>
      <c r="D254" s="42">
        <f t="shared" ca="1" si="21"/>
        <v>84009313.786518827</v>
      </c>
      <c r="E254" s="42">
        <f t="shared" ca="1" si="22"/>
        <v>-21992313.599065028</v>
      </c>
      <c r="F254" s="42">
        <f t="shared" ca="1" si="25"/>
        <v>-1884479204.1076324</v>
      </c>
    </row>
    <row r="255" spans="1:6">
      <c r="A255" s="42">
        <v>39</v>
      </c>
      <c r="B255" s="43">
        <f t="shared" si="20"/>
        <v>44073</v>
      </c>
      <c r="C255" s="42">
        <f t="shared" ca="1" si="24"/>
        <v>62017000.187453799</v>
      </c>
      <c r="D255" s="42">
        <f t="shared" ca="1" si="21"/>
        <v>85035467.672216892</v>
      </c>
      <c r="E255" s="42">
        <f t="shared" ca="1" si="22"/>
        <v>-23018467.484763093</v>
      </c>
      <c r="F255" s="42">
        <f t="shared" ca="1" si="25"/>
        <v>-1969514671.7798493</v>
      </c>
    </row>
    <row r="256" spans="1:6">
      <c r="A256" s="42">
        <v>40</v>
      </c>
      <c r="B256" s="43">
        <f t="shared" si="20"/>
        <v>44104</v>
      </c>
      <c r="C256" s="42">
        <f t="shared" ca="1" si="24"/>
        <v>62017000.187453799</v>
      </c>
      <c r="D256" s="42">
        <f t="shared" ca="1" si="21"/>
        <v>86074155.784772336</v>
      </c>
      <c r="E256" s="42">
        <f t="shared" ca="1" si="22"/>
        <v>-24057155.597318541</v>
      </c>
      <c r="F256" s="42">
        <f t="shared" ca="1" si="25"/>
        <v>-2055588827.5646217</v>
      </c>
    </row>
    <row r="257" spans="1:6">
      <c r="A257" s="42">
        <v>41</v>
      </c>
      <c r="B257" s="43">
        <f t="shared" si="20"/>
        <v>44134</v>
      </c>
      <c r="C257" s="42">
        <f t="shared" ca="1" si="24"/>
        <v>62017000.187453799</v>
      </c>
      <c r="D257" s="42">
        <f t="shared" ca="1" si="21"/>
        <v>87125531.226799801</v>
      </c>
      <c r="E257" s="42">
        <f t="shared" ca="1" si="22"/>
        <v>-25108531.039345998</v>
      </c>
      <c r="F257" s="42">
        <f t="shared" ca="1" si="25"/>
        <v>-2142714358.7914214</v>
      </c>
    </row>
    <row r="258" spans="1:6">
      <c r="A258" s="42">
        <v>42</v>
      </c>
      <c r="B258" s="43">
        <f t="shared" si="20"/>
        <v>44165</v>
      </c>
      <c r="C258" s="42">
        <f t="shared" ca="1" si="24"/>
        <v>62017000.187453799</v>
      </c>
      <c r="D258" s="42">
        <f t="shared" ca="1" si="21"/>
        <v>88189748.971026093</v>
      </c>
      <c r="E258" s="42">
        <f t="shared" ca="1" si="22"/>
        <v>-26172748.783572301</v>
      </c>
      <c r="F258" s="42">
        <f t="shared" ca="1" si="25"/>
        <v>-2230904107.7624474</v>
      </c>
    </row>
    <row r="259" spans="1:6">
      <c r="A259" s="42">
        <v>43</v>
      </c>
      <c r="B259" s="43">
        <f t="shared" si="20"/>
        <v>44195</v>
      </c>
      <c r="C259" s="42">
        <f t="shared" ca="1" si="24"/>
        <v>62017000.187453799</v>
      </c>
      <c r="D259" s="42">
        <f t="shared" ca="1" si="21"/>
        <v>89266965.883133262</v>
      </c>
      <c r="E259" s="42">
        <f t="shared" ca="1" si="22"/>
        <v>-27249965.69567946</v>
      </c>
      <c r="F259" s="42">
        <f t="shared" ca="1" si="25"/>
        <v>-2320171073.6455808</v>
      </c>
    </row>
    <row r="260" spans="1:6">
      <c r="A260" s="42">
        <v>44</v>
      </c>
      <c r="B260" s="43">
        <f t="shared" si="20"/>
        <v>44226</v>
      </c>
      <c r="C260" s="42">
        <f t="shared" ca="1" si="24"/>
        <v>62017000.187453799</v>
      </c>
      <c r="D260" s="42">
        <f t="shared" ca="1" si="21"/>
        <v>90357340.744880468</v>
      </c>
      <c r="E260" s="42">
        <f t="shared" ca="1" si="22"/>
        <v>-28340340.557426676</v>
      </c>
      <c r="F260" s="42">
        <f t="shared" ca="1" si="25"/>
        <v>-2410528414.3904614</v>
      </c>
    </row>
    <row r="261" spans="1:6">
      <c r="A261" s="42">
        <v>45</v>
      </c>
      <c r="B261" s="43">
        <f t="shared" si="20"/>
        <v>44255</v>
      </c>
      <c r="C261" s="42">
        <f t="shared" ca="1" si="24"/>
        <v>62017000.187453799</v>
      </c>
      <c r="D261" s="42">
        <f t="shared" ca="1" si="21"/>
        <v>91461034.277508557</v>
      </c>
      <c r="E261" s="42">
        <f t="shared" ca="1" si="22"/>
        <v>-29444034.09005475</v>
      </c>
      <c r="F261" s="42">
        <f t="shared" ca="1" si="25"/>
        <v>-2501989448.6679702</v>
      </c>
    </row>
    <row r="262" spans="1:6">
      <c r="A262" s="42">
        <v>46</v>
      </c>
      <c r="B262" s="43">
        <f t="shared" si="20"/>
        <v>44285</v>
      </c>
      <c r="C262" s="42">
        <f t="shared" ca="1" si="24"/>
        <v>62017000.187453799</v>
      </c>
      <c r="D262" s="42">
        <f t="shared" ca="1" si="21"/>
        <v>92578209.165430203</v>
      </c>
      <c r="E262" s="42">
        <f t="shared" ca="1" si="22"/>
        <v>-30561208.977976408</v>
      </c>
      <c r="F262" s="42">
        <f t="shared" ca="1" si="25"/>
        <v>-2594567657.8334002</v>
      </c>
    </row>
    <row r="263" spans="1:6">
      <c r="A263" s="42">
        <v>47</v>
      </c>
      <c r="B263" s="43">
        <f t="shared" si="20"/>
        <v>44316</v>
      </c>
      <c r="C263" s="42">
        <f t="shared" ca="1" si="24"/>
        <v>62017000.187453799</v>
      </c>
      <c r="D263" s="42">
        <f t="shared" ca="1" si="21"/>
        <v>93709030.080209762</v>
      </c>
      <c r="E263" s="42">
        <f t="shared" ca="1" si="22"/>
        <v>-31692029.892755967</v>
      </c>
      <c r="F263" s="42">
        <f t="shared" ca="1" si="25"/>
        <v>-2688276687.91361</v>
      </c>
    </row>
    <row r="264" spans="1:6">
      <c r="A264" s="42">
        <v>48</v>
      </c>
      <c r="B264" s="43">
        <f t="shared" si="20"/>
        <v>44346</v>
      </c>
      <c r="C264" s="42">
        <f t="shared" ca="1" si="24"/>
        <v>62017000.187453799</v>
      </c>
      <c r="D264" s="42">
        <f t="shared" ca="1" si="21"/>
        <v>94853663.704835743</v>
      </c>
      <c r="E264" s="42">
        <f t="shared" ca="1" si="22"/>
        <v>-32836663.517381944</v>
      </c>
      <c r="F264" s="42">
        <f t="shared" ca="1" si="25"/>
        <v>-2783130351.6184459</v>
      </c>
    </row>
    <row r="265" spans="1:6">
      <c r="A265" s="42">
        <v>49</v>
      </c>
      <c r="B265" s="43">
        <f t="shared" si="20"/>
        <v>44377</v>
      </c>
      <c r="C265" s="42">
        <f t="shared" ca="1" si="24"/>
        <v>62017000.187453799</v>
      </c>
      <c r="D265" s="42">
        <f t="shared" ca="1" si="21"/>
        <v>96012278.758289903</v>
      </c>
      <c r="E265" s="42">
        <f t="shared" ca="1" si="22"/>
        <v>-33995278.570836104</v>
      </c>
      <c r="F265" s="42">
        <f t="shared" ca="1" si="25"/>
        <v>-2879142630.3767357</v>
      </c>
    </row>
    <row r="266" spans="1:6">
      <c r="A266" s="42">
        <v>50</v>
      </c>
      <c r="B266" s="43">
        <f t="shared" si="20"/>
        <v>44407</v>
      </c>
      <c r="C266" s="42">
        <f t="shared" ca="1" si="24"/>
        <v>62017000.187453799</v>
      </c>
      <c r="D266" s="42">
        <f t="shared" ca="1" si="21"/>
        <v>97185046.020416439</v>
      </c>
      <c r="E266" s="42">
        <f t="shared" ca="1" si="22"/>
        <v>-35168045.83296264</v>
      </c>
      <c r="F266" s="42">
        <f t="shared" ca="1" si="25"/>
        <v>-2976327676.3971519</v>
      </c>
    </row>
    <row r="267" spans="1:6">
      <c r="A267" s="42">
        <v>51</v>
      </c>
      <c r="B267" s="43">
        <f t="shared" si="20"/>
        <v>44438</v>
      </c>
      <c r="C267" s="42">
        <f t="shared" ca="1" si="24"/>
        <v>62017000.187453799</v>
      </c>
      <c r="D267" s="42">
        <f t="shared" ca="1" si="21"/>
        <v>98372138.357094944</v>
      </c>
      <c r="E267" s="42">
        <f t="shared" ca="1" si="22"/>
        <v>-36355138.169641137</v>
      </c>
      <c r="F267" s="42">
        <f t="shared" ca="1" si="25"/>
        <v>-3074699814.7542467</v>
      </c>
    </row>
    <row r="268" spans="1:6">
      <c r="A268" s="42">
        <v>52</v>
      </c>
      <c r="B268" s="43">
        <f t="shared" si="20"/>
        <v>44469</v>
      </c>
      <c r="C268" s="42">
        <f t="shared" ca="1" si="24"/>
        <v>62017000.187453799</v>
      </c>
      <c r="D268" s="42">
        <f t="shared" ca="1" si="21"/>
        <v>99573730.745720774</v>
      </c>
      <c r="E268" s="42">
        <f t="shared" ca="1" si="22"/>
        <v>-37556730.558266968</v>
      </c>
      <c r="F268" s="42">
        <f t="shared" ca="1" si="25"/>
        <v>-3174273545.4999676</v>
      </c>
    </row>
    <row r="269" spans="1:6">
      <c r="A269" s="42">
        <v>53</v>
      </c>
      <c r="B269" s="43">
        <f t="shared" si="20"/>
        <v>44499</v>
      </c>
      <c r="C269" s="42">
        <f t="shared" ca="1" si="24"/>
        <v>62017000.187453799</v>
      </c>
      <c r="D269" s="42">
        <f t="shared" ca="1" si="21"/>
        <v>100790000.30099681</v>
      </c>
      <c r="E269" s="42">
        <f t="shared" ca="1" si="22"/>
        <v>-38773000.113543004</v>
      </c>
      <c r="F269" s="42">
        <f t="shared" ca="1" si="25"/>
        <v>-3275063545.8009644</v>
      </c>
    </row>
    <row r="270" spans="1:6">
      <c r="A270" s="42">
        <v>54</v>
      </c>
      <c r="B270" s="43">
        <f t="shared" si="20"/>
        <v>44530</v>
      </c>
      <c r="C270" s="42">
        <f t="shared" ca="1" si="24"/>
        <v>62017000.187453799</v>
      </c>
      <c r="D270" s="42">
        <f t="shared" ca="1" si="21"/>
        <v>102021126.30104008</v>
      </c>
      <c r="E270" s="42">
        <f t="shared" ca="1" si="22"/>
        <v>-40004126.113586277</v>
      </c>
      <c r="F270" s="42">
        <f t="shared" ca="1" si="25"/>
        <v>-3377084672.1020045</v>
      </c>
    </row>
    <row r="271" spans="1:6">
      <c r="A271" s="42">
        <v>55</v>
      </c>
      <c r="B271" s="43">
        <f t="shared" si="20"/>
        <v>44560</v>
      </c>
      <c r="C271" s="42">
        <f t="shared" ca="1" si="24"/>
        <v>62017000.187453799</v>
      </c>
      <c r="D271" s="42">
        <f t="shared" ca="1" si="21"/>
        <v>103267290.21380739</v>
      </c>
      <c r="E271" s="42">
        <f t="shared" ca="1" si="22"/>
        <v>-41250290.02635359</v>
      </c>
      <c r="F271" s="42">
        <f t="shared" ca="1" si="25"/>
        <v>-3480351962.3158121</v>
      </c>
    </row>
    <row r="272" spans="1:6">
      <c r="A272" s="42">
        <v>56</v>
      </c>
      <c r="B272" s="43">
        <f t="shared" si="20"/>
        <v>44591</v>
      </c>
      <c r="C272" s="42">
        <f t="shared" ca="1" si="24"/>
        <v>62017000.187453799</v>
      </c>
      <c r="D272" s="42">
        <f t="shared" ca="1" si="21"/>
        <v>104528675.72384369</v>
      </c>
      <c r="E272" s="42">
        <f t="shared" ca="1" si="22"/>
        <v>-42511675.536389902</v>
      </c>
      <c r="F272" s="42">
        <f t="shared" ca="1" si="25"/>
        <v>-3584880638.0396557</v>
      </c>
    </row>
    <row r="273" spans="1:6">
      <c r="A273" s="42">
        <v>57</v>
      </c>
      <c r="B273" s="43">
        <f t="shared" si="20"/>
        <v>44620</v>
      </c>
      <c r="C273" s="42">
        <f t="shared" ca="1" si="24"/>
        <v>62017000.187453799</v>
      </c>
      <c r="D273" s="42">
        <f t="shared" ca="1" si="21"/>
        <v>105805468.7593572</v>
      </c>
      <c r="E273" s="42">
        <f t="shared" ca="1" si="22"/>
        <v>-43788468.5719034</v>
      </c>
      <c r="F273" s="42">
        <f t="shared" ca="1" si="25"/>
        <v>-3690686106.7990127</v>
      </c>
    </row>
    <row r="274" spans="1:6">
      <c r="A274" s="42">
        <v>58</v>
      </c>
      <c r="B274" s="43">
        <f t="shared" si="20"/>
        <v>44650</v>
      </c>
      <c r="C274" s="42">
        <f t="shared" ca="1" si="24"/>
        <v>62017000.187453799</v>
      </c>
      <c r="D274" s="42">
        <f t="shared" ca="1" si="21"/>
        <v>107097857.51962513</v>
      </c>
      <c r="E274" s="42">
        <f t="shared" ca="1" si="22"/>
        <v>-45080857.332171336</v>
      </c>
      <c r="F274" s="42">
        <f t="shared" ca="1" si="25"/>
        <v>-3797783964.3186378</v>
      </c>
    </row>
    <row r="275" spans="1:6">
      <c r="A275" s="42">
        <v>59</v>
      </c>
      <c r="B275" s="43">
        <f t="shared" si="20"/>
        <v>44681</v>
      </c>
      <c r="C275" s="42">
        <f t="shared" ca="1" si="24"/>
        <v>62017000.187453799</v>
      </c>
      <c r="D275" s="42">
        <f t="shared" ca="1" si="21"/>
        <v>108406032.50273441</v>
      </c>
      <c r="E275" s="42">
        <f t="shared" ca="1" si="22"/>
        <v>-46389032.315280609</v>
      </c>
      <c r="F275" s="42">
        <f t="shared" ca="1" si="25"/>
        <v>-3906189996.821372</v>
      </c>
    </row>
    <row r="276" spans="1:6">
      <c r="A276" s="42">
        <v>60</v>
      </c>
      <c r="B276" s="43">
        <f t="shared" si="20"/>
        <v>44711</v>
      </c>
      <c r="C276" s="42">
        <f t="shared" ca="1" si="24"/>
        <v>62017000.187453799</v>
      </c>
      <c r="D276" s="42">
        <f t="shared" ca="1" si="21"/>
        <v>109730186.53366095</v>
      </c>
      <c r="E276" s="42">
        <f t="shared" ca="1" si="22"/>
        <v>-47713186.346207149</v>
      </c>
      <c r="F276" s="42">
        <f t="shared" ca="1" si="25"/>
        <v>-4015920183.3550329</v>
      </c>
    </row>
  </sheetData>
  <mergeCells count="2">
    <mergeCell ref="A1:F1"/>
    <mergeCell ref="A144:F144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7"/>
  <sheetViews>
    <sheetView topLeftCell="A208" workbookViewId="0">
      <selection activeCell="B215" sqref="B215"/>
    </sheetView>
  </sheetViews>
  <sheetFormatPr defaultColWidth="9" defaultRowHeight="15"/>
  <cols>
    <col min="1" max="1" width="26.42578125" customWidth="1" collapsed="1"/>
    <col min="2" max="2" width="16" customWidth="1" collapsed="1"/>
    <col min="3" max="3" width="26.140625" customWidth="1" collapsed="1"/>
    <col min="4" max="4" width="24" customWidth="1" collapsed="1"/>
    <col min="5" max="5" width="23.7109375" customWidth="1" collapsed="1"/>
    <col min="6" max="6" width="24.85546875" customWidth="1" collapsed="1"/>
  </cols>
  <sheetData>
    <row r="1" spans="1:6" ht="18.75">
      <c r="A1" s="110" t="s">
        <v>88</v>
      </c>
      <c r="B1" s="110"/>
      <c r="C1" s="110"/>
      <c r="D1" s="110"/>
      <c r="E1" s="110"/>
      <c r="F1" s="110"/>
    </row>
    <row r="3" spans="1:6">
      <c r="A3" s="70" t="s">
        <v>33</v>
      </c>
      <c r="B3" s="83">
        <f>3693580</f>
        <v>3693580</v>
      </c>
      <c r="C3" s="70" t="s">
        <v>87</v>
      </c>
      <c r="E3" s="81" t="s">
        <v>86</v>
      </c>
      <c r="F3" s="77"/>
    </row>
    <row r="4" spans="1:6">
      <c r="A4" s="70" t="s">
        <v>34</v>
      </c>
      <c r="B4" s="82">
        <v>0.1</v>
      </c>
      <c r="C4" s="70" t="s">
        <v>85</v>
      </c>
      <c r="D4" s="70"/>
      <c r="E4" s="81" t="s">
        <v>84</v>
      </c>
      <c r="F4" s="77"/>
    </row>
    <row r="5" spans="1:6">
      <c r="A5" s="70" t="s">
        <v>35</v>
      </c>
      <c r="B5" s="70">
        <v>12</v>
      </c>
      <c r="C5" s="70" t="s">
        <v>83</v>
      </c>
      <c r="D5" s="70" t="s">
        <v>89</v>
      </c>
      <c r="E5" s="70"/>
      <c r="F5" s="77"/>
    </row>
    <row r="6" spans="1:6">
      <c r="A6" s="70" t="s">
        <v>36</v>
      </c>
      <c r="B6" s="70">
        <v>1</v>
      </c>
      <c r="C6" s="70" t="s">
        <v>82</v>
      </c>
      <c r="D6" s="70"/>
      <c r="E6" s="70"/>
      <c r="F6" s="77"/>
    </row>
    <row r="7" spans="1:6">
      <c r="A7" s="70" t="s">
        <v>37</v>
      </c>
      <c r="B7" s="80">
        <v>44562</v>
      </c>
      <c r="C7" s="70"/>
      <c r="D7" s="70"/>
      <c r="E7" s="70"/>
      <c r="F7" s="77"/>
    </row>
    <row r="8" spans="1:6">
      <c r="A8" s="70"/>
      <c r="B8" s="70"/>
      <c r="C8" s="70"/>
      <c r="D8" s="70"/>
      <c r="E8" s="70"/>
      <c r="F8" s="77"/>
    </row>
    <row r="9" spans="1:6">
      <c r="A9" s="70" t="s">
        <v>38</v>
      </c>
      <c r="B9" s="79">
        <f>B4/(52/B6)</f>
        <v>1.9230769230769232E-3</v>
      </c>
      <c r="C9" s="70" t="s">
        <v>81</v>
      </c>
      <c r="D9" s="70"/>
      <c r="F9" s="77"/>
    </row>
    <row r="10" spans="1:6">
      <c r="A10" s="70" t="s">
        <v>39</v>
      </c>
      <c r="B10" s="78">
        <f>52</f>
        <v>52</v>
      </c>
      <c r="C10" s="70" t="s">
        <v>80</v>
      </c>
      <c r="D10" s="70"/>
      <c r="E10" s="70"/>
      <c r="F10" s="77"/>
    </row>
    <row r="11" spans="1:6">
      <c r="A11" s="70" t="s">
        <v>79</v>
      </c>
      <c r="B11" s="78">
        <f>B3*-1</f>
        <v>-3693580</v>
      </c>
      <c r="C11" s="70" t="s">
        <v>78</v>
      </c>
      <c r="D11" s="70"/>
      <c r="E11" s="70"/>
      <c r="F11" s="77"/>
    </row>
    <row r="12" spans="1:6">
      <c r="A12" s="70" t="s">
        <v>40</v>
      </c>
      <c r="B12" s="78">
        <v>0</v>
      </c>
      <c r="C12" s="70" t="s">
        <v>77</v>
      </c>
      <c r="D12" s="70"/>
      <c r="E12" s="70"/>
      <c r="F12" s="77"/>
    </row>
    <row r="13" spans="1:6">
      <c r="A13" s="68" t="s">
        <v>76</v>
      </c>
      <c r="B13" s="68">
        <v>0</v>
      </c>
      <c r="C13" s="68" t="s">
        <v>75</v>
      </c>
      <c r="D13" s="70"/>
      <c r="E13" s="70"/>
      <c r="F13" s="76"/>
    </row>
    <row r="14" spans="1:6">
      <c r="A14" s="68" t="s">
        <v>65</v>
      </c>
      <c r="B14" s="68">
        <f>PMT(B9,B10,B11,B12,B13)</f>
        <v>74709.305733464949</v>
      </c>
      <c r="C14" s="73"/>
      <c r="D14" s="70"/>
      <c r="E14" s="70"/>
      <c r="F14" s="70"/>
    </row>
    <row r="15" spans="1:6">
      <c r="A15" s="67"/>
      <c r="B15" s="67"/>
      <c r="C15" s="67"/>
      <c r="D15" s="67"/>
      <c r="E15" s="67">
        <f>SUM(E17:E28)</f>
        <v>76600.422241118111</v>
      </c>
      <c r="F15" s="66" t="s">
        <v>64</v>
      </c>
    </row>
    <row r="16" spans="1:6">
      <c r="A16" s="66" t="s">
        <v>63</v>
      </c>
      <c r="B16" s="66" t="s">
        <v>62</v>
      </c>
      <c r="C16" s="66" t="s">
        <v>61</v>
      </c>
      <c r="D16" s="66" t="s">
        <v>60</v>
      </c>
      <c r="E16" s="66" t="s">
        <v>59</v>
      </c>
      <c r="F16" s="66">
        <f>B3</f>
        <v>3693580</v>
      </c>
    </row>
    <row r="17" spans="1:6">
      <c r="A17" s="64">
        <v>1</v>
      </c>
      <c r="B17" s="65">
        <f t="shared" ref="B17:B48" si="0">EDATE($B$7,$B$6*A17)</f>
        <v>44593</v>
      </c>
      <c r="C17" s="64">
        <f>B14</f>
        <v>74709.305733464949</v>
      </c>
      <c r="D17" s="64">
        <f t="shared" ref="D17:D48" si="1">C17-E17</f>
        <v>67606.267271926481</v>
      </c>
      <c r="E17" s="64">
        <f t="shared" ref="E17:E48" si="2">F16*$B$9</f>
        <v>7103.0384615384619</v>
      </c>
      <c r="F17" s="64">
        <f t="shared" ref="F17:F48" si="3">F16-D17</f>
        <v>3625973.7327280734</v>
      </c>
    </row>
    <row r="18" spans="1:6">
      <c r="A18" s="64">
        <v>2</v>
      </c>
      <c r="B18" s="65">
        <f t="shared" si="0"/>
        <v>44621</v>
      </c>
      <c r="C18" s="64">
        <f t="shared" ref="C18:C49" si="4">$C$17</f>
        <v>74709.305733464949</v>
      </c>
      <c r="D18" s="64">
        <f t="shared" si="1"/>
        <v>67736.279324372503</v>
      </c>
      <c r="E18" s="64">
        <f t="shared" si="2"/>
        <v>6973.0264090924493</v>
      </c>
      <c r="F18" s="64">
        <f t="shared" si="3"/>
        <v>3558237.4534037011</v>
      </c>
    </row>
    <row r="19" spans="1:6">
      <c r="A19" s="64">
        <v>3</v>
      </c>
      <c r="B19" s="65">
        <f t="shared" si="0"/>
        <v>44652</v>
      </c>
      <c r="C19" s="64">
        <f t="shared" si="4"/>
        <v>74709.305733464949</v>
      </c>
      <c r="D19" s="64">
        <f t="shared" si="1"/>
        <v>67866.541399996291</v>
      </c>
      <c r="E19" s="64">
        <f t="shared" si="2"/>
        <v>6842.7643334686563</v>
      </c>
      <c r="F19" s="64">
        <f t="shared" si="3"/>
        <v>3490370.9120037048</v>
      </c>
    </row>
    <row r="20" spans="1:6">
      <c r="A20" s="64">
        <v>4</v>
      </c>
      <c r="B20" s="65">
        <f t="shared" si="0"/>
        <v>44682</v>
      </c>
      <c r="C20" s="64">
        <f t="shared" si="4"/>
        <v>74709.305733464949</v>
      </c>
      <c r="D20" s="64">
        <f t="shared" si="1"/>
        <v>67997.053979611665</v>
      </c>
      <c r="E20" s="64">
        <f t="shared" si="2"/>
        <v>6712.2517538532793</v>
      </c>
      <c r="F20" s="64">
        <f t="shared" si="3"/>
        <v>3422373.8580240933</v>
      </c>
    </row>
    <row r="21" spans="1:6">
      <c r="A21" s="64">
        <v>5</v>
      </c>
      <c r="B21" s="65">
        <f t="shared" si="0"/>
        <v>44713</v>
      </c>
      <c r="C21" s="64">
        <f t="shared" si="4"/>
        <v>74709.305733464949</v>
      </c>
      <c r="D21" s="64">
        <f t="shared" si="1"/>
        <v>68127.81754495707</v>
      </c>
      <c r="E21" s="64">
        <f t="shared" si="2"/>
        <v>6581.4881885078721</v>
      </c>
      <c r="F21" s="64">
        <f t="shared" si="3"/>
        <v>3354246.0404791362</v>
      </c>
    </row>
    <row r="22" spans="1:6">
      <c r="A22" s="64">
        <v>6</v>
      </c>
      <c r="B22" s="65">
        <f t="shared" si="0"/>
        <v>44743</v>
      </c>
      <c r="C22" s="64">
        <f t="shared" si="4"/>
        <v>74709.305733464949</v>
      </c>
      <c r="D22" s="64">
        <f t="shared" si="1"/>
        <v>68258.832578697373</v>
      </c>
      <c r="E22" s="64">
        <f t="shared" si="2"/>
        <v>6450.4731547675701</v>
      </c>
      <c r="F22" s="64">
        <f t="shared" si="3"/>
        <v>3285987.2079004389</v>
      </c>
    </row>
    <row r="23" spans="1:6">
      <c r="A23" s="64">
        <v>7</v>
      </c>
      <c r="B23" s="65">
        <f t="shared" si="0"/>
        <v>44774</v>
      </c>
      <c r="C23" s="64">
        <f t="shared" si="4"/>
        <v>74709.305733464949</v>
      </c>
      <c r="D23" s="64">
        <f t="shared" si="1"/>
        <v>68390.099564425647</v>
      </c>
      <c r="E23" s="64">
        <f t="shared" si="2"/>
        <v>6319.2061690393057</v>
      </c>
      <c r="F23" s="64">
        <f t="shared" si="3"/>
        <v>3217597.1083360133</v>
      </c>
    </row>
    <row r="24" spans="1:6">
      <c r="A24" s="64">
        <v>8</v>
      </c>
      <c r="B24" s="65">
        <f t="shared" si="0"/>
        <v>44805</v>
      </c>
      <c r="C24" s="64">
        <f t="shared" si="4"/>
        <v>74709.305733464949</v>
      </c>
      <c r="D24" s="64">
        <f t="shared" si="1"/>
        <v>68521.618986664922</v>
      </c>
      <c r="E24" s="64">
        <f t="shared" si="2"/>
        <v>6187.6867468000255</v>
      </c>
      <c r="F24" s="64">
        <f t="shared" si="3"/>
        <v>3149075.4893493485</v>
      </c>
    </row>
    <row r="25" spans="1:6">
      <c r="A25" s="64">
        <v>9</v>
      </c>
      <c r="B25" s="65">
        <f t="shared" si="0"/>
        <v>44835</v>
      </c>
      <c r="C25" s="64">
        <f t="shared" si="4"/>
        <v>74709.305733464949</v>
      </c>
      <c r="D25" s="64">
        <f t="shared" si="1"/>
        <v>68653.391330870043</v>
      </c>
      <c r="E25" s="64">
        <f t="shared" si="2"/>
        <v>6055.9144025949008</v>
      </c>
      <c r="F25" s="64">
        <f t="shared" si="3"/>
        <v>3080422.0980184786</v>
      </c>
    </row>
    <row r="26" spans="1:6">
      <c r="A26" s="64">
        <v>10</v>
      </c>
      <c r="B26" s="65">
        <f t="shared" si="0"/>
        <v>44866</v>
      </c>
      <c r="C26" s="64">
        <f t="shared" si="4"/>
        <v>74709.305733464949</v>
      </c>
      <c r="D26" s="64">
        <f t="shared" si="1"/>
        <v>68785.417083429405</v>
      </c>
      <c r="E26" s="64">
        <f t="shared" si="2"/>
        <v>5923.8886500355366</v>
      </c>
      <c r="F26" s="64">
        <f t="shared" si="3"/>
        <v>3011636.6809350494</v>
      </c>
    </row>
    <row r="27" spans="1:6">
      <c r="A27" s="64">
        <v>11</v>
      </c>
      <c r="B27" s="65">
        <f t="shared" si="0"/>
        <v>44896</v>
      </c>
      <c r="C27" s="64">
        <f t="shared" si="4"/>
        <v>74709.305733464949</v>
      </c>
      <c r="D27" s="64">
        <f t="shared" si="1"/>
        <v>68917.696731666772</v>
      </c>
      <c r="E27" s="64">
        <f t="shared" si="2"/>
        <v>5791.6090017981724</v>
      </c>
      <c r="F27" s="64">
        <f t="shared" si="3"/>
        <v>2942718.9842033829</v>
      </c>
    </row>
    <row r="28" spans="1:6">
      <c r="A28" s="64">
        <v>12</v>
      </c>
      <c r="B28" s="65">
        <f t="shared" si="0"/>
        <v>44927</v>
      </c>
      <c r="C28" s="64">
        <f t="shared" si="4"/>
        <v>74709.305733464949</v>
      </c>
      <c r="D28" s="64">
        <f t="shared" si="1"/>
        <v>69050.230763843065</v>
      </c>
      <c r="E28" s="64">
        <f t="shared" si="2"/>
        <v>5659.07496962189</v>
      </c>
      <c r="F28" s="64">
        <f t="shared" si="3"/>
        <v>2873668.7534395396</v>
      </c>
    </row>
    <row r="29" spans="1:6">
      <c r="A29" s="64">
        <v>13</v>
      </c>
      <c r="B29" s="65">
        <f t="shared" si="0"/>
        <v>44958</v>
      </c>
      <c r="C29" s="64">
        <f t="shared" si="4"/>
        <v>74709.305733464949</v>
      </c>
      <c r="D29" s="64">
        <f t="shared" si="1"/>
        <v>69183.019669158137</v>
      </c>
      <c r="E29" s="64">
        <f t="shared" si="2"/>
        <v>5526.286064306807</v>
      </c>
      <c r="F29" s="64">
        <f t="shared" si="3"/>
        <v>2804485.7337703817</v>
      </c>
    </row>
    <row r="30" spans="1:6">
      <c r="A30" s="64">
        <v>14</v>
      </c>
      <c r="B30" s="65">
        <f t="shared" si="0"/>
        <v>44986</v>
      </c>
      <c r="C30" s="64">
        <f t="shared" si="4"/>
        <v>74709.305733464949</v>
      </c>
      <c r="D30" s="64">
        <f t="shared" si="1"/>
        <v>69316.063937752682</v>
      </c>
      <c r="E30" s="64">
        <f t="shared" si="2"/>
        <v>5393.2417957122725</v>
      </c>
      <c r="F30" s="64">
        <f t="shared" si="3"/>
        <v>2735169.6698326292</v>
      </c>
    </row>
    <row r="31" spans="1:6">
      <c r="A31" s="64">
        <v>15</v>
      </c>
      <c r="B31" s="65">
        <f t="shared" si="0"/>
        <v>45017</v>
      </c>
      <c r="C31" s="64">
        <f t="shared" si="4"/>
        <v>74709.305733464949</v>
      </c>
      <c r="D31" s="64">
        <f t="shared" si="1"/>
        <v>69449.364060709893</v>
      </c>
      <c r="E31" s="64">
        <f t="shared" si="2"/>
        <v>5259.9416727550561</v>
      </c>
      <c r="F31" s="64">
        <f t="shared" si="3"/>
        <v>2665720.3057719194</v>
      </c>
    </row>
    <row r="32" spans="1:6">
      <c r="A32" s="64">
        <v>16</v>
      </c>
      <c r="B32" s="65">
        <f t="shared" si="0"/>
        <v>45047</v>
      </c>
      <c r="C32" s="64">
        <f t="shared" si="4"/>
        <v>74709.305733464949</v>
      </c>
      <c r="D32" s="64">
        <f t="shared" si="1"/>
        <v>69582.92053005741</v>
      </c>
      <c r="E32" s="64">
        <f t="shared" si="2"/>
        <v>5126.385203407538</v>
      </c>
      <c r="F32" s="64">
        <f t="shared" si="3"/>
        <v>2596137.3852418619</v>
      </c>
    </row>
    <row r="33" spans="1:6">
      <c r="A33" s="64">
        <v>17</v>
      </c>
      <c r="B33" s="65">
        <f t="shared" si="0"/>
        <v>45078</v>
      </c>
      <c r="C33" s="64">
        <f t="shared" si="4"/>
        <v>74709.305733464949</v>
      </c>
      <c r="D33" s="64">
        <f t="shared" si="1"/>
        <v>69716.733838769054</v>
      </c>
      <c r="E33" s="64">
        <f t="shared" si="2"/>
        <v>4992.5718946958887</v>
      </c>
      <c r="F33" s="64">
        <f t="shared" si="3"/>
        <v>2526420.6514030928</v>
      </c>
    </row>
    <row r="34" spans="1:6">
      <c r="A34" s="64">
        <v>18</v>
      </c>
      <c r="B34" s="65">
        <f t="shared" si="0"/>
        <v>45108</v>
      </c>
      <c r="C34" s="64">
        <f t="shared" si="4"/>
        <v>74709.305733464949</v>
      </c>
      <c r="D34" s="64">
        <f t="shared" si="1"/>
        <v>69850.804480766688</v>
      </c>
      <c r="E34" s="64">
        <f t="shared" si="2"/>
        <v>4858.5012526982555</v>
      </c>
      <c r="F34" s="64">
        <f t="shared" si="3"/>
        <v>2456569.8469223259</v>
      </c>
    </row>
    <row r="35" spans="1:6">
      <c r="A35" s="64">
        <v>19</v>
      </c>
      <c r="B35" s="65">
        <f t="shared" si="0"/>
        <v>45139</v>
      </c>
      <c r="C35" s="64">
        <f t="shared" si="4"/>
        <v>74709.305733464949</v>
      </c>
      <c r="D35" s="64">
        <f t="shared" si="1"/>
        <v>69985.132950922009</v>
      </c>
      <c r="E35" s="64">
        <f t="shared" si="2"/>
        <v>4724.1727825429343</v>
      </c>
      <c r="F35" s="64">
        <f t="shared" si="3"/>
        <v>2386584.7139714039</v>
      </c>
    </row>
    <row r="36" spans="1:6">
      <c r="A36" s="64">
        <v>20</v>
      </c>
      <c r="B36" s="65">
        <f t="shared" si="0"/>
        <v>45170</v>
      </c>
      <c r="C36" s="64">
        <f t="shared" si="4"/>
        <v>74709.305733464949</v>
      </c>
      <c r="D36" s="64">
        <f t="shared" si="1"/>
        <v>70119.719745058406</v>
      </c>
      <c r="E36" s="64">
        <f t="shared" si="2"/>
        <v>4589.5859884065458</v>
      </c>
      <c r="F36" s="64">
        <f t="shared" si="3"/>
        <v>2316464.9942263453</v>
      </c>
    </row>
    <row r="37" spans="1:6">
      <c r="A37" s="64">
        <v>21</v>
      </c>
      <c r="B37" s="65">
        <f t="shared" si="0"/>
        <v>45200</v>
      </c>
      <c r="C37" s="64">
        <f t="shared" si="4"/>
        <v>74709.305733464949</v>
      </c>
      <c r="D37" s="64">
        <f t="shared" si="1"/>
        <v>70254.565359952743</v>
      </c>
      <c r="E37" s="64">
        <f t="shared" si="2"/>
        <v>4454.7403735122025</v>
      </c>
      <c r="F37" s="64">
        <f t="shared" si="3"/>
        <v>2246210.4288663925</v>
      </c>
    </row>
    <row r="38" spans="1:6">
      <c r="A38" s="64">
        <v>22</v>
      </c>
      <c r="B38" s="65">
        <f t="shared" si="0"/>
        <v>45231</v>
      </c>
      <c r="C38" s="64">
        <f t="shared" si="4"/>
        <v>74709.305733464949</v>
      </c>
      <c r="D38" s="64">
        <f t="shared" si="1"/>
        <v>70389.670293337273</v>
      </c>
      <c r="E38" s="64">
        <f t="shared" si="2"/>
        <v>4319.6354401276776</v>
      </c>
      <c r="F38" s="64">
        <f t="shared" si="3"/>
        <v>2175820.7585730553</v>
      </c>
    </row>
    <row r="39" spans="1:6">
      <c r="A39" s="64">
        <v>23</v>
      </c>
      <c r="B39" s="65">
        <f t="shared" si="0"/>
        <v>45261</v>
      </c>
      <c r="C39" s="64">
        <f t="shared" si="4"/>
        <v>74709.305733464949</v>
      </c>
      <c r="D39" s="64">
        <f t="shared" si="1"/>
        <v>70525.035043901386</v>
      </c>
      <c r="E39" s="64">
        <f t="shared" si="2"/>
        <v>4184.2706895635683</v>
      </c>
      <c r="F39" s="64">
        <f t="shared" si="3"/>
        <v>2105295.723529154</v>
      </c>
    </row>
    <row r="40" spans="1:6">
      <c r="A40" s="64">
        <v>24</v>
      </c>
      <c r="B40" s="65">
        <f t="shared" si="0"/>
        <v>45292</v>
      </c>
      <c r="C40" s="64">
        <f t="shared" si="4"/>
        <v>74709.305733464949</v>
      </c>
      <c r="D40" s="64">
        <f t="shared" si="1"/>
        <v>70660.660111293502</v>
      </c>
      <c r="E40" s="64">
        <f t="shared" si="2"/>
        <v>4048.6456221714502</v>
      </c>
      <c r="F40" s="64">
        <f t="shared" si="3"/>
        <v>2034635.0634178605</v>
      </c>
    </row>
    <row r="41" spans="1:6">
      <c r="A41" s="64">
        <v>25</v>
      </c>
      <c r="B41" s="65">
        <f t="shared" si="0"/>
        <v>45323</v>
      </c>
      <c r="C41" s="64">
        <f t="shared" si="4"/>
        <v>74709.305733464949</v>
      </c>
      <c r="D41" s="64">
        <f t="shared" si="1"/>
        <v>70796.545996122906</v>
      </c>
      <c r="E41" s="64">
        <f t="shared" si="2"/>
        <v>3912.7597373420399</v>
      </c>
      <c r="F41" s="64">
        <f t="shared" si="3"/>
        <v>1963838.5174217375</v>
      </c>
    </row>
    <row r="42" spans="1:6">
      <c r="A42" s="64">
        <v>26</v>
      </c>
      <c r="B42" s="65">
        <f t="shared" si="0"/>
        <v>45352</v>
      </c>
      <c r="C42" s="64">
        <f t="shared" si="4"/>
        <v>74709.305733464949</v>
      </c>
      <c r="D42" s="64">
        <f t="shared" si="1"/>
        <v>70932.693199961606</v>
      </c>
      <c r="E42" s="64">
        <f t="shared" si="2"/>
        <v>3776.6125335033416</v>
      </c>
      <c r="F42" s="64">
        <f t="shared" si="3"/>
        <v>1892905.8242217759</v>
      </c>
    </row>
    <row r="43" spans="1:6">
      <c r="A43" s="64">
        <v>27</v>
      </c>
      <c r="B43" s="65">
        <f t="shared" si="0"/>
        <v>45383</v>
      </c>
      <c r="C43" s="64">
        <f t="shared" si="4"/>
        <v>74709.305733464949</v>
      </c>
      <c r="D43" s="64">
        <f t="shared" si="1"/>
        <v>71069.102225346156</v>
      </c>
      <c r="E43" s="64">
        <f t="shared" si="2"/>
        <v>3640.2035081188001</v>
      </c>
      <c r="F43" s="64">
        <f t="shared" si="3"/>
        <v>1821836.7219964296</v>
      </c>
    </row>
    <row r="44" spans="1:6">
      <c r="A44" s="64">
        <v>28</v>
      </c>
      <c r="B44" s="65">
        <f t="shared" si="0"/>
        <v>45413</v>
      </c>
      <c r="C44" s="64">
        <f t="shared" si="4"/>
        <v>74709.305733464949</v>
      </c>
      <c r="D44" s="64">
        <f t="shared" si="1"/>
        <v>71205.773575779502</v>
      </c>
      <c r="E44" s="64">
        <f t="shared" si="2"/>
        <v>3503.5321576854417</v>
      </c>
      <c r="F44" s="64">
        <f t="shared" si="3"/>
        <v>1750630.9484206501</v>
      </c>
    </row>
    <row r="45" spans="1:6">
      <c r="A45" s="64">
        <v>29</v>
      </c>
      <c r="B45" s="65">
        <f t="shared" si="0"/>
        <v>45444</v>
      </c>
      <c r="C45" s="64">
        <f t="shared" si="4"/>
        <v>74709.305733464949</v>
      </c>
      <c r="D45" s="64">
        <f t="shared" si="1"/>
        <v>71342.707755732932</v>
      </c>
      <c r="E45" s="64">
        <f t="shared" si="2"/>
        <v>3366.5979777320194</v>
      </c>
      <c r="F45" s="64">
        <f t="shared" si="3"/>
        <v>1679288.240664917</v>
      </c>
    </row>
    <row r="46" spans="1:6">
      <c r="A46" s="64">
        <v>30</v>
      </c>
      <c r="B46" s="65">
        <f t="shared" si="0"/>
        <v>45474</v>
      </c>
      <c r="C46" s="64">
        <f t="shared" si="4"/>
        <v>74709.305733464949</v>
      </c>
      <c r="D46" s="64">
        <f t="shared" si="1"/>
        <v>71479.905270647796</v>
      </c>
      <c r="E46" s="64">
        <f t="shared" si="2"/>
        <v>3229.4004628171483</v>
      </c>
      <c r="F46" s="64">
        <f t="shared" si="3"/>
        <v>1607808.3353942693</v>
      </c>
    </row>
    <row r="47" spans="1:6">
      <c r="A47" s="64">
        <v>31</v>
      </c>
      <c r="B47" s="65">
        <f t="shared" si="0"/>
        <v>45505</v>
      </c>
      <c r="C47" s="64">
        <f t="shared" si="4"/>
        <v>74709.305733464949</v>
      </c>
      <c r="D47" s="64">
        <f t="shared" si="1"/>
        <v>71617.36662693751</v>
      </c>
      <c r="E47" s="64">
        <f t="shared" si="2"/>
        <v>3091.9391065274413</v>
      </c>
      <c r="F47" s="64">
        <f t="shared" si="3"/>
        <v>1536190.9687673319</v>
      </c>
    </row>
    <row r="48" spans="1:6">
      <c r="A48" s="64">
        <v>32</v>
      </c>
      <c r="B48" s="65">
        <f t="shared" si="0"/>
        <v>45536</v>
      </c>
      <c r="C48" s="64">
        <f t="shared" si="4"/>
        <v>74709.305733464949</v>
      </c>
      <c r="D48" s="64">
        <f t="shared" si="1"/>
        <v>71755.092331989305</v>
      </c>
      <c r="E48" s="64">
        <f t="shared" si="2"/>
        <v>2954.2134014756384</v>
      </c>
      <c r="F48" s="64">
        <f t="shared" si="3"/>
        <v>1464435.8764353427</v>
      </c>
    </row>
    <row r="49" spans="1:6">
      <c r="A49" s="64">
        <v>33</v>
      </c>
      <c r="B49" s="65">
        <f t="shared" ref="B49:B68" si="5">EDATE($B$7,$B$6*A49)</f>
        <v>45566</v>
      </c>
      <c r="C49" s="64">
        <f t="shared" si="4"/>
        <v>74709.305733464949</v>
      </c>
      <c r="D49" s="64">
        <f t="shared" ref="D49:D68" si="6">C49-E49</f>
        <v>71893.082894166218</v>
      </c>
      <c r="E49" s="64">
        <f t="shared" ref="E49:E68" si="7">F48*$B$9</f>
        <v>2816.2228392987363</v>
      </c>
      <c r="F49" s="64">
        <f t="shared" ref="F49:F68" si="8">F48-D49</f>
        <v>1392542.7935411765</v>
      </c>
    </row>
    <row r="50" spans="1:6">
      <c r="A50" s="64">
        <v>34</v>
      </c>
      <c r="B50" s="65">
        <f t="shared" si="5"/>
        <v>45597</v>
      </c>
      <c r="C50" s="64">
        <f t="shared" ref="C50:C68" si="9">$C$17</f>
        <v>74709.305733464949</v>
      </c>
      <c r="D50" s="64">
        <f t="shared" si="6"/>
        <v>72031.338822808844</v>
      </c>
      <c r="E50" s="64">
        <f t="shared" si="7"/>
        <v>2677.9669106561087</v>
      </c>
      <c r="F50" s="64">
        <f t="shared" si="8"/>
        <v>1320511.4547183677</v>
      </c>
    </row>
    <row r="51" spans="1:6">
      <c r="A51" s="64">
        <v>35</v>
      </c>
      <c r="B51" s="65">
        <f t="shared" si="5"/>
        <v>45627</v>
      </c>
      <c r="C51" s="64">
        <f t="shared" si="9"/>
        <v>74709.305733464949</v>
      </c>
      <c r="D51" s="64">
        <f t="shared" si="6"/>
        <v>72169.860628237322</v>
      </c>
      <c r="E51" s="64">
        <f t="shared" si="7"/>
        <v>2539.4451052276304</v>
      </c>
      <c r="F51" s="64">
        <f t="shared" si="8"/>
        <v>1248341.5940901304</v>
      </c>
    </row>
    <row r="52" spans="1:6">
      <c r="A52" s="64">
        <v>36</v>
      </c>
      <c r="B52" s="65">
        <f t="shared" si="5"/>
        <v>45658</v>
      </c>
      <c r="C52" s="64">
        <f t="shared" si="9"/>
        <v>74709.305733464949</v>
      </c>
      <c r="D52" s="64">
        <f t="shared" si="6"/>
        <v>72308.648821753159</v>
      </c>
      <c r="E52" s="64">
        <f t="shared" si="7"/>
        <v>2400.6569117117892</v>
      </c>
      <c r="F52" s="64">
        <f t="shared" si="8"/>
        <v>1176032.9452683772</v>
      </c>
    </row>
    <row r="53" spans="1:6">
      <c r="A53" s="64">
        <v>37</v>
      </c>
      <c r="B53" s="65">
        <f t="shared" si="5"/>
        <v>45689</v>
      </c>
      <c r="C53" s="64">
        <f t="shared" si="9"/>
        <v>74709.305733464949</v>
      </c>
      <c r="D53" s="64">
        <f t="shared" si="6"/>
        <v>72447.703915641148</v>
      </c>
      <c r="E53" s="64">
        <f t="shared" si="7"/>
        <v>2261.6018178238023</v>
      </c>
      <c r="F53" s="64">
        <f t="shared" si="8"/>
        <v>1103585.241352736</v>
      </c>
    </row>
    <row r="54" spans="1:6">
      <c r="A54" s="64">
        <v>38</v>
      </c>
      <c r="B54" s="65">
        <f t="shared" si="5"/>
        <v>45717</v>
      </c>
      <c r="C54" s="64">
        <f t="shared" si="9"/>
        <v>74709.305733464949</v>
      </c>
      <c r="D54" s="64">
        <f t="shared" si="6"/>
        <v>72587.026423171221</v>
      </c>
      <c r="E54" s="64">
        <f t="shared" si="7"/>
        <v>2122.279310293723</v>
      </c>
      <c r="F54" s="64">
        <f t="shared" si="8"/>
        <v>1030998.2149295649</v>
      </c>
    </row>
    <row r="55" spans="1:6">
      <c r="A55" s="64">
        <v>39</v>
      </c>
      <c r="B55" s="65">
        <f t="shared" si="5"/>
        <v>45748</v>
      </c>
      <c r="C55" s="64">
        <f t="shared" si="9"/>
        <v>74709.305733464949</v>
      </c>
      <c r="D55" s="64">
        <f t="shared" si="6"/>
        <v>72726.616858600406</v>
      </c>
      <c r="E55" s="64">
        <f t="shared" si="7"/>
        <v>1982.6888748645479</v>
      </c>
      <c r="F55" s="64">
        <f t="shared" si="8"/>
        <v>958271.59807096445</v>
      </c>
    </row>
    <row r="56" spans="1:6">
      <c r="A56" s="64">
        <v>40</v>
      </c>
      <c r="B56" s="65">
        <f t="shared" si="5"/>
        <v>45778</v>
      </c>
      <c r="C56" s="64">
        <f t="shared" si="9"/>
        <v>74709.305733464949</v>
      </c>
      <c r="D56" s="64">
        <f t="shared" si="6"/>
        <v>72866.475737174638</v>
      </c>
      <c r="E56" s="64">
        <f t="shared" si="7"/>
        <v>1842.8299962903163</v>
      </c>
      <c r="F56" s="64">
        <f t="shared" si="8"/>
        <v>885405.12233378983</v>
      </c>
    </row>
    <row r="57" spans="1:6">
      <c r="A57" s="64">
        <v>41</v>
      </c>
      <c r="B57" s="65">
        <f t="shared" si="5"/>
        <v>45809</v>
      </c>
      <c r="C57" s="64">
        <f t="shared" si="9"/>
        <v>74709.305733464949</v>
      </c>
      <c r="D57" s="64">
        <f t="shared" si="6"/>
        <v>73006.603575130735</v>
      </c>
      <c r="E57" s="64">
        <f t="shared" si="7"/>
        <v>1702.7021583342114</v>
      </c>
      <c r="F57" s="64">
        <f t="shared" si="8"/>
        <v>812398.51875865913</v>
      </c>
    </row>
    <row r="58" spans="1:6">
      <c r="A58" s="64">
        <v>42</v>
      </c>
      <c r="B58" s="65">
        <f t="shared" si="5"/>
        <v>45839</v>
      </c>
      <c r="C58" s="64">
        <f t="shared" si="9"/>
        <v>74709.305733464949</v>
      </c>
      <c r="D58" s="64">
        <f t="shared" si="6"/>
        <v>73147.000889698291</v>
      </c>
      <c r="E58" s="64">
        <f t="shared" si="7"/>
        <v>1562.3048437666523</v>
      </c>
      <c r="F58" s="64">
        <f t="shared" si="8"/>
        <v>739251.51786896086</v>
      </c>
    </row>
    <row r="59" spans="1:6">
      <c r="A59" s="64">
        <v>43</v>
      </c>
      <c r="B59" s="65">
        <f t="shared" si="5"/>
        <v>45870</v>
      </c>
      <c r="C59" s="64">
        <f t="shared" si="9"/>
        <v>74709.305733464949</v>
      </c>
      <c r="D59" s="64">
        <f t="shared" si="6"/>
        <v>73287.668199101565</v>
      </c>
      <c r="E59" s="64">
        <f t="shared" si="7"/>
        <v>1421.6375343633863</v>
      </c>
      <c r="F59" s="64">
        <f t="shared" si="8"/>
        <v>665963.84966985928</v>
      </c>
    </row>
    <row r="60" spans="1:6">
      <c r="A60" s="64">
        <v>44</v>
      </c>
      <c r="B60" s="65">
        <f t="shared" si="5"/>
        <v>45901</v>
      </c>
      <c r="C60" s="64">
        <f t="shared" si="9"/>
        <v>74709.305733464949</v>
      </c>
      <c r="D60" s="64">
        <f t="shared" si="6"/>
        <v>73428.606022561376</v>
      </c>
      <c r="E60" s="64">
        <f t="shared" si="7"/>
        <v>1280.6997109035756</v>
      </c>
      <c r="F60" s="64">
        <f t="shared" si="8"/>
        <v>592535.24364729784</v>
      </c>
    </row>
    <row r="61" spans="1:6">
      <c r="A61" s="64">
        <v>45</v>
      </c>
      <c r="B61" s="65">
        <f t="shared" si="5"/>
        <v>45931</v>
      </c>
      <c r="C61" s="64">
        <f t="shared" si="9"/>
        <v>74709.305733464949</v>
      </c>
      <c r="D61" s="64">
        <f t="shared" si="6"/>
        <v>73569.814880297068</v>
      </c>
      <c r="E61" s="64">
        <f t="shared" si="7"/>
        <v>1139.4908531678805</v>
      </c>
      <c r="F61" s="64">
        <f t="shared" si="8"/>
        <v>518965.42876700079</v>
      </c>
    </row>
    <row r="62" spans="1:6">
      <c r="A62" s="64">
        <v>46</v>
      </c>
      <c r="B62" s="65">
        <f t="shared" si="5"/>
        <v>45962</v>
      </c>
      <c r="C62" s="64">
        <f t="shared" si="9"/>
        <v>74709.305733464949</v>
      </c>
      <c r="D62" s="64">
        <f t="shared" si="6"/>
        <v>73711.295293528412</v>
      </c>
      <c r="E62" s="64">
        <f t="shared" si="7"/>
        <v>998.01043993654002</v>
      </c>
      <c r="F62" s="64">
        <f t="shared" si="8"/>
        <v>445254.13347347238</v>
      </c>
    </row>
    <row r="63" spans="1:6">
      <c r="A63" s="64">
        <v>47</v>
      </c>
      <c r="B63" s="65">
        <f t="shared" si="5"/>
        <v>45992</v>
      </c>
      <c r="C63" s="64">
        <f t="shared" si="9"/>
        <v>74709.305733464949</v>
      </c>
      <c r="D63" s="64">
        <f t="shared" si="6"/>
        <v>73853.047784477501</v>
      </c>
      <c r="E63" s="64">
        <f t="shared" si="7"/>
        <v>856.25794898744698</v>
      </c>
      <c r="F63" s="64">
        <f t="shared" si="8"/>
        <v>371401.08568899485</v>
      </c>
    </row>
    <row r="64" spans="1:6">
      <c r="A64" s="64">
        <v>48</v>
      </c>
      <c r="B64" s="65">
        <f t="shared" si="5"/>
        <v>46023</v>
      </c>
      <c r="C64" s="64">
        <f t="shared" si="9"/>
        <v>74709.305733464949</v>
      </c>
      <c r="D64" s="64">
        <f t="shared" si="6"/>
        <v>73995.07287637073</v>
      </c>
      <c r="E64" s="64">
        <f t="shared" si="7"/>
        <v>714.23285709422089</v>
      </c>
      <c r="F64" s="64">
        <f t="shared" si="8"/>
        <v>297406.0128126241</v>
      </c>
    </row>
    <row r="65" spans="1:6">
      <c r="A65" s="64">
        <v>49</v>
      </c>
      <c r="B65" s="65">
        <f t="shared" si="5"/>
        <v>46054</v>
      </c>
      <c r="C65" s="64">
        <f t="shared" si="9"/>
        <v>74709.305733464949</v>
      </c>
      <c r="D65" s="64">
        <f t="shared" si="6"/>
        <v>74137.37109344067</v>
      </c>
      <c r="E65" s="64">
        <f t="shared" si="7"/>
        <v>571.9346400242772</v>
      </c>
      <c r="F65" s="64">
        <f t="shared" si="8"/>
        <v>223268.64171918342</v>
      </c>
    </row>
    <row r="66" spans="1:6">
      <c r="A66" s="64">
        <v>50</v>
      </c>
      <c r="B66" s="65">
        <f t="shared" si="5"/>
        <v>46082</v>
      </c>
      <c r="C66" s="64">
        <f t="shared" si="9"/>
        <v>74709.305733464949</v>
      </c>
      <c r="D66" s="64">
        <f t="shared" si="6"/>
        <v>74279.942960928063</v>
      </c>
      <c r="E66" s="64">
        <f t="shared" si="7"/>
        <v>429.36277253689121</v>
      </c>
      <c r="F66" s="64">
        <f t="shared" si="8"/>
        <v>148988.69875825534</v>
      </c>
    </row>
    <row r="67" spans="1:6">
      <c r="A67" s="64">
        <v>51</v>
      </c>
      <c r="B67" s="65">
        <f t="shared" si="5"/>
        <v>46113</v>
      </c>
      <c r="C67" s="64">
        <f t="shared" si="9"/>
        <v>74709.305733464949</v>
      </c>
      <c r="D67" s="64">
        <f t="shared" si="6"/>
        <v>74422.789005083687</v>
      </c>
      <c r="E67" s="64">
        <f t="shared" si="7"/>
        <v>286.51672838126029</v>
      </c>
      <c r="F67" s="64">
        <f t="shared" si="8"/>
        <v>74565.909753171654</v>
      </c>
    </row>
    <row r="68" spans="1:6">
      <c r="A68" s="64">
        <v>52</v>
      </c>
      <c r="B68" s="65">
        <f t="shared" si="5"/>
        <v>46143</v>
      </c>
      <c r="C68" s="64">
        <f t="shared" si="9"/>
        <v>74709.305733464949</v>
      </c>
      <c r="D68" s="64">
        <f t="shared" si="6"/>
        <v>74565.909753170388</v>
      </c>
      <c r="E68" s="64">
        <f t="shared" si="7"/>
        <v>143.39598029456087</v>
      </c>
      <c r="F68" s="64">
        <f t="shared" si="8"/>
        <v>1.2660166248679161E-9</v>
      </c>
    </row>
    <row r="69" spans="1:6">
      <c r="A69" s="64">
        <v>53</v>
      </c>
      <c r="B69" s="65">
        <f t="shared" ref="B69:B76" si="10">EDATE($B$7,$B$6*A69)</f>
        <v>46174</v>
      </c>
      <c r="C69" s="64">
        <f t="shared" ref="C69:C76" si="11">$C$17</f>
        <v>74709.305733464949</v>
      </c>
      <c r="D69" s="64">
        <f t="shared" ref="D69:D76" si="12">C69-E69</f>
        <v>74709.305733464949</v>
      </c>
      <c r="E69" s="64">
        <f t="shared" ref="E69:E76" si="13">F68*$B$9</f>
        <v>2.4346473555152235E-12</v>
      </c>
      <c r="F69" s="64">
        <f t="shared" ref="F69:F76" si="14">F68-D69</f>
        <v>-74709.305733463683</v>
      </c>
    </row>
    <row r="70" spans="1:6">
      <c r="A70" s="64">
        <v>54</v>
      </c>
      <c r="B70" s="65">
        <f t="shared" si="10"/>
        <v>46204</v>
      </c>
      <c r="C70" s="64">
        <f t="shared" si="11"/>
        <v>74709.305733464949</v>
      </c>
      <c r="D70" s="64">
        <f t="shared" si="12"/>
        <v>74852.977475260079</v>
      </c>
      <c r="E70" s="64">
        <f t="shared" si="13"/>
        <v>-143.67174179512247</v>
      </c>
      <c r="F70" s="64">
        <f t="shared" si="14"/>
        <v>-149562.28320872376</v>
      </c>
    </row>
    <row r="71" spans="1:6">
      <c r="A71" s="64">
        <v>55</v>
      </c>
      <c r="B71" s="65">
        <f t="shared" si="10"/>
        <v>46235</v>
      </c>
      <c r="C71" s="64">
        <f t="shared" si="11"/>
        <v>74709.305733464949</v>
      </c>
      <c r="D71" s="64">
        <f t="shared" si="12"/>
        <v>74996.925508866334</v>
      </c>
      <c r="E71" s="64">
        <f t="shared" si="13"/>
        <v>-287.61977540139185</v>
      </c>
      <c r="F71" s="64">
        <f t="shared" si="14"/>
        <v>-224559.20871759008</v>
      </c>
    </row>
    <row r="72" spans="1:6">
      <c r="A72" s="64">
        <v>56</v>
      </c>
      <c r="B72" s="65">
        <f t="shared" si="10"/>
        <v>46266</v>
      </c>
      <c r="C72" s="64">
        <f t="shared" si="11"/>
        <v>74709.305733464949</v>
      </c>
      <c r="D72" s="64">
        <f t="shared" si="12"/>
        <v>75141.150365614158</v>
      </c>
      <c r="E72" s="64">
        <f t="shared" si="13"/>
        <v>-431.84463214921169</v>
      </c>
      <c r="F72" s="64">
        <f t="shared" si="14"/>
        <v>-299700.35908320424</v>
      </c>
    </row>
    <row r="73" spans="1:6">
      <c r="A73" s="64">
        <v>57</v>
      </c>
      <c r="B73" s="65">
        <f t="shared" si="10"/>
        <v>46296</v>
      </c>
      <c r="C73" s="64">
        <f t="shared" si="11"/>
        <v>74709.305733464949</v>
      </c>
      <c r="D73" s="64">
        <f t="shared" si="12"/>
        <v>75285.652577855726</v>
      </c>
      <c r="E73" s="64">
        <f t="shared" si="13"/>
        <v>-576.34684439077739</v>
      </c>
      <c r="F73" s="64">
        <f t="shared" si="14"/>
        <v>-374986.01166105998</v>
      </c>
    </row>
    <row r="74" spans="1:6">
      <c r="A74" s="64">
        <v>58</v>
      </c>
      <c r="B74" s="65">
        <f t="shared" si="10"/>
        <v>46327</v>
      </c>
      <c r="C74" s="64">
        <f t="shared" si="11"/>
        <v>74709.305733464949</v>
      </c>
      <c r="D74" s="64">
        <f t="shared" si="12"/>
        <v>75430.432678966987</v>
      </c>
      <c r="E74" s="64">
        <f t="shared" si="13"/>
        <v>-721.12694550203844</v>
      </c>
      <c r="F74" s="64">
        <f t="shared" si="14"/>
        <v>-450416.44434002694</v>
      </c>
    </row>
    <row r="75" spans="1:6">
      <c r="A75" s="64">
        <v>59</v>
      </c>
      <c r="B75" s="65">
        <f t="shared" si="10"/>
        <v>46357</v>
      </c>
      <c r="C75" s="64">
        <f t="shared" si="11"/>
        <v>74709.305733464949</v>
      </c>
      <c r="D75" s="64">
        <f t="shared" si="12"/>
        <v>75575.491203349622</v>
      </c>
      <c r="E75" s="64">
        <f t="shared" si="13"/>
        <v>-866.18546988466721</v>
      </c>
      <c r="F75" s="64">
        <f t="shared" si="14"/>
        <v>-525991.9355433766</v>
      </c>
    </row>
    <row r="76" spans="1:6">
      <c r="A76" s="64">
        <v>60</v>
      </c>
      <c r="B76" s="65">
        <f t="shared" si="10"/>
        <v>46388</v>
      </c>
      <c r="C76" s="64">
        <f t="shared" si="11"/>
        <v>74709.305733464949</v>
      </c>
      <c r="D76" s="64">
        <f t="shared" si="12"/>
        <v>75720.828686432986</v>
      </c>
      <c r="E76" s="64">
        <f t="shared" si="13"/>
        <v>-1011.522952968032</v>
      </c>
      <c r="F76" s="64">
        <f t="shared" si="14"/>
        <v>-601712.76422980963</v>
      </c>
    </row>
    <row r="78" spans="1:6">
      <c r="A78" s="68" t="s">
        <v>74</v>
      </c>
      <c r="B78" s="68">
        <v>1</v>
      </c>
      <c r="C78" s="68" t="s">
        <v>73</v>
      </c>
      <c r="D78" s="72" t="s">
        <v>72</v>
      </c>
      <c r="E78" s="67">
        <f>SUM(E82:E93)</f>
        <v>69363.991488256084</v>
      </c>
    </row>
    <row r="79" spans="1:6">
      <c r="A79" s="68" t="s">
        <v>65</v>
      </c>
      <c r="B79" s="68">
        <f>PMT(B9,B10,B11,B12,B78)</f>
        <v>74565.909753170388</v>
      </c>
      <c r="C79" s="73"/>
      <c r="D79" s="72" t="s">
        <v>71</v>
      </c>
      <c r="E79" s="71">
        <f>F81+E78</f>
        <v>3762943.991488256</v>
      </c>
    </row>
    <row r="80" spans="1:6">
      <c r="A80" s="67"/>
      <c r="B80" s="67"/>
      <c r="C80" s="67"/>
      <c r="D80" s="67"/>
      <c r="F80" s="66" t="s">
        <v>64</v>
      </c>
    </row>
    <row r="81" spans="1:6">
      <c r="A81" s="66" t="s">
        <v>63</v>
      </c>
      <c r="B81" s="66" t="s">
        <v>62</v>
      </c>
      <c r="C81" s="66" t="s">
        <v>61</v>
      </c>
      <c r="D81" s="66" t="s">
        <v>60</v>
      </c>
      <c r="E81" s="66" t="s">
        <v>59</v>
      </c>
      <c r="F81" s="66">
        <f>B3</f>
        <v>3693580</v>
      </c>
    </row>
    <row r="82" spans="1:6">
      <c r="A82" s="64">
        <v>1</v>
      </c>
      <c r="B82" s="65">
        <f t="shared" ref="B82:B93" si="15">EDATE($B$7,$B$6*A82)</f>
        <v>44593</v>
      </c>
      <c r="C82" s="64">
        <f>B79</f>
        <v>74565.909753170388</v>
      </c>
      <c r="D82" s="64">
        <f t="shared" ref="D82:D93" si="16">C82-E82</f>
        <v>74565.909753170388</v>
      </c>
      <c r="E82" s="64">
        <v>0</v>
      </c>
      <c r="F82" s="64">
        <f t="shared" ref="F82:F93" si="17">F81-D82</f>
        <v>3619014.0902468297</v>
      </c>
    </row>
    <row r="83" spans="1:6">
      <c r="A83" s="64">
        <v>2</v>
      </c>
      <c r="B83" s="65">
        <f t="shared" si="15"/>
        <v>44621</v>
      </c>
      <c r="C83" s="64">
        <f t="shared" ref="C83:C93" si="18">$C$82</f>
        <v>74565.909753170388</v>
      </c>
      <c r="D83" s="64">
        <f t="shared" si="16"/>
        <v>67606.267271926481</v>
      </c>
      <c r="E83" s="64">
        <f t="shared" ref="E83:E93" si="19">F82*$B$9</f>
        <v>6959.6424812439036</v>
      </c>
      <c r="F83" s="64">
        <f t="shared" si="17"/>
        <v>3551407.822974903</v>
      </c>
    </row>
    <row r="84" spans="1:6">
      <c r="A84" s="64">
        <v>3</v>
      </c>
      <c r="B84" s="65">
        <f t="shared" si="15"/>
        <v>44652</v>
      </c>
      <c r="C84" s="64">
        <f t="shared" si="18"/>
        <v>74565.909753170388</v>
      </c>
      <c r="D84" s="64">
        <f t="shared" si="16"/>
        <v>67736.279324372503</v>
      </c>
      <c r="E84" s="64">
        <f t="shared" si="19"/>
        <v>6829.630428797891</v>
      </c>
      <c r="F84" s="64">
        <f t="shared" si="17"/>
        <v>3483671.5436505307</v>
      </c>
    </row>
    <row r="85" spans="1:6">
      <c r="A85" s="64">
        <v>4</v>
      </c>
      <c r="B85" s="65">
        <f t="shared" si="15"/>
        <v>44682</v>
      </c>
      <c r="C85" s="64">
        <f t="shared" si="18"/>
        <v>74565.909753170388</v>
      </c>
      <c r="D85" s="64">
        <f t="shared" si="16"/>
        <v>67866.541399996291</v>
      </c>
      <c r="E85" s="64">
        <f t="shared" si="19"/>
        <v>6699.368353174098</v>
      </c>
      <c r="F85" s="64">
        <f t="shared" si="17"/>
        <v>3415805.0022505345</v>
      </c>
    </row>
    <row r="86" spans="1:6">
      <c r="A86" s="64">
        <v>5</v>
      </c>
      <c r="B86" s="65">
        <f t="shared" si="15"/>
        <v>44713</v>
      </c>
      <c r="C86" s="64">
        <f t="shared" si="18"/>
        <v>74565.909753170388</v>
      </c>
      <c r="D86" s="64">
        <f t="shared" si="16"/>
        <v>67997.053979611665</v>
      </c>
      <c r="E86" s="64">
        <f t="shared" si="19"/>
        <v>6568.8557735587201</v>
      </c>
      <c r="F86" s="64">
        <f t="shared" si="17"/>
        <v>3347807.948270923</v>
      </c>
    </row>
    <row r="87" spans="1:6">
      <c r="A87" s="64">
        <v>6</v>
      </c>
      <c r="B87" s="65">
        <f t="shared" si="15"/>
        <v>44743</v>
      </c>
      <c r="C87" s="64">
        <f t="shared" si="18"/>
        <v>74565.909753170388</v>
      </c>
      <c r="D87" s="64">
        <f t="shared" si="16"/>
        <v>68127.81754495707</v>
      </c>
      <c r="E87" s="64">
        <f t="shared" si="19"/>
        <v>6438.0922082133138</v>
      </c>
      <c r="F87" s="64">
        <f t="shared" si="17"/>
        <v>3279680.1307259658</v>
      </c>
    </row>
    <row r="88" spans="1:6">
      <c r="A88" s="64">
        <v>7</v>
      </c>
      <c r="B88" s="65">
        <f t="shared" si="15"/>
        <v>44774</v>
      </c>
      <c r="C88" s="64">
        <f t="shared" si="18"/>
        <v>74565.909753170388</v>
      </c>
      <c r="D88" s="64">
        <f t="shared" si="16"/>
        <v>68258.832578697373</v>
      </c>
      <c r="E88" s="64">
        <f t="shared" si="19"/>
        <v>6307.0771744730118</v>
      </c>
      <c r="F88" s="64">
        <f t="shared" si="17"/>
        <v>3211421.2981472686</v>
      </c>
    </row>
    <row r="89" spans="1:6">
      <c r="A89" s="64">
        <v>8</v>
      </c>
      <c r="B89" s="65">
        <f t="shared" si="15"/>
        <v>44805</v>
      </c>
      <c r="C89" s="64">
        <f t="shared" si="18"/>
        <v>74565.909753170388</v>
      </c>
      <c r="D89" s="64">
        <f t="shared" si="16"/>
        <v>68390.099564425647</v>
      </c>
      <c r="E89" s="64">
        <f t="shared" si="19"/>
        <v>6175.8101887447474</v>
      </c>
      <c r="F89" s="64">
        <f t="shared" si="17"/>
        <v>3143031.1985828429</v>
      </c>
    </row>
    <row r="90" spans="1:6">
      <c r="A90" s="64">
        <v>9</v>
      </c>
      <c r="B90" s="65">
        <f t="shared" si="15"/>
        <v>44835</v>
      </c>
      <c r="C90" s="64">
        <f t="shared" si="18"/>
        <v>74565.909753170388</v>
      </c>
      <c r="D90" s="64">
        <f t="shared" si="16"/>
        <v>68521.618986664922</v>
      </c>
      <c r="E90" s="64">
        <f t="shared" si="19"/>
        <v>6044.2907665054672</v>
      </c>
      <c r="F90" s="64">
        <f t="shared" si="17"/>
        <v>3074509.5795961781</v>
      </c>
    </row>
    <row r="91" spans="1:6">
      <c r="A91" s="64">
        <v>10</v>
      </c>
      <c r="B91" s="65">
        <f t="shared" si="15"/>
        <v>44866</v>
      </c>
      <c r="C91" s="64">
        <f t="shared" si="18"/>
        <v>74565.909753170388</v>
      </c>
      <c r="D91" s="64">
        <f t="shared" si="16"/>
        <v>68653.391330870043</v>
      </c>
      <c r="E91" s="64">
        <f t="shared" si="19"/>
        <v>5912.5184223003425</v>
      </c>
      <c r="F91" s="64">
        <f t="shared" si="17"/>
        <v>3005856.1882653083</v>
      </c>
    </row>
    <row r="92" spans="1:6">
      <c r="A92" s="64">
        <v>11</v>
      </c>
      <c r="B92" s="65">
        <f t="shared" si="15"/>
        <v>44896</v>
      </c>
      <c r="C92" s="64">
        <f t="shared" si="18"/>
        <v>74565.909753170388</v>
      </c>
      <c r="D92" s="64">
        <f t="shared" si="16"/>
        <v>68785.417083429405</v>
      </c>
      <c r="E92" s="64">
        <f t="shared" si="19"/>
        <v>5780.4926697409774</v>
      </c>
      <c r="F92" s="64">
        <f t="shared" si="17"/>
        <v>2937070.7711818786</v>
      </c>
    </row>
    <row r="93" spans="1:6">
      <c r="A93" s="64">
        <v>12</v>
      </c>
      <c r="B93" s="65">
        <f t="shared" si="15"/>
        <v>44927</v>
      </c>
      <c r="C93" s="64">
        <f t="shared" si="18"/>
        <v>74565.909753170388</v>
      </c>
      <c r="D93" s="64">
        <f t="shared" si="16"/>
        <v>68917.696731666772</v>
      </c>
      <c r="E93" s="64">
        <f t="shared" si="19"/>
        <v>5648.2130215036132</v>
      </c>
      <c r="F93" s="64">
        <f t="shared" si="17"/>
        <v>2868153.0744502121</v>
      </c>
    </row>
    <row r="94" spans="1:6">
      <c r="A94" s="64">
        <v>13</v>
      </c>
      <c r="B94" s="65">
        <f t="shared" ref="B94:B141" si="20">EDATE($B$7,$B$6*A94)</f>
        <v>44958</v>
      </c>
      <c r="C94" s="64">
        <f t="shared" ref="C94:C141" si="21">$C$82</f>
        <v>74565.909753170388</v>
      </c>
      <c r="D94" s="64">
        <f t="shared" ref="D94:D141" si="22">C94-E94</f>
        <v>69050.23076384305</v>
      </c>
      <c r="E94" s="64">
        <f t="shared" ref="E94:E141" si="23">F93*$B$9</f>
        <v>5515.6789893273308</v>
      </c>
      <c r="F94" s="64">
        <f t="shared" ref="F94:F141" si="24">F93-D94</f>
        <v>2799102.8436863692</v>
      </c>
    </row>
    <row r="95" spans="1:6">
      <c r="A95" s="64">
        <v>14</v>
      </c>
      <c r="B95" s="65">
        <f t="shared" si="20"/>
        <v>44986</v>
      </c>
      <c r="C95" s="64">
        <f t="shared" si="21"/>
        <v>74565.909753170388</v>
      </c>
      <c r="D95" s="64">
        <f t="shared" si="22"/>
        <v>69183.019669158137</v>
      </c>
      <c r="E95" s="64">
        <f t="shared" si="23"/>
        <v>5382.8900840122487</v>
      </c>
      <c r="F95" s="64">
        <f t="shared" si="24"/>
        <v>2729919.8240172113</v>
      </c>
    </row>
    <row r="96" spans="1:6">
      <c r="A96" s="64">
        <v>15</v>
      </c>
      <c r="B96" s="65">
        <f t="shared" si="20"/>
        <v>45017</v>
      </c>
      <c r="C96" s="64">
        <f t="shared" si="21"/>
        <v>74565.909753170388</v>
      </c>
      <c r="D96" s="64">
        <f t="shared" si="22"/>
        <v>69316.063937752668</v>
      </c>
      <c r="E96" s="64">
        <f t="shared" si="23"/>
        <v>5249.8458154177142</v>
      </c>
      <c r="F96" s="64">
        <f t="shared" si="24"/>
        <v>2660603.7600794588</v>
      </c>
    </row>
    <row r="97" spans="1:6">
      <c r="A97" s="64">
        <v>16</v>
      </c>
      <c r="B97" s="65">
        <f t="shared" si="20"/>
        <v>45047</v>
      </c>
      <c r="C97" s="64">
        <f t="shared" si="21"/>
        <v>74565.909753170388</v>
      </c>
      <c r="D97" s="64">
        <f t="shared" si="22"/>
        <v>69449.364060709893</v>
      </c>
      <c r="E97" s="64">
        <f t="shared" si="23"/>
        <v>5116.5456924604978</v>
      </c>
      <c r="F97" s="64">
        <f t="shared" si="24"/>
        <v>2591154.3960187491</v>
      </c>
    </row>
    <row r="98" spans="1:6">
      <c r="A98" s="64">
        <v>17</v>
      </c>
      <c r="B98" s="65">
        <f t="shared" si="20"/>
        <v>45078</v>
      </c>
      <c r="C98" s="64">
        <f t="shared" si="21"/>
        <v>74565.909753170388</v>
      </c>
      <c r="D98" s="64">
        <f t="shared" si="22"/>
        <v>69582.92053005741</v>
      </c>
      <c r="E98" s="64">
        <f t="shared" si="23"/>
        <v>4982.9892231129797</v>
      </c>
      <c r="F98" s="64">
        <f t="shared" si="24"/>
        <v>2521571.4754886916</v>
      </c>
    </row>
    <row r="99" spans="1:6">
      <c r="A99" s="64">
        <v>18</v>
      </c>
      <c r="B99" s="65">
        <f t="shared" si="20"/>
        <v>45108</v>
      </c>
      <c r="C99" s="64">
        <f t="shared" si="21"/>
        <v>74565.909753170388</v>
      </c>
      <c r="D99" s="64">
        <f t="shared" si="22"/>
        <v>69716.733838769054</v>
      </c>
      <c r="E99" s="64">
        <f t="shared" si="23"/>
        <v>4849.1759144013304</v>
      </c>
      <c r="F99" s="64">
        <f t="shared" si="24"/>
        <v>2451854.7416499224</v>
      </c>
    </row>
    <row r="100" spans="1:6">
      <c r="A100" s="64">
        <v>19</v>
      </c>
      <c r="B100" s="65">
        <f t="shared" si="20"/>
        <v>45139</v>
      </c>
      <c r="C100" s="64">
        <f t="shared" si="21"/>
        <v>74565.909753170388</v>
      </c>
      <c r="D100" s="64">
        <f t="shared" si="22"/>
        <v>69850.804480766688</v>
      </c>
      <c r="E100" s="64">
        <f t="shared" si="23"/>
        <v>4715.1052724036972</v>
      </c>
      <c r="F100" s="64">
        <f t="shared" si="24"/>
        <v>2382003.9371691556</v>
      </c>
    </row>
    <row r="101" spans="1:6">
      <c r="A101" s="64">
        <v>20</v>
      </c>
      <c r="B101" s="65">
        <f t="shared" si="20"/>
        <v>45170</v>
      </c>
      <c r="C101" s="64">
        <f t="shared" si="21"/>
        <v>74565.909753170388</v>
      </c>
      <c r="D101" s="64">
        <f t="shared" si="22"/>
        <v>69985.132950922009</v>
      </c>
      <c r="E101" s="64">
        <f t="shared" si="23"/>
        <v>4580.776802248376</v>
      </c>
      <c r="F101" s="64">
        <f t="shared" si="24"/>
        <v>2312018.8042182336</v>
      </c>
    </row>
    <row r="102" spans="1:6">
      <c r="A102" s="64">
        <v>21</v>
      </c>
      <c r="B102" s="65">
        <f t="shared" si="20"/>
        <v>45200</v>
      </c>
      <c r="C102" s="64">
        <f t="shared" si="21"/>
        <v>74565.909753170388</v>
      </c>
      <c r="D102" s="64">
        <f t="shared" si="22"/>
        <v>70119.719745058406</v>
      </c>
      <c r="E102" s="64">
        <f t="shared" si="23"/>
        <v>4446.1900081119875</v>
      </c>
      <c r="F102" s="64">
        <f t="shared" si="24"/>
        <v>2241899.084473175</v>
      </c>
    </row>
    <row r="103" spans="1:6">
      <c r="A103" s="64">
        <v>22</v>
      </c>
      <c r="B103" s="65">
        <f t="shared" si="20"/>
        <v>45231</v>
      </c>
      <c r="C103" s="64">
        <f t="shared" si="21"/>
        <v>74565.909753170388</v>
      </c>
      <c r="D103" s="64">
        <f t="shared" si="22"/>
        <v>70254.565359952743</v>
      </c>
      <c r="E103" s="64">
        <f t="shared" si="23"/>
        <v>4311.3443932176442</v>
      </c>
      <c r="F103" s="64">
        <f t="shared" si="24"/>
        <v>2171644.5191132221</v>
      </c>
    </row>
    <row r="104" spans="1:6">
      <c r="A104" s="64">
        <v>23</v>
      </c>
      <c r="B104" s="65">
        <f t="shared" si="20"/>
        <v>45261</v>
      </c>
      <c r="C104" s="64">
        <f t="shared" si="21"/>
        <v>74565.909753170388</v>
      </c>
      <c r="D104" s="64">
        <f t="shared" si="22"/>
        <v>70389.670293337273</v>
      </c>
      <c r="E104" s="64">
        <f t="shared" si="23"/>
        <v>4176.2394598331193</v>
      </c>
      <c r="F104" s="64">
        <f t="shared" si="24"/>
        <v>2101254.8488198849</v>
      </c>
    </row>
    <row r="105" spans="1:6">
      <c r="A105" s="64">
        <v>24</v>
      </c>
      <c r="B105" s="65">
        <f t="shared" si="20"/>
        <v>45292</v>
      </c>
      <c r="C105" s="64">
        <f t="shared" si="21"/>
        <v>74565.909753170388</v>
      </c>
      <c r="D105" s="64">
        <f t="shared" si="22"/>
        <v>70525.035043901386</v>
      </c>
      <c r="E105" s="64">
        <f t="shared" si="23"/>
        <v>4040.8747092690096</v>
      </c>
      <c r="F105" s="64">
        <f t="shared" si="24"/>
        <v>2030729.8137759836</v>
      </c>
    </row>
    <row r="106" spans="1:6">
      <c r="A106" s="64">
        <v>25</v>
      </c>
      <c r="B106" s="65">
        <f t="shared" si="20"/>
        <v>45323</v>
      </c>
      <c r="C106" s="64">
        <f t="shared" si="21"/>
        <v>74565.909753170388</v>
      </c>
      <c r="D106" s="64">
        <f t="shared" si="22"/>
        <v>70660.660111293502</v>
      </c>
      <c r="E106" s="64">
        <f t="shared" si="23"/>
        <v>3905.2496418768919</v>
      </c>
      <c r="F106" s="64">
        <f t="shared" si="24"/>
        <v>1960069.1536646902</v>
      </c>
    </row>
    <row r="107" spans="1:6">
      <c r="A107" s="64">
        <v>26</v>
      </c>
      <c r="B107" s="65">
        <f t="shared" si="20"/>
        <v>45352</v>
      </c>
      <c r="C107" s="64">
        <f t="shared" si="21"/>
        <v>74565.909753170388</v>
      </c>
      <c r="D107" s="64">
        <f t="shared" si="22"/>
        <v>70796.545996122906</v>
      </c>
      <c r="E107" s="64">
        <f t="shared" si="23"/>
        <v>3769.3637570474812</v>
      </c>
      <c r="F107" s="64">
        <f t="shared" si="24"/>
        <v>1889272.6076685672</v>
      </c>
    </row>
    <row r="108" spans="1:6">
      <c r="A108" s="64">
        <v>27</v>
      </c>
      <c r="B108" s="65">
        <f t="shared" si="20"/>
        <v>45383</v>
      </c>
      <c r="C108" s="64">
        <f t="shared" si="21"/>
        <v>74565.909753170388</v>
      </c>
      <c r="D108" s="64">
        <f t="shared" si="22"/>
        <v>70932.693199961606</v>
      </c>
      <c r="E108" s="64">
        <f t="shared" si="23"/>
        <v>3633.2165532087834</v>
      </c>
      <c r="F108" s="64">
        <f t="shared" si="24"/>
        <v>1818339.9144686055</v>
      </c>
    </row>
    <row r="109" spans="1:6">
      <c r="A109" s="64">
        <v>28</v>
      </c>
      <c r="B109" s="65">
        <f t="shared" si="20"/>
        <v>45413</v>
      </c>
      <c r="C109" s="64">
        <f t="shared" si="21"/>
        <v>74565.909753170388</v>
      </c>
      <c r="D109" s="64">
        <f t="shared" si="22"/>
        <v>71069.102225346141</v>
      </c>
      <c r="E109" s="64">
        <f t="shared" si="23"/>
        <v>3496.8075278242418</v>
      </c>
      <c r="F109" s="64">
        <f t="shared" si="24"/>
        <v>1747270.8122432595</v>
      </c>
    </row>
    <row r="110" spans="1:6">
      <c r="A110" s="64">
        <v>29</v>
      </c>
      <c r="B110" s="65">
        <f t="shared" si="20"/>
        <v>45444</v>
      </c>
      <c r="C110" s="64">
        <f t="shared" si="21"/>
        <v>74565.909753170388</v>
      </c>
      <c r="D110" s="64">
        <f t="shared" si="22"/>
        <v>71205.773575779502</v>
      </c>
      <c r="E110" s="64">
        <f t="shared" si="23"/>
        <v>3360.1361773908839</v>
      </c>
      <c r="F110" s="64">
        <f t="shared" si="24"/>
        <v>1676065.03866748</v>
      </c>
    </row>
    <row r="111" spans="1:6">
      <c r="A111" s="64">
        <v>30</v>
      </c>
      <c r="B111" s="65">
        <f t="shared" si="20"/>
        <v>45474</v>
      </c>
      <c r="C111" s="64">
        <f t="shared" si="21"/>
        <v>74565.909753170388</v>
      </c>
      <c r="D111" s="64">
        <f t="shared" si="22"/>
        <v>71342.707755732932</v>
      </c>
      <c r="E111" s="64">
        <f t="shared" si="23"/>
        <v>3223.2019974374616</v>
      </c>
      <c r="F111" s="64">
        <f t="shared" si="24"/>
        <v>1604722.3309117472</v>
      </c>
    </row>
    <row r="112" spans="1:6">
      <c r="A112" s="64">
        <v>31</v>
      </c>
      <c r="B112" s="65">
        <f t="shared" si="20"/>
        <v>45505</v>
      </c>
      <c r="C112" s="64">
        <f t="shared" si="21"/>
        <v>74565.909753170388</v>
      </c>
      <c r="D112" s="64">
        <f t="shared" si="22"/>
        <v>71479.905270647796</v>
      </c>
      <c r="E112" s="64">
        <f t="shared" si="23"/>
        <v>3086.0044825225909</v>
      </c>
      <c r="F112" s="64">
        <f t="shared" si="24"/>
        <v>1533242.4256410995</v>
      </c>
    </row>
    <row r="113" spans="1:6">
      <c r="A113" s="64">
        <v>32</v>
      </c>
      <c r="B113" s="65">
        <f t="shared" si="20"/>
        <v>45536</v>
      </c>
      <c r="C113" s="64">
        <f t="shared" si="21"/>
        <v>74565.909753170388</v>
      </c>
      <c r="D113" s="64">
        <f t="shared" si="22"/>
        <v>71617.36662693751</v>
      </c>
      <c r="E113" s="64">
        <f t="shared" si="23"/>
        <v>2948.5431262328839</v>
      </c>
      <c r="F113" s="64">
        <f t="shared" si="24"/>
        <v>1461625.059014162</v>
      </c>
    </row>
    <row r="114" spans="1:6">
      <c r="A114" s="64">
        <v>33</v>
      </c>
      <c r="B114" s="65">
        <f t="shared" si="20"/>
        <v>45566</v>
      </c>
      <c r="C114" s="64">
        <f t="shared" si="21"/>
        <v>74565.909753170388</v>
      </c>
      <c r="D114" s="64">
        <f t="shared" si="22"/>
        <v>71755.092331989305</v>
      </c>
      <c r="E114" s="64">
        <f t="shared" si="23"/>
        <v>2810.817421181081</v>
      </c>
      <c r="F114" s="64">
        <f t="shared" si="24"/>
        <v>1389869.9666821728</v>
      </c>
    </row>
    <row r="115" spans="1:6">
      <c r="A115" s="64">
        <v>34</v>
      </c>
      <c r="B115" s="65">
        <f t="shared" si="20"/>
        <v>45597</v>
      </c>
      <c r="C115" s="64">
        <f t="shared" si="21"/>
        <v>74565.909753170388</v>
      </c>
      <c r="D115" s="64">
        <f t="shared" si="22"/>
        <v>71893.082894166204</v>
      </c>
      <c r="E115" s="64">
        <f t="shared" si="23"/>
        <v>2672.8268590041789</v>
      </c>
      <c r="F115" s="64">
        <f t="shared" si="24"/>
        <v>1317976.8837880066</v>
      </c>
    </row>
    <row r="116" spans="1:6">
      <c r="A116" s="64">
        <v>35</v>
      </c>
      <c r="B116" s="65">
        <f t="shared" si="20"/>
        <v>45627</v>
      </c>
      <c r="C116" s="64">
        <f t="shared" si="21"/>
        <v>74565.909753170388</v>
      </c>
      <c r="D116" s="64">
        <f t="shared" si="22"/>
        <v>72031.338822808844</v>
      </c>
      <c r="E116" s="64">
        <f t="shared" si="23"/>
        <v>2534.5709303615513</v>
      </c>
      <c r="F116" s="64">
        <f t="shared" si="24"/>
        <v>1245945.5449651978</v>
      </c>
    </row>
    <row r="117" spans="1:6">
      <c r="A117" s="64">
        <v>36</v>
      </c>
      <c r="B117" s="65">
        <f t="shared" si="20"/>
        <v>45658</v>
      </c>
      <c r="C117" s="64">
        <f t="shared" si="21"/>
        <v>74565.909753170388</v>
      </c>
      <c r="D117" s="64">
        <f t="shared" si="22"/>
        <v>72169.860628237322</v>
      </c>
      <c r="E117" s="64">
        <f t="shared" si="23"/>
        <v>2396.049124933073</v>
      </c>
      <c r="F117" s="64">
        <f t="shared" si="24"/>
        <v>1173775.6843369605</v>
      </c>
    </row>
    <row r="118" spans="1:6">
      <c r="A118" s="64">
        <v>37</v>
      </c>
      <c r="B118" s="65">
        <f t="shared" si="20"/>
        <v>45689</v>
      </c>
      <c r="C118" s="64">
        <f t="shared" si="21"/>
        <v>74565.909753170388</v>
      </c>
      <c r="D118" s="64">
        <f t="shared" si="22"/>
        <v>72308.648821753159</v>
      </c>
      <c r="E118" s="64">
        <f t="shared" si="23"/>
        <v>2257.2609314172319</v>
      </c>
      <c r="F118" s="64">
        <f t="shared" si="24"/>
        <v>1101467.0355152073</v>
      </c>
    </row>
    <row r="119" spans="1:6">
      <c r="A119" s="64">
        <v>38</v>
      </c>
      <c r="B119" s="65">
        <f t="shared" si="20"/>
        <v>45717</v>
      </c>
      <c r="C119" s="64">
        <f t="shared" si="21"/>
        <v>74565.909753170388</v>
      </c>
      <c r="D119" s="64">
        <f t="shared" si="22"/>
        <v>72447.703915641148</v>
      </c>
      <c r="E119" s="64">
        <f t="shared" si="23"/>
        <v>2118.2058375292449</v>
      </c>
      <c r="F119" s="64">
        <f t="shared" si="24"/>
        <v>1029019.3315995662</v>
      </c>
    </row>
    <row r="120" spans="1:6">
      <c r="A120" s="64">
        <v>39</v>
      </c>
      <c r="B120" s="65">
        <f t="shared" si="20"/>
        <v>45748</v>
      </c>
      <c r="C120" s="64">
        <f t="shared" si="21"/>
        <v>74565.909753170388</v>
      </c>
      <c r="D120" s="64">
        <f t="shared" si="22"/>
        <v>72587.026423171221</v>
      </c>
      <c r="E120" s="64">
        <f t="shared" si="23"/>
        <v>1978.8833299991659</v>
      </c>
      <c r="F120" s="64">
        <f t="shared" si="24"/>
        <v>956432.30517639499</v>
      </c>
    </row>
    <row r="121" spans="1:6">
      <c r="A121" s="64">
        <v>40</v>
      </c>
      <c r="B121" s="65">
        <f t="shared" si="20"/>
        <v>45778</v>
      </c>
      <c r="C121" s="64">
        <f t="shared" si="21"/>
        <v>74565.909753170388</v>
      </c>
      <c r="D121" s="64">
        <f t="shared" si="22"/>
        <v>72726.616858600391</v>
      </c>
      <c r="E121" s="64">
        <f t="shared" si="23"/>
        <v>1839.2928945699905</v>
      </c>
      <c r="F121" s="64">
        <f t="shared" si="24"/>
        <v>883705.68831779459</v>
      </c>
    </row>
    <row r="122" spans="1:6">
      <c r="A122" s="64">
        <v>41</v>
      </c>
      <c r="B122" s="65">
        <f t="shared" si="20"/>
        <v>45809</v>
      </c>
      <c r="C122" s="64">
        <f t="shared" si="21"/>
        <v>74565.909753170388</v>
      </c>
      <c r="D122" s="64">
        <f t="shared" si="22"/>
        <v>72866.475737174624</v>
      </c>
      <c r="E122" s="64">
        <f t="shared" si="23"/>
        <v>1699.434015995759</v>
      </c>
      <c r="F122" s="64">
        <f t="shared" si="24"/>
        <v>810839.21258061996</v>
      </c>
    </row>
    <row r="123" spans="1:6">
      <c r="A123" s="64">
        <v>42</v>
      </c>
      <c r="B123" s="65">
        <f t="shared" si="20"/>
        <v>45839</v>
      </c>
      <c r="C123" s="64">
        <f t="shared" si="21"/>
        <v>74565.909753170388</v>
      </c>
      <c r="D123" s="64">
        <f t="shared" si="22"/>
        <v>73006.603575130735</v>
      </c>
      <c r="E123" s="64">
        <f t="shared" si="23"/>
        <v>1559.3061780396538</v>
      </c>
      <c r="F123" s="64">
        <f t="shared" si="24"/>
        <v>737832.60900548927</v>
      </c>
    </row>
    <row r="124" spans="1:6">
      <c r="A124" s="64">
        <v>43</v>
      </c>
      <c r="B124" s="65">
        <f t="shared" si="20"/>
        <v>45870</v>
      </c>
      <c r="C124" s="64">
        <f t="shared" si="21"/>
        <v>74565.909753170388</v>
      </c>
      <c r="D124" s="64">
        <f t="shared" si="22"/>
        <v>73147.000889698291</v>
      </c>
      <c r="E124" s="64">
        <f t="shared" si="23"/>
        <v>1418.9088634720949</v>
      </c>
      <c r="F124" s="64">
        <f t="shared" si="24"/>
        <v>664685.60811579099</v>
      </c>
    </row>
    <row r="125" spans="1:6">
      <c r="A125" s="64">
        <v>44</v>
      </c>
      <c r="B125" s="65">
        <f t="shared" si="20"/>
        <v>45901</v>
      </c>
      <c r="C125" s="64">
        <f t="shared" si="21"/>
        <v>74565.909753170388</v>
      </c>
      <c r="D125" s="64">
        <f t="shared" si="22"/>
        <v>73287.668199101565</v>
      </c>
      <c r="E125" s="64">
        <f t="shared" si="23"/>
        <v>1278.2415540688289</v>
      </c>
      <c r="F125" s="64">
        <f t="shared" si="24"/>
        <v>591397.93991668941</v>
      </c>
    </row>
    <row r="126" spans="1:6">
      <c r="A126" s="64">
        <v>45</v>
      </c>
      <c r="B126" s="65">
        <f t="shared" si="20"/>
        <v>45931</v>
      </c>
      <c r="C126" s="64">
        <f t="shared" si="21"/>
        <v>74565.909753170388</v>
      </c>
      <c r="D126" s="64">
        <f t="shared" si="22"/>
        <v>73428.606022561376</v>
      </c>
      <c r="E126" s="64">
        <f t="shared" si="23"/>
        <v>1137.3037306090182</v>
      </c>
      <c r="F126" s="64">
        <f t="shared" si="24"/>
        <v>517969.33389412804</v>
      </c>
    </row>
    <row r="127" spans="1:6">
      <c r="A127" s="64">
        <v>46</v>
      </c>
      <c r="B127" s="65">
        <f t="shared" si="20"/>
        <v>45962</v>
      </c>
      <c r="C127" s="64">
        <f t="shared" si="21"/>
        <v>74565.909753170388</v>
      </c>
      <c r="D127" s="64">
        <f t="shared" si="22"/>
        <v>73569.814880297068</v>
      </c>
      <c r="E127" s="64">
        <f t="shared" si="23"/>
        <v>996.0948728733232</v>
      </c>
      <c r="F127" s="64">
        <f t="shared" si="24"/>
        <v>444399.51901383098</v>
      </c>
    </row>
    <row r="128" spans="1:6">
      <c r="A128" s="64">
        <v>47</v>
      </c>
      <c r="B128" s="65">
        <f t="shared" si="20"/>
        <v>45992</v>
      </c>
      <c r="C128" s="64">
        <f t="shared" si="21"/>
        <v>74565.909753170388</v>
      </c>
      <c r="D128" s="64">
        <f t="shared" si="22"/>
        <v>73711.295293528412</v>
      </c>
      <c r="E128" s="64">
        <f t="shared" si="23"/>
        <v>854.61445964198276</v>
      </c>
      <c r="F128" s="64">
        <f t="shared" si="24"/>
        <v>370688.22372030257</v>
      </c>
    </row>
    <row r="129" spans="1:6">
      <c r="A129" s="64">
        <v>48</v>
      </c>
      <c r="B129" s="65">
        <f t="shared" si="20"/>
        <v>46023</v>
      </c>
      <c r="C129" s="64">
        <f t="shared" si="21"/>
        <v>74565.909753170388</v>
      </c>
      <c r="D129" s="64">
        <f t="shared" si="22"/>
        <v>73853.047784477501</v>
      </c>
      <c r="E129" s="64">
        <f t="shared" si="23"/>
        <v>712.8619686928896</v>
      </c>
      <c r="F129" s="64">
        <f t="shared" si="24"/>
        <v>296835.1759358251</v>
      </c>
    </row>
    <row r="130" spans="1:6">
      <c r="A130" s="64">
        <v>49</v>
      </c>
      <c r="B130" s="65">
        <f t="shared" si="20"/>
        <v>46054</v>
      </c>
      <c r="C130" s="64">
        <f t="shared" si="21"/>
        <v>74565.909753170388</v>
      </c>
      <c r="D130" s="64">
        <f t="shared" si="22"/>
        <v>73995.07287637073</v>
      </c>
      <c r="E130" s="64">
        <f t="shared" si="23"/>
        <v>570.83687679966374</v>
      </c>
      <c r="F130" s="64">
        <f t="shared" si="24"/>
        <v>222840.10305945436</v>
      </c>
    </row>
    <row r="131" spans="1:6">
      <c r="A131" s="64">
        <v>50</v>
      </c>
      <c r="B131" s="65">
        <f t="shared" si="20"/>
        <v>46082</v>
      </c>
      <c r="C131" s="64">
        <f t="shared" si="21"/>
        <v>74565.909753170388</v>
      </c>
      <c r="D131" s="64">
        <f t="shared" si="22"/>
        <v>74137.37109344067</v>
      </c>
      <c r="E131" s="64">
        <f t="shared" si="23"/>
        <v>428.53865972971994</v>
      </c>
      <c r="F131" s="64">
        <f t="shared" si="24"/>
        <v>148702.73196601367</v>
      </c>
    </row>
    <row r="132" spans="1:6">
      <c r="A132" s="64">
        <v>51</v>
      </c>
      <c r="B132" s="65">
        <f t="shared" si="20"/>
        <v>46113</v>
      </c>
      <c r="C132" s="64">
        <f t="shared" si="21"/>
        <v>74565.909753170388</v>
      </c>
      <c r="D132" s="64">
        <f t="shared" si="22"/>
        <v>74279.942960928049</v>
      </c>
      <c r="E132" s="64">
        <f t="shared" si="23"/>
        <v>285.96679224233401</v>
      </c>
      <c r="F132" s="64">
        <f t="shared" si="24"/>
        <v>74422.789005085622</v>
      </c>
    </row>
    <row r="133" spans="1:6">
      <c r="A133" s="64">
        <v>52</v>
      </c>
      <c r="B133" s="65">
        <f t="shared" si="20"/>
        <v>46143</v>
      </c>
      <c r="C133" s="64">
        <f t="shared" si="21"/>
        <v>74565.909753170388</v>
      </c>
      <c r="D133" s="64">
        <f t="shared" si="22"/>
        <v>74422.789005083687</v>
      </c>
      <c r="E133" s="64">
        <f t="shared" si="23"/>
        <v>143.12074808670312</v>
      </c>
      <c r="F133" s="64">
        <f t="shared" si="24"/>
        <v>1.9354047253727913E-9</v>
      </c>
    </row>
    <row r="134" spans="1:6">
      <c r="A134" s="64">
        <v>53</v>
      </c>
      <c r="B134" s="65">
        <f t="shared" si="20"/>
        <v>46174</v>
      </c>
      <c r="C134" s="64">
        <f t="shared" si="21"/>
        <v>74565.909753170388</v>
      </c>
      <c r="D134" s="64">
        <f t="shared" si="22"/>
        <v>74565.909753170388</v>
      </c>
      <c r="E134" s="64">
        <f t="shared" si="23"/>
        <v>3.7219321641784453E-12</v>
      </c>
      <c r="F134" s="64">
        <f t="shared" si="24"/>
        <v>-74565.909753168453</v>
      </c>
    </row>
    <row r="135" spans="1:6">
      <c r="A135" s="64">
        <v>54</v>
      </c>
      <c r="B135" s="65">
        <f t="shared" si="20"/>
        <v>46204</v>
      </c>
      <c r="C135" s="64">
        <f t="shared" si="21"/>
        <v>74565.909753170388</v>
      </c>
      <c r="D135" s="64">
        <f t="shared" si="22"/>
        <v>74709.305733464949</v>
      </c>
      <c r="E135" s="64">
        <f t="shared" si="23"/>
        <v>-143.39598029455473</v>
      </c>
      <c r="F135" s="64">
        <f t="shared" si="24"/>
        <v>-149275.21548663342</v>
      </c>
    </row>
    <row r="136" spans="1:6">
      <c r="A136" s="64">
        <v>55</v>
      </c>
      <c r="B136" s="65">
        <f t="shared" si="20"/>
        <v>46235</v>
      </c>
      <c r="C136" s="64">
        <f t="shared" si="21"/>
        <v>74565.909753170388</v>
      </c>
      <c r="D136" s="64">
        <f t="shared" si="22"/>
        <v>74852.977475260064</v>
      </c>
      <c r="E136" s="64">
        <f t="shared" si="23"/>
        <v>-287.06772208967965</v>
      </c>
      <c r="F136" s="64">
        <f t="shared" si="24"/>
        <v>-224128.19296189348</v>
      </c>
    </row>
    <row r="137" spans="1:6">
      <c r="A137" s="64">
        <v>56</v>
      </c>
      <c r="B137" s="65">
        <f t="shared" si="20"/>
        <v>46266</v>
      </c>
      <c r="C137" s="64">
        <f t="shared" si="21"/>
        <v>74565.909753170388</v>
      </c>
      <c r="D137" s="64">
        <f t="shared" si="22"/>
        <v>74996.925508866334</v>
      </c>
      <c r="E137" s="64">
        <f t="shared" si="23"/>
        <v>-431.01575569594905</v>
      </c>
      <c r="F137" s="64">
        <f t="shared" si="24"/>
        <v>-299125.11847075983</v>
      </c>
    </row>
    <row r="138" spans="1:6">
      <c r="A138" s="64">
        <v>57</v>
      </c>
      <c r="B138" s="65">
        <f t="shared" si="20"/>
        <v>46296</v>
      </c>
      <c r="C138" s="64">
        <f t="shared" si="21"/>
        <v>74565.909753170388</v>
      </c>
      <c r="D138" s="64">
        <f t="shared" si="22"/>
        <v>75141.150365614158</v>
      </c>
      <c r="E138" s="64">
        <f t="shared" si="23"/>
        <v>-575.2406124437689</v>
      </c>
      <c r="F138" s="64">
        <f t="shared" si="24"/>
        <v>-374266.26883637399</v>
      </c>
    </row>
    <row r="139" spans="1:6">
      <c r="A139" s="64">
        <v>58</v>
      </c>
      <c r="B139" s="65">
        <f t="shared" si="20"/>
        <v>46327</v>
      </c>
      <c r="C139" s="64">
        <f t="shared" si="21"/>
        <v>74565.909753170388</v>
      </c>
      <c r="D139" s="64">
        <f t="shared" si="22"/>
        <v>75285.652577855726</v>
      </c>
      <c r="E139" s="64">
        <f t="shared" si="23"/>
        <v>-719.74282468533465</v>
      </c>
      <c r="F139" s="64">
        <f t="shared" si="24"/>
        <v>-449551.92141422973</v>
      </c>
    </row>
    <row r="140" spans="1:6">
      <c r="A140" s="64">
        <v>59</v>
      </c>
      <c r="B140" s="65">
        <f t="shared" si="20"/>
        <v>46357</v>
      </c>
      <c r="C140" s="64">
        <f t="shared" si="21"/>
        <v>74565.909753170388</v>
      </c>
      <c r="D140" s="64">
        <f t="shared" si="22"/>
        <v>75430.432678966987</v>
      </c>
      <c r="E140" s="64">
        <f t="shared" si="23"/>
        <v>-864.5229257965957</v>
      </c>
      <c r="F140" s="64">
        <f t="shared" si="24"/>
        <v>-524982.35409319669</v>
      </c>
    </row>
    <row r="141" spans="1:6">
      <c r="A141" s="64">
        <v>60</v>
      </c>
      <c r="B141" s="65">
        <f t="shared" si="20"/>
        <v>46388</v>
      </c>
      <c r="C141" s="64">
        <f t="shared" si="21"/>
        <v>74565.909753170388</v>
      </c>
      <c r="D141" s="64">
        <f t="shared" si="22"/>
        <v>75575.491203349608</v>
      </c>
      <c r="E141" s="64">
        <f t="shared" si="23"/>
        <v>-1009.5814501792245</v>
      </c>
      <c r="F141" s="64">
        <f t="shared" si="24"/>
        <v>-600557.84529654635</v>
      </c>
    </row>
    <row r="142" spans="1:6">
      <c r="A142" s="74"/>
      <c r="B142" s="75"/>
      <c r="C142" s="74"/>
      <c r="D142" s="74"/>
      <c r="E142" s="74"/>
      <c r="F142" s="74"/>
    </row>
    <row r="143" spans="1:6">
      <c r="A143" s="74"/>
      <c r="B143" s="75"/>
      <c r="C143" s="74"/>
      <c r="D143" s="74"/>
      <c r="E143" s="74"/>
      <c r="F143" s="74"/>
    </row>
    <row r="145" spans="1:6" s="70" customFormat="1" ht="57" customHeight="1">
      <c r="A145" s="111" t="s">
        <v>70</v>
      </c>
      <c r="B145" s="111"/>
      <c r="C145" s="111"/>
      <c r="D145" s="111"/>
      <c r="E145" s="111"/>
      <c r="F145" s="111"/>
    </row>
    <row r="147" spans="1:6">
      <c r="A147" s="69" t="s">
        <v>68</v>
      </c>
      <c r="B147" s="69">
        <v>3</v>
      </c>
    </row>
    <row r="148" spans="1:6">
      <c r="A148" s="69" t="s">
        <v>67</v>
      </c>
      <c r="B148" s="69" t="s">
        <v>69</v>
      </c>
    </row>
    <row r="149" spans="1:6">
      <c r="A149" s="68" t="s">
        <v>65</v>
      </c>
      <c r="B149" s="101">
        <f>PMT(B9,B10-B147,-F154,0,0)</f>
        <v>79058.874952805782</v>
      </c>
    </row>
    <row r="150" spans="1:6">
      <c r="A150" s="67"/>
      <c r="B150" s="67"/>
      <c r="C150" s="67"/>
      <c r="D150" s="67"/>
      <c r="E150" s="67"/>
      <c r="F150" s="66" t="s">
        <v>64</v>
      </c>
    </row>
    <row r="151" spans="1:6">
      <c r="A151" s="66" t="s">
        <v>63</v>
      </c>
      <c r="B151" s="66" t="s">
        <v>62</v>
      </c>
      <c r="C151" s="66" t="s">
        <v>61</v>
      </c>
      <c r="D151" s="66" t="s">
        <v>60</v>
      </c>
      <c r="E151" s="66" t="s">
        <v>59</v>
      </c>
      <c r="F151" s="66">
        <f>B3</f>
        <v>3693580</v>
      </c>
    </row>
    <row r="152" spans="1:6">
      <c r="A152" s="64">
        <v>1</v>
      </c>
      <c r="B152" s="65">
        <f t="shared" ref="B152:B163" si="25">EDATE($B$7,$B$6*A152)</f>
        <v>44593</v>
      </c>
      <c r="C152" s="64">
        <f>E152</f>
        <v>7103.0384615384619</v>
      </c>
      <c r="D152" s="64">
        <v>0</v>
      </c>
      <c r="E152" s="64">
        <f t="shared" ref="E152:E163" si="26">F151*$B$9</f>
        <v>7103.0384615384619</v>
      </c>
      <c r="F152" s="64">
        <f t="shared" ref="F152:F163" si="27">F151-D152</f>
        <v>3693580</v>
      </c>
    </row>
    <row r="153" spans="1:6">
      <c r="A153" s="64">
        <v>2</v>
      </c>
      <c r="B153" s="65">
        <f t="shared" si="25"/>
        <v>44621</v>
      </c>
      <c r="C153" s="64">
        <f>E153</f>
        <v>7103.0384615384619</v>
      </c>
      <c r="D153" s="64">
        <v>0</v>
      </c>
      <c r="E153" s="64">
        <f t="shared" si="26"/>
        <v>7103.0384615384619</v>
      </c>
      <c r="F153" s="64">
        <f t="shared" si="27"/>
        <v>3693580</v>
      </c>
    </row>
    <row r="154" spans="1:6">
      <c r="A154" s="64">
        <v>3</v>
      </c>
      <c r="B154" s="65">
        <f t="shared" si="25"/>
        <v>44652</v>
      </c>
      <c r="C154" s="64">
        <f>E154</f>
        <v>7103.0384615384619</v>
      </c>
      <c r="D154" s="64">
        <v>0</v>
      </c>
      <c r="E154" s="64">
        <f t="shared" si="26"/>
        <v>7103.0384615384619</v>
      </c>
      <c r="F154" s="64">
        <f t="shared" si="27"/>
        <v>3693580</v>
      </c>
    </row>
    <row r="155" spans="1:6">
      <c r="A155" s="64">
        <v>4</v>
      </c>
      <c r="B155" s="65">
        <f t="shared" si="25"/>
        <v>44682</v>
      </c>
      <c r="C155" s="64">
        <f t="shared" ref="C155:C163" si="28">$B$149</f>
        <v>79058.874952805782</v>
      </c>
      <c r="D155" s="64">
        <f t="shared" ref="D155:D163" si="29">C155-E155</f>
        <v>71955.836491267313</v>
      </c>
      <c r="E155" s="64">
        <f t="shared" si="26"/>
        <v>7103.0384615384619</v>
      </c>
      <c r="F155" s="64">
        <f t="shared" si="27"/>
        <v>3621624.1635087328</v>
      </c>
    </row>
    <row r="156" spans="1:6">
      <c r="A156" s="64">
        <v>5</v>
      </c>
      <c r="B156" s="65">
        <f t="shared" si="25"/>
        <v>44713</v>
      </c>
      <c r="C156" s="64">
        <f t="shared" si="28"/>
        <v>79058.874952805782</v>
      </c>
      <c r="D156" s="64">
        <f t="shared" si="29"/>
        <v>72094.213099904373</v>
      </c>
      <c r="E156" s="64">
        <f t="shared" si="26"/>
        <v>6964.6618529014095</v>
      </c>
      <c r="F156" s="64">
        <f t="shared" si="27"/>
        <v>3549529.9504088284</v>
      </c>
    </row>
    <row r="157" spans="1:6">
      <c r="A157" s="64">
        <v>6</v>
      </c>
      <c r="B157" s="65">
        <f t="shared" si="25"/>
        <v>44743</v>
      </c>
      <c r="C157" s="64">
        <f t="shared" si="28"/>
        <v>79058.874952805782</v>
      </c>
      <c r="D157" s="64">
        <f t="shared" si="29"/>
        <v>72232.855817404183</v>
      </c>
      <c r="E157" s="64">
        <f t="shared" si="26"/>
        <v>6826.0191354015933</v>
      </c>
      <c r="F157" s="64">
        <f t="shared" si="27"/>
        <v>3477297.0945914243</v>
      </c>
    </row>
    <row r="158" spans="1:6">
      <c r="A158" s="64">
        <v>7</v>
      </c>
      <c r="B158" s="65">
        <f t="shared" si="25"/>
        <v>44774</v>
      </c>
      <c r="C158" s="64">
        <f t="shared" si="28"/>
        <v>79058.874952805782</v>
      </c>
      <c r="D158" s="64">
        <f t="shared" si="29"/>
        <v>72371.765155514586</v>
      </c>
      <c r="E158" s="64">
        <f t="shared" si="26"/>
        <v>6687.1097972912012</v>
      </c>
      <c r="F158" s="64">
        <f t="shared" si="27"/>
        <v>3404925.3294359096</v>
      </c>
    </row>
    <row r="159" spans="1:6">
      <c r="A159" s="64">
        <v>8</v>
      </c>
      <c r="B159" s="65">
        <f t="shared" si="25"/>
        <v>44805</v>
      </c>
      <c r="C159" s="64">
        <f t="shared" si="28"/>
        <v>79058.874952805782</v>
      </c>
      <c r="D159" s="64">
        <f t="shared" si="29"/>
        <v>72510.941626967498</v>
      </c>
      <c r="E159" s="64">
        <f t="shared" si="26"/>
        <v>6547.9333258382885</v>
      </c>
      <c r="F159" s="64">
        <f t="shared" si="27"/>
        <v>3332414.3878089422</v>
      </c>
    </row>
    <row r="160" spans="1:6">
      <c r="A160" s="64">
        <v>9</v>
      </c>
      <c r="B160" s="65">
        <f t="shared" si="25"/>
        <v>44835</v>
      </c>
      <c r="C160" s="64">
        <f t="shared" si="28"/>
        <v>79058.874952805782</v>
      </c>
      <c r="D160" s="64">
        <f t="shared" si="29"/>
        <v>72650.385745480889</v>
      </c>
      <c r="E160" s="64">
        <f t="shared" si="26"/>
        <v>6408.4892073248893</v>
      </c>
      <c r="F160" s="64">
        <f t="shared" si="27"/>
        <v>3259764.0020634616</v>
      </c>
    </row>
    <row r="161" spans="1:6">
      <c r="A161" s="64">
        <v>10</v>
      </c>
      <c r="B161" s="65">
        <f t="shared" si="25"/>
        <v>44866</v>
      </c>
      <c r="C161" s="64">
        <f t="shared" si="28"/>
        <v>79058.874952805782</v>
      </c>
      <c r="D161" s="64">
        <f t="shared" si="29"/>
        <v>72790.098025760657</v>
      </c>
      <c r="E161" s="64">
        <f t="shared" si="26"/>
        <v>6268.776927045119</v>
      </c>
      <c r="F161" s="64">
        <f t="shared" si="27"/>
        <v>3186973.904037701</v>
      </c>
    </row>
    <row r="162" spans="1:6">
      <c r="A162" s="64">
        <v>11</v>
      </c>
      <c r="B162" s="65">
        <f t="shared" si="25"/>
        <v>44896</v>
      </c>
      <c r="C162" s="64">
        <f t="shared" si="28"/>
        <v>79058.874952805782</v>
      </c>
      <c r="D162" s="64">
        <f t="shared" si="29"/>
        <v>72930.078983502506</v>
      </c>
      <c r="E162" s="64">
        <f t="shared" si="26"/>
        <v>6128.7959693032717</v>
      </c>
      <c r="F162" s="64">
        <f t="shared" si="27"/>
        <v>3114043.8250541985</v>
      </c>
    </row>
    <row r="163" spans="1:6">
      <c r="A163" s="64">
        <v>12</v>
      </c>
      <c r="B163" s="65">
        <f t="shared" si="25"/>
        <v>44927</v>
      </c>
      <c r="C163" s="64">
        <f t="shared" si="28"/>
        <v>79058.874952805782</v>
      </c>
      <c r="D163" s="64">
        <f t="shared" si="29"/>
        <v>73070.329135393855</v>
      </c>
      <c r="E163" s="64">
        <f t="shared" si="26"/>
        <v>5988.5458174119203</v>
      </c>
      <c r="F163" s="64">
        <f t="shared" si="27"/>
        <v>3040973.4959188048</v>
      </c>
    </row>
    <row r="164" spans="1:6">
      <c r="A164" s="64">
        <v>13</v>
      </c>
      <c r="B164" s="65">
        <f t="shared" ref="B164:B211" si="30">EDATE($B$7,$B$6*A164)</f>
        <v>44958</v>
      </c>
      <c r="C164" s="64">
        <f t="shared" ref="C164:C211" si="31">$B$149</f>
        <v>79058.874952805782</v>
      </c>
      <c r="D164" s="64">
        <f t="shared" ref="D164:D211" si="32">C164-E164</f>
        <v>73210.848999115769</v>
      </c>
      <c r="E164" s="64">
        <f t="shared" ref="E164:E211" si="33">F163*$B$9</f>
        <v>5848.0259536900094</v>
      </c>
      <c r="F164" s="64">
        <f t="shared" ref="F164:F211" si="34">F163-D164</f>
        <v>2967762.6469196891</v>
      </c>
    </row>
    <row r="165" spans="1:6">
      <c r="A165" s="64">
        <v>14</v>
      </c>
      <c r="B165" s="65">
        <f t="shared" si="30"/>
        <v>44986</v>
      </c>
      <c r="C165" s="64">
        <f t="shared" si="31"/>
        <v>79058.874952805782</v>
      </c>
      <c r="D165" s="64">
        <f t="shared" si="32"/>
        <v>73351.639093344842</v>
      </c>
      <c r="E165" s="64">
        <f t="shared" si="33"/>
        <v>5707.2358594609414</v>
      </c>
      <c r="F165" s="64">
        <f t="shared" si="34"/>
        <v>2894411.0078263441</v>
      </c>
    </row>
    <row r="166" spans="1:6">
      <c r="A166" s="64">
        <v>15</v>
      </c>
      <c r="B166" s="65">
        <f t="shared" si="30"/>
        <v>45017</v>
      </c>
      <c r="C166" s="64">
        <f t="shared" si="31"/>
        <v>79058.874952805782</v>
      </c>
      <c r="D166" s="64">
        <f t="shared" si="32"/>
        <v>73492.699937755126</v>
      </c>
      <c r="E166" s="64">
        <f t="shared" si="33"/>
        <v>5566.1750150506623</v>
      </c>
      <c r="F166" s="64">
        <f t="shared" si="34"/>
        <v>2820918.3078885889</v>
      </c>
    </row>
    <row r="167" spans="1:6">
      <c r="A167" s="64">
        <v>16</v>
      </c>
      <c r="B167" s="65">
        <f t="shared" si="30"/>
        <v>45047</v>
      </c>
      <c r="C167" s="64">
        <f t="shared" si="31"/>
        <v>79058.874952805782</v>
      </c>
      <c r="D167" s="64">
        <f t="shared" si="32"/>
        <v>73634.032053020026</v>
      </c>
      <c r="E167" s="64">
        <f t="shared" si="33"/>
        <v>5424.8428997857482</v>
      </c>
      <c r="F167" s="64">
        <f t="shared" si="34"/>
        <v>2747284.275835569</v>
      </c>
    </row>
    <row r="168" spans="1:6">
      <c r="A168" s="64">
        <v>17</v>
      </c>
      <c r="B168" s="65">
        <f t="shared" si="30"/>
        <v>45078</v>
      </c>
      <c r="C168" s="64">
        <f t="shared" si="31"/>
        <v>79058.874952805782</v>
      </c>
      <c r="D168" s="64">
        <f t="shared" si="32"/>
        <v>73775.635960814296</v>
      </c>
      <c r="E168" s="64">
        <f t="shared" si="33"/>
        <v>5283.2389919914795</v>
      </c>
      <c r="F168" s="64">
        <f t="shared" si="34"/>
        <v>2673508.6398747549</v>
      </c>
    </row>
    <row r="169" spans="1:6">
      <c r="A169" s="64">
        <v>18</v>
      </c>
      <c r="B169" s="65">
        <f t="shared" si="30"/>
        <v>45108</v>
      </c>
      <c r="C169" s="64">
        <f t="shared" si="31"/>
        <v>79058.874952805782</v>
      </c>
      <c r="D169" s="64">
        <f t="shared" si="32"/>
        <v>73917.512183815867</v>
      </c>
      <c r="E169" s="64">
        <f t="shared" si="33"/>
        <v>5141.362768989914</v>
      </c>
      <c r="F169" s="64">
        <f t="shared" si="34"/>
        <v>2599591.1276909392</v>
      </c>
    </row>
    <row r="170" spans="1:6">
      <c r="A170" s="64">
        <v>19</v>
      </c>
      <c r="B170" s="65">
        <f t="shared" si="30"/>
        <v>45139</v>
      </c>
      <c r="C170" s="64">
        <f t="shared" si="31"/>
        <v>79058.874952805782</v>
      </c>
      <c r="D170" s="64">
        <f t="shared" si="32"/>
        <v>74059.661245707815</v>
      </c>
      <c r="E170" s="64">
        <f t="shared" si="33"/>
        <v>4999.2137070979607</v>
      </c>
      <c r="F170" s="64">
        <f t="shared" si="34"/>
        <v>2525531.4664452313</v>
      </c>
    </row>
    <row r="171" spans="1:6">
      <c r="A171" s="64">
        <v>20</v>
      </c>
      <c r="B171" s="65">
        <f t="shared" si="30"/>
        <v>45170</v>
      </c>
      <c r="C171" s="64">
        <f t="shared" si="31"/>
        <v>79058.874952805782</v>
      </c>
      <c r="D171" s="64">
        <f t="shared" si="32"/>
        <v>74202.083671180342</v>
      </c>
      <c r="E171" s="64">
        <f t="shared" si="33"/>
        <v>4856.7912816254448</v>
      </c>
      <c r="F171" s="64">
        <f t="shared" si="34"/>
        <v>2451329.3827740508</v>
      </c>
    </row>
    <row r="172" spans="1:6">
      <c r="A172" s="64">
        <v>21</v>
      </c>
      <c r="B172" s="65">
        <f t="shared" si="30"/>
        <v>45200</v>
      </c>
      <c r="C172" s="64">
        <f t="shared" si="31"/>
        <v>79058.874952805782</v>
      </c>
      <c r="D172" s="64">
        <f t="shared" si="32"/>
        <v>74344.779985932604</v>
      </c>
      <c r="E172" s="64">
        <f t="shared" si="33"/>
        <v>4714.0949668731746</v>
      </c>
      <c r="F172" s="64">
        <f t="shared" si="34"/>
        <v>2376984.6027881182</v>
      </c>
    </row>
    <row r="173" spans="1:6">
      <c r="A173" s="64">
        <v>22</v>
      </c>
      <c r="B173" s="65">
        <f t="shared" si="30"/>
        <v>45231</v>
      </c>
      <c r="C173" s="64">
        <f t="shared" si="31"/>
        <v>79058.874952805782</v>
      </c>
      <c r="D173" s="64">
        <f t="shared" si="32"/>
        <v>74487.750716674782</v>
      </c>
      <c r="E173" s="64">
        <f t="shared" si="33"/>
        <v>4571.1242361309969</v>
      </c>
      <c r="F173" s="64">
        <f t="shared" si="34"/>
        <v>2302496.8520714436</v>
      </c>
    </row>
    <row r="174" spans="1:6">
      <c r="A174" s="64">
        <v>23</v>
      </c>
      <c r="B174" s="65">
        <f t="shared" si="30"/>
        <v>45261</v>
      </c>
      <c r="C174" s="64">
        <f t="shared" si="31"/>
        <v>79058.874952805782</v>
      </c>
      <c r="D174" s="64">
        <f t="shared" si="32"/>
        <v>74630.996391129927</v>
      </c>
      <c r="E174" s="64">
        <f t="shared" si="33"/>
        <v>4427.8785616758532</v>
      </c>
      <c r="F174" s="64">
        <f t="shared" si="34"/>
        <v>2227865.8556803134</v>
      </c>
    </row>
    <row r="175" spans="1:6">
      <c r="A175" s="64">
        <v>24</v>
      </c>
      <c r="B175" s="65">
        <f t="shared" si="30"/>
        <v>45292</v>
      </c>
      <c r="C175" s="64">
        <f t="shared" si="31"/>
        <v>79058.874952805782</v>
      </c>
      <c r="D175" s="64">
        <f t="shared" si="32"/>
        <v>74774.517538035943</v>
      </c>
      <c r="E175" s="64">
        <f t="shared" si="33"/>
        <v>4284.3574147698337</v>
      </c>
      <c r="F175" s="64">
        <f t="shared" si="34"/>
        <v>2153091.3381422777</v>
      </c>
    </row>
    <row r="176" spans="1:6">
      <c r="A176" s="64">
        <v>25</v>
      </c>
      <c r="B176" s="65">
        <f t="shared" si="30"/>
        <v>45323</v>
      </c>
      <c r="C176" s="64">
        <f t="shared" si="31"/>
        <v>79058.874952805782</v>
      </c>
      <c r="D176" s="64">
        <f t="shared" si="32"/>
        <v>74918.314687147562</v>
      </c>
      <c r="E176" s="64">
        <f t="shared" si="33"/>
        <v>4140.5602656582269</v>
      </c>
      <c r="F176" s="64">
        <f t="shared" si="34"/>
        <v>2078173.0234551302</v>
      </c>
    </row>
    <row r="177" spans="1:6">
      <c r="A177" s="64">
        <v>26</v>
      </c>
      <c r="B177" s="65">
        <f t="shared" si="30"/>
        <v>45352</v>
      </c>
      <c r="C177" s="64">
        <f t="shared" si="31"/>
        <v>79058.874952805782</v>
      </c>
      <c r="D177" s="64">
        <f t="shared" si="32"/>
        <v>75062.388369238222</v>
      </c>
      <c r="E177" s="64">
        <f t="shared" si="33"/>
        <v>3996.4865835675582</v>
      </c>
      <c r="F177" s="64">
        <f t="shared" si="34"/>
        <v>2003110.6350858919</v>
      </c>
    </row>
    <row r="178" spans="1:6">
      <c r="A178" s="64">
        <v>27</v>
      </c>
      <c r="B178" s="65">
        <f t="shared" si="30"/>
        <v>45383</v>
      </c>
      <c r="C178" s="64">
        <f t="shared" si="31"/>
        <v>79058.874952805782</v>
      </c>
      <c r="D178" s="64">
        <f t="shared" si="32"/>
        <v>75206.739116102137</v>
      </c>
      <c r="E178" s="64">
        <f t="shared" si="33"/>
        <v>3852.1358367036387</v>
      </c>
      <c r="F178" s="64">
        <f t="shared" si="34"/>
        <v>1927903.8959697897</v>
      </c>
    </row>
    <row r="179" spans="1:6">
      <c r="A179" s="64">
        <v>28</v>
      </c>
      <c r="B179" s="65">
        <f t="shared" si="30"/>
        <v>45413</v>
      </c>
      <c r="C179" s="64">
        <f t="shared" si="31"/>
        <v>79058.874952805782</v>
      </c>
      <c r="D179" s="64">
        <f t="shared" si="32"/>
        <v>75351.367460556183</v>
      </c>
      <c r="E179" s="64">
        <f t="shared" si="33"/>
        <v>3707.507492249596</v>
      </c>
      <c r="F179" s="64">
        <f t="shared" si="34"/>
        <v>1852552.5285092336</v>
      </c>
    </row>
    <row r="180" spans="1:6">
      <c r="A180" s="64">
        <v>29</v>
      </c>
      <c r="B180" s="65">
        <f t="shared" si="30"/>
        <v>45444</v>
      </c>
      <c r="C180" s="64">
        <f t="shared" si="31"/>
        <v>79058.874952805782</v>
      </c>
      <c r="D180" s="64">
        <f t="shared" si="32"/>
        <v>75496.273936441867</v>
      </c>
      <c r="E180" s="64">
        <f t="shared" si="33"/>
        <v>3562.6010163639112</v>
      </c>
      <c r="F180" s="64">
        <f t="shared" si="34"/>
        <v>1777056.2545727917</v>
      </c>
    </row>
    <row r="181" spans="1:6">
      <c r="A181" s="64">
        <v>30</v>
      </c>
      <c r="B181" s="65">
        <f t="shared" si="30"/>
        <v>45474</v>
      </c>
      <c r="C181" s="64">
        <f t="shared" si="31"/>
        <v>79058.874952805782</v>
      </c>
      <c r="D181" s="64">
        <f t="shared" si="32"/>
        <v>75641.459078627333</v>
      </c>
      <c r="E181" s="64">
        <f t="shared" si="33"/>
        <v>3417.4158741784458</v>
      </c>
      <c r="F181" s="64">
        <f t="shared" si="34"/>
        <v>1701414.7954941643</v>
      </c>
    </row>
    <row r="182" spans="1:6">
      <c r="A182" s="64">
        <v>31</v>
      </c>
      <c r="B182" s="65">
        <f t="shared" si="30"/>
        <v>45505</v>
      </c>
      <c r="C182" s="64">
        <f t="shared" si="31"/>
        <v>79058.874952805782</v>
      </c>
      <c r="D182" s="64">
        <f t="shared" si="32"/>
        <v>75786.923423009313</v>
      </c>
      <c r="E182" s="64">
        <f t="shared" si="33"/>
        <v>3271.9515297964699</v>
      </c>
      <c r="F182" s="64">
        <f t="shared" si="34"/>
        <v>1625627.8720711551</v>
      </c>
    </row>
    <row r="183" spans="1:6">
      <c r="A183" s="64">
        <v>32</v>
      </c>
      <c r="B183" s="65">
        <f t="shared" si="30"/>
        <v>45536</v>
      </c>
      <c r="C183" s="64">
        <f t="shared" si="31"/>
        <v>79058.874952805782</v>
      </c>
      <c r="D183" s="64">
        <f t="shared" si="32"/>
        <v>75932.667506515092</v>
      </c>
      <c r="E183" s="64">
        <f t="shared" si="33"/>
        <v>3126.207446290683</v>
      </c>
      <c r="F183" s="64">
        <f t="shared" si="34"/>
        <v>1549695.2045646401</v>
      </c>
    </row>
    <row r="184" spans="1:6">
      <c r="A184" s="64">
        <v>33</v>
      </c>
      <c r="B184" s="65">
        <f t="shared" si="30"/>
        <v>45566</v>
      </c>
      <c r="C184" s="64">
        <f t="shared" si="31"/>
        <v>79058.874952805782</v>
      </c>
      <c r="D184" s="64">
        <f t="shared" si="32"/>
        <v>76078.691867104557</v>
      </c>
      <c r="E184" s="64">
        <f t="shared" si="33"/>
        <v>2980.183085701231</v>
      </c>
      <c r="F184" s="64">
        <f t="shared" si="34"/>
        <v>1473616.5126975356</v>
      </c>
    </row>
    <row r="185" spans="1:6">
      <c r="A185" s="64">
        <v>34</v>
      </c>
      <c r="B185" s="65">
        <f t="shared" si="30"/>
        <v>45597</v>
      </c>
      <c r="C185" s="64">
        <f t="shared" si="31"/>
        <v>79058.874952805782</v>
      </c>
      <c r="D185" s="64">
        <f t="shared" si="32"/>
        <v>76224.997043772062</v>
      </c>
      <c r="E185" s="64">
        <f t="shared" si="33"/>
        <v>2833.8779090337225</v>
      </c>
      <c r="F185" s="64">
        <f t="shared" si="34"/>
        <v>1397391.5156537634</v>
      </c>
    </row>
    <row r="186" spans="1:6">
      <c r="A186" s="64">
        <v>35</v>
      </c>
      <c r="B186" s="65">
        <f t="shared" si="30"/>
        <v>45627</v>
      </c>
      <c r="C186" s="64">
        <f t="shared" si="31"/>
        <v>79058.874952805782</v>
      </c>
      <c r="D186" s="64">
        <f t="shared" si="32"/>
        <v>76371.583576548539</v>
      </c>
      <c r="E186" s="64">
        <f t="shared" si="33"/>
        <v>2687.2913762572375</v>
      </c>
      <c r="F186" s="64">
        <f t="shared" si="34"/>
        <v>1321019.9320772148</v>
      </c>
    </row>
    <row r="187" spans="1:6">
      <c r="A187" s="64">
        <v>36</v>
      </c>
      <c r="B187" s="65">
        <f t="shared" si="30"/>
        <v>45658</v>
      </c>
      <c r="C187" s="64">
        <f t="shared" si="31"/>
        <v>79058.874952805782</v>
      </c>
      <c r="D187" s="64">
        <f t="shared" si="32"/>
        <v>76518.452006503445</v>
      </c>
      <c r="E187" s="64">
        <f t="shared" si="33"/>
        <v>2540.4229463023362</v>
      </c>
      <c r="F187" s="64">
        <f t="shared" si="34"/>
        <v>1244501.4800707113</v>
      </c>
    </row>
    <row r="188" spans="1:6">
      <c r="A188" s="64">
        <v>37</v>
      </c>
      <c r="B188" s="65">
        <f t="shared" si="30"/>
        <v>45689</v>
      </c>
      <c r="C188" s="64">
        <f t="shared" si="31"/>
        <v>79058.874952805782</v>
      </c>
      <c r="D188" s="64">
        <f t="shared" si="32"/>
        <v>76665.602875746728</v>
      </c>
      <c r="E188" s="64">
        <f t="shared" si="33"/>
        <v>2393.2720770590604</v>
      </c>
      <c r="F188" s="64">
        <f t="shared" si="34"/>
        <v>1167835.8771949646</v>
      </c>
    </row>
    <row r="189" spans="1:6">
      <c r="A189" s="64">
        <v>38</v>
      </c>
      <c r="B189" s="65">
        <f t="shared" si="30"/>
        <v>45717</v>
      </c>
      <c r="C189" s="64">
        <f t="shared" si="31"/>
        <v>79058.874952805782</v>
      </c>
      <c r="D189" s="64">
        <f t="shared" si="32"/>
        <v>76813.036727430852</v>
      </c>
      <c r="E189" s="64">
        <f t="shared" si="33"/>
        <v>2245.8382253749319</v>
      </c>
      <c r="F189" s="64">
        <f t="shared" si="34"/>
        <v>1091022.8404675338</v>
      </c>
    </row>
    <row r="190" spans="1:6">
      <c r="A190" s="64">
        <v>39</v>
      </c>
      <c r="B190" s="65">
        <f t="shared" si="30"/>
        <v>45748</v>
      </c>
      <c r="C190" s="64">
        <f t="shared" si="31"/>
        <v>79058.874952805782</v>
      </c>
      <c r="D190" s="64">
        <f t="shared" si="32"/>
        <v>76960.754105752829</v>
      </c>
      <c r="E190" s="64">
        <f t="shared" si="33"/>
        <v>2098.1208470529496</v>
      </c>
      <c r="F190" s="64">
        <f t="shared" si="34"/>
        <v>1014062.086361781</v>
      </c>
    </row>
    <row r="191" spans="1:6">
      <c r="A191" s="64">
        <v>40</v>
      </c>
      <c r="B191" s="65">
        <f t="shared" si="30"/>
        <v>45778</v>
      </c>
      <c r="C191" s="64">
        <f t="shared" si="31"/>
        <v>79058.874952805782</v>
      </c>
      <c r="D191" s="64">
        <f t="shared" si="32"/>
        <v>77108.755555956202</v>
      </c>
      <c r="E191" s="64">
        <f t="shared" si="33"/>
        <v>1950.1193968495788</v>
      </c>
      <c r="F191" s="64">
        <f t="shared" si="34"/>
        <v>936953.33080582484</v>
      </c>
    </row>
    <row r="192" spans="1:6">
      <c r="A192" s="64">
        <v>41</v>
      </c>
      <c r="B192" s="65">
        <f t="shared" si="30"/>
        <v>45809</v>
      </c>
      <c r="C192" s="64">
        <f t="shared" si="31"/>
        <v>79058.874952805782</v>
      </c>
      <c r="D192" s="64">
        <f t="shared" si="32"/>
        <v>77257.04162433304</v>
      </c>
      <c r="E192" s="64">
        <f t="shared" si="33"/>
        <v>1801.8333284727403</v>
      </c>
      <c r="F192" s="64">
        <f t="shared" si="34"/>
        <v>859696.28918149183</v>
      </c>
    </row>
    <row r="193" spans="1:6">
      <c r="A193" s="64">
        <v>42</v>
      </c>
      <c r="B193" s="65">
        <f t="shared" si="30"/>
        <v>45839</v>
      </c>
      <c r="C193" s="64">
        <f t="shared" si="31"/>
        <v>79058.874952805782</v>
      </c>
      <c r="D193" s="64">
        <f t="shared" si="32"/>
        <v>77405.612858225984</v>
      </c>
      <c r="E193" s="64">
        <f t="shared" si="33"/>
        <v>1653.2620945797921</v>
      </c>
      <c r="F193" s="64">
        <f t="shared" si="34"/>
        <v>782290.67632326589</v>
      </c>
    </row>
    <row r="194" spans="1:6">
      <c r="A194" s="64">
        <v>43</v>
      </c>
      <c r="B194" s="65">
        <f t="shared" si="30"/>
        <v>45870</v>
      </c>
      <c r="C194" s="64">
        <f t="shared" si="31"/>
        <v>79058.874952805782</v>
      </c>
      <c r="D194" s="64">
        <f t="shared" si="32"/>
        <v>77554.469806030276</v>
      </c>
      <c r="E194" s="64">
        <f t="shared" si="33"/>
        <v>1504.4051467755114</v>
      </c>
      <c r="F194" s="64">
        <f t="shared" si="34"/>
        <v>704736.20651723561</v>
      </c>
    </row>
    <row r="195" spans="1:6">
      <c r="A195" s="64">
        <v>44</v>
      </c>
      <c r="B195" s="65">
        <f t="shared" si="30"/>
        <v>45901</v>
      </c>
      <c r="C195" s="64">
        <f t="shared" si="31"/>
        <v>79058.874952805782</v>
      </c>
      <c r="D195" s="64">
        <f t="shared" si="32"/>
        <v>77703.613017195719</v>
      </c>
      <c r="E195" s="64">
        <f t="shared" si="33"/>
        <v>1355.2619356100686</v>
      </c>
      <c r="F195" s="64">
        <f t="shared" si="34"/>
        <v>627032.59350003989</v>
      </c>
    </row>
    <row r="196" spans="1:6">
      <c r="A196" s="64">
        <v>45</v>
      </c>
      <c r="B196" s="65">
        <f t="shared" si="30"/>
        <v>45931</v>
      </c>
      <c r="C196" s="64">
        <f t="shared" si="31"/>
        <v>79058.874952805782</v>
      </c>
      <c r="D196" s="64">
        <f t="shared" si="32"/>
        <v>77853.043042228775</v>
      </c>
      <c r="E196" s="64">
        <f t="shared" si="33"/>
        <v>1205.8319105769999</v>
      </c>
      <c r="F196" s="64">
        <f t="shared" si="34"/>
        <v>549179.5504578111</v>
      </c>
    </row>
    <row r="197" spans="1:6">
      <c r="A197" s="64">
        <v>46</v>
      </c>
      <c r="B197" s="65">
        <f t="shared" si="30"/>
        <v>45962</v>
      </c>
      <c r="C197" s="64">
        <f t="shared" si="31"/>
        <v>79058.874952805782</v>
      </c>
      <c r="D197" s="64">
        <f t="shared" si="32"/>
        <v>78002.760432694602</v>
      </c>
      <c r="E197" s="64">
        <f t="shared" si="33"/>
        <v>1056.1145201111754</v>
      </c>
      <c r="F197" s="64">
        <f t="shared" si="34"/>
        <v>471176.79002511653</v>
      </c>
    </row>
    <row r="198" spans="1:6">
      <c r="A198" s="64">
        <v>47</v>
      </c>
      <c r="B198" s="65">
        <f t="shared" si="30"/>
        <v>45992</v>
      </c>
      <c r="C198" s="64">
        <f t="shared" si="31"/>
        <v>79058.874952805782</v>
      </c>
      <c r="D198" s="64">
        <f t="shared" si="32"/>
        <v>78152.765741219016</v>
      </c>
      <c r="E198" s="64">
        <f t="shared" si="33"/>
        <v>906.10921158676263</v>
      </c>
      <c r="F198" s="64">
        <f t="shared" si="34"/>
        <v>393024.02428389748</v>
      </c>
    </row>
    <row r="199" spans="1:6">
      <c r="A199" s="64">
        <v>48</v>
      </c>
      <c r="B199" s="65">
        <f t="shared" si="30"/>
        <v>46023</v>
      </c>
      <c r="C199" s="64">
        <f t="shared" si="31"/>
        <v>79058.874952805782</v>
      </c>
      <c r="D199" s="64">
        <f t="shared" si="32"/>
        <v>78303.059521490592</v>
      </c>
      <c r="E199" s="64">
        <f t="shared" si="33"/>
        <v>755.81543131518754</v>
      </c>
      <c r="F199" s="64">
        <f t="shared" si="34"/>
        <v>314720.96476240689</v>
      </c>
    </row>
    <row r="200" spans="1:6">
      <c r="A200" s="64">
        <v>49</v>
      </c>
      <c r="B200" s="65">
        <f t="shared" si="30"/>
        <v>46054</v>
      </c>
      <c r="C200" s="64">
        <f t="shared" si="31"/>
        <v>79058.874952805782</v>
      </c>
      <c r="D200" s="64">
        <f t="shared" si="32"/>
        <v>78453.642328262693</v>
      </c>
      <c r="E200" s="64">
        <f t="shared" si="33"/>
        <v>605.2326245430902</v>
      </c>
      <c r="F200" s="64">
        <f t="shared" si="34"/>
        <v>236267.32243414421</v>
      </c>
    </row>
    <row r="201" spans="1:6">
      <c r="A201" s="64">
        <v>50</v>
      </c>
      <c r="B201" s="65">
        <f t="shared" si="30"/>
        <v>46082</v>
      </c>
      <c r="C201" s="64">
        <f t="shared" si="31"/>
        <v>79058.874952805782</v>
      </c>
      <c r="D201" s="64">
        <f t="shared" si="32"/>
        <v>78604.514717355501</v>
      </c>
      <c r="E201" s="64">
        <f t="shared" si="33"/>
        <v>454.36023545027734</v>
      </c>
      <c r="F201" s="64">
        <f t="shared" si="34"/>
        <v>157662.80771678872</v>
      </c>
    </row>
    <row r="202" spans="1:6">
      <c r="A202" s="64">
        <v>51</v>
      </c>
      <c r="B202" s="65">
        <f t="shared" si="30"/>
        <v>46113</v>
      </c>
      <c r="C202" s="64">
        <f t="shared" si="31"/>
        <v>79058.874952805782</v>
      </c>
      <c r="D202" s="64">
        <f t="shared" si="32"/>
        <v>78755.677245658109</v>
      </c>
      <c r="E202" s="64">
        <f t="shared" si="33"/>
        <v>303.19770714767066</v>
      </c>
      <c r="F202" s="64">
        <f t="shared" si="34"/>
        <v>78907.130471130615</v>
      </c>
    </row>
    <row r="203" spans="1:6">
      <c r="A203" s="64">
        <v>52</v>
      </c>
      <c r="B203" s="65">
        <f t="shared" si="30"/>
        <v>46143</v>
      </c>
      <c r="C203" s="64">
        <f t="shared" si="31"/>
        <v>79058.874952805782</v>
      </c>
      <c r="D203" s="64">
        <f t="shared" si="32"/>
        <v>78907.130471130527</v>
      </c>
      <c r="E203" s="64">
        <f t="shared" si="33"/>
        <v>151.74448167525119</v>
      </c>
      <c r="F203" s="64">
        <f t="shared" si="34"/>
        <v>0</v>
      </c>
    </row>
    <row r="204" spans="1:6">
      <c r="A204" s="64">
        <v>53</v>
      </c>
      <c r="B204" s="65">
        <f t="shared" si="30"/>
        <v>46174</v>
      </c>
      <c r="C204" s="64">
        <f t="shared" si="31"/>
        <v>79058.874952805782</v>
      </c>
      <c r="D204" s="64">
        <f t="shared" si="32"/>
        <v>79058.874952805782</v>
      </c>
      <c r="E204" s="64">
        <f t="shared" si="33"/>
        <v>0</v>
      </c>
      <c r="F204" s="64">
        <f t="shared" si="34"/>
        <v>-79058.874952805782</v>
      </c>
    </row>
    <row r="205" spans="1:6">
      <c r="A205" s="64">
        <v>54</v>
      </c>
      <c r="B205" s="65">
        <f t="shared" si="30"/>
        <v>46204</v>
      </c>
      <c r="C205" s="64">
        <f t="shared" si="31"/>
        <v>79058.874952805782</v>
      </c>
      <c r="D205" s="64">
        <f t="shared" si="32"/>
        <v>79210.911250791949</v>
      </c>
      <c r="E205" s="64">
        <f t="shared" si="33"/>
        <v>-152.03629798616498</v>
      </c>
      <c r="F205" s="64">
        <f t="shared" si="34"/>
        <v>-158269.78620359773</v>
      </c>
    </row>
    <row r="206" spans="1:6">
      <c r="A206" s="64">
        <v>55</v>
      </c>
      <c r="B206" s="65">
        <f t="shared" si="30"/>
        <v>46235</v>
      </c>
      <c r="C206" s="64">
        <f t="shared" si="31"/>
        <v>79058.874952805782</v>
      </c>
      <c r="D206" s="64">
        <f t="shared" si="32"/>
        <v>79363.23992627424</v>
      </c>
      <c r="E206" s="64">
        <f t="shared" si="33"/>
        <v>-304.36497346845721</v>
      </c>
      <c r="F206" s="64">
        <f t="shared" si="34"/>
        <v>-237633.02612987196</v>
      </c>
    </row>
    <row r="207" spans="1:6">
      <c r="A207" s="64">
        <v>56</v>
      </c>
      <c r="B207" s="65">
        <f t="shared" si="30"/>
        <v>46266</v>
      </c>
      <c r="C207" s="64">
        <f t="shared" si="31"/>
        <v>79058.874952805782</v>
      </c>
      <c r="D207" s="64">
        <f t="shared" si="32"/>
        <v>79515.861541517079</v>
      </c>
      <c r="E207" s="64">
        <f t="shared" si="33"/>
        <v>-456.98658871129226</v>
      </c>
      <c r="F207" s="64">
        <f t="shared" si="34"/>
        <v>-317148.88767138903</v>
      </c>
    </row>
    <row r="208" spans="1:6">
      <c r="A208" s="64">
        <v>57</v>
      </c>
      <c r="B208" s="65">
        <f t="shared" si="30"/>
        <v>46296</v>
      </c>
      <c r="C208" s="64">
        <f t="shared" si="31"/>
        <v>79058.874952805782</v>
      </c>
      <c r="D208" s="64">
        <f t="shared" si="32"/>
        <v>79668.77665986614</v>
      </c>
      <c r="E208" s="64">
        <f t="shared" si="33"/>
        <v>-609.90170706036361</v>
      </c>
      <c r="F208" s="64">
        <f t="shared" si="34"/>
        <v>-396817.66433125519</v>
      </c>
    </row>
    <row r="209" spans="1:6">
      <c r="A209" s="64">
        <v>58</v>
      </c>
      <c r="B209" s="65">
        <f t="shared" si="30"/>
        <v>46327</v>
      </c>
      <c r="C209" s="64">
        <f t="shared" si="31"/>
        <v>79058.874952805782</v>
      </c>
      <c r="D209" s="64">
        <f t="shared" si="32"/>
        <v>79821.985845750503</v>
      </c>
      <c r="E209" s="64">
        <f t="shared" si="33"/>
        <v>-763.11089294472151</v>
      </c>
      <c r="F209" s="64">
        <f t="shared" si="34"/>
        <v>-476639.65017700568</v>
      </c>
    </row>
    <row r="210" spans="1:6">
      <c r="A210" s="64">
        <v>59</v>
      </c>
      <c r="B210" s="65">
        <f t="shared" si="30"/>
        <v>46357</v>
      </c>
      <c r="C210" s="64">
        <f t="shared" si="31"/>
        <v>79058.874952805782</v>
      </c>
      <c r="D210" s="64">
        <f t="shared" si="32"/>
        <v>79975.489664684632</v>
      </c>
      <c r="E210" s="64">
        <f t="shared" si="33"/>
        <v>-916.61471187885718</v>
      </c>
      <c r="F210" s="64">
        <f t="shared" si="34"/>
        <v>-556615.13984169031</v>
      </c>
    </row>
    <row r="211" spans="1:6">
      <c r="A211" s="64">
        <v>60</v>
      </c>
      <c r="B211" s="65">
        <f t="shared" si="30"/>
        <v>46388</v>
      </c>
      <c r="C211" s="64">
        <f t="shared" si="31"/>
        <v>79058.874952805782</v>
      </c>
      <c r="D211" s="64">
        <f t="shared" si="32"/>
        <v>80129.28868327057</v>
      </c>
      <c r="E211" s="64">
        <f t="shared" si="33"/>
        <v>-1070.4137304647891</v>
      </c>
      <c r="F211" s="64">
        <f t="shared" si="34"/>
        <v>-636744.42852496088</v>
      </c>
    </row>
    <row r="213" spans="1:6">
      <c r="A213" s="69" t="s">
        <v>68</v>
      </c>
      <c r="B213" s="69">
        <v>3</v>
      </c>
    </row>
    <row r="214" spans="1:6">
      <c r="A214" s="69" t="s">
        <v>67</v>
      </c>
      <c r="B214" s="69" t="s">
        <v>66</v>
      </c>
    </row>
    <row r="215" spans="1:6">
      <c r="A215" s="68" t="s">
        <v>65</v>
      </c>
      <c r="B215" s="86">
        <f>PMT(B9,B10-B213,-F220,0,0)</f>
        <v>79515.86154151705</v>
      </c>
    </row>
    <row r="216" spans="1:6">
      <c r="A216" s="67"/>
      <c r="B216" s="67"/>
      <c r="C216" s="67"/>
      <c r="D216" s="67"/>
      <c r="E216" s="67"/>
      <c r="F216" s="66" t="s">
        <v>64</v>
      </c>
    </row>
    <row r="217" spans="1:6">
      <c r="A217" s="66" t="s">
        <v>63</v>
      </c>
      <c r="B217" s="66" t="s">
        <v>62</v>
      </c>
      <c r="C217" s="66" t="s">
        <v>61</v>
      </c>
      <c r="D217" s="66" t="s">
        <v>60</v>
      </c>
      <c r="E217" s="66" t="s">
        <v>59</v>
      </c>
      <c r="F217" s="66">
        <f>$B$3</f>
        <v>3693580</v>
      </c>
    </row>
    <row r="218" spans="1:6">
      <c r="A218" s="64">
        <v>1</v>
      </c>
      <c r="B218" s="65">
        <f t="shared" ref="B218:B229" si="35">EDATE($B$7,$B$6*A218)</f>
        <v>44593</v>
      </c>
      <c r="C218" s="64">
        <v>0</v>
      </c>
      <c r="D218" s="64">
        <f t="shared" ref="D218:D229" si="36">C218-E218</f>
        <v>-7103.0384615384619</v>
      </c>
      <c r="E218" s="64">
        <f t="shared" ref="E218:E229" si="37">F217*$B$9</f>
        <v>7103.0384615384619</v>
      </c>
      <c r="F218" s="64">
        <f t="shared" ref="F218:F229" si="38">F217-D218</f>
        <v>3700683.0384615385</v>
      </c>
    </row>
    <row r="219" spans="1:6">
      <c r="A219" s="64">
        <v>2</v>
      </c>
      <c r="B219" s="65">
        <f t="shared" si="35"/>
        <v>44621</v>
      </c>
      <c r="C219" s="64">
        <v>0</v>
      </c>
      <c r="D219" s="64">
        <f t="shared" si="36"/>
        <v>-7116.6981508875742</v>
      </c>
      <c r="E219" s="64">
        <f t="shared" si="37"/>
        <v>7116.6981508875742</v>
      </c>
      <c r="F219" s="64">
        <f t="shared" si="38"/>
        <v>3707799.7366124261</v>
      </c>
    </row>
    <row r="220" spans="1:6">
      <c r="A220" s="64">
        <v>3</v>
      </c>
      <c r="B220" s="65">
        <f t="shared" si="35"/>
        <v>44652</v>
      </c>
      <c r="C220" s="64">
        <v>0</v>
      </c>
      <c r="D220" s="64">
        <f t="shared" si="36"/>
        <v>-7130.384108870051</v>
      </c>
      <c r="E220" s="64">
        <f t="shared" si="37"/>
        <v>7130.384108870051</v>
      </c>
      <c r="F220" s="64">
        <f t="shared" si="38"/>
        <v>3714930.1207212959</v>
      </c>
    </row>
    <row r="221" spans="1:6">
      <c r="A221" s="64">
        <v>4</v>
      </c>
      <c r="B221" s="65">
        <f t="shared" si="35"/>
        <v>44682</v>
      </c>
      <c r="C221" s="64">
        <f t="shared" ref="C221:C229" si="39">$B$215</f>
        <v>79515.86154151705</v>
      </c>
      <c r="D221" s="64">
        <f t="shared" si="36"/>
        <v>72371.765155514557</v>
      </c>
      <c r="E221" s="64">
        <f t="shared" si="37"/>
        <v>7144.0963860024922</v>
      </c>
      <c r="F221" s="64">
        <f t="shared" si="38"/>
        <v>3642558.3555657812</v>
      </c>
    </row>
    <row r="222" spans="1:6">
      <c r="A222" s="64">
        <v>5</v>
      </c>
      <c r="B222" s="65">
        <f t="shared" si="35"/>
        <v>44713</v>
      </c>
      <c r="C222" s="64">
        <f t="shared" si="39"/>
        <v>79515.86154151705</v>
      </c>
      <c r="D222" s="64">
        <f t="shared" si="36"/>
        <v>72510.941626967469</v>
      </c>
      <c r="E222" s="64">
        <f t="shared" si="37"/>
        <v>7004.9199145495795</v>
      </c>
      <c r="F222" s="64">
        <f t="shared" si="38"/>
        <v>3570047.4139388138</v>
      </c>
    </row>
    <row r="223" spans="1:6">
      <c r="A223" s="64">
        <v>6</v>
      </c>
      <c r="B223" s="65">
        <f t="shared" si="35"/>
        <v>44743</v>
      </c>
      <c r="C223" s="64">
        <f t="shared" si="39"/>
        <v>79515.86154151705</v>
      </c>
      <c r="D223" s="64">
        <f t="shared" si="36"/>
        <v>72650.385745480875</v>
      </c>
      <c r="E223" s="64">
        <f t="shared" si="37"/>
        <v>6865.4757960361812</v>
      </c>
      <c r="F223" s="64">
        <f t="shared" si="38"/>
        <v>3497397.0281933332</v>
      </c>
    </row>
    <row r="224" spans="1:6">
      <c r="A224" s="64">
        <v>7</v>
      </c>
      <c r="B224" s="65">
        <f t="shared" si="35"/>
        <v>44774</v>
      </c>
      <c r="C224" s="64">
        <f t="shared" si="39"/>
        <v>79515.86154151705</v>
      </c>
      <c r="D224" s="64">
        <f t="shared" si="36"/>
        <v>72790.098025760642</v>
      </c>
      <c r="E224" s="64">
        <f t="shared" si="37"/>
        <v>6725.76351575641</v>
      </c>
      <c r="F224" s="64">
        <f t="shared" si="38"/>
        <v>3424606.9301675726</v>
      </c>
    </row>
    <row r="225" spans="1:6">
      <c r="A225" s="64">
        <v>8</v>
      </c>
      <c r="B225" s="65">
        <f t="shared" si="35"/>
        <v>44805</v>
      </c>
      <c r="C225" s="64">
        <f t="shared" si="39"/>
        <v>79515.86154151705</v>
      </c>
      <c r="D225" s="64">
        <f t="shared" si="36"/>
        <v>72930.078983502492</v>
      </c>
      <c r="E225" s="64">
        <f t="shared" si="37"/>
        <v>6585.7825580145627</v>
      </c>
      <c r="F225" s="64">
        <f t="shared" si="38"/>
        <v>3351676.8511840701</v>
      </c>
    </row>
    <row r="226" spans="1:6">
      <c r="A226" s="64">
        <v>9</v>
      </c>
      <c r="B226" s="65">
        <f t="shared" si="35"/>
        <v>44835</v>
      </c>
      <c r="C226" s="64">
        <f t="shared" si="39"/>
        <v>79515.86154151705</v>
      </c>
      <c r="D226" s="64">
        <f t="shared" si="36"/>
        <v>73070.32913539384</v>
      </c>
      <c r="E226" s="64">
        <f t="shared" si="37"/>
        <v>6445.5324061232122</v>
      </c>
      <c r="F226" s="64">
        <f t="shared" si="38"/>
        <v>3278606.5220486764</v>
      </c>
    </row>
    <row r="227" spans="1:6">
      <c r="A227" s="64">
        <v>10</v>
      </c>
      <c r="B227" s="65">
        <f t="shared" si="35"/>
        <v>44866</v>
      </c>
      <c r="C227" s="64">
        <f t="shared" si="39"/>
        <v>79515.86154151705</v>
      </c>
      <c r="D227" s="64">
        <f t="shared" si="36"/>
        <v>73210.848999115755</v>
      </c>
      <c r="E227" s="64">
        <f t="shared" si="37"/>
        <v>6305.0125424013013</v>
      </c>
      <c r="F227" s="64">
        <f t="shared" si="38"/>
        <v>3205395.6730495607</v>
      </c>
    </row>
    <row r="228" spans="1:6">
      <c r="A228" s="64">
        <v>11</v>
      </c>
      <c r="B228" s="65">
        <f t="shared" si="35"/>
        <v>44896</v>
      </c>
      <c r="C228" s="64">
        <f t="shared" si="39"/>
        <v>79515.86154151705</v>
      </c>
      <c r="D228" s="64">
        <f t="shared" si="36"/>
        <v>73351.639093344813</v>
      </c>
      <c r="E228" s="64">
        <f t="shared" si="37"/>
        <v>6164.2224481722324</v>
      </c>
      <c r="F228" s="64">
        <f t="shared" si="38"/>
        <v>3132044.0339562157</v>
      </c>
    </row>
    <row r="229" spans="1:6">
      <c r="A229" s="64">
        <v>12</v>
      </c>
      <c r="B229" s="65">
        <f t="shared" si="35"/>
        <v>44927</v>
      </c>
      <c r="C229" s="64">
        <f t="shared" si="39"/>
        <v>79515.86154151705</v>
      </c>
      <c r="D229" s="64">
        <f t="shared" si="36"/>
        <v>73492.699937755096</v>
      </c>
      <c r="E229" s="64">
        <f t="shared" si="37"/>
        <v>6023.1616037619533</v>
      </c>
      <c r="F229" s="64">
        <f t="shared" si="38"/>
        <v>3058551.3340184605</v>
      </c>
    </row>
    <row r="230" spans="1:6">
      <c r="A230" s="64">
        <v>13</v>
      </c>
      <c r="B230" s="65">
        <f t="shared" ref="B230:B277" si="40">EDATE($B$7,$B$6*A230)</f>
        <v>44958</v>
      </c>
      <c r="C230" s="64">
        <f t="shared" ref="C230:C277" si="41">$B$215</f>
        <v>79515.86154151705</v>
      </c>
      <c r="D230" s="64">
        <f t="shared" ref="D230:D277" si="42">C230-E230</f>
        <v>73634.032053020012</v>
      </c>
      <c r="E230" s="64">
        <f t="shared" ref="E230:E277" si="43">F229*$B$9</f>
        <v>5881.8294884970401</v>
      </c>
      <c r="F230" s="64">
        <f t="shared" ref="F230:F277" si="44">F229-D230</f>
        <v>2984917.3019654406</v>
      </c>
    </row>
    <row r="231" spans="1:6">
      <c r="A231" s="64">
        <v>14</v>
      </c>
      <c r="B231" s="65">
        <f t="shared" si="40"/>
        <v>44986</v>
      </c>
      <c r="C231" s="64">
        <f t="shared" si="41"/>
        <v>79515.86154151705</v>
      </c>
      <c r="D231" s="64">
        <f t="shared" si="42"/>
        <v>73775.635960814281</v>
      </c>
      <c r="E231" s="64">
        <f t="shared" si="43"/>
        <v>5740.2255807027705</v>
      </c>
      <c r="F231" s="64">
        <f t="shared" si="44"/>
        <v>2911141.6660046265</v>
      </c>
    </row>
    <row r="232" spans="1:6">
      <c r="A232" s="64">
        <v>15</v>
      </c>
      <c r="B232" s="65">
        <f t="shared" si="40"/>
        <v>45017</v>
      </c>
      <c r="C232" s="64">
        <f t="shared" si="41"/>
        <v>79515.86154151705</v>
      </c>
      <c r="D232" s="64">
        <f t="shared" si="42"/>
        <v>73917.512183815852</v>
      </c>
      <c r="E232" s="64">
        <f t="shared" si="43"/>
        <v>5598.349357701205</v>
      </c>
      <c r="F232" s="64">
        <f t="shared" si="44"/>
        <v>2837224.1538208108</v>
      </c>
    </row>
    <row r="233" spans="1:6">
      <c r="A233" s="64">
        <v>16</v>
      </c>
      <c r="B233" s="65">
        <f t="shared" si="40"/>
        <v>45047</v>
      </c>
      <c r="C233" s="64">
        <f t="shared" si="41"/>
        <v>79515.86154151705</v>
      </c>
      <c r="D233" s="64">
        <f t="shared" si="42"/>
        <v>74059.661245707801</v>
      </c>
      <c r="E233" s="64">
        <f t="shared" si="43"/>
        <v>5456.2002958092517</v>
      </c>
      <c r="F233" s="64">
        <f t="shared" si="44"/>
        <v>2763164.492575103</v>
      </c>
    </row>
    <row r="234" spans="1:6">
      <c r="A234" s="64">
        <v>17</v>
      </c>
      <c r="B234" s="65">
        <f t="shared" si="40"/>
        <v>45078</v>
      </c>
      <c r="C234" s="64">
        <f t="shared" si="41"/>
        <v>79515.86154151705</v>
      </c>
      <c r="D234" s="64">
        <f t="shared" si="42"/>
        <v>74202.083671180313</v>
      </c>
      <c r="E234" s="64">
        <f t="shared" si="43"/>
        <v>5313.7778703367367</v>
      </c>
      <c r="F234" s="64">
        <f t="shared" si="44"/>
        <v>2688962.4089039224</v>
      </c>
    </row>
    <row r="235" spans="1:6">
      <c r="A235" s="64">
        <v>18</v>
      </c>
      <c r="B235" s="65">
        <f t="shared" si="40"/>
        <v>45108</v>
      </c>
      <c r="C235" s="64">
        <f t="shared" si="41"/>
        <v>79515.86154151705</v>
      </c>
      <c r="D235" s="64">
        <f t="shared" si="42"/>
        <v>74344.77998593259</v>
      </c>
      <c r="E235" s="64">
        <f t="shared" si="43"/>
        <v>5171.0815555844665</v>
      </c>
      <c r="F235" s="64">
        <f t="shared" si="44"/>
        <v>2614617.6289179898</v>
      </c>
    </row>
    <row r="236" spans="1:6">
      <c r="A236" s="64">
        <v>19</v>
      </c>
      <c r="B236" s="65">
        <f t="shared" si="40"/>
        <v>45139</v>
      </c>
      <c r="C236" s="64">
        <f t="shared" si="41"/>
        <v>79515.86154151705</v>
      </c>
      <c r="D236" s="64">
        <f t="shared" si="42"/>
        <v>74487.750716674767</v>
      </c>
      <c r="E236" s="64">
        <f t="shared" si="43"/>
        <v>5028.1108248422879</v>
      </c>
      <c r="F236" s="64">
        <f t="shared" si="44"/>
        <v>2540129.8782013152</v>
      </c>
    </row>
    <row r="237" spans="1:6">
      <c r="A237" s="64">
        <v>20</v>
      </c>
      <c r="B237" s="65">
        <f t="shared" si="40"/>
        <v>45170</v>
      </c>
      <c r="C237" s="64">
        <f t="shared" si="41"/>
        <v>79515.86154151705</v>
      </c>
      <c r="D237" s="64">
        <f t="shared" si="42"/>
        <v>74630.996391129898</v>
      </c>
      <c r="E237" s="64">
        <f t="shared" si="43"/>
        <v>4884.8651503871451</v>
      </c>
      <c r="F237" s="64">
        <f t="shared" si="44"/>
        <v>2465498.8818101855</v>
      </c>
    </row>
    <row r="238" spans="1:6">
      <c r="A238" s="64">
        <v>21</v>
      </c>
      <c r="B238" s="65">
        <f t="shared" si="40"/>
        <v>45200</v>
      </c>
      <c r="C238" s="64">
        <f t="shared" si="41"/>
        <v>79515.86154151705</v>
      </c>
      <c r="D238" s="64">
        <f t="shared" si="42"/>
        <v>74774.517538035929</v>
      </c>
      <c r="E238" s="64">
        <f t="shared" si="43"/>
        <v>4741.3440034811265</v>
      </c>
      <c r="F238" s="64">
        <f t="shared" si="44"/>
        <v>2390724.3642721497</v>
      </c>
    </row>
    <row r="239" spans="1:6">
      <c r="A239" s="64">
        <v>22</v>
      </c>
      <c r="B239" s="65">
        <f t="shared" si="40"/>
        <v>45231</v>
      </c>
      <c r="C239" s="64">
        <f t="shared" si="41"/>
        <v>79515.86154151705</v>
      </c>
      <c r="D239" s="64">
        <f t="shared" si="42"/>
        <v>74918.314687147533</v>
      </c>
      <c r="E239" s="64">
        <f t="shared" si="43"/>
        <v>4597.5468543695188</v>
      </c>
      <c r="F239" s="64">
        <f t="shared" si="44"/>
        <v>2315806.049585002</v>
      </c>
    </row>
    <row r="240" spans="1:6">
      <c r="A240" s="64">
        <v>23</v>
      </c>
      <c r="B240" s="65">
        <f t="shared" si="40"/>
        <v>45261</v>
      </c>
      <c r="C240" s="64">
        <f t="shared" si="41"/>
        <v>79515.86154151705</v>
      </c>
      <c r="D240" s="64">
        <f t="shared" si="42"/>
        <v>75062.388369238193</v>
      </c>
      <c r="E240" s="64">
        <f t="shared" si="43"/>
        <v>4453.4731722788501</v>
      </c>
      <c r="F240" s="64">
        <f t="shared" si="44"/>
        <v>2240743.661215764</v>
      </c>
    </row>
    <row r="241" spans="1:6">
      <c r="A241" s="64">
        <v>24</v>
      </c>
      <c r="B241" s="65">
        <f t="shared" si="40"/>
        <v>45292</v>
      </c>
      <c r="C241" s="64">
        <f t="shared" si="41"/>
        <v>79515.86154151705</v>
      </c>
      <c r="D241" s="64">
        <f t="shared" si="42"/>
        <v>75206.739116102122</v>
      </c>
      <c r="E241" s="64">
        <f t="shared" si="43"/>
        <v>4309.1224254149311</v>
      </c>
      <c r="F241" s="64">
        <f t="shared" si="44"/>
        <v>2165536.922099662</v>
      </c>
    </row>
    <row r="242" spans="1:6">
      <c r="A242" s="64">
        <v>25</v>
      </c>
      <c r="B242" s="65">
        <f t="shared" si="40"/>
        <v>45323</v>
      </c>
      <c r="C242" s="64">
        <f t="shared" si="41"/>
        <v>79515.86154151705</v>
      </c>
      <c r="D242" s="64">
        <f t="shared" si="42"/>
        <v>75351.367460556154</v>
      </c>
      <c r="E242" s="64">
        <f t="shared" si="43"/>
        <v>4164.4940809608888</v>
      </c>
      <c r="F242" s="64">
        <f t="shared" si="44"/>
        <v>2090185.5546391059</v>
      </c>
    </row>
    <row r="243" spans="1:6">
      <c r="A243" s="64">
        <v>26</v>
      </c>
      <c r="B243" s="65">
        <f t="shared" si="40"/>
        <v>45352</v>
      </c>
      <c r="C243" s="64">
        <f t="shared" si="41"/>
        <v>79515.86154151705</v>
      </c>
      <c r="D243" s="64">
        <f t="shared" si="42"/>
        <v>75496.273936441852</v>
      </c>
      <c r="E243" s="64">
        <f t="shared" si="43"/>
        <v>4019.587605075204</v>
      </c>
      <c r="F243" s="64">
        <f t="shared" si="44"/>
        <v>2014689.2807026641</v>
      </c>
    </row>
    <row r="244" spans="1:6">
      <c r="A244" s="64">
        <v>27</v>
      </c>
      <c r="B244" s="65">
        <f t="shared" si="40"/>
        <v>45383</v>
      </c>
      <c r="C244" s="64">
        <f t="shared" si="41"/>
        <v>79515.86154151705</v>
      </c>
      <c r="D244" s="64">
        <f t="shared" si="42"/>
        <v>75641.459078627318</v>
      </c>
      <c r="E244" s="64">
        <f t="shared" si="43"/>
        <v>3874.4024628897387</v>
      </c>
      <c r="F244" s="64">
        <f t="shared" si="44"/>
        <v>1939047.8216240366</v>
      </c>
    </row>
    <row r="245" spans="1:6">
      <c r="A245" s="64">
        <v>28</v>
      </c>
      <c r="B245" s="65">
        <f t="shared" si="40"/>
        <v>45413</v>
      </c>
      <c r="C245" s="64">
        <f t="shared" si="41"/>
        <v>79515.86154151705</v>
      </c>
      <c r="D245" s="64">
        <f t="shared" si="42"/>
        <v>75786.923423009284</v>
      </c>
      <c r="E245" s="64">
        <f t="shared" si="43"/>
        <v>3728.9381185077632</v>
      </c>
      <c r="F245" s="64">
        <f t="shared" si="44"/>
        <v>1863260.8982010274</v>
      </c>
    </row>
    <row r="246" spans="1:6">
      <c r="A246" s="64">
        <v>29</v>
      </c>
      <c r="B246" s="65">
        <f t="shared" si="40"/>
        <v>45444</v>
      </c>
      <c r="C246" s="64">
        <f t="shared" si="41"/>
        <v>79515.86154151705</v>
      </c>
      <c r="D246" s="64">
        <f t="shared" si="42"/>
        <v>75932.667506515078</v>
      </c>
      <c r="E246" s="64">
        <f t="shared" si="43"/>
        <v>3583.1940350019759</v>
      </c>
      <c r="F246" s="64">
        <f t="shared" si="44"/>
        <v>1787328.2306945124</v>
      </c>
    </row>
    <row r="247" spans="1:6">
      <c r="A247" s="64">
        <v>30</v>
      </c>
      <c r="B247" s="65">
        <f t="shared" si="40"/>
        <v>45474</v>
      </c>
      <c r="C247" s="64">
        <f t="shared" si="41"/>
        <v>79515.86154151705</v>
      </c>
      <c r="D247" s="64">
        <f t="shared" si="42"/>
        <v>76078.691867104528</v>
      </c>
      <c r="E247" s="64">
        <f t="shared" si="43"/>
        <v>3437.1696744125238</v>
      </c>
      <c r="F247" s="64">
        <f t="shared" si="44"/>
        <v>1711249.5388274079</v>
      </c>
    </row>
    <row r="248" spans="1:6">
      <c r="A248" s="64">
        <v>31</v>
      </c>
      <c r="B248" s="65">
        <f t="shared" si="40"/>
        <v>45505</v>
      </c>
      <c r="C248" s="64">
        <f t="shared" si="41"/>
        <v>79515.86154151705</v>
      </c>
      <c r="D248" s="64">
        <f t="shared" si="42"/>
        <v>76224.997043772033</v>
      </c>
      <c r="E248" s="64">
        <f t="shared" si="43"/>
        <v>3290.8644977450153</v>
      </c>
      <c r="F248" s="64">
        <f t="shared" si="44"/>
        <v>1635024.5417836357</v>
      </c>
    </row>
    <row r="249" spans="1:6">
      <c r="A249" s="64">
        <v>32</v>
      </c>
      <c r="B249" s="65">
        <f t="shared" si="40"/>
        <v>45536</v>
      </c>
      <c r="C249" s="64">
        <f t="shared" si="41"/>
        <v>79515.86154151705</v>
      </c>
      <c r="D249" s="64">
        <f t="shared" si="42"/>
        <v>76371.583576548524</v>
      </c>
      <c r="E249" s="64">
        <f t="shared" si="43"/>
        <v>3144.2779649685303</v>
      </c>
      <c r="F249" s="64">
        <f t="shared" si="44"/>
        <v>1558652.9582070871</v>
      </c>
    </row>
    <row r="250" spans="1:6">
      <c r="A250" s="64">
        <v>33</v>
      </c>
      <c r="B250" s="65">
        <f t="shared" si="40"/>
        <v>45566</v>
      </c>
      <c r="C250" s="64">
        <f t="shared" si="41"/>
        <v>79515.86154151705</v>
      </c>
      <c r="D250" s="64">
        <f t="shared" si="42"/>
        <v>76518.452006503416</v>
      </c>
      <c r="E250" s="64">
        <f t="shared" si="43"/>
        <v>2997.4095350136295</v>
      </c>
      <c r="F250" s="64">
        <f t="shared" si="44"/>
        <v>1482134.5062005837</v>
      </c>
    </row>
    <row r="251" spans="1:6">
      <c r="A251" s="64">
        <v>34</v>
      </c>
      <c r="B251" s="65">
        <f t="shared" si="40"/>
        <v>45597</v>
      </c>
      <c r="C251" s="64">
        <f t="shared" si="41"/>
        <v>79515.86154151705</v>
      </c>
      <c r="D251" s="64">
        <f t="shared" si="42"/>
        <v>76665.602875746699</v>
      </c>
      <c r="E251" s="64">
        <f t="shared" si="43"/>
        <v>2850.2586657703532</v>
      </c>
      <c r="F251" s="64">
        <f t="shared" si="44"/>
        <v>1405468.9033248369</v>
      </c>
    </row>
    <row r="252" spans="1:6">
      <c r="A252" s="64">
        <v>35</v>
      </c>
      <c r="B252" s="65">
        <f t="shared" si="40"/>
        <v>45627</v>
      </c>
      <c r="C252" s="64">
        <f t="shared" si="41"/>
        <v>79515.86154151705</v>
      </c>
      <c r="D252" s="64">
        <f t="shared" si="42"/>
        <v>76813.036727430823</v>
      </c>
      <c r="E252" s="64">
        <f t="shared" si="43"/>
        <v>2702.8248140862247</v>
      </c>
      <c r="F252" s="64">
        <f t="shared" si="44"/>
        <v>1328655.8665974061</v>
      </c>
    </row>
    <row r="253" spans="1:6">
      <c r="A253" s="64">
        <v>36</v>
      </c>
      <c r="B253" s="65">
        <f t="shared" si="40"/>
        <v>45658</v>
      </c>
      <c r="C253" s="64">
        <f t="shared" si="41"/>
        <v>79515.86154151705</v>
      </c>
      <c r="D253" s="64">
        <f t="shared" si="42"/>
        <v>76960.7541057528</v>
      </c>
      <c r="E253" s="64">
        <f t="shared" si="43"/>
        <v>2555.1074357642428</v>
      </c>
      <c r="F253" s="64">
        <f t="shared" si="44"/>
        <v>1251695.1124916533</v>
      </c>
    </row>
    <row r="254" spans="1:6">
      <c r="A254" s="64">
        <v>37</v>
      </c>
      <c r="B254" s="65">
        <f t="shared" si="40"/>
        <v>45689</v>
      </c>
      <c r="C254" s="64">
        <f t="shared" si="41"/>
        <v>79515.86154151705</v>
      </c>
      <c r="D254" s="64">
        <f t="shared" si="42"/>
        <v>77108.755555956173</v>
      </c>
      <c r="E254" s="64">
        <f t="shared" si="43"/>
        <v>2407.1059855608719</v>
      </c>
      <c r="F254" s="64">
        <f t="shared" si="44"/>
        <v>1174586.3569356971</v>
      </c>
    </row>
    <row r="255" spans="1:6">
      <c r="A255" s="64">
        <v>38</v>
      </c>
      <c r="B255" s="65">
        <f t="shared" si="40"/>
        <v>45717</v>
      </c>
      <c r="C255" s="64">
        <f t="shared" si="41"/>
        <v>79515.86154151705</v>
      </c>
      <c r="D255" s="64">
        <f t="shared" si="42"/>
        <v>77257.041624333011</v>
      </c>
      <c r="E255" s="64">
        <f t="shared" si="43"/>
        <v>2258.8199171840329</v>
      </c>
      <c r="F255" s="64">
        <f t="shared" si="44"/>
        <v>1097329.3153113641</v>
      </c>
    </row>
    <row r="256" spans="1:6">
      <c r="A256" s="64">
        <v>39</v>
      </c>
      <c r="B256" s="65">
        <f t="shared" si="40"/>
        <v>45748</v>
      </c>
      <c r="C256" s="64">
        <f t="shared" si="41"/>
        <v>79515.86154151705</v>
      </c>
      <c r="D256" s="64">
        <f t="shared" si="42"/>
        <v>77405.61285822597</v>
      </c>
      <c r="E256" s="64">
        <f t="shared" si="43"/>
        <v>2110.2486832910849</v>
      </c>
      <c r="F256" s="64">
        <f t="shared" si="44"/>
        <v>1019923.7024531382</v>
      </c>
    </row>
    <row r="257" spans="1:6">
      <c r="A257" s="64">
        <v>40</v>
      </c>
      <c r="B257" s="65">
        <f t="shared" si="40"/>
        <v>45778</v>
      </c>
      <c r="C257" s="64">
        <f t="shared" si="41"/>
        <v>79515.86154151705</v>
      </c>
      <c r="D257" s="64">
        <f t="shared" si="42"/>
        <v>77554.469806030247</v>
      </c>
      <c r="E257" s="64">
        <f t="shared" si="43"/>
        <v>1961.3917354868042</v>
      </c>
      <c r="F257" s="64">
        <f t="shared" si="44"/>
        <v>942369.23264710791</v>
      </c>
    </row>
    <row r="258" spans="1:6">
      <c r="A258" s="64">
        <v>41</v>
      </c>
      <c r="B258" s="65">
        <f t="shared" si="40"/>
        <v>45809</v>
      </c>
      <c r="C258" s="64">
        <f t="shared" si="41"/>
        <v>79515.86154151705</v>
      </c>
      <c r="D258" s="64">
        <f t="shared" si="42"/>
        <v>77703.61301719569</v>
      </c>
      <c r="E258" s="64">
        <f t="shared" si="43"/>
        <v>1812.2485243213614</v>
      </c>
      <c r="F258" s="64">
        <f t="shared" si="44"/>
        <v>864665.61962991219</v>
      </c>
    </row>
    <row r="259" spans="1:6">
      <c r="A259" s="64">
        <v>42</v>
      </c>
      <c r="B259" s="65">
        <f t="shared" si="40"/>
        <v>45839</v>
      </c>
      <c r="C259" s="64">
        <f t="shared" si="41"/>
        <v>79515.86154151705</v>
      </c>
      <c r="D259" s="64">
        <f t="shared" si="42"/>
        <v>77853.043042228761</v>
      </c>
      <c r="E259" s="64">
        <f t="shared" si="43"/>
        <v>1662.8184992882927</v>
      </c>
      <c r="F259" s="64">
        <f t="shared" si="44"/>
        <v>786812.5765876834</v>
      </c>
    </row>
    <row r="260" spans="1:6">
      <c r="A260" s="64">
        <v>43</v>
      </c>
      <c r="B260" s="65">
        <f t="shared" si="40"/>
        <v>45870</v>
      </c>
      <c r="C260" s="64">
        <f t="shared" si="41"/>
        <v>79515.86154151705</v>
      </c>
      <c r="D260" s="64">
        <f t="shared" si="42"/>
        <v>78002.760432694588</v>
      </c>
      <c r="E260" s="64">
        <f t="shared" si="43"/>
        <v>1513.1011088224682</v>
      </c>
      <c r="F260" s="64">
        <f t="shared" si="44"/>
        <v>708809.81615498883</v>
      </c>
    </row>
    <row r="261" spans="1:6">
      <c r="A261" s="64">
        <v>44</v>
      </c>
      <c r="B261" s="65">
        <f t="shared" si="40"/>
        <v>45901</v>
      </c>
      <c r="C261" s="64">
        <f t="shared" si="41"/>
        <v>79515.86154151705</v>
      </c>
      <c r="D261" s="64">
        <f t="shared" si="42"/>
        <v>78152.765741218987</v>
      </c>
      <c r="E261" s="64">
        <f t="shared" si="43"/>
        <v>1363.0958002980556</v>
      </c>
      <c r="F261" s="64">
        <f t="shared" si="44"/>
        <v>630657.0504137699</v>
      </c>
    </row>
    <row r="262" spans="1:6">
      <c r="A262" s="64">
        <v>45</v>
      </c>
      <c r="B262" s="65">
        <f t="shared" si="40"/>
        <v>45931</v>
      </c>
      <c r="C262" s="64">
        <f t="shared" si="41"/>
        <v>79515.86154151705</v>
      </c>
      <c r="D262" s="64">
        <f t="shared" si="42"/>
        <v>78303.059521490562</v>
      </c>
      <c r="E262" s="64">
        <f t="shared" si="43"/>
        <v>1212.8020200264807</v>
      </c>
      <c r="F262" s="64">
        <f t="shared" si="44"/>
        <v>552353.99089227931</v>
      </c>
    </row>
    <row r="263" spans="1:6">
      <c r="A263" s="64">
        <v>46</v>
      </c>
      <c r="B263" s="65">
        <f t="shared" si="40"/>
        <v>45962</v>
      </c>
      <c r="C263" s="64">
        <f t="shared" si="41"/>
        <v>79515.86154151705</v>
      </c>
      <c r="D263" s="64">
        <f t="shared" si="42"/>
        <v>78453.642328262664</v>
      </c>
      <c r="E263" s="64">
        <f t="shared" si="43"/>
        <v>1062.2192132543832</v>
      </c>
      <c r="F263" s="64">
        <f t="shared" si="44"/>
        <v>473900.34856401663</v>
      </c>
    </row>
    <row r="264" spans="1:6">
      <c r="A264" s="64">
        <v>47</v>
      </c>
      <c r="B264" s="65">
        <f t="shared" si="40"/>
        <v>45992</v>
      </c>
      <c r="C264" s="64">
        <f t="shared" si="41"/>
        <v>79515.86154151705</v>
      </c>
      <c r="D264" s="64">
        <f t="shared" si="42"/>
        <v>78604.514717355472</v>
      </c>
      <c r="E264" s="64">
        <f t="shared" si="43"/>
        <v>911.34682416157045</v>
      </c>
      <c r="F264" s="64">
        <f t="shared" si="44"/>
        <v>395295.83384666115</v>
      </c>
    </row>
    <row r="265" spans="1:6">
      <c r="A265" s="64">
        <v>48</v>
      </c>
      <c r="B265" s="65">
        <f t="shared" si="40"/>
        <v>46023</v>
      </c>
      <c r="C265" s="64">
        <f t="shared" si="41"/>
        <v>79515.86154151705</v>
      </c>
      <c r="D265" s="64">
        <f t="shared" si="42"/>
        <v>78755.67724565808</v>
      </c>
      <c r="E265" s="64">
        <f t="shared" si="43"/>
        <v>760.18429585896376</v>
      </c>
      <c r="F265" s="64">
        <f t="shared" si="44"/>
        <v>316540.15660100308</v>
      </c>
    </row>
    <row r="266" spans="1:6">
      <c r="A266" s="64">
        <v>49</v>
      </c>
      <c r="B266" s="65">
        <f t="shared" si="40"/>
        <v>46054</v>
      </c>
      <c r="C266" s="64">
        <f t="shared" si="41"/>
        <v>79515.86154151705</v>
      </c>
      <c r="D266" s="64">
        <f t="shared" si="42"/>
        <v>78907.130471130498</v>
      </c>
      <c r="E266" s="64">
        <f t="shared" si="43"/>
        <v>608.73107038654439</v>
      </c>
      <c r="F266" s="64">
        <f t="shared" si="44"/>
        <v>237633.0261298726</v>
      </c>
    </row>
    <row r="267" spans="1:6">
      <c r="A267" s="64">
        <v>50</v>
      </c>
      <c r="B267" s="65">
        <f t="shared" si="40"/>
        <v>46082</v>
      </c>
      <c r="C267" s="64">
        <f t="shared" si="41"/>
        <v>79515.86154151705</v>
      </c>
      <c r="D267" s="64">
        <f t="shared" si="42"/>
        <v>79058.874952805752</v>
      </c>
      <c r="E267" s="64">
        <f t="shared" si="43"/>
        <v>456.98658871129351</v>
      </c>
      <c r="F267" s="64">
        <f t="shared" si="44"/>
        <v>158574.15117706684</v>
      </c>
    </row>
    <row r="268" spans="1:6">
      <c r="A268" s="64">
        <v>51</v>
      </c>
      <c r="B268" s="65">
        <f t="shared" si="40"/>
        <v>46113</v>
      </c>
      <c r="C268" s="64">
        <f t="shared" si="41"/>
        <v>79515.86154151705</v>
      </c>
      <c r="D268" s="64">
        <f t="shared" si="42"/>
        <v>79210.91125079192</v>
      </c>
      <c r="E268" s="64">
        <f t="shared" si="43"/>
        <v>304.95029072512858</v>
      </c>
      <c r="F268" s="64">
        <f t="shared" si="44"/>
        <v>79363.239926274924</v>
      </c>
    </row>
    <row r="269" spans="1:6">
      <c r="A269" s="64">
        <v>52</v>
      </c>
      <c r="B269" s="65">
        <f t="shared" si="40"/>
        <v>46143</v>
      </c>
      <c r="C269" s="64">
        <f t="shared" si="41"/>
        <v>79515.86154151705</v>
      </c>
      <c r="D269" s="64">
        <f t="shared" si="42"/>
        <v>79363.239926274211</v>
      </c>
      <c r="E269" s="64">
        <f t="shared" si="43"/>
        <v>152.62161524283641</v>
      </c>
      <c r="F269" s="64">
        <f t="shared" si="44"/>
        <v>7.1304384618997574E-10</v>
      </c>
    </row>
    <row r="270" spans="1:6">
      <c r="A270" s="64">
        <v>53</v>
      </c>
      <c r="B270" s="65">
        <f t="shared" si="40"/>
        <v>46174</v>
      </c>
      <c r="C270" s="64">
        <f t="shared" si="41"/>
        <v>79515.86154151705</v>
      </c>
      <c r="D270" s="64">
        <f t="shared" si="42"/>
        <v>79515.86154151705</v>
      </c>
      <c r="E270" s="64">
        <f t="shared" si="43"/>
        <v>1.3712381657499533E-12</v>
      </c>
      <c r="F270" s="64">
        <f t="shared" si="44"/>
        <v>-79515.861541516337</v>
      </c>
    </row>
    <row r="271" spans="1:6">
      <c r="A271" s="64">
        <v>54</v>
      </c>
      <c r="B271" s="65">
        <f t="shared" si="40"/>
        <v>46204</v>
      </c>
      <c r="C271" s="64">
        <f t="shared" si="41"/>
        <v>79515.86154151705</v>
      </c>
      <c r="D271" s="64">
        <f t="shared" si="42"/>
        <v>79668.776659866126</v>
      </c>
      <c r="E271" s="64">
        <f t="shared" si="43"/>
        <v>-152.9151183490699</v>
      </c>
      <c r="F271" s="64">
        <f t="shared" si="44"/>
        <v>-159184.63820138248</v>
      </c>
    </row>
    <row r="272" spans="1:6">
      <c r="A272" s="64">
        <v>55</v>
      </c>
      <c r="B272" s="65">
        <f t="shared" si="40"/>
        <v>46235</v>
      </c>
      <c r="C272" s="64">
        <f t="shared" si="41"/>
        <v>79515.86154151705</v>
      </c>
      <c r="D272" s="64">
        <f t="shared" si="42"/>
        <v>79821.985845750474</v>
      </c>
      <c r="E272" s="64">
        <f t="shared" si="43"/>
        <v>-306.12430423342784</v>
      </c>
      <c r="F272" s="64">
        <f t="shared" si="44"/>
        <v>-239006.62404713297</v>
      </c>
    </row>
    <row r="273" spans="1:6">
      <c r="A273" s="64">
        <v>56</v>
      </c>
      <c r="B273" s="65">
        <f t="shared" si="40"/>
        <v>46266</v>
      </c>
      <c r="C273" s="64">
        <f t="shared" si="41"/>
        <v>79515.86154151705</v>
      </c>
      <c r="D273" s="64">
        <f t="shared" si="42"/>
        <v>79975.489664684617</v>
      </c>
      <c r="E273" s="64">
        <f t="shared" si="43"/>
        <v>-459.62812316756344</v>
      </c>
      <c r="F273" s="64">
        <f t="shared" si="44"/>
        <v>-318982.1137118176</v>
      </c>
    </row>
    <row r="274" spans="1:6">
      <c r="A274" s="64">
        <v>57</v>
      </c>
      <c r="B274" s="65">
        <f t="shared" si="40"/>
        <v>46296</v>
      </c>
      <c r="C274" s="64">
        <f t="shared" si="41"/>
        <v>79515.86154151705</v>
      </c>
      <c r="D274" s="64">
        <f t="shared" si="42"/>
        <v>80129.288683270541</v>
      </c>
      <c r="E274" s="64">
        <f t="shared" si="43"/>
        <v>-613.42714175349545</v>
      </c>
      <c r="F274" s="64">
        <f t="shared" si="44"/>
        <v>-399111.40239508811</v>
      </c>
    </row>
    <row r="275" spans="1:6">
      <c r="A275" s="64">
        <v>58</v>
      </c>
      <c r="B275" s="65">
        <f t="shared" si="40"/>
        <v>46327</v>
      </c>
      <c r="C275" s="64">
        <f t="shared" si="41"/>
        <v>79515.86154151705</v>
      </c>
      <c r="D275" s="64">
        <f t="shared" si="42"/>
        <v>80283.383469199907</v>
      </c>
      <c r="E275" s="64">
        <f t="shared" si="43"/>
        <v>-767.52192768286181</v>
      </c>
      <c r="F275" s="64">
        <f t="shared" si="44"/>
        <v>-479394.78586428799</v>
      </c>
    </row>
    <row r="276" spans="1:6">
      <c r="A276" s="64">
        <v>59</v>
      </c>
      <c r="B276" s="65">
        <f t="shared" si="40"/>
        <v>46357</v>
      </c>
      <c r="C276" s="64">
        <f t="shared" si="41"/>
        <v>79515.86154151705</v>
      </c>
      <c r="D276" s="64">
        <f t="shared" si="42"/>
        <v>80437.774591256064</v>
      </c>
      <c r="E276" s="64">
        <f t="shared" si="43"/>
        <v>-921.91304973901538</v>
      </c>
      <c r="F276" s="64">
        <f t="shared" si="44"/>
        <v>-559832.56045554404</v>
      </c>
    </row>
    <row r="277" spans="1:6">
      <c r="A277" s="64">
        <v>60</v>
      </c>
      <c r="B277" s="65">
        <f t="shared" si="40"/>
        <v>46388</v>
      </c>
      <c r="C277" s="64">
        <f t="shared" si="41"/>
        <v>79515.86154151705</v>
      </c>
      <c r="D277" s="64">
        <f t="shared" si="42"/>
        <v>80592.462619316168</v>
      </c>
      <c r="E277" s="64">
        <f t="shared" si="43"/>
        <v>-1076.6010777991232</v>
      </c>
      <c r="F277" s="64">
        <f t="shared" si="44"/>
        <v>-640425.02307486022</v>
      </c>
    </row>
  </sheetData>
  <mergeCells count="2">
    <mergeCell ref="A1:F1"/>
    <mergeCell ref="A145:F1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RefYieldItem</vt:lpstr>
      <vt:lpstr>Gross Yield (CF)</vt:lpstr>
      <vt:lpstr>Regular Fixed</vt:lpstr>
      <vt:lpstr>Regular Fixed - Weekly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Endah Ayu Suciani</dc:creator>
  <cp:lastModifiedBy>Jeremy Andreas</cp:lastModifiedBy>
  <dcterms:created xsi:type="dcterms:W3CDTF">2020-06-19T01:51:00Z</dcterms:created>
  <dcterms:modified xsi:type="dcterms:W3CDTF">2022-12-11T03:15:44Z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AD6DAC15647845CC954635365B55522A</vt:lpwstr>
  </property>
  <property fmtid="{D5CDD505-2E9C-101B-9397-08002B2CF9AE}" pid="3" name="KSOProductBuildVer">
    <vt:lpwstr>1033-11.2.0.11306</vt:lpwstr>
  </property>
</Properties>
</file>