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CF4W\"/>
    </mc:Choice>
  </mc:AlternateContent>
  <bookViews>
    <workbookView activeTab="9" firstSheet="5"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8" l="1" r="C8"/>
  <c i="8" r="B8"/>
  <c i="7" l="1" r="B12"/>
  <c i="9" l="1" r="B12"/>
  <c i="6" r="B12"/>
  <c i="2" r="B12"/>
  <c i="2" l="1" r="C12"/>
  <c i="8" l="1" r="B4"/>
  <c i="21" l="1" r="D73"/>
  <c i="21" r="E73"/>
  <c i="21" r="F73"/>
  <c i="21" r="G73"/>
  <c i="21" r="H73"/>
  <c i="21" r="I73"/>
  <c i="21" r="J73"/>
  <c i="21" r="K73"/>
  <c i="21" r="L73"/>
  <c i="21" r="M73"/>
  <c i="21" r="N73"/>
  <c i="21" r="O73"/>
  <c i="21" r="P73"/>
  <c i="21" r="Q73"/>
  <c i="21" r="R73"/>
  <c i="21" r="S73"/>
  <c i="21" r="T73"/>
  <c i="21" r="U73"/>
  <c i="13" l="1" r="B87"/>
  <c i="11" l="1" r="C4"/>
  <c i="8" l="1" r="C69"/>
  <c i="8" r="C70"/>
  <c i="8" r="B69"/>
  <c i="8" r="B70"/>
  <c i="9" r="B23"/>
  <c i="9" r="B24"/>
  <c i="9" r="C23"/>
  <c i="9" r="C24"/>
  <c i="17" l="1" r="C12"/>
  <c i="17" r="B12"/>
  <c i="17" r="C4"/>
  <c i="19" r="C17"/>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8" r="C4"/>
  <c i="12" r="C4"/>
  <c i="7" r="C4"/>
  <c i="7" r="D4"/>
  <c i="7" r="E4"/>
  <c i="7" r="F4"/>
  <c i="7" r="G4"/>
  <c i="7" r="G12"/>
  <c i="7" r="F12"/>
  <c i="7" r="E12"/>
  <c i="16" l="1" r="C12"/>
  <c i="16" r="C4" s="1"/>
  <c i="4" l="1" r="C10"/>
  <c i="22" r="C12"/>
  <c i="1" l="1" r="C35"/>
  <c i="1" r="C33"/>
  <c i="1" r="C4"/>
  <c i="12" l="1" r="C8"/>
  <c i="12" r="B8"/>
  <c i="16" r="B12"/>
  <c i="6" r="C10"/>
  <c i="6" r="D10"/>
  <c i="5" l="1" r="A2"/>
  <c i="13" l="1" r="B88"/>
  <c i="19" l="1" r="B8"/>
  <c i="18" r="B8"/>
  <c i="15" r="B8"/>
  <c i="21" r="B8"/>
  <c i="14" r="B8"/>
  <c i="13" r="B8"/>
  <c i="19" l="1" r="B17"/>
  <c i="2" l="1" r="B10"/>
  <c i="12" l="1" r="B4"/>
  <c i="13" l="1" r="B10"/>
  <c i="2" l="1" r="C26"/>
  <c i="2" l="1" r="C10"/>
  <c i="21" l="1" r="C61"/>
  <c i="21" r="C62" s="1"/>
  <c i="21" r="C57"/>
  <c i="21" r="C55" s="1"/>
  <c i="13" r="C89"/>
  <c i="11" r="B10"/>
  <c i="15" r="B10"/>
  <c i="14" r="B10"/>
  <c i="6" r="B10"/>
  <c i="4" r="B10"/>
  <c i="21" l="1" r="C73"/>
  <c i="21" r="C72"/>
  <c i="21" r="C63"/>
  <c i="21" r="C64"/>
  <c i="1" r="B4"/>
  <c i="19" l="1" r="B4"/>
  <c i="22" l="1" r="B12"/>
  <c i="18" l="1" r="B4"/>
  <c i="11" l="1" r="B4"/>
  <c i="15" r="B4"/>
  <c i="21" r="B4"/>
  <c i="14" r="B4"/>
  <c i="13" r="B4"/>
  <c i="9" r="B4"/>
  <c i="9" r="C4"/>
  <c i="9" r="D4"/>
  <c i="9" r="E4"/>
  <c i="9" r="F4"/>
  <c i="21" l="1" r="B57"/>
  <c i="21" r="B55" s="1"/>
  <c i="21" r="B61"/>
  <c i="13" r="B89"/>
  <c i="6" r="F4"/>
  <c i="6" r="E4"/>
  <c i="6" r="D4"/>
  <c i="6" r="C4"/>
  <c i="6" r="B4"/>
  <c i="21" l="1" r="B63"/>
  <c i="21" r="B64"/>
  <c i="21" r="B73"/>
  <c i="21" r="B62"/>
  <c i="21" r="B72" s="1"/>
  <c i="7" r="B4"/>
  <c i="2" l="1" r="C36"/>
  <c i="2" r="B26"/>
  <c i="1" l="1" r="B33"/>
  <c i="1" r="B35"/>
  <c i="2" r="C38"/>
  <c i="2" r="B38"/>
  <c i="2" r="C43"/>
  <c i="2" r="B43"/>
  <c i="2" r="C41"/>
  <c i="2" r="C4" s="1"/>
  <c i="2" r="B41"/>
  <c i="4" r="C35"/>
  <c i="4" r="E35"/>
  <c i="4" r="F35"/>
  <c i="4" r="B35"/>
  <c i="4" r="C33"/>
  <c i="4" r="C4" s="1"/>
  <c i="4" r="D4"/>
  <c i="4" r="E33"/>
  <c i="4" r="E4" s="1"/>
  <c i="4" r="F33"/>
  <c i="4" r="F4" s="1"/>
  <c i="4" r="B33"/>
  <c i="4" r="B4" s="1"/>
  <c i="12" r="C53"/>
  <c i="12" r="B53"/>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36"/>
  <c i="2" r="B4" s="1"/>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DupCheck Output Yes
0 = DupCheck Output No</t>
        </r>
      </text>
    </commen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<sst xmlns="http://schemas.openxmlformats.org/spreadsheetml/2006/main" count="4929" uniqueCount="3642">
  <si>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</si>
  <si>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</si>
  <si>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</si>
  <si>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</si>
  <si>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</si>
  <si>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</si>
  <si>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</si>
  <si>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</si>
  <si>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</si>
  <si>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</si>
  <si>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</si>
  <si>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</si>
  <si>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</si>
  <si>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</si>
  <si>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</si>
  <si>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</si>
  <si>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</si>
  <si>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</si>
  <si>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</si>
  <si>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</si>
  <si>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</si>
  <si>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</si>
  <si>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</si>
  <si>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</si>
  <si>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</si>
  <si>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</si>
  <si>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</si>
  <si>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</si>
  <si>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</si>
  <si>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</si>
  <si>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</si>
  <si>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</si>
  <si>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</si>
  <si>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</si>
  <si>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</si>
  <si>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</si>
  <si>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</si>
  <si>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</si>
  <si>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</si>
  <si>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</si>
  <si>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</si>
  <si>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</si>
  <si>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</si>
  <si>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</si>
  <si>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</si>
  <si>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</si>
  <si>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</si>
  <si>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</si>
  <si>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</si>
  <si>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</si>
  <si>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</si>
  <si>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</si>
  <si>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</si>
  <si>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</si>
  <si>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</si>
  <si>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</si>
  <si>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</si>
  <si>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</si>
  <si>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</si>
  <si>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</si>
  <si>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</si>
  <si>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</si>
  <si>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</si>
  <si>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</si>
  <si>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</si>
  <si>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</si>
  <si>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</si>
  <si>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</si>
  <si>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</si>
  <si>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</si>
  <si>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</si>
  <si>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</si>
  <si>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</si>
  <si>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</si>
  <si>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</si>
  <si>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</si>
  <si>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</si>
  <si>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</si>
  <si>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</si>
  <si>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</si>
  <si>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</si>
  <si>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</si>
  <si>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</si>
  <si>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</si>
  <si>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</si>
  <si>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</si>
  <si>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</si>
  <si>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</si>
  <si>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</si>
  <si>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</si>
  <si>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</si>
  <si>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</si>
  <si>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</si>
  <si>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</si>
  <si>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</si>
  <si>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</si>
  <si>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</si>
  <si>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</si>
  <si>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</si>
  <si>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</si>
  <si>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</si>
  <si>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</si>
  <si>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</si>
  <si>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</si>
  <si>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</si>
  <si>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</si>
  <si>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</si>
  <si>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</si>
  <si>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</si>
  <si>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</si>
  <si>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</si>
  <si>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</si>
  <si>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</si>
  <si>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</si>
  <si>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</si>
  <si>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</si>
  <si>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</si>
  <si>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</si>
  <si>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</si>
  <si>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</si>
  <si>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</si>
  <si>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</si>
  <si>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</si>
  <si>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</si>
  <si>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</si>
  <si>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</si>
  <si>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</si>
  <si>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</si>
  <si>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</si>
  <si>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</si>
  <si>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</si>
  <si>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</si>
  <si>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</si>
  <si>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</si>
  <si>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</si>
  <si>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</si>
  <si>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</si>
  <si>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</si>
  <si>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</si>
  <si>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</si>
  <si>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</si>
  <si>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</si>
  <si>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</si>
  <si>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</si>
  <si>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</si>
  <si>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</si>
  <si>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</si>
  <si>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</si>
  <si>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</si>
  <si>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</si>
  <si>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</si>
  <si>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</si>
  <si>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</si>
  <si>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</si>
  <si>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</si>
  <si>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</si>
  <si>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</si>
  <si>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</si>
  <si>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</si>
  <si>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</si>
  <si>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</si>
  <si>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</si>
  <si>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</si>
  <si>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</si>
  <si>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</si>
  <si>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</si>
  <si>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</si>
  <si>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</si>
  <si>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</si>
  <si>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</si>
  <si>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</si>
  <si>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</si>
  <si>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</si>
  <si>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</si>
  <si>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</si>
  <si>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</si>
  <si>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</si>
  <si>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</si>
  <si>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</si>
  <si>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</si>
  <si>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</si>
  <si>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</si>
  <si>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</si>
  <si>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</si>
  <si>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</si>
  <si>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</si>
  <si>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</si>
  <si>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</si>
  <si>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</si>
  <si>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</si>
  <si>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</si>
  <si>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</si>
  <si>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</si>
  <si>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</si>
  <si>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</si>
  <si>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</si>
  <si>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</si>
  <si>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</si>
  <si>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</si>
  <si>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</si>
  <si>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</si>
  <si>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</si>
  <si>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</si>
  <si>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</si>
  <si>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</si>
  <si>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</si>
  <si>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</si>
  <si>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</si>
  <si>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</si>
  <si>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</si>
  <si>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</si>
  <si>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</si>
  <si>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</si>
  <si>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</si>
  <si>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</si>
  <si>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</si>
  <si>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</si>
  <si>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</si>
  <si>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</si>
  <si>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</si>
  <si>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</si>
  <si>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</si>
  <si>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</si>
  <si>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</si>
  <si>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</si>
  <si>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</si>
  <si>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</si>
  <si>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</si>
  <si>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</si>
  <si>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</si>
  <si>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</si>
  <si>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</si>
  <si>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</si>
  <si>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</si>
  <si>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</si>
  <si>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</si>
  <si>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</si>
  <si>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</si>
  <si>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</si>
  <si>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</si>
  <si>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</si>
  <si>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</si>
  <si>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</si>
  <si>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</si>
  <si>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</si>
  <si>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</si>
  <si>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</si>
  <si>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</si>
  <si>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</si>
  <si>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</si>
  <si>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</si>
  <si>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</si>
  <si>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</si>
  <si>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</si>
  <si>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</si>
  <si>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</si>
  <si>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</si>
  <si>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</si>
  <si>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</si>
  <si>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</si>
  <si>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</si>
  <si>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</si>
  <si>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</si>
  <si>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</si>
  <si>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</si>
  <si>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</si>
  <si>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</si>
  <si>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</si>
  <si>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</si>
  <si>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</si>
  <si>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</si>
  <si>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</si>
  <si>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</si>
  <si>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</si>
  <si>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</si>
  <si>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</si>
  <si>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</si>
  <si>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</si>
  <si>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</si>
  <si>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</si>
  <si>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</si>
  <si>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</si>
  <si>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</si>
  <si>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</si>
  <si>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</si>
  <si>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</si>
  <si>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</si>
  <si>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</si>
  <si>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</si>
  <si>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</si>
  <si>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</si>
  <si>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</si>
  <si>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</si>
  <si>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</si>
  <si>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</si>
  <si>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</si>
  <si>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</si>
  <si>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</si>
  <si>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</si>
  <si>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</si>
  <si>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</si>
  <si>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</si>
  <si>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</si>
  <si>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</si>
  <si>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</si>
  <si>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</si>
  <si>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</si>
  <si>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</si>
  <si>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</si>
  <si>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</si>
  <si>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</si>
  <si>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</si>
  <si>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</si>
  <si>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</si>
  <si>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</si>
  <si>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</si>
  <si>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</si>
  <si>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</si>
  <si>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</si>
  <si>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</si>
  <si>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</si>
  <si>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</si>
  <si>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</si>
  <si>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</si>
  <si>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</si>
  <si>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</si>
  <si>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</si>
  <si>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</si>
  <si>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</si>
  <si>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</si>
  <si>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</si>
  <si>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</si>
  <si>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</si>
  <si>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</si>
  <si>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</si>
  <si>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</si>
  <si>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</si>
  <si>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</si>
  <si>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</si>
  <si>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</si>
  <si>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</si>
  <si>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</si>
  <si>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</si>
  <si>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</si>
  <si>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</si>
  <si>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</si>
  <si>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</si>
  <si>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</si>
  <si>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</si>
  <si>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</si>
  <si>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</si>
  <si>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</si>
  <si>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</si>
  <si>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</si>
  <si>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</si>
  <si>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</si>
  <si>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</si>
  <si>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</si>
  <si>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</si>
  <si>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</si>
  <si>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</si>
  <si>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</si>
  <si>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</si>
  <si>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</si>
  <si>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</si>
  <si>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</si>
  <si>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</si>
  <si>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</si>
  <si>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</si>
  <si>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</si>
  <si>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</si>
  <si>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</si>
  <si>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</si>
  <si>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</si>
  <si>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</si>
  <si>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</si>
  <si>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</si>
  <si>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</si>
  <si>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</si>
  <si>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</si>
  <si>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</si>
  <si>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</si>
  <si>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</si>
  <si>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</si>
  <si>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</si>
  <si>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</si>
  <si>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</si>
  <si>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</si>
  <si>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</si>
  <si>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</si>
  <si>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</si>
  <si>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</si>
  <si>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</si>
  <si>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</si>
  <si>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</si>
  <si>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</si>
  <si>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</si>
  <si>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</si>
  <si>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</si>
  <si>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</si>
  <si>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</si>
  <si>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</si>
  <si>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</si>
  <si>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</si>
  <si>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</si>
  <si>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</si>
  <si>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</si>
  <si>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</si>
  <si>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</si>
  <si>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</si>
  <si>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</si>
  <si>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</si>
  <si>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</si>
  <si>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</si>
  <si>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</si>
  <si>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</si>
  <si>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</si>
  <si>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</si>
  <si>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</si>
  <si>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</si>
  <si>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</si>
  <si>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</si>
  <si>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</si>
  <si>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</si>
  <si>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</si>
  <si>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</si>
  <si>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</si>
  <si>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</si>
  <si>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</si>
  <si>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</si>
  <si>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</si>
  <si>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</si>
  <si>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</si>
  <si>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</si>
  <si>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</si>
  <si>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</si>
  <si>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</si>
  <si>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</si>
  <si>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</si>
  <si>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</si>
  <si>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</si>
  <si>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</si>
  <si>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</si>
  <si>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</si>
  <si>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</si>
  <si>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</si>
  <si>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</si>
  <si>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</si>
  <si>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</si>
  <si>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</si>
  <si>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</si>
  <si>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</si>
  <si>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</si>
  <si>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</si>
  <si>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</si>
  <si>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</si>
  <si>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</si>
  <si>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</si>
  <si>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</si>
  <si>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</si>
  <si>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</si>
  <si>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</si>
  <si>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</si>
  <si>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</si>
  <si>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</si>
  <si>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</si>
  <si>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</si>
  <si>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</si>
  <si>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</si>
  <si>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</si>
  <si>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</si>
  <si>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</si>
  <si>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</si>
  <si>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</si>
  <si>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</si>
  <si>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</si>
  <si>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</si>
  <si>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</si>
  <si>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</si>
  <si>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</si>
  <si>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</si>
  <si>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</si>
  <si>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</si>
  <si>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</si>
  <si>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</si>
  <si>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</si>
  <si>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</si>
  <si>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</si>
  <si>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</si>
  <si>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</si>
  <si>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</si>
  <si>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</si>
  <si>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</si>
  <si>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</si>
  <si>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</si>
  <si>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</si>
  <si>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</si>
  <si>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</si>
  <si>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</si>
  <si>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</si>
  <si>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</si>
  <si>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</si>
  <si>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</si>
  <si>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</si>
  <si>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</si>
  <si>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</si>
  <si>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</si>
  <si>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</si>
  <si>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</si>
  <si>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</si>
  <si>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</si>
  <si>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</si>
  <si>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</si>
  <si>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</si>
  <si>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</si>
  <si>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</si>
  <si>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</si>
  <si>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</si>
  <si>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</si>
  <si>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</si>
  <si>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</si>
  <si>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</si>
  <si>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</si>
  <si>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</si>
  <si>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</si>
  <si>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</si>
  <si>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</si>
  <si>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</si>
  <si>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</si>
  <si>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</si>
  <si>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</si>
  <si>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</si>
  <si>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</si>
  <si>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</si>
  <si>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</si>
  <si>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</si>
  <si>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</si>
  <si>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</si>
  <si>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</si>
  <si>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</si>
  <si>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</si>
  <si>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</si>
  <si>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</si>
  <si>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</si>
  <si>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</si>
  <si>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</si>
  <si>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</si>
  <si>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</si>
  <si>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</si>
  <si>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</si>
  <si>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</si>
  <si>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</si>
  <si>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</si>
  <si>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</si>
  <si>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</si>
  <si>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</si>
  <si>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</si>
  <si>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</si>
  <si>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</si>
  <si>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</si>
  <si>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</si>
  <si>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</si>
  <si>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</si>
  <si>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</si>
  <si>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</si>
  <si>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</si>
  <si>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</si>
  <si>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</si>
  <si>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</si>
  <si>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</si>
  <si>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</si>
  <si>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</si>
  <si>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</si>
  <si>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</si>
  <si>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</si>
  <si>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</si>
  <si>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</si>
  <si>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</si>
  <si>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</si>
  <si>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</si>
  <si>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</si>
  <si>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</si>
  <si>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</si>
  <si>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</si>
  <si>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</si>
  <si>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</si>
  <si>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</si>
  <si>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</si>
  <si>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</si>
  <si>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</si>
  <si>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</si>
  <si>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</si>
  <si>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</si>
  <si>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</si>
  <si>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</si>
  <si>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</si>
  <si>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</si>
  <si>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</si>
  <si>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</si>
  <si>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</si>
  <si>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</si>
  <si>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</si>
  <si>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</si>
  <si>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</si>
  <si>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</si>
  <si>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</si>
  <si>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</si>
  <si>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</si>
  <si>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</si>
  <si>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</si>
  <si>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</si>
  <si>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</si>
  <si>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</si>
  <si>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</si>
  <si>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</si>
  <si>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</si>
  <si>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</si>
  <si>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</si>
  <si>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</si>
  <si>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</si>
  <si>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</si>
  <si>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</si>
  <si>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</si>
  <si>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</si>
  <si>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</si>
  <si>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</si>
  <si>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</si>
  <si>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</si>
  <si>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</si>
  <si>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</si>
  <si>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</si>
  <si>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</si>
  <si>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</si>
  <si>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</si>
  <si>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</si>
  <si>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</si>
  <si>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</si>
  <si>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</si>
  <si>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</si>
  <si>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</si>
  <si>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</si>
  <si>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</si>
  <si>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</si>
  <si>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</si>
  <si>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</si>
  <si>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</si>
  <si>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</si>
  <si>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</si>
  <si>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</si>
  <si>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</si>
  <si>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</si>
  <si>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</si>
  <si>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</si>
  <si>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</si>
  <si>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</si>
  <si>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</si>
  <si>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</si>
  <si>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</si>
  <si>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</si>
  <si>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</si>
  <si>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</si>
  <si>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</si>
  <si>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</si>
  <si>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</si>
  <si>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</si>
  <si>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</si>
  <si>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</si>
  <si>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</si>
  <si>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</si>
  <si>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</si>
  <si>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</si>
  <si>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</si>
  <si>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</si>
  <si>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</si>
  <si>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</si>
  <si>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</si>
  <si>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</si>
  <si>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</si>
  <si>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</si>
  <si>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</si>
  <si>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</si>
  <si>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</si>
  <si>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</si>
  <si>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</si>
  <si>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</si>
  <si>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</si>
  <si>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</si>
  <si>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</si>
  <si>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</si>
  <si>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</si>
  <si>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</si>
  <si>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</si>
  <si>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</si>
  <si>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</si>
  <si>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</si>
  <si>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</si>
  <si>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</si>
  <si>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</si>
  <si>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</si>
  <si>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</si>
  <si>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</si>
  <si>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</si>
  <si>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</si>
  <si>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</si>
  <si>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</si>
  <si>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</si>
  <si>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</si>
  <si>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</si>
  <si>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</si>
  <si>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</si>
  <si>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</si>
  <si>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</si>
  <si>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</si>
  <si>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</si>
  <si>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</si>
  <si>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</si>
  <si>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</si>
  <si>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</si>
  <si>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</si>
  <si>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</si>
  <si>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</si>
  <si>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</si>
  <si>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</si>
  <si>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</si>
  <si>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</si>
  <si>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</si>
  <si>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</si>
  <si>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</si>
  <si>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</si>
  <si>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</si>
  <si>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</si>
  <si>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</si>
  <si>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</si>
  <si>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</si>
  <si>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</si>
  <si>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</si>
  <si>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</si>
  <si>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</si>
  <si>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</si>
  <si>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</si>
  <si>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</si>
  <si>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</si>
  <si>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</si>
  <si>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</si>
  <si>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</si>
  <si>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</si>
  <si>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</si>
  <si>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</si>
  <si>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</si>
  <si>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</si>
  <si>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</si>
  <si>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</si>
  <si>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</si>
  <si>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</si>
  <si>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</si>
  <si>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</si>
  <si>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</si>
  <si>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</si>
  <si>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</si>
  <si>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</si>
  <si>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</si>
  <si>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</si>
  <si>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</si>
  <si>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</si>
  <si>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</si>
  <si>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</si>
  <si>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</si>
  <si>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</si>
  <si>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</si>
  <si>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</si>
  <si>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</si>
  <si>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</si>
  <si>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</si>
  <si>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</si>
  <si>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</si>
  <si>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</si>
  <si>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</si>
  <si>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</si>
  <si>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</si>
  <si>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</si>
  <si>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</si>
  <si>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</si>
  <si>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</si>
  <si>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</si>
  <si>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</si>
  <si>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</si>
  <si>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</si>
  <si>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</si>
  <si>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</si>
  <si>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</si>
  <si>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</si>
  <si>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</si>
  <si>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</si>
  <si>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</si>
  <si>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</si>
  <si>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</si>
  <si>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</si>
  <si>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</si>
  <si>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</si>
  <si>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</si>
  <si>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</si>
  <si>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</si>
  <si>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</si>
  <si>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</si>
  <si>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</si>
  <si>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</si>
  <si>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</si>
  <si>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</si>
  <si>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</si>
  <si>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</si>
  <si>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</si>
  <si>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</si>
  <si>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</si>
  <si>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</si>
  <si>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</si>
  <si>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</si>
  <si>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</si>
  <si>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</si>
  <si>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</si>
  <si>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</si>
  <si>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</si>
  <si>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</si>
  <si>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</si>
  <si>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</si>
  <si>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</si>
  <si>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</si>
  <si>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</si>
  <si>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</si>
  <si>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</si>
  <si>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</si>
  <si>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</si>
  <si>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</si>
  <si>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</si>
  <si>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</si>
  <si>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</si>
  <si>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</si>
  <si>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</si>
  <si>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</si>
  <si>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</si>
  <si>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</si>
  <si>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</si>
  <si>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</si>
  <si>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</si>
  <si>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</si>
  <si>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</si>
  <si>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</si>
  <si>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</si>
  <si>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</si>
  <si>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</si>
  <si>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</si>
  <si>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</si>
  <si>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</si>
  <si>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</si>
  <si>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</si>
  <si>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</si>
  <si>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</si>
  <si>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</si>
  <si>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</si>
  <si>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</si>
  <si>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</si>
  <si>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</si>
  <si>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</si>
  <si>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</si>
  <si>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</si>
  <si>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</si>
  <si>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</si>
  <si>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</si>
  <si>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</si>
  <si>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</si>
  <si>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</si>
  <si>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</si>
  <si>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</si>
  <si>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</si>
  <si>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</si>
  <si>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</si>
  <si>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</si>
  <si>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</si>
  <si>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</si>
  <si>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</si>
  <si>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</si>
  <si>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</si>
  <si>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</si>
  <si>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</si>
  <si>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</si>
  <si>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</si>
  <si>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</si>
  <si>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</si>
  <si>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</si>
  <si>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</si>
  <si>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</si>
  <si>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</si>
  <si>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</si>
  <si>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</si>
  <si>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</si>
  <si>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</si>
  <si>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</si>
  <si>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</si>
  <si>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</si>
  <si>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</si>
  <si>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</si>
  <si>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</si>
  <si>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</si>
  <si>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</si>
  <si>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</si>
  <si>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</si>
  <si>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</si>
  <si>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</si>
  <si>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</si>
  <si>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</si>
  <si>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</si>
  <si>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</si>
  <si>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</si>
  <si>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</si>
  <si>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</si>
  <si>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</si>
  <si>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</si>
  <si>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</si>
  <si>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</si>
  <si>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</si>
  <si>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</si>
  <si>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</si>
  <si>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</si>
  <si>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</si>
  <si>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</si>
  <si>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</si>
  <si>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</si>
  <si>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</si>
  <si>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</si>
  <si>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</si>
  <si>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</si>
  <si>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</si>
  <si>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</si>
  <si>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</si>
  <si>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</si>
  <si>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</si>
  <si>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</si>
  <si>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</si>
  <si>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</si>
  <si>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</si>
  <si>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</si>
  <si>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</si>
  <si>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</si>
  <si>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</si>
  <si>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</si>
  <si>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</si>
  <si>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</si>
  <si>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</si>
  <si>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</si>
  <si>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</si>
  <si>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</si>
  <si>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</si>
  <si>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</si>
  <si>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</si>
  <si>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</si>
  <si>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</si>
  <si>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</si>
  <si>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</si>
  <si>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</si>
  <si>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</si>
  <si>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</si>
  <si>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</si>
  <si>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</si>
  <si>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</si>
  <si>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</si>
  <si>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</si>
  <si>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</si>
  <si>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</si>
  <si>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</si>
  <si>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</si>
  <si>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</si>
  <si>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</si>
  <si>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</si>
  <si>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</si>
  <si>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</si>
  <si>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</si>
  <si>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</si>
  <si>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</si>
  <si>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</si>
  <si>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</si>
  <si>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</si>
  <si>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</si>
  <si>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</si>
  <si>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</si>
  <si>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</si>
  <si>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</si>
  <si>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</si>
  <si>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</si>
  <si>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</si>
  <si>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</si>
  <si>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</si>
  <si>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</si>
  <si>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</si>
  <si>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</si>
  <si>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</si>
  <si>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</si>
  <si>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</si>
  <si>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</si>
  <si>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</si>
  <si>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</si>
  <si>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</si>
  <si>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</si>
  <si>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</si>
  <si>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</si>
  <si>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</si>
  <si>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</si>
  <si>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</si>
  <si>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</si>
  <si>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</si>
  <si>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</si>
  <si>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</si>
  <si>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</si>
  <si>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</si>
  <si>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</si>
  <si>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</si>
  <si>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</si>
  <si>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</si>
  <si>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</si>
  <si>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</si>
  <si>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</si>
  <si>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</si>
  <si>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</si>
  <si>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</si>
  <si>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</si>
  <si>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</si>
  <si>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</si>
  <si>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</si>
  <si>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</si>
  <si>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</si>
  <si>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</si>
  <si>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</si>
  <si>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</si>
  <si>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</si>
  <si>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</si>
  <si>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</si>
  <si>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</si>
  <si>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</si>
  <si>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</si>
  <si>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</si>
  <si>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</si>
  <si>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</si>
  <si>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</si>
  <si>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</si>
  <si>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</si>
  <si>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</si>
  <si>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</si>
  <si>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</si>
  <si>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</si>
  <si>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</si>
  <si>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</si>
  <si>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</si>
  <si>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</si>
  <si>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</si>
  <si>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</si>
  <si>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</si>
  <si>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</si>
  <si>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</si>
  <si>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</si>
  <si>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</si>
  <si>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</si>
  <si>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</si>
  <si>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</si>
  <si>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</si>
  <si>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</si>
  <si>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</si>
  <si>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</si>
  <si>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</si>
  <si>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</si>
  <si>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</si>
  <si>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</si>
  <si>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</si>
  <si>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</si>
  <si>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</si>
  <si>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</si>
  <si>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</si>
  <si>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</si>
  <si>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</si>
  <si>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</si>
  <si>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</si>
  <si>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</si>
  <si>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</si>
  <si>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</si>
  <si>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</si>
  <si>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</si>
  <si>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</si>
  <si>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</si>
  <si>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</si>
  <si>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</si>
  <si>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</si>
  <si>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</si>
  <si>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</si>
  <si>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</si>
  <si>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</si>
  <si>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</si>
  <si>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</si>
  <si>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</si>
  <si>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</si>
  <si>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</si>
  <si>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</si>
  <si>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</si>
  <si>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</si>
  <si>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</si>
  <si>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</si>
  <si>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</si>
  <si>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</si>
  <si>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</si>
  <si>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</si>
  <si>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</si>
  <si>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</si>
  <si>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</si>
  <si>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</si>
  <si>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</si>
  <si>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</si>
  <si>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</si>
  <si>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</si>
  <si>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</si>
  <si>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</si>
  <si>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</si>
  <si>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</si>
  <si>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</si>
  <si>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</si>
  <si>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</si>
  <si>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</si>
  <si>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</si>
  <si>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</si>
  <si>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</si>
  <si>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</si>
  <si>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</si>
  <si>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</si>
  <si>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</si>
  <si>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</si>
  <si>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</si>
  <si>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</si>
  <si>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</si>
  <si>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</si>
  <si>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</si>
  <si>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</si>
  <si>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</si>
  <si>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</si>
  <si>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</si>
  <si>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</si>
  <si>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</si>
  <si>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</si>
  <si>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</si>
  <si>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</si>
  <si>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</si>
  <si>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</si>
  <si>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</si>
  <si>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</si>
  <si>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</si>
  <si>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</si>
  <si>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</si>
  <si>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</si>
  <si>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</si>
  <si>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</si>
  <si>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</si>
  <si>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</si>
  <si>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</si>
  <si>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</si>
  <si>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</si>
  <si>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</si>
  <si>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</si>
  <si>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</si>
  <si>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</si>
  <si>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</si>
  <si>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</si>
  <si>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</si>
  <si>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</si>
  <si>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</si>
  <si>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</si>
  <si>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</si>
  <si>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</si>
  <si>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</si>
  <si>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</si>
  <si>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</si>
  <si>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</si>
  <si>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</si>
  <si>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</si>
  <si>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</si>
  <si>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</si>
  <si>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</si>
  <si>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</si>
  <si>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</si>
  <si>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</si>
  <si>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</si>
  <si>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</si>
  <si>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</si>
  <si>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</si>
  <si>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</si>
  <si>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</si>
  <si>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</si>
  <si>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</si>
  <si>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</si>
  <si>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</si>
  <si>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</si>
  <si>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</si>
  <si>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</si>
  <si>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</si>
  <si>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</si>
  <si>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</si>
  <si>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</si>
  <si>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</si>
  <si>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</si>
  <si>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</si>
  <si>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</si>
  <si>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</si>
  <si>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</si>
  <si>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</si>
  <si>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</si>
  <si>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</si>
  <si>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</si>
  <si>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</si>
  <si>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</si>
  <si>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</si>
  <si>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</si>
  <si>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</si>
  <si>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</si>
  <si>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</si>
  <si>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</si>
  <si>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</si>
  <si>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</si>
  <si>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</si>
  <si>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</si>
  <si>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</si>
  <si>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</si>
  <si>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</si>
  <si>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</si>
  <si>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</si>
  <si>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</si>
  <si>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</si>
  <si>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</si>
  <si>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</si>
  <si>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</si>
  <si>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</si>
  <si>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</si>
  <si>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</si>
  <si>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</si>
  <si>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</si>
  <si>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</si>
  <si>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</si>
  <si>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</si>
  <si>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</si>
  <si>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</si>
  <si>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</si>
  <si>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</si>
  <si>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</si>
  <si>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</si>
  <si>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</si>
  <si>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</si>
  <si>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</si>
  <si>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</si>
  <si>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</si>
  <si>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</si>
  <si>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</si>
  <si>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</si>
  <si>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</si>
  <si>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</si>
  <si>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</si>
  <si>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</si>
  <si>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</si>
  <si>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</si>
  <si>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</si>
  <si>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</si>
  <si>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</si>
  <si>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</si>
  <si>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</si>
  <si>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</si>
  <si>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</si>
  <si>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</si>
  <si>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</si>
  <si>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</si>
  <si>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</si>
  <si>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</si>
  <si>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</si>
  <si>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</si>
  <si>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</si>
  <si>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</si>
  <si>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</si>
  <si>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</si>
  <si>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</si>
  <si>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</si>
  <si>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</si>
  <si>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</si>
  <si>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</si>
  <si>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</si>
  <si>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</si>
  <si>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</si>
  <si>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</si>
  <si>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</si>
  <si>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</si>
  <si>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</si>
  <si>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</si>
  <si>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</si>
  <si>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</si>
  <si>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</si>
  <si>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</si>
  <si>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</si>
  <si>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</si>
  <si>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</si>
  <si>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</si>
  <si>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</si>
  <si>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</si>
  <si>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</si>
  <si>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</si>
  <si>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</si>
  <si>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</si>
  <si>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</si>
  <si>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</si>
  <si>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</si>
  <si>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</si>
  <si>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</si>
  <si>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</si>
  <si>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</si>
  <si>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</si>
  <si>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</si>
  <si>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</si>
  <si>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</si>
  <si>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</si>
  <si>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</si>
  <si>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</si>
  <si>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</si>
  <si>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</si>
  <si>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</si>
  <si>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</si>
  <si>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</si>
  <si>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</si>
  <si>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</si>
  <si>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</si>
  <si>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</si>
  <si>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</si>
  <si>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</si>
  <si>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</si>
  <si>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</si>
  <si>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</si>
  <si>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</si>
  <si>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</si>
  <si>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</si>
  <si>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</si>
  <si>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</si>
  <si>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</si>
  <si>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</si>
  <si>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</si>
  <si>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</si>
  <si>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</si>
  <si>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</si>
  <si>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</si>
  <si>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</si>
  <si>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</si>
  <si>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</si>
  <si>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</si>
  <si>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</si>
  <si>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</si>
  <si>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</si>
  <si>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</si>
  <si>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</si>
  <si>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</si>
  <si>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</si>
  <si>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</si>
  <si>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</si>
  <si>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</si>
  <si>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</si>
  <si>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</si>
  <si>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</si>
  <si>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</si>
  <si>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</si>
  <si>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</si>
  <si>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</si>
  <si>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</si>
  <si>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</si>
  <si>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</si>
  <si>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</si>
  <si>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</si>
  <si>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</si>
  <si>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</si>
  <si>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</si>
  <si>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</si>
  <si>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</si>
  <si>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</si>
  <si>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</si>
  <si>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</si>
  <si>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</si>
  <si>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</si>
  <si>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</si>
  <si>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</si>
  <si>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</si>
  <si>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</si>
  <si>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</si>
  <si>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</si>
  <si>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</si>
  <si>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</si>
  <si>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</si>
  <si>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</si>
  <si>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</si>
  <si>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</si>
  <si>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</si>
  <si>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</si>
  <si>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</si>
  <si>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</si>
  <si>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</si>
  <si>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</si>
  <si>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</si>
  <si>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</si>
  <si>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</si>
  <si>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</si>
  <si>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</si>
  <si>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</si>
  <si>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</si>
  <si>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</si>
  <si>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</si>
  <si>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</si>
  <si>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</si>
  <si>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</si>
  <si>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</si>
  <si>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</si>
  <si>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</si>
  <si>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</si>
  <si>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</si>
  <si>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</si>
  <si>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</si>
  <si>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</si>
  <si>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</si>
  <si>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</si>
  <si>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</si>
  <si>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</si>
  <si>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</si>
  <si>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</si>
  <si>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</si>
  <si>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</si>
  <si>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</si>
  <si>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</si>
  <si>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</si>
  <si>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</si>
  <si>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</si>
  <si>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</si>
  <si>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</si>
  <si>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</si>
  <si>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</si>
  <si>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</si>
  <si>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</si>
  <si>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</si>
  <si>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</si>
  <si>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</si>
  <si>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</si>
  <si>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</si>
  <si>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</si>
  <si>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</si>
  <si>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</si>
  <si>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</si>
  <si>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</si>
  <si>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</si>
  <si>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</si>
  <si>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</si>
  <si>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</si>
  <si>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</si>
  <si>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</si>
  <si>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</si>
  <si>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</si>
  <si>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</si>
  <si>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</si>
  <si>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</si>
  <si>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</si>
  <si>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</si>
  <si>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</si>
  <si>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</si>
  <si>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</si>
  <si>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</si>
  <si>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</si>
  <si>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</si>
  <si>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</si>
  <si>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</si>
  <si>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</si>
  <si>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</si>
  <si>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</si>
  <si>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</si>
  <si>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</si>
  <si>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</si>
  <si>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</si>
  <si>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</si>
  <si>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</si>
  <si>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</si>
  <si>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</si>
  <si>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</si>
  <si>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</si>
  <si>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</si>
  <si>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</si>
  <si>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</si>
  <si>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</si>
  <si>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</si>
  <si>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</si>
  <si>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</si>
  <si>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</si>
  <si>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</si>
  <si>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</si>
  <si>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</si>
  <si>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</si>
  <si>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</si>
  <si>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</si>
  <si>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</si>
  <si>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</si>
  <si>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</si>
  <si>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</si>
  <si>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</si>
  <si>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</si>
  <si>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</si>
  <si>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</si>
  <si>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</si>
  <si>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</si>
  <si>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</si>
  <si>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</si>
  <si>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</si>
  <si>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</si>
  <si>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</si>
  <si>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</si>
  <si>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</si>
  <si>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</si>
  <si>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</si>
  <si>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</si>
  <si>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</si>
  <si>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</si>
  <si>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</si>
  <si>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</si>
  <si>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</si>
  <si>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</si>
  <si>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</si>
  <si>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</si>
  <si>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</si>
  <si>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</si>
  <si>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</si>
  <si>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</si>
  <si>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</si>
  <si>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</si>
  <si>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</si>
  <si>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</si>
  <si>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</si>
  <si>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</si>
  <si>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</si>
  <si>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</si>
  <si>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</si>
  <si>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</si>
  <si>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</si>
  <si>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</si>
  <si>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</si>
  <si>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</si>
  <si>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</si>
  <si>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</si>
  <si>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</si>
  <si>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</si>
  <si>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</si>
  <si>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</si>
  <si>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</si>
  <si>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</si>
  <si>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</si>
  <si>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</si>
  <si>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</si>
  <si>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</si>
  <si>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</si>
  <si>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</si>
  <si>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</si>
  <si>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</si>
  <si>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</si>
  <si>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</si>
  <si>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</si>
  <si>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</si>
  <si>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</si>
  <si>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</si>
  <si>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</si>
  <si>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</si>
  <si>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</si>
  <si>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</si>
  <si>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</si>
  <si>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</si>
  <si>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</si>
  <si>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</si>
  <si>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</si>
  <si>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</si>
  <si>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</si>
  <si>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</si>
  <si>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</si>
  <si>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</si>
  <si>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</si>
  <si>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</si>
  <si>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</si>
  <si>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</si>
  <si>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</si>
  <si>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</si>
  <si>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</si>
  <si>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</si>
  <si>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</si>
  <si>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</si>
  <si>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</si>
  <si>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</si>
  <si>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</si>
  <si>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</si>
  <si>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</si>
  <si>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</si>
  <si>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</si>
  <si>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</si>
  <si>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</si>
  <si>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</si>
  <si>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</si>
  <si>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</si>
  <si>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</si>
  <si>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</si>
  <si>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</si>
  <si>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</si>
  <si>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</si>
  <si>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</si>
  <si>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</si>
  <si>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</si>
  <si>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</si>
  <si>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</si>
  <si>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</si>
  <si>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</si>
  <si>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</si>
  <si>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</si>
  <si>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</si>
  <si>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</si>
  <si>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</si>
  <si>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</si>
  <si>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</si>
  <si>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</si>
  <si>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</si>
  <si>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</si>
  <si>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</si>
  <si>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</si>
  <si>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</si>
  <si>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</si>
  <si>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</si>
  <si>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</si>
  <si>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</si>
  <si>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</si>
  <si>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</si>
  <si>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</si>
  <si>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</si>
  <si>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</si>
  <si>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</si>
  <si>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</si>
  <si>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</si>
  <si>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</si>
  <si>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</si>
  <si>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</si>
  <si>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</si>
  <si>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</si>
  <si>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</si>
  <si>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</si>
  <si>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</si>
  <si>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</si>
  <si>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</si>
  <si>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</si>
  <si>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</si>
  <si>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</si>
  <si>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</si>
  <si>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</si>
  <si>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</si>
  <si>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</si>
  <si>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</si>
  <si>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</si>
  <si>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</si>
  <si>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</si>
  <si>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</si>
  <si>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</si>
  <si>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</si>
  <si>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</si>
  <si>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</si>
  <si>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</si>
  <si>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</si>
  <si>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</si>
  <si>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</si>
  <si>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</si>
  <si>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</si>
  <si>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</si>
  <si>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</si>
  <si>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</si>
  <si>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</si>
  <si>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</si>
  <si>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</si>
  <si>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</si>
  <si>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</si>
  <si>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</si>
  <si>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</si>
  <si>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</si>
  <si>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</si>
  <si>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</si>
  <si>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</si>
  <si>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</si>
  <si>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</si>
  <si>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</si>
  <si>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</si>
  <si>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</si>
  <si>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</si>
  <si>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</si>
  <si>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</si>
  <si>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</si>
  <si>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</si>
  <si>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</si>
  <si>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</si>
  <si>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</si>
  <si>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</si>
  <si>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</si>
  <si>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</si>
  <si>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</si>
  <si>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</si>
  <si>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</si>
  <si>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</si>
  <si>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</si>
  <si>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</si>
  <si>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</si>
  <si>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</si>
  <si>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</si>
  <si>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</si>
  <si>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</si>
  <si>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</si>
  <si>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</si>
  <si>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</si>
  <si>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</si>
  <si>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</si>
  <si>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</si>
  <si>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</si>
  <si>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</si>
  <si>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</si>
  <si>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</si>
  <si>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</si>
  <si>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</si>
  <si>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</si>
  <si>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</si>
  <si>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</si>
  <si>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</si>
  <si>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</si>
  <si>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</si>
  <si>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</si>
  <si>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</si>
  <si>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</si>
  <si>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</si>
  <si>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</si>
  <si>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</si>
  <si>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</si>
  <si>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</si>
  <si>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</si>
  <si>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</si>
  <si>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</si>
  <si>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</si>
  <si>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</si>
  <si>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</si>
  <si>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</si>
  <si>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</si>
  <si>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</si>
  <si>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</si>
  <si>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</si>
  <si>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</si>
  <si>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</si>
  <si>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</si>
  <si>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</si>
  <si>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</si>
  <si>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</si>
  <si>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</si>
  <si>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</si>
  <si>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</si>
  <si>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</si>
  <si>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</si>
  <si>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</si>
  <si>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</si>
  <si>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</si>
  <si>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</si>
  <si>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</si>
  <si>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</si>
  <si>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</si>
  <si>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</si>
  <si>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</si>
  <si>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</si>
  <si>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</si>
  <si>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</si>
  <si>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</si>
  <si>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</si>
  <si>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</si>
  <si>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</si>
  <si>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</si>
  <si>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</si>
  <si>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</si>
  <si>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</si>
  <si>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</si>
  <si>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</si>
  <si>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</si>
  <si>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</si>
  <si>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</si>
  <si>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</si>
  <si>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</si>
  <si>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</si>
  <si>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</si>
  <si>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</si>
  <si>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</si>
  <si>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</si>
  <si>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</si>
  <si>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</si>
  <si>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</si>
  <si>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</si>
  <si>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</si>
  <si>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</si>
  <si>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</si>
  <si>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</si>
  <si>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</si>
  <si>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</si>
  <si>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</si>
  <si>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</si>
  <si>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</si>
  <si>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</si>
  <si>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</si>
  <si>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</si>
  <si>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</si>
  <si>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</si>
  <si>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</si>
  <si>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</si>
  <si>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</si>
  <si>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</si>
  <si>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</si>
  <si>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</si>
  <si>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</si>
  <si>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</si>
  <si>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</si>
  <si>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</si>
  <si>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</si>
  <si>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</si>
  <si>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</si>
  <si>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</si>
  <si>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</si>
  <si>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</si>
  <si>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</si>
  <si>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</si>
  <si>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</si>
  <si>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</si>
  <si>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</si>
  <si>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</si>
  <si>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</si>
  <si>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</si>
  <si>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</si>
  <si>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</si>
  <si>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</si>
  <si>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</si>
  <si>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</si>
  <si>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</si>
  <si>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</si>
  <si>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</si>
  <si>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</si>
  <si>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</si>
  <si>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</si>
  <si>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</si>
  <si>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</si>
  <si>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</si>
  <si>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</si>
  <si>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</si>
  <si>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</si>
  <si>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</si>
  <si>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</si>
  <si>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</si>
  <si>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</si>
  <si>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</si>
  <si>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</si>
  <si>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</si>
  <si>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</si>
  <si>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</si>
  <si>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</si>
  <si>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</si>
  <si>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</si>
  <si>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</si>
  <si>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</si>
  <si>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</si>
  <si>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</si>
  <si>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</si>
  <si>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</si>
  <si>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</si>
  <si>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</si>
  <si>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</si>
  <si>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</si>
  <si>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</si>
  <si>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</si>
  <si>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</si>
  <si>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</si>
  <si>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</si>
  <si>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</si>
  <si>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</si>
  <si>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</si>
  <si>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</si>
  <si>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</si>
  <si>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</si>
  <si>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</si>
  <si>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</si>
  <si>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</si>
  <si>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</si>
  <si>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</si>
  <si>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</si>
  <si>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</si>
  <si>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</si>
  <si>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</si>
  <si>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</si>
  <si>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</si>
  <si>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</si>
  <si>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</si>
  <si>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</si>
  <si>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</si>
  <si>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</si>
  <si>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</si>
  <si>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</si>
  <si>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</si>
  <si>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</si>
  <si>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</si>
  <si>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</si>
  <si>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</si>
  <si>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</si>
  <si>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</si>
  <si>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</si>
  <si>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</si>
  <si>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</si>
  <si>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</si>
  <si>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</si>
  <si>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</si>
  <si>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</si>
  <si>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</si>
  <si>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</si>
  <si>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</si>
  <si>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</si>
  <si>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</si>
  <si>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</si>
  <si>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</si>
  <si>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</si>
  <si>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</si>
  <si>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</si>
  <si>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</si>
  <si>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</si>
  <si>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</si>
  <si>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</si>
  <si>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</si>
  <si>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</si>
  <si>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</si>
  <si>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</si>
  <si>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</si>
  <si>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</si>
  <si>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</si>
  <si>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</si>
  <si>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</si>
  <si>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</si>
  <si>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</si>
  <si>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</si>
  <si>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</si>
  <si>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</si>
  <si>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</si>
  <si>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</si>
  <si>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</si>
  <si>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</si>
  <si>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</si>
  <si>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</si>
  <si>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</si>
  <si>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</si>
  <si>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</si>
  <si>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</si>
  <si>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</si>
  <si>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</si>
  <si>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</si>
  <si>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</si>
  <si>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</si>
  <si>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</si>
  <si>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</si>
  <si>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</si>
  <si>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</si>
  <si>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</si>
  <si>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</si>
  <si>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</si>
  <si>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</si>
  <si>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</si>
  <si>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</si>
  <si>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</si>
  <si>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</si>
  <si>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</si>
  <si>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</si>
  <si>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</si>
  <si>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</si>
  <si>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</si>
  <si>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</si>
  <si>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</si>
  <si>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</si>
  <si>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</si>
  <si>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</si>
  <si>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</si>
  <si>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</si>
  <si>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</si>
  <si>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</si>
  <si>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</si>
  <si>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</si>
  <si>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</si>
  <si>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</si>
  <si>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</si>
  <si>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</si>
  <si>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</si>
  <si>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</si>
  <si>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</si>
  <si>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</si>
  <si>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</si>
  <si>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</si>
  <si>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</si>
  <si>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</si>
  <si>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</si>
  <si>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</si>
  <si>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</si>
  <si>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</si>
  <si>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</si>
  <si>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</si>
  <si>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</si>
  <si>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</si>
  <si>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</si>
  <si>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</si>
  <si>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</si>
  <si>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</si>
  <si>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</si>
  <si>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</si>
  <si>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</si>
  <si>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</si>
  <si>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</si>
  <si>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</si>
  <si>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</si>
  <si>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</si>
  <si>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</si>
  <si>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</si>
  <si>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</si>
  <si>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</si>
  <si>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</si>
  <si>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</si>
  <si>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</si>
  <si>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</si>
  <si>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</si>
  <si>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</si>
  <si>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</si>
  <si>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</si>
  <si>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</si>
  <si>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</si>
  <si>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</si>
  <si>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</si>
  <si>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</si>
  <si>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</si>
  <si>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</si>
  <si>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</si>
  <si>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</si>
  <si>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</si>
  <si>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</si>
  <si>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</si>
  <si>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</si>
  <si>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</si>
  <si>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</si>
  <si>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</si>
  <si>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</si>
  <si>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</si>
  <si>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</si>
  <si>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</si>
  <si>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</si>
  <si>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</si>
  <si>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</si>
  <si>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</si>
  <si>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</si>
  <si>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</si>
  <si>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</si>
  <si>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</si>
  <si>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</si>
  <si>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</si>
  <si>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</si>
  <si>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</si>
  <si>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</si>
  <si>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</si>
  <si>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</si>
  <si>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</si>
  <si>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</si>
  <si>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</si>
  <si>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</si>
  <si>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</si>
  <si>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</si>
  <si>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</si>
  <si>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</si>
  <si>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</si>
  <si>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</si>
  <si>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</si>
  <si>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</si>
  <si>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</si>
  <si>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</si>
  <si>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</si>
  <si>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</si>
  <si>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</si>
  <si>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</si>
  <si>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</si>
  <si>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</si>
  <si>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</si>
  <si>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</si>
  <si>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</si>
  <si>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</si>
  <si>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</si>
  <si>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</si>
  <si>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</si>
  <si>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</si>
  <si>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</si>
  <si>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</si>
  <si>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</si>
  <si>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</si>
  <si>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</si>
  <si>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</si>
  <si>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</si>
  <si>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</si>
  <si>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</si>
  <si>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</si>
  <si>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</si>
  <si>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</si>
  <si>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</si>
  <si>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</si>
  <si>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</si>
  <si>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</si>
  <si>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</si>
  <si>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</si>
  <si>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</si>
  <si>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</si>
  <si>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</si>
  <si>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</si>
  <si>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</si>
  <si>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</si>
  <si>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</si>
  <si>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</si>
  <si>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</si>
  <si>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</si>
  <si>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</si>
  <si>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</si>
  <si>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</si>
  <si>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</si>
  <si>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</si>
  <si>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</si>
  <si>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</si>
  <si>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</si>
  <si>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</si>
  <si>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</si>
  <si>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</si>
  <si>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</si>
  <si>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</si>
  <si>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</si>
  <si>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</si>
  <si>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</si>
  <si>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</si>
  <si>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</si>
  <si>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</si>
  <si>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</si>
  <si>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</si>
  <si>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</si>
  <si>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</si>
  <si>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</si>
  <si>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</si>
  <si>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</si>
  <si>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</si>
  <si>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</si>
  <si>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</si>
  <si>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</si>
  <si>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</si>
  <si>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</si>
  <si>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</si>
  <si>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</si>
  <si>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</si>
  <si>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</si>
  <si>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</si>
  <si>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</si>
  <si>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</si>
  <si>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</si>
  <si>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</si>
  <si>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</si>
  <si>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</si>
  <si>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</si>
  <si>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</si>
  <si>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</si>
  <si>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</si>
  <si>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</si>
  <si>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</si>
  <si>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</si>
  <si>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</si>
  <si>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</si>
  <si>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</si>
  <si>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</si>
  <si>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</si>
  <si>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</si>
  <si>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</si>
  <si>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</si>
  <si>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</si>
  <si>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</si>
  <si>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</si>
  <si>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</si>
  <si>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</si>
  <si>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</si>
  <si>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</si>
  <si>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</si>
  <si>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</si>
  <si>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</si>
  <si>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</si>
  <si>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</si>
  <si>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</si>
  <si>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</si>
  <si>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</si>
  <si>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</si>
  <si>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</si>
  <si>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</si>
  <si>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</si>
  <si>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</si>
  <si>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</si>
  <si>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</si>
  <si>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</si>
  <si>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</si>
  <si>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</si>
  <si>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</si>
  <si>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</si>
  <si>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</si>
  <si>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</si>
  <si>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</si>
  <si>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</si>
  <si>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</si>
  <si>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</si>
  <si>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</si>
  <si>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</si>
  <si>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</si>
  <si>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</si>
  <si>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</si>
  <si>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</si>
  <si>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</si>
  <si>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</si>
  <si>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</si>
  <si>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</si>
  <si>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</si>
  <si>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</si>
  <si>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</si>
  <si>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</si>
  <si>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</si>
  <si>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</si>
  <si>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</si>
  <si>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</si>
  <si>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</si>
  <si>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</si>
  <si>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</si>
  <si>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</si>
  <si>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</si>
  <si>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</si>
  <si>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</si>
  <si>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</si>
  <si>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</si>
  <si>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</si>
  <si>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</si>
  <si>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</si>
  <si>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</si>
  <si>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</si>
  <si>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</si>
  <si>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</si>
  <si>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</si>
  <si>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</si>
  <si>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</si>
  <si>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</si>
  <si>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</si>
  <si>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</si>
  <si>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</si>
  <si>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</si>
  <si>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</si>
  <si>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</si>
  <si>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</si>
  <si>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</si>
  <si>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</si>
  <si>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</si>
  <si>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</si>
  <si>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</si>
  <si>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</si>
  <si>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</si>
  <si>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</si>
  <si>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</si>
  <si>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</si>
  <si>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</si>
  <si>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</si>
  <si>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</si>
  <si>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</si>
  <si>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</si>
  <si>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</si>
  <si>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</si>
  <si>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</si>
  <si>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</si>
  <si>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</si>
  <si>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</si>
  <si>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</si>
  <si>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</si>
  <si>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</si>
  <si>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</si>
  <si>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</si>
  <si>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</si>
  <si>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</si>
  <si>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</si>
  <si>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</si>
  <si>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</si>
  <si>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</si>
  <si>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</si>
  <si>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</si>
  <si>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</si>
  <si>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</si>
  <si>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</si>
  <si>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</si>
  <si>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</si>
  <si>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</si>
  <si>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</si>
  <si>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</si>
  <si>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</si>
  <si>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</si>
  <si>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</si>
  <si>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</si>
  <si>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</si>
  <si>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</si>
  <si>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</si>
  <si>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</si>
  <si>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</si>
  <si>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</si>
  <si>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</si>
  <si>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</si>
  <si>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</si>
  <si>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</si>
  <si>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</si>
  <si>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</si>
  <si>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</si>
  <si>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</si>
  <si>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</si>
  <si>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</si>
  <si>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</si>
  <si>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</si>
  <si>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</si>
  <si>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</si>
  <si>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</si>
  <si>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</si>
  <si>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</si>
  <si>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</si>
  <si>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</si>
  <si>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</si>
  <si>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</si>
  <si>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</si>
  <si>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</si>
  <si>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</si>
  <si>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</si>
  <si>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</si>
  <si>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</si>
  <si>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</si>
  <si>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</si>
  <si>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</si>
  <si>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</si>
  <si>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</si>
  <si>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</si>
  <si>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</si>
  <si>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</si>
  <si>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</si>
  <si>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</si>
  <si>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</si>
  <si>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</si>
  <si>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</si>
  <si>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</si>
  <si>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</si>
  <si>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</si>
  <si>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</si>
  <si>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</si>
  <si>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</si>
  <si>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</si>
  <si>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</si>
  <si>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</si>
  <si>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</si>
  <si>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</si>
  <si>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</si>
  <si>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</si>
  <si>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</si>
  <si>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</si>
  <si>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</si>
  <si>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</si>
  <si>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</si>
  <si>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</si>
  <si>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</si>
  <si>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</si>
  <si>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</si>
  <si>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</si>
  <si>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</si>
  <si>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</si>
  <si>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</si>
  <si>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</si>
  <si>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</si>
  <si>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</si>
  <si>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</si>
  <si>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</si>
  <si>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</si>
  <si>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</si>
  <si>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</si>
  <si>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</si>
  <si>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</si>
  <si>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</si>
  <si>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</si>
  <si>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</si>
  <si>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</si>
  <si>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</si>
  <si>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</si>
  <si>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</si>
  <si>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</si>
  <si>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</si>
  <si>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</si>
  <si>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</si>
  <si>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</si>
  <si>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</si>
  <si>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</si>
  <si>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</si>
  <si>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</si>
  <si>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</si>
  <si>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</si>
  <si>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</si>
  <si>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</si>
  <si>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</si>
  <si>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</si>
  <si>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</si>
  <si>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</si>
  <si>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</si>
  <si>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</si>
  <si>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</si>
  <si>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</si>
  <si>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</si>
  <si>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</si>
  <si>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</si>
  <si>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</si>
  <si>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</si>
  <si>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</si>
  <si>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</si>
  <si>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</si>
  <si>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</si>
  <si>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</si>
  <si>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</si>
  <si>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</si>
  <si>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</si>
  <si>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</si>
  <si>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</si>
  <si>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</si>
  <si>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</si>
  <si>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</si>
  <si>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</si>
  <si>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</si>
  <si>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</si>
  <si>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</si>
  <si>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</si>
  <si>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</si>
  <si>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</si>
  <si>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</si>
  <si>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</si>
  <si>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</si>
  <si>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</si>
  <si>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</si>
  <si>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</si>
  <si>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</si>
  <si>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</si>
  <si>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</si>
  <si>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</si>
  <si>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</si>
  <si>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</si>
  <si>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</si>
  <si>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</si>
  <si>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</si>
  <si>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</si>
  <si>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</si>
  <si>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</si>
  <si>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</si>
  <si>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</si>
  <si>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</si>
  <si>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</si>
  <si>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</si>
  <si>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</si>
  <si>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</si>
  <si>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</si>
  <si>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</si>
  <si>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</si>
  <si>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</si>
  <si>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</si>
  <si>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</si>
  <si>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</si>
  <si>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</si>
  <si>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</si>
  <si>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</si>
  <si>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</si>
  <si>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</si>
  <si>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</si>
  <si>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</si>
  <si>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</si>
  <si>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</si>
  <si>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</si>
  <si>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</si>
  <si>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</si>
  <si>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</si>
  <si>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</si>
  <si>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</si>
  <si>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</si>
  <si>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</si>
  <si>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</si>
  <si>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</si>
  <si>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</si>
  <si>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</si>
  <si>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</si>
  <si>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</si>
  <si>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</si>
  <si>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</si>
  <si>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</si>
  <si>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</si>
  <si>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</si>
  <si>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</si>
  <si>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</si>
  <si>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</si>
  <si>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</si>
  <si>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</si>
  <si>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</si>
  <si>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</si>
  <si>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</si>
  <si>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</si>
  <si>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</si>
  <si>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</si>
  <si>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</si>
  <si>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</si>
  <si>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</si>
  <si>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</si>
  <si>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</si>
  <si>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</si>
  <si>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</si>
  <si>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</si>
  <si>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</si>
  <si>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</si>
  <si>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</si>
  <si>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</si>
  <si>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</si>
  <si>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</si>
  <si>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</si>
  <si>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</si>
  <si>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</si>
  <si>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</si>
  <si>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</si>
  <si>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</si>
  <si>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</si>
  <si>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</si>
  <si>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</si>
  <si>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</si>
  <si>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</si>
  <si>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</si>
  <si>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</si>
  <si>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</si>
  <si>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</si>
  <si>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</si>
  <si>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</si>
  <si>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</si>
  <si>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</si>
  <si>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</si>
  <si>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</si>
  <si>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</si>
  <si>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</si>
  <si>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</si>
  <si>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</si>
  <si>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</si>
  <si>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</si>
  <si>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</si>
  <si>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</si>
  <si>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</si>
  <si>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</si>
  <si>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</si>
  <si>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</si>
  <si>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</si>
  <si>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</si>
  <si>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</si>
  <si>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</si>
  <si>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</si>
  <si>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</si>
  <si>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</si>
  <si>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</si>
  <si>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</si>
  <si>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</si>
  <si>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</si>
  <si>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</si>
  <si>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</si>
  <si>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</si>
  <si>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</si>
  <si>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</si>
  <si>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</si>
  <si>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</si>
  <si>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</si>
  <si>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</si>
  <si>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</si>
  <si>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</si>
  <si>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</si>
  <si>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</si>
  <si>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</si>
  <si>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</si>
  <si>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</si>
  <si>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</si>
  <si>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</si>
  <si>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</si>
  <si>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</si>
  <si>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</si>
  <si>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</si>
  <si>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</si>
  <si>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</si>
  <si>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</si>
  <si>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</si>
  <si>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</si>
  <si>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</si>
  <si>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</si>
  <si>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</si>
  <si>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</si>
  <si>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</si>
  <si>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</si>
  <si>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</si>
  <si>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</si>
  <si>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</si>
  <si>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</si>
  <si>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</si>
  <si>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</si>
  <si>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</si>
  <si>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</si>
  <si>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</si>
  <si>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</si>
  <si>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</si>
  <si>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</si>
  <si>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</si>
  <si>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</si>
  <si>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</si>
  <si>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</si>
  <si>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</si>
  <si>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</si>
  <si>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</si>
  <si>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</si>
  <si>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</si>
  <si>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</si>
  <si>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</si>
  <si>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</si>
  <si>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</si>
  <si>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</si>
  <si>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</si>
  <si>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</si>
  <si>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</si>
  <si>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</si>
  <si>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</si>
  <si>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</si>
  <si>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</si>
  <si>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</si>
  <si>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</si>
  <si>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</si>
  <si>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</si>
  <si>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</si>
  <si>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</si>
  <si>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</si>
  <si>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</si>
  <si>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</si>
  <si>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</si>
  <si>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</si>
  <si>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</si>
  <si>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</si>
  <si>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</si>
  <si>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</si>
  <si>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</si>
  <si>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</si>
  <si>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</si>
  <si>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</si>
  <si>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</si>
  <si>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</si>
  <si>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</si>
  <si>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</si>
  <si>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</si>
  <si>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</si>
  <si>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</si>
  <si>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</si>
  <si>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</si>
  <si>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</si>
  <si>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</si>
  <si>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</si>
  <si>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</si>
  <si>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</si>
  <si>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</si>
  <si>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</si>
  <si>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</si>
  <si>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</si>
  <si>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</si>
  <si>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</si>
  <si>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</si>
  <si>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</si>
  <si>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</si>
  <si>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</si>
  <si>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</si>
  <si>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</si>
  <si>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</si>
  <si>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</si>
  <si>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</si>
  <si>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</si>
  <si>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</si>
  <si>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</si>
  <si>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</si>
  <si>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</si>
  <si>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</si>
  <si>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</si>
  <si>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</si>
  <si>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</si>
  <si>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</si>
  <si>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</si>
  <si>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</si>
  <si>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</si>
  <si>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</si>
  <si>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</si>
  <si>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</si>
  <si>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</si>
  <si>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</si>
  <si>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</si>
  <si>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</si>
  <si>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</si>
  <si>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</si>
  <si>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</si>
  <si>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</si>
  <si>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</si>
  <si>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</si>
  <si>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</si>
  <si>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</si>
  <si>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</si>
  <si>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</si>
  <si>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</si>
  <si>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</si>
  <si>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</si>
  <si>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</si>
  <si>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</si>
  <si>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</si>
  <si>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</si>
  <si>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</si>
  <si>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</si>
  <si>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</si>
  <si>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</si>
  <si>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</si>
  <si>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</si>
  <si>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</si>
  <si>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</si>
  <si>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</si>
  <si>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</si>
  <si>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</si>
  <si>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</si>
  <si>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</si>
  <si>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</si>
  <si>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</si>
  <si>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</si>
  <si>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</si>
  <si>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</si>
  <si>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</si>
  <si>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</si>
  <si>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</si>
  <si>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</si>
  <si>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</si>
  <si>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</si>
  <si>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</si>
  <si>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</si>
  <si>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</si>
  <si>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</si>
  <si>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</si>
  <si>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</si>
  <si>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</si>
  <si>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</si>
  <si>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</si>
  <si>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</si>
  <si>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</si>
  <si>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</si>
  <si>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</si>
  <si>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</si>
  <si>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</si>
  <si>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</si>
  <si>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</si>
  <si>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</si>
  <si>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</si>
  <si>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</si>
  <si>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</si>
  <si>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</si>
  <si>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</si>
  <si>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</si>
  <si>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</si>
  <si>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</si>
  <si>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</si>
  <si>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</si>
  <si>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</si>
  <si>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</si>
  <si>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</si>
  <si>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</si>
  <si>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</si>
  <si>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</si>
  <si>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</si>
  <si>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</si>
  <si>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</si>
  <si>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</si>
  <si>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</si>
  <si>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</si>
  <si>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</si>
  <si>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</si>
  <si>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</si>
  <si>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</si>
  <si>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</si>
  <si>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</si>
  <si>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</si>
  <si>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</si>
  <si>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</si>
  <si>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</si>
  <si>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</si>
  <si>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</si>
  <si>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</si>
  <si>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</si>
  <si>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</si>
  <si>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</si>
  <si>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</si>
  <si>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</si>
  <si>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</si>
  <si>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</si>
  <si>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</si>
  <si>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</si>
  <si>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</si>
  <si>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</si>
  <si>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</si>
  <si>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</si>
  <si>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</si>
  <si>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</si>
  <si>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</si>
  <si>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</si>
  <si>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</si>
  <si>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</si>
  <si>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</si>
  <si>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</si>
  <si>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</si>
  <si>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</si>
  <si>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</si>
  <si>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</si>
  <si>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</si>
  <si>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</si>
  <si>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</si>
  <si>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</si>
  <si>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</si>
  <si>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</si>
  <si>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</si>
  <si>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</si>
  <si>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</si>
  <si>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</si>
  <si>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</si>
  <si>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</si>
  <si>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</si>
  <si>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</si>
  <si>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</si>
  <si>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</si>
  <si>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</si>
  <si>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</si>
  <si>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</si>
  <si>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</si>
  <si>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</si>
  <si>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</si>
  <si>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</si>
  <si>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</si>
  <si>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</si>
  <si>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</si>
  <si>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</si>
  <si>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</si>
  <si>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</si>
  <si>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</si>
  <si>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</si>
  <si>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</si>
  <si>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</si>
  <si>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</si>
  <si>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</si>
  <si>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</si>
  <si>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</si>
  <si>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</si>
  <si>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</si>
  <si>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</si>
  <si>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</si>
  <si>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</si>
  <si>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</si>
  <si>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</si>
  <si>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</si>
  <si>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</si>
  <si>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</si>
  <si>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</si>
  <si>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</si>
  <si>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</si>
  <si>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</si>
  <si>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</si>
  <si>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</si>
  <si>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</si>
  <si>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</si>
  <si>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</si>
  <si>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</si>
  <si>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</si>
  <si>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</si>
  <si>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</si>
  <si>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</si>
  <si>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</si>
  <si>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</si>
  <si>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</si>
  <si>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</si>
  <si>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</si>
  <si>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</si>
  <si>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</si>
  <si>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</si>
  <si>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</si>
  <si>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</si>
  <si>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</si>
  <si>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</si>
  <si>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</si>
  <si>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</si>
  <si>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</si>
  <si>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</si>
  <si>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</si>
  <si>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</si>
  <si>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</si>
  <si>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</si>
  <si>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</si>
  <si>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</si>
  <si>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</si>
  <si>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</si>
  <si>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</si>
  <si>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</si>
  <si>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</si>
  <si>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</si>
  <si>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</si>
  <si>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</si>
  <si>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</si>
  <si>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</si>
  <si>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</si>
  <si>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</si>
  <si>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</si>
  <si>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</si>
  <si>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</si>
  <si>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</si>
  <si>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</si>
  <si>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</si>
  <si>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</si>
  <si>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</si>
  <si>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</si>
  <si>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</si>
  <si>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</si>
  <si>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</si>
  <si>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</si>
  <si>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</si>
  <si>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</si>
  <si>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</si>
  <si>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</si>
  <si>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</si>
  <si>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</si>
  <si>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</si>
  <si>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</si>
  <si>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</si>
  <si>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</si>
  <si>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</si>
  <si>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</si>
  <si>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</si>
  <si>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</si>
  <si>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</si>
  <si>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</si>
  <si>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</si>
  <si>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</si>
  <si>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</si>
  <si>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</si>
  <si>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</si>
  <si>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</si>
  <si>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</si>
  <si>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</si>
  <si>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</si>
  <si>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</si>
  <si>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</si>
  <si>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</si>
  <si>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</si>
  <si>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</si>
  <si>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</si>
  <si>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</si>
  <si>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</si>
  <si>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</si>
  <si>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</si>
  <si>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</si>
  <si>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</si>
  <si>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</si>
  <si>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</si>
  <si>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</si>
  <si>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</si>
  <si>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</si>
  <si>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</si>
  <si>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</si>
  <si>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</si>
  <si>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</si>
  <si>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</si>
  <si>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</si>
  <si>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</si>
  <si>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</si>
  <si>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</si>
  <si>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</si>
  <si>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</si>
  <si>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</si>
  <si>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</si>
  <si>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</si>
  <si>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</si>
  <si>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</si>
  <si>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</si>
  <si>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</si>
  <si>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</si>
  <si>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</si>
  <si>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</si>
  <si>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</si>
  <si>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</si>
  <si>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</si>
  <si>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</si>
  <si>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</si>
  <si>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</si>
  <si>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</si>
  <si>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</si>
  <si>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</si>
  <si>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</si>
  <si>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</si>
  <si>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</si>
  <si>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</si>
  <si>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</si>
  <si>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</si>
  <si>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</si>
  <si>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</si>
  <si>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</si>
  <si>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</si>
  <si>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</si>
  <si>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</si>
  <si>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</si>
  <si>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</si>
  <si>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</si>
  <si>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</si>
  <si>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</si>
  <si>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</si>
  <si>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</si>
  <si>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</si>
  <si>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</si>
  <si>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</si>
  <si>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</si>
  <si>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</si>
  <si>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</si>
  <si>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</si>
  <si>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</si>
  <si>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</si>
  <si>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</si>
  <si>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</si>
  <si>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</si>
  <si>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</si>
  <si>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</si>
  <si>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</si>
  <si>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</si>
  <si>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</si>
  <si>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</si>
  <si>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</si>
  <si>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</si>
  <si>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</si>
  <si>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</si>
  <si>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</si>
  <si>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</si>
  <si>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</si>
  <si>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</si>
  <si>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</si>
  <si>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</si>
  <si>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</si>
  <si>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</si>
  <si>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</si>
  <si>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</si>
  <si>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</si>
  <si>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</si>
  <si>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</si>
  <si>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</si>
  <si>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</si>
  <si>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</si>
  <si>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</si>
  <si>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</si>
  <si>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</si>
  <si>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</si>
  <si>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</si>
  <si>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</si>
  <si>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</si>
  <si>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</si>
  <si>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</si>
  <si>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</si>
  <si>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</si>
  <si>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</si>
  <si>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</si>
  <si>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</si>
  <si>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</si>
  <si>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</si>
  <si>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</si>
  <si>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</si>
  <si>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</si>
  <si>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</si>
  <si>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</si>
  <si>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</si>
  <si>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</si>
  <si>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</si>
  <si>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</si>
  <si>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</si>
  <si>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</si>
  <si>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</si>
  <si>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</si>
  <si>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</si>
  <si>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</si>
  <si>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</si>
  <si>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</si>
  <si>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</si>
  <si>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</si>
  <si>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</si>
  <si>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</si>
  <si>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</si>
  <si>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</si>
  <si>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</si>
  <si>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</si>
  <si>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</si>
  <si>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</si>
  <si>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</si>
  <si>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</si>
  <si>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</si>
  <si>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</si>
  <si>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</si>
  <si>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</si>
  <si>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</si>
  <si>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</si>
  <si>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</si>
  <si>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</si>
  <si>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</si>
  <si>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</si>
  <si>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</si>
  <si>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</si>
  <si>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</si>
  <si>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</si>
  <si>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</si>
  <si>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</si>
  <si>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</si>
  <si>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</si>
  <si>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</si>
  <si>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</si>
  <si>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</si>
  <si>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</si>
  <si>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</si>
  <si>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</si>
  <si>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</si>
  <si>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</si>
  <si>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</si>
  <si>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</si>
  <si>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</si>
  <si>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</si>
  <si>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</si>
  <si>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</si>
  <si>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</si>
  <si>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</si>
  <si>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</si>
  <si>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</si>
  <si>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</si>
  <si>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</si>
  <si>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</si>
  <si>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</si>
  <si>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</si>
  <si>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</si>
  <si>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</si>
  <si>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</si>
  <si>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</si>
  <si>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</si>
  <si>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</si>
  <si>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</si>
  <si>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</si>
  <si>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</si>
  <si>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</si>
  <si>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</si>
  <si>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</si>
  <si>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</si>
  <si>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</si>
  <si>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</si>
  <si>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</si>
  <si>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</si>
  <si>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</si>
  <si>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</si>
  <si>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</si>
  <si>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</si>
  <si>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</si>
  <si>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</si>
  <si>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</si>
  <si>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</si>
  <si>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</si>
  <si>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</si>
  <si>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</si>
  <si>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</si>
  <si>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</si>
  <si>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</si>
  <si>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</si>
  <si>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</si>
  <si>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</si>
  <si>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</si>
  <si>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</si>
  <si>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</si>
  <si>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</si>
  <si>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</si>
  <si>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</si>
  <si>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</si>
  <si>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</si>
  <si>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</si>
  <si>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</si>
  <si>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</si>
  <si>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</si>
  <si>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</si>
  <si>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</si>
  <si>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</si>
  <si>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</si>
  <si>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</si>
  <si>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</si>
  <si>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</si>
  <si>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</si>
  <si>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</si>
  <si>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</si>
  <si>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</si>
  <si>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</si>
  <si>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</si>
  <si>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</si>
  <si>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</si>
  <si>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</si>
  <si>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</si>
  <si>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</si>
  <si>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</si>
  <si>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</si>
  <si>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</si>
  <si>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</si>
  <si>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</si>
  <si>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</si>
  <si>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</si>
  <si>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</si>
  <si>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</si>
  <si>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</si>
  <si>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</si>
  <si>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</si>
  <si>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</si>
  <si>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</si>
  <si>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</si>
  <si>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</si>
  <si>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</si>
  <si>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</si>
  <si>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</si>
  <si>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</si>
  <si>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</si>
  <si>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</si>
  <si>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</si>
  <si>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</si>
  <si>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</si>
  <si>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</si>
  <si>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</si>
  <si>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</si>
  <si>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</si>
  <si>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</si>
  <si>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</si>
  <si>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</si>
  <si>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</si>
  <si>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</si>
  <si>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</si>
  <si>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</si>
  <si>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</si>
  <si>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</si>
  <si>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</si>
  <si>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</si>
  <si>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</si>
  <si>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</si>
  <si>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</si>
  <si>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</si>
  <si>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</si>
  <si>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</si>
  <si>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</si>
  <si>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</si>
  <si>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</si>
  <si>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</si>
  <si>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</si>
  <si>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</si>
  <si>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</si>
  <si>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</si>
  <si>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</si>
  <si>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</si>
  <si>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</si>
  <si>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</si>
  <si>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</si>
  <si>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</si>
  <si>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</si>
  <si>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</si>
  <si>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</si>
  <si>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</si>
  <si>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</si>
  <si>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</si>
  <si>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</si>
  <si>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</si>
  <si>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</si>
  <si>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</si>
  <si>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</si>
  <si>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</si>
  <si>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</si>
  <si>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</si>
  <si>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</si>
  <si>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</si>
  <si>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</si>
  <si>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</si>
  <si>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</si>
  <si>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</si>
  <si>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</si>
  <si>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</si>
  <si>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</si>
  <si>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</si>
  <si>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</si>
  <si>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</si>
  <si>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</si>
  <si>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</si>
  <si>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</si>
  <si>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</si>
  <si>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</si>
  <si>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</si>
  <si>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</si>
  <si>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</si>
  <si>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</si>
  <si>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</si>
  <si>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</si>
  <si>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</si>
  <si>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</si>
  <si>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</si>
  <si>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</si>
  <si>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</si>
  <si>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</si>
  <si>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</si>
  <si>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</si>
  <si>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</si>
  <si>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</si>
  <si>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</si>
  <si>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</si>
  <si>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</si>
  <si>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</si>
  <si>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</si>
  <si>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</si>
  <si>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</si>
  <si>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</si>
  <si>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</si>
  <si>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</si>
  <si>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</si>
  <si>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</si>
  <si>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</si>
  <si>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</si>
  <si>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</si>
  <si>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</si>
  <si>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</si>
  <si>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</si>
  <si>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</si>
  <si>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</si>
  <si>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</si>
  <si>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</si>
  <si>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</si>
  <si>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</si>
  <si>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</si>
  <si>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</si>
  <si>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</si>
  <si>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</si>
  <si>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</si>
  <si>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</si>
  <si>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</si>
  <si>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</si>
  <si>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</si>
  <si>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</si>
  <si>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</si>
  <si>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</si>
  <si>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</si>
  <si>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</si>
  <si>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</si>
  <si>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</si>
  <si>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</si>
  <si>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</si>
  <si>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</si>
  <si>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</si>
  <si>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</si>
  <si>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</si>
  <si>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</si>
  <si>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</si>
  <si>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</si>
  <si>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</si>
  <si>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</si>
  <si>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</si>
  <si>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</si>
  <si>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</si>
  <si>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</si>
  <si>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</si>
  <si>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</si>
  <si>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</si>
  <si>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</si>
  <si>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</si>
  <si>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</si>
  <si>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</si>
  <si>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</si>
  <si>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</si>
  <si>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</si>
  <si>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</si>
  <si>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</si>
  <si>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</si>
  <si>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</si>
  <si>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</si>
  <si>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</si>
  <si>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</si>
  <si>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</si>
  <si>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</si>
  <si>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</si>
  <si>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</si>
  <si>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</si>
  <si>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</si>
  <si>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</si>
  <si>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</si>
  <si>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</si>
  <si>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</si>
  <si>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</si>
  <si>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</si>
  <si>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</si>
  <si>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</si>
  <si>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</si>
  <si>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</si>
  <si>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</si>
  <si>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</si>
  <si>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</si>
  <si>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</si>
  <si>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</si>
  <si>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</si>
  <si>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</si>
  <si>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</si>
  <si>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</si>
  <si>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</si>
  <si>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</si>
  <si>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</si>
  <si>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</si>
  <si>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</si>
  <si>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</si>
  <si>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</si>
  <si>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</si>
  <si>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</si>
  <si>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</si>
  <si>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</si>
  <si>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</si>
  <si>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</si>
  <si>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</si>
  <si>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</si>
  <si>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</si>
  <si>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</si>
  <si>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</si>
  <si>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</si>
  <si>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</si>
  <si>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</si>
  <si>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</si>
  <si>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</si>
  <si>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</si>
  <si>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</si>
  <si>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</si>
  <si>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</si>
  <si>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</si>
  <si>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</si>
  <si>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</si>
  <si>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</si>
  <si>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</si>
  <si>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</si>
  <si>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</si>
  <si>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</si>
  <si>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</si>
  <si>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</si>
  <si>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</si>
  <si>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</si>
  <si>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</si>
  <si>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</si>
  <si>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</si>
  <si>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</si>
  <si>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</si>
  <si>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</si>
  <si>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</si>
  <si>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</si>
  <si>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</si>
  <si>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</si>
  <si>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</si>
  <si>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</si>
  <si>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</si>
  <si>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</si>
  <si>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</si>
  <si>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</si>
  <si>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</si>
  <si>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</si>
  <si>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</si>
  <si>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</si>
  <si>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</si>
  <si>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</si>
  <si>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</si>
  <si>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</si>
  <si>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</si>
  <si>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</si>
  <si>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</si>
  <si>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</si>
  <si>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</si>
  <si>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</si>
  <si>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</si>
  <si>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</si>
  <si>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</si>
  <si>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</si>
  <si>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</si>
  <si>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</si>
  <si>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</si>
  <si>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</si>
  <si>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</si>
  <si>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</si>
  <si>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</si>
  <si>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</si>
  <si>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</si>
  <si>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</si>
  <si>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</si>
  <si>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</si>
  <si>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</si>
  <si>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</si>
  <si>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</si>
  <si>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</si>
  <si>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</si>
  <si>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</si>
  <si>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</si>
  <si>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</si>
  <si>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</si>
  <si>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</si>
  <si>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</si>
  <si>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</si>
  <si>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</si>
  <si>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</si>
  <si>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</si>
  <si>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</si>
  <si>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</si>
  <si>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</si>
  <si>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</si>
  <si>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</si>
  <si>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</si>
  <si>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</si>
  <si>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</si>
  <si>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</si>
  <si>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</si>
  <si>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</si>
  <si>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</si>
  <si>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</si>
  <si>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</si>
  <si>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</si>
  <si>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</si>
  <si>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</si>
  <si>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</si>
  <si>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</si>
  <si>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</si>
  <si>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</si>
  <si>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</si>
  <si>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</si>
  <si>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</si>
  <si>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</si>
  <si>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</si>
  <si>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</si>
  <si>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</si>
  <si>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</si>
  <si>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</si>
  <si>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</si>
  <si>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</si>
  <si>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</si>
  <si>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</si>
  <si>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Supplier;Supplier;Multifinance</t>
  </si>
  <si>
    <t>MRA SUPPLIER COMPANY;MRA SUPPLIER COMPANY;</t>
  </si>
  <si>
    <t>Subsidy DP;Discount Insurance;Discount Admin Fee</t>
  </si>
  <si>
    <t>AP Deduction;AP Deduction;Other Income</t>
  </si>
  <si>
    <t>Amount;Amount;Percentage</t>
  </si>
  <si>
    <t>0;;5</t>
  </si>
  <si>
    <t>MAMA TONI</t>
  </si>
  <si>
    <t>09/12/2000</t>
  </si>
  <si>
    <t>02/15/2001</t>
  </si>
  <si>
    <t>IBU FT TIO</t>
  </si>
  <si>
    <t>Pelangi Utama</t>
  </si>
  <si>
    <t>000132354365456</t>
  </si>
  <si>
    <t>8219391231412</t>
  </si>
  <si>
    <t>1284769124848122</t>
  </si>
  <si>
    <t>IBU FT BUDI</t>
  </si>
  <si>
    <t>TONI</t>
  </si>
  <si>
    <t>Yasparov</t>
  </si>
  <si>
    <t>Moskow</t>
  </si>
  <si>
    <t>10/04/2000</t>
  </si>
  <si>
    <t>1234567890987650</t>
  </si>
  <si>
    <t>Irina Louzewski</t>
  </si>
  <si>
    <t>parov@gmail.com</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</si>
  <si>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</si>
  <si>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</si>
  <si>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</si>
  <si>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</si>
  <si>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</si>
  <si>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</si>
  <si>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</si>
  <si>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</si>
  <si>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</si>
  <si>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</si>
  <si>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</si>
  <si>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</si>
  <si>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</si>
  <si>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</si>
  <si>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</si>
  <si>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</si>
  <si>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</si>
  <si>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</si>
  <si>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</si>
  <si>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</si>
  <si>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</si>
  <si>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No;No</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</si>
  <si>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</si>
  <si>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</si>
  <si>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</si>
  <si>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</si>
  <si>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</si>
  <si>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</si>
  <si>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</si>
  <si>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</si>
  <si>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</si>
  <si>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</si>
  <si>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</si>
  <si>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</si>
  <si>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</si>
  <si>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222rgv21sdd</t>
  </si>
  <si>
    <t>sfhd4dra46h66</t>
  </si>
  <si>
    <t>21gjiev56st321</t>
  </si>
  <si>
    <t>k13a3Xg3gt4513</t>
  </si>
  <si>
    <t>ond2D1v3cx13</t>
  </si>
  <si>
    <t>DP Nett Percentage</t>
  </si>
  <si>
    <t>Provision Fee Calculation</t>
  </si>
  <si>
    <t>Is Vat</t>
  </si>
  <si>
    <t>Edit Additional Coverage</t>
  </si>
  <si>
    <t>FT FEND</t>
  </si>
  <si>
    <t>0821848216482</t>
  </si>
  <si>
    <t>12/12/2001</t>
  </si>
  <si>
    <t>8246283948273648</t>
  </si>
  <si>
    <t>MAMA FT FEND</t>
  </si>
  <si>
    <t>FTFEND@GMAIL.COM</t>
  </si>
  <si>
    <t>Jl KMG 22</t>
  </si>
  <si>
    <t>021</t>
  </si>
  <si>
    <t>022</t>
  </si>
  <si>
    <t>Kebon Jeruk</t>
  </si>
  <si>
    <t>Jakarta Barat</t>
  </si>
  <si>
    <t>Testing</t>
  </si>
  <si>
    <t>FT FENDY</t>
  </si>
  <si>
    <t>FT BUDIAWAN;</t>
  </si>
  <si>
    <t>273819248374928</t>
  </si>
  <si>
    <t>Supplier;Supplier</t>
  </si>
  <si>
    <t>MRA SUPPLIER COMPANY;MRA SUPPLIER COMPANY</t>
  </si>
  <si>
    <t>Subsidy DP;Discount Insurance</t>
  </si>
  <si>
    <t>AP Deduction;AP Deduction</t>
  </si>
  <si>
    <t>Amount;Amount</t>
  </si>
  <si>
    <t>0;</t>
  </si>
  <si>
    <t>15000;200000</t>
  </si>
  <si>
    <t>0</t>
  </si>
  <si>
    <t>;FT COMPANY</t>
  </si>
  <si>
    <t/>
  </si>
  <si>
    <t>0002APP20221206341</t>
  </si>
  <si>
    <t>FAILED</t>
  </si>
  <si>
    <t>-;Failed Verify Match / Equal</t>
  </si>
  <si>
    <t>-;Failed Delete[SUBSIDY RATE];Failed Delete[SUBSIDY RATE]</t>
  </si>
  <si>
    <t>10.330608</t>
  </si>
  <si>
    <t>Dupcheck Output</t>
  </si>
  <si>
    <t>0002APP20221206344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</si>
</sst>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style="thin">
        <color indexed="64"/>
      </right>
      <top/>
      <bottom style="thick">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96">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Alignment="1" applyBorder="1" applyFill="1" borderId="1" fillId="16" fontId="0" numFmtId="0" xfId="0">
      <alignment horizontal="left" vertical="center"/>
    </xf>
    <xf applyBorder="1" applyFill="1" borderId="1" fillId="16" fontId="0" numFmtId="0" xfId="0"/>
    <xf applyAlignment="1" applyBorder="1" applyFill="1" applyFont="1" borderId="1" fillId="16" fontId="0" numFmtId="0" xfId="0">
      <alignment horizontal="left" vertical="center" wrapText="1"/>
    </xf>
    <xf applyBorder="1" applyFont="1" applyNumberFormat="1" borderId="1" fillId="0" fontId="6" numFmtId="1" xfId="0"/>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68">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parov@gmail.com" TargetMode="External" Type="http://schemas.openxmlformats.org/officeDocument/2006/relationships/hyperlink"/><Relationship Id="rId2" Target="mailto:FTFEND@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BUD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D6" sqref="D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3409</v>
      </c>
      <c r="C1" s="18" t="s">
        <v>3410</v>
      </c>
      <c r="D1" s="18" t="s">
        <v>3411</v>
      </c>
      <c r="E1" s="1" t="s">
        <v>1</v>
      </c>
      <c r="F1" s="1" t="s">
        <v>2</v>
      </c>
      <c r="G1" s="12" t="s">
        <v>3</v>
      </c>
    </row>
    <row r="2" spans="1:7" x14ac:dyDescent="0.25">
      <c r="A2" s="1">
        <f>COUNTA('1.TabCustomerMainData'!$B$12:$XFD$12)</f>
        <v>2</v>
      </c>
      <c r="B2" s="18">
        <f>COUNTA('2.TabFamilyData'!$B$12:$XFD$12)</f>
        <v>2</v>
      </c>
      <c r="C2" s="18">
        <f>COUNTA('3a.TabGuarantorDataPersonal'!$B$12:$XFD$12)</f>
        <v>0</v>
      </c>
      <c r="D2" s="18">
        <f>COUNTA('3b.TabGuarantorDataCompany'!$B$12:$XFD$12)</f>
        <v>1</v>
      </c>
      <c r="E2" s="1">
        <f>COUNTA('5.TabReferantorData'!$B$12:$XFD$12)</f>
        <v>4</v>
      </c>
      <c r="F2" s="1">
        <f>COUNTA('7a.Accessories'!$B$12:$XFD$12)</f>
        <v>1</v>
      </c>
      <c r="G2" s="1">
        <f>COUNTA('12.TabUploadDocument'!$B$12:$XFD$12)</f>
        <v>2</v>
      </c>
    </row>
    <row r="4" spans="1:7" x14ac:dyDescent="0.25">
      <c r="A4" s="18" t="s">
        <v>3412</v>
      </c>
      <c r="B4" s="18" t="s">
        <v>3431</v>
      </c>
      <c r="C4" s="18" t="s">
        <v>3432</v>
      </c>
      <c r="D4" s="18" t="s">
        <v>3434</v>
      </c>
      <c r="E4" s="18" t="s">
        <v>3438</v>
      </c>
    </row>
    <row r="5" spans="1:7" x14ac:dyDescent="0.25">
      <c r="A5" s="18" t="s">
        <v>3621</v>
      </c>
      <c r="B5" s="18" t="s">
        <v>37</v>
      </c>
      <c r="C5" s="18" t="s">
        <v>46</v>
      </c>
      <c r="D5" s="18" t="s">
        <v>46</v>
      </c>
      <c r="E5" s="18" t="s">
        <v>37</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G20" sqref="G20"/>
      <selection activeCell="B13" pane="topRight" sqref="B13"/>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3600</v>
      </c>
      <c r="C1" t="s">
        <v>7</v>
      </c>
      <c r="D1" s="18" t="s">
        <v>7</v>
      </c>
      <c r="E1" t="s">
        <v>7</v>
      </c>
      <c r="F1" t="s">
        <v>7</v>
      </c>
      <c r="G1" s="121" t="s">
        <v>7</v>
      </c>
      <c r="H1" s="121"/>
      <c r="I1" s="121"/>
    </row>
    <row customFormat="1" r="2" s="18" spans="1:13" x14ac:dyDescent="0.25">
      <c r="A2" s="18" t="s">
        <v>3202</v>
      </c>
      <c r="B2" s="18" t="s">
        <v>3046</v>
      </c>
      <c r="C2" s="18" t="s">
        <v>3046</v>
      </c>
      <c r="D2" s="117" t="s">
        <v>3046</v>
      </c>
      <c r="E2" s="18" t="s">
        <v>3046</v>
      </c>
      <c r="F2" s="18" t="s">
        <v>3046</v>
      </c>
      <c r="G2" s="18" t="s">
        <v>3046</v>
      </c>
    </row>
    <row customFormat="1" r="3" s="18" spans="1:13" x14ac:dyDescent="0.25">
      <c r="A3" s="18" t="s">
        <v>3203</v>
      </c>
      <c r="M3"/>
    </row>
    <row customFormat="1" r="4" s="18" spans="1:13" x14ac:dyDescent="0.25">
      <c r="A4" s="18" t="s">
        <v>3285</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customFormat="1" r="5" s="18" spans="1:13" x14ac:dyDescent="0.25"/>
    <row customFormat="1" r="6" s="18" spans="1:13" x14ac:dyDescent="0.25"/>
    <row customFormat="1" r="7" s="18" spans="1:13" x14ac:dyDescent="0.25">
      <c r="A7" s="18" t="s">
        <v>3486</v>
      </c>
    </row>
    <row customFormat="1" r="8" s="18" spans="1:13" x14ac:dyDescent="0.25">
      <c r="A8" s="33" t="s">
        <v>3435</v>
      </c>
      <c r="B8" s="14"/>
    </row>
    <row customFormat="1" r="9" s="18" spans="1:13" x14ac:dyDescent="0.25">
      <c r="A9" s="33" t="s">
        <v>3423</v>
      </c>
      <c r="B9" s="112"/>
      <c r="C9" s="112"/>
    </row>
    <row customFormat="1" r="10" s="18" spans="1:13" x14ac:dyDescent="0.25">
      <c r="A10" s="33" t="s">
        <v>3424</v>
      </c>
      <c r="B10" s="33" t="s">
        <v>37</v>
      </c>
      <c r="C10" s="33" t="s">
        <v>37</v>
      </c>
      <c r="D10" s="33"/>
      <c r="E10" s="33"/>
      <c r="F10" s="33"/>
    </row>
    <row customFormat="1" r="11" s="103" spans="1:13" x14ac:dyDescent="0.25">
      <c r="B11" s="102"/>
    </row>
    <row customFormat="1" r="12" s="18" spans="1:13" x14ac:dyDescent="0.25">
      <c r="A12" s="58" t="s">
        <v>3425</v>
      </c>
      <c r="B12" s="18" t="s">
        <v>3074</v>
      </c>
      <c r="C12" s="18" t="s">
        <v>3074</v>
      </c>
    </row>
    <row customFormat="1" r="13" s="18" spans="1:13" x14ac:dyDescent="0.25">
      <c r="A13" s="18" t="s">
        <v>6</v>
      </c>
      <c r="B13" t="s">
        <v>3641</v>
      </c>
      <c r="C13" t="s">
        <v>3635</v>
      </c>
      <c r="D13"/>
      <c r="E13"/>
      <c r="F13"/>
      <c r="G13"/>
      <c r="H13"/>
      <c r="I13"/>
      <c r="J13"/>
      <c r="K13"/>
      <c r="L13"/>
    </row>
    <row customFormat="1" customHeight="1" ht="15" r="14" s="18" spans="1:13" x14ac:dyDescent="0.25">
      <c r="A14" s="60" t="s">
        <v>2410</v>
      </c>
      <c r="B14" s="18" t="s">
        <v>3440</v>
      </c>
      <c r="C14" s="18" t="s">
        <v>2411</v>
      </c>
    </row>
    <row customFormat="1" r="15" s="130" spans="1:13" x14ac:dyDescent="0.25">
      <c r="A15" s="130" t="s">
        <v>3007</v>
      </c>
    </row>
    <row customFormat="1" r="16" s="18" spans="1:13" x14ac:dyDescent="0.25">
      <c r="A16" s="59" t="s">
        <v>3262</v>
      </c>
      <c r="B16" s="2" t="s">
        <v>3454</v>
      </c>
      <c r="C16" s="2" t="s">
        <v>3454</v>
      </c>
      <c r="D16" s="2"/>
      <c r="E16" s="2"/>
      <c r="F16" s="2"/>
    </row>
    <row customFormat="1" r="17" s="18" spans="1:6" x14ac:dyDescent="0.25">
      <c r="A17" s="59" t="s">
        <v>3263</v>
      </c>
      <c r="B17" s="18" t="s">
        <v>5</v>
      </c>
      <c r="C17" s="18" t="s">
        <v>5</v>
      </c>
    </row>
    <row customFormat="1" r="18" s="18" spans="1:6" x14ac:dyDescent="0.25">
      <c r="A18" s="59" t="s">
        <v>3264</v>
      </c>
      <c r="B18" s="2" t="s">
        <v>3455</v>
      </c>
      <c r="C18" s="2" t="s">
        <v>3455</v>
      </c>
      <c r="D18" s="2"/>
      <c r="E18" s="2"/>
      <c r="F18" s="2"/>
    </row>
    <row customFormat="1" r="19" s="18" spans="1:6" x14ac:dyDescent="0.25">
      <c r="A19" s="59" t="s">
        <v>3265</v>
      </c>
      <c r="B19" t="s">
        <v>3560</v>
      </c>
      <c r="C19" s="18" t="s">
        <v>3610</v>
      </c>
    </row>
    <row customFormat="1" r="20" s="18" spans="1:6" x14ac:dyDescent="0.25">
      <c r="A20" s="59" t="s">
        <v>3266</v>
      </c>
      <c r="B20" s="2" t="s">
        <v>3561</v>
      </c>
      <c r="C20" s="2" t="s">
        <v>13</v>
      </c>
      <c r="D20" s="2"/>
      <c r="E20" s="2"/>
      <c r="F20" s="2"/>
    </row>
    <row customFormat="1" r="21" s="18" spans="1:6" x14ac:dyDescent="0.25">
      <c r="A21" s="59" t="s">
        <v>3267</v>
      </c>
      <c r="B21" t="s">
        <v>317</v>
      </c>
      <c r="C21" s="18" t="s">
        <v>14</v>
      </c>
    </row>
    <row customFormat="1" r="22" s="18" spans="1:6" x14ac:dyDescent="0.25">
      <c r="A22" s="18" t="s">
        <v>2409</v>
      </c>
      <c r="B22" s="72">
        <v>45923</v>
      </c>
      <c r="C22" s="72"/>
      <c r="D22" s="72"/>
      <c r="E22" s="72"/>
      <c r="F22" s="72"/>
    </row>
    <row customFormat="1" r="23" s="18" spans="1:6" x14ac:dyDescent="0.25">
      <c r="A23" s="59" t="s">
        <v>3268</v>
      </c>
      <c r="B23" s="18" t="s">
        <v>205</v>
      </c>
      <c r="C23" s="18" t="s">
        <v>16</v>
      </c>
    </row>
    <row customFormat="1" r="24" s="18" spans="1:6" x14ac:dyDescent="0.25">
      <c r="A24" s="59" t="s">
        <v>3269</v>
      </c>
      <c r="B24" s="2" t="s">
        <v>3439</v>
      </c>
      <c r="C24" s="2" t="s">
        <v>3611</v>
      </c>
      <c r="D24" s="2"/>
      <c r="E24" s="2"/>
      <c r="F24" s="2"/>
    </row>
    <row customFormat="1" r="25" s="18" spans="1:6" x14ac:dyDescent="0.25">
      <c r="A25" s="58" t="s">
        <v>3270</v>
      </c>
      <c r="B25" s="18" t="s">
        <v>17</v>
      </c>
      <c r="C25" s="18" t="s">
        <v>207</v>
      </c>
    </row>
    <row customFormat="1" r="26" s="18" spans="1:6" x14ac:dyDescent="0.25">
      <c r="A26" s="59" t="s">
        <v>3271</v>
      </c>
      <c r="B26" s="18" t="s">
        <v>20</v>
      </c>
      <c r="C26" s="18" t="s">
        <v>20</v>
      </c>
    </row>
    <row customFormat="1" r="27" s="18" spans="1:6" x14ac:dyDescent="0.25">
      <c r="A27" s="59" t="s">
        <v>3272</v>
      </c>
      <c r="B27" s="136" t="s">
        <v>3562</v>
      </c>
      <c r="C27" s="72" t="s">
        <v>3612</v>
      </c>
      <c r="D27" s="72"/>
      <c r="E27" s="72"/>
      <c r="F27" s="72"/>
    </row>
    <row customFormat="1" r="28" s="18" spans="1:6" x14ac:dyDescent="0.25">
      <c r="A28" s="59" t="s">
        <v>3273</v>
      </c>
      <c r="B28" s="4" t="s">
        <v>3563</v>
      </c>
      <c r="C28" s="2" t="s">
        <v>3613</v>
      </c>
      <c r="D28" s="2"/>
      <c r="E28" s="2"/>
      <c r="F28" s="2"/>
    </row>
    <row customFormat="1" r="29" s="18" spans="1:6" x14ac:dyDescent="0.25">
      <c r="A29" s="18" t="s">
        <v>21</v>
      </c>
    </row>
    <row customFormat="1" r="30" s="18" spans="1:6" x14ac:dyDescent="0.25">
      <c r="A30" s="59" t="s">
        <v>3274</v>
      </c>
      <c r="B30" t="s">
        <v>3564</v>
      </c>
      <c r="C30" s="18" t="s">
        <v>3614</v>
      </c>
    </row>
    <row customFormat="1" r="31" s="18" spans="1:6" x14ac:dyDescent="0.25">
      <c r="A31" s="59" t="s">
        <v>3275</v>
      </c>
      <c r="B31" s="81" t="s">
        <v>3565</v>
      </c>
      <c r="C31" s="81" t="s">
        <v>3615</v>
      </c>
      <c r="D31" s="81"/>
      <c r="E31" s="81"/>
      <c r="F31" s="81"/>
    </row>
    <row customFormat="1" r="32" s="130" spans="1:6" x14ac:dyDescent="0.25">
      <c r="A32" s="130" t="s">
        <v>3008</v>
      </c>
    </row>
    <row customFormat="1" r="33" s="18" spans="1:6" x14ac:dyDescent="0.25">
      <c r="A33" s="61" t="s">
        <v>32</v>
      </c>
      <c r="B33" s="18" t="str">
        <f>VLOOKUP(B34,Master!$M:$N,2,FALSE)</f>
        <v>00651</v>
      </c>
      <c r="C33" s="18" t="str">
        <f>VLOOKUP(C34,Master!$M:$N,2,FALSE)</f>
        <v>00651</v>
      </c>
    </row>
    <row customFormat="1" r="34" s="18" spans="1:6" x14ac:dyDescent="0.25">
      <c r="A34" s="58" t="s">
        <v>3284</v>
      </c>
      <c r="B34" s="18" t="s">
        <v>33</v>
      </c>
      <c r="C34" s="18" t="s">
        <v>33</v>
      </c>
    </row>
    <row customFormat="1" r="35" s="18" spans="1:6" x14ac:dyDescent="0.25">
      <c r="A35" s="61" t="s">
        <v>34</v>
      </c>
      <c r="B35" s="18" t="e">
        <f>VLOOKUP(B36,Master!$Q:$R,2,FALSE)</f>
        <v>#N/A</v>
      </c>
      <c r="C35" s="18" t="e">
        <f>VLOOKUP(C36,Master!$Q:$R,2,FALSE)</f>
        <v>#N/A</v>
      </c>
    </row>
    <row customFormat="1" r="36" s="18" spans="1:6" x14ac:dyDescent="0.25">
      <c r="A36" s="13" t="s">
        <v>176</v>
      </c>
    </row>
    <row customFormat="1" r="37" s="130" spans="1:6" x14ac:dyDescent="0.25">
      <c r="A37" s="130" t="s">
        <v>3009</v>
      </c>
    </row>
    <row customFormat="1" r="38" s="18" spans="1:6" x14ac:dyDescent="0.25">
      <c r="A38" s="59" t="s">
        <v>3276</v>
      </c>
      <c r="B38" s="18" t="s">
        <v>3566</v>
      </c>
      <c r="C38" s="18" t="s">
        <v>3616</v>
      </c>
    </row>
    <row customFormat="1" r="39" s="18" spans="1:6" x14ac:dyDescent="0.25">
      <c r="A39" s="59" t="s">
        <v>3277</v>
      </c>
      <c r="B39" s="2" t="s">
        <v>2450</v>
      </c>
      <c r="C39" s="2" t="s">
        <v>3617</v>
      </c>
      <c r="D39" s="2"/>
      <c r="E39" s="2"/>
      <c r="F39" s="2"/>
    </row>
    <row customFormat="1" r="40" s="18" spans="1:6" x14ac:dyDescent="0.25">
      <c r="A40" s="59" t="s">
        <v>3278</v>
      </c>
      <c r="B40" s="2" t="s">
        <v>3567</v>
      </c>
      <c r="C40" s="2" t="s">
        <v>3618</v>
      </c>
      <c r="D40" s="2"/>
      <c r="E40" s="2"/>
      <c r="F40" s="2"/>
    </row>
    <row customFormat="1" r="41" s="18" spans="1:6" x14ac:dyDescent="0.25">
      <c r="A41" s="59" t="s">
        <v>3279</v>
      </c>
      <c r="B41" s="2">
        <v>11530</v>
      </c>
      <c r="C41" s="2">
        <v>11530</v>
      </c>
      <c r="D41" s="2"/>
      <c r="E41" s="2"/>
      <c r="F41" s="2"/>
    </row>
    <row customFormat="1" r="42" s="18" spans="1:6" x14ac:dyDescent="0.25">
      <c r="A42" s="59" t="s">
        <v>3280</v>
      </c>
      <c r="B42" s="18" t="s">
        <v>3197</v>
      </c>
      <c r="C42" s="18" t="s">
        <v>3619</v>
      </c>
    </row>
    <row customFormat="1" r="43" s="18" spans="1:6" x14ac:dyDescent="0.25">
      <c r="A43" s="59" t="s">
        <v>3281</v>
      </c>
      <c r="B43" s="18" t="s">
        <v>3197</v>
      </c>
      <c r="C43" s="18" t="s">
        <v>3619</v>
      </c>
    </row>
    <row customFormat="1" r="44" s="18" spans="1:6" x14ac:dyDescent="0.25">
      <c r="A44" s="59" t="s">
        <v>3282</v>
      </c>
      <c r="B44" s="18" t="s">
        <v>3198</v>
      </c>
      <c r="C44" s="18" t="s">
        <v>3620</v>
      </c>
    </row>
    <row customFormat="1" r="45" s="18" spans="1:6" x14ac:dyDescent="0.25">
      <c r="A45" s="59" t="s">
        <v>3283</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67" priority="4" type="expression">
      <formula>A$14="Input Data"</formula>
    </cfRule>
  </conditionalFormatting>
  <conditionalFormatting sqref="A31 G26:XFD31 A20:XFD24 A38:XFD45 A26:F30 A19 C19:XFD19">
    <cfRule dxfId="166" priority="3" type="expression">
      <formula>A$14="LookUp"</formula>
    </cfRule>
  </conditionalFormatting>
  <conditionalFormatting sqref="A22:XFD22">
    <cfRule dxfId="165" priority="2" type="expression">
      <formula>OR(A$21="E-KTP",A$21="AKTA",A$21="NPWP")</formula>
    </cfRule>
  </conditionalFormatting>
  <conditionalFormatting sqref="B19">
    <cfRule dxfId="164" priority="1" type="expression">
      <formula>B$14="LookUp"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31:F31 B18:F18"/>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B31"/>
    <hyperlink r:id="rId2" ref="C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workbookViewId="0" zoomScaleNormal="100">
      <pane activePane="topRight" state="frozen" topLeftCell="B1" xSplit="1"/>
      <selection activeCell="G20" sqref="G20"/>
      <selection activeCell="B1" pane="topRight" sqref="B1:B2"/>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3600</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customFormat="1" r="2" s="18" spans="1:101" x14ac:dyDescent="0.25">
      <c r="A2" s="18" t="s">
        <v>3202</v>
      </c>
      <c r="B2" s="18" t="s">
        <v>3046</v>
      </c>
      <c r="C2" s="18" t="s">
        <v>3046</v>
      </c>
      <c r="D2" s="18" t="s">
        <v>3046</v>
      </c>
      <c r="E2" s="18" t="s">
        <v>3046</v>
      </c>
      <c r="F2" s="18" t="s">
        <v>3046</v>
      </c>
      <c r="G2" s="18" t="s">
        <v>3046</v>
      </c>
      <c r="I2"/>
    </row>
    <row customFormat="1" r="3" s="18" spans="1:101" x14ac:dyDescent="0.25">
      <c r="A3" s="18" t="s">
        <v>3203</v>
      </c>
    </row>
    <row customFormat="1" r="4" s="18" spans="1:101" x14ac:dyDescent="0.25">
      <c r="A4" s="18" t="s">
        <v>3285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3435</v>
      </c>
    </row>
    <row customFormat="1" r="10" s="18" spans="1:101" x14ac:dyDescent="0.25">
      <c r="A10" s="33" t="s">
        <v>3424</v>
      </c>
      <c r="B10" s="33" t="str">
        <f>'1.TabCustomerMainData'!$B$10</f>
        <v>No</v>
      </c>
      <c r="C10" s="33" t="str">
        <f>'1.TabCustomerMainData'!$B$10</f>
        <v>No</v>
      </c>
    </row>
    <row customFormat="1" r="11" s="104" spans="1:10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customFormat="1" r="12" s="52" spans="1:101" x14ac:dyDescent="0.25">
      <c r="A12" s="74" t="s">
        <v>6</v>
      </c>
      <c r="B12" s="52" t="str">
        <f>'1.TabCustomerMainData'!B13</f>
        <v>0002APP20221206344</v>
      </c>
      <c r="C12" s="52" t="str">
        <f>'1.TabCustomerMainData'!C13</f>
        <v>0002APP20221206138</v>
      </c>
    </row>
    <row customFormat="1" r="13" s="48" spans="1:101" x14ac:dyDescent="0.25">
      <c r="A13" s="62" t="s">
        <v>2410</v>
      </c>
      <c r="B13" s="48" t="s">
        <v>3440</v>
      </c>
      <c r="C13" s="48" t="s">
        <v>2411</v>
      </c>
    </row>
    <row customFormat="1" r="14" s="76" spans="1:101" x14ac:dyDescent="0.25">
      <c r="A14" s="76" t="s">
        <v>3011</v>
      </c>
    </row>
    <row customFormat="1" r="15" s="49" spans="1:101" x14ac:dyDescent="0.25">
      <c r="A15" s="63" t="s">
        <v>3262</v>
      </c>
      <c r="B15" s="51" t="s">
        <v>3570</v>
      </c>
      <c r="C15" s="51"/>
      <c r="D15" s="48"/>
      <c r="E15" s="48"/>
      <c r="F15" s="48"/>
      <c r="G15" s="51"/>
      <c r="H15" s="51"/>
      <c r="I15" s="51"/>
      <c r="J15" s="51"/>
      <c r="K15" s="51"/>
      <c r="L15" s="48"/>
      <c r="M15" s="48"/>
      <c r="N15" s="48"/>
      <c r="O15" s="48"/>
      <c r="P15" s="48"/>
      <c r="Q15" s="48"/>
      <c r="R15" s="48"/>
      <c r="S15" s="48"/>
      <c r="T15" s="48"/>
      <c r="U15" s="48"/>
      <c r="V15" s="48"/>
      <c r="W15" s="48"/>
      <c r="X15" s="48"/>
      <c r="Y15" s="48"/>
      <c r="Z15" s="48"/>
    </row>
    <row customFormat="1" r="16" s="49" spans="1:101" x14ac:dyDescent="0.25">
      <c r="A16" s="63" t="s">
        <v>3263</v>
      </c>
      <c r="B16" s="50" t="s">
        <v>3568</v>
      </c>
      <c r="C16" s="50"/>
      <c r="D16" s="50"/>
      <c r="E16" s="50"/>
      <c r="F16" s="50"/>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3264</v>
      </c>
      <c r="B17" s="51" t="s">
        <v>3569</v>
      </c>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3286</v>
      </c>
      <c r="B18" s="47" t="s">
        <v>11</v>
      </c>
      <c r="C18" s="47" t="s">
        <v>12</v>
      </c>
    </row>
    <row customFormat="1" r="19" s="18" spans="1:101" x14ac:dyDescent="0.25">
      <c r="A19" s="59" t="s">
        <v>3287</v>
      </c>
      <c r="B19"/>
      <c r="C19" t="s">
        <v>3586</v>
      </c>
      <c r="D19"/>
      <c r="E19"/>
      <c r="F19"/>
      <c r="G19"/>
      <c r="H19"/>
      <c r="I19"/>
      <c r="J19"/>
      <c r="K19"/>
    </row>
    <row customFormat="1" r="20" s="18" spans="1:101" x14ac:dyDescent="0.25">
      <c r="A20" s="59" t="s">
        <v>3266</v>
      </c>
      <c r="B20" s="2" t="s">
        <v>3135</v>
      </c>
      <c r="C20" s="2" t="s">
        <v>3504</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3267</v>
      </c>
      <c r="B21" t="s">
        <v>14</v>
      </c>
      <c r="C21" t="s">
        <v>14</v>
      </c>
      <c r="D21"/>
      <c r="E21"/>
      <c r="F21"/>
      <c r="G21"/>
      <c r="H21"/>
      <c r="I21"/>
      <c r="J21"/>
      <c r="K21"/>
    </row>
    <row customFormat="1" r="22" s="18" spans="1:10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3268</v>
      </c>
      <c r="B23" s="18" t="s">
        <v>16</v>
      </c>
      <c r="C23" s="18" t="s">
        <v>16</v>
      </c>
    </row>
    <row customFormat="1" r="24" s="18" spans="1:101" x14ac:dyDescent="0.25">
      <c r="A24" s="59" t="s">
        <v>3269</v>
      </c>
      <c r="B24" s="2" t="s">
        <v>3502</v>
      </c>
      <c r="C24" s="2" t="s">
        <v>3506</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3270</v>
      </c>
      <c r="B25" s="18" t="s">
        <v>207</v>
      </c>
      <c r="C25" s="18" t="s">
        <v>234</v>
      </c>
    </row>
    <row customFormat="1" r="26" s="18" spans="1:101" x14ac:dyDescent="0.25">
      <c r="A26" s="61" t="s">
        <v>3288</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559</v>
      </c>
      <c r="C27" s="18" t="s">
        <v>470</v>
      </c>
    </row>
    <row customFormat="1" r="28" s="18" spans="1:10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3271</v>
      </c>
      <c r="B29" s="18" t="s">
        <v>206</v>
      </c>
      <c r="C29" s="18" t="s">
        <v>20</v>
      </c>
    </row>
    <row customFormat="1" r="30" s="18" spans="1:101" x14ac:dyDescent="0.25">
      <c r="A30" s="59" t="s">
        <v>3289</v>
      </c>
      <c r="B30"/>
      <c r="C30" t="s">
        <v>3503</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3273</v>
      </c>
      <c r="B31"/>
      <c r="C31" s="4" t="s">
        <v>3571</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9" t="s">
        <v>3274</v>
      </c>
      <c r="B33"/>
      <c r="C33" t="s">
        <v>3572</v>
      </c>
      <c r="D33"/>
      <c r="E33"/>
      <c r="F33"/>
      <c r="G33"/>
      <c r="H33"/>
      <c r="I33"/>
      <c r="J33"/>
      <c r="K33"/>
    </row>
    <row customFormat="1" r="34" s="18" spans="1:101" x14ac:dyDescent="0.25">
      <c r="A34" s="59" t="s">
        <v>3275</v>
      </c>
      <c r="B34" s="3"/>
      <c r="C34" s="3" t="s">
        <v>3573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183</v>
      </c>
      <c r="C35" s="18" t="s">
        <v>23</v>
      </c>
    </row>
    <row customFormat="1" r="36" s="18" spans="1:101" x14ac:dyDescent="0.25">
      <c r="A36" s="61" t="s">
        <v>3290</v>
      </c>
      <c r="B36" s="18" t="str">
        <f>VLOOKUP(B37,Master!$E:$F,2,FALSE)</f>
        <v>COUNTRY002</v>
      </c>
      <c r="C36" s="18" t="str">
        <f>VLOOKUP(C37,Master!$E:$F,2,FALSE)</f>
        <v>COUNTRY084</v>
      </c>
    </row>
    <row customFormat="1" r="37" s="18" spans="1:101" x14ac:dyDescent="0.25">
      <c r="A37" s="59" t="s">
        <v>3291</v>
      </c>
      <c r="B37" s="18" t="s">
        <v>199</v>
      </c>
      <c r="C37" s="18" t="s">
        <v>875</v>
      </c>
    </row>
    <row customFormat="1" r="38" s="18" spans="1:101" x14ac:dyDescent="0.25">
      <c r="A38" s="61" t="s">
        <v>29</v>
      </c>
      <c r="B38" s="18" t="str">
        <f>VLOOKUP(B39,Master!$I:$J,2,FALSE)</f>
        <v>SEC</v>
      </c>
      <c r="C38" s="18" t="str">
        <f>VLOOKUP(C39,Master!$I:$J,2,FALSE)</f>
        <v>COMSY_MAIN</v>
      </c>
    </row>
    <row customFormat="1" r="39" s="18" spans="1:101" x14ac:dyDescent="0.25">
      <c r="A39" s="18" t="s">
        <v>30</v>
      </c>
      <c r="B39" s="18" t="s">
        <v>3105</v>
      </c>
      <c r="C39" s="18" t="s">
        <v>3089</v>
      </c>
    </row>
    <row customFormat="1" r="40" s="135" spans="1:10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customFormat="1" r="41" s="18" spans="1:101" x14ac:dyDescent="0.25">
      <c r="A41" s="61" t="s">
        <v>3292</v>
      </c>
      <c r="B41" s="18" t="str">
        <f>VLOOKUP(B42,Master!$M:$N,2,FALSE)</f>
        <v>00651</v>
      </c>
      <c r="C41" s="18" t="str">
        <f>VLOOKUP(C42,Master!$M:$N,2,FALSE)</f>
        <v>00651</v>
      </c>
    </row>
    <row customFormat="1" r="42" s="18" spans="1:101" x14ac:dyDescent="0.25">
      <c r="A42" s="58" t="s">
        <v>3293</v>
      </c>
      <c r="B42" s="18" t="s">
        <v>33</v>
      </c>
      <c r="C42" s="18" t="s">
        <v>33</v>
      </c>
    </row>
    <row customFormat="1" r="43" s="18" spans="1:101" x14ac:dyDescent="0.25">
      <c r="A43" s="61" t="s">
        <v>34</v>
      </c>
      <c r="B43" s="18" t="str">
        <f>VLOOKUP(B44,Master!$Q:$R,2,FALSE)</f>
        <v>00835</v>
      </c>
      <c r="C43" s="18" t="str">
        <f>VLOOKUP(C44,Master!$Q:$R,2,FALSE)</f>
        <v>00833</v>
      </c>
    </row>
    <row customFormat="1" r="44" s="18" spans="1:101" x14ac:dyDescent="0.25">
      <c r="A44" s="18" t="s">
        <v>35</v>
      </c>
      <c r="B44" s="18" t="s">
        <v>255</v>
      </c>
      <c r="C44" s="18" t="s">
        <v>292</v>
      </c>
    </row>
    <row customFormat="1" r="45" s="131" spans="1:10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customFormat="1" r="46" s="18" spans="1:101" x14ac:dyDescent="0.25">
      <c r="A46" s="57" t="s">
        <v>36</v>
      </c>
      <c r="B46" s="18" t="s">
        <v>46</v>
      </c>
      <c r="C46" s="18" t="s">
        <v>37</v>
      </c>
    </row>
    <row customFormat="1" r="47" s="18" spans="1:101" x14ac:dyDescent="0.25">
      <c r="A47" s="59" t="s">
        <v>3276</v>
      </c>
      <c r="C47" s="18" t="s">
        <v>3505</v>
      </c>
    </row>
    <row customFormat="1" r="48" s="18" spans="1:101" x14ac:dyDescent="0.25">
      <c r="A48" s="59" t="s">
        <v>3277</v>
      </c>
      <c r="B48" s="2"/>
      <c r="C48" s="2" t="s">
        <v>3567</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3278</v>
      </c>
      <c r="B49" s="2"/>
      <c r="C49" s="2" t="s">
        <v>3574</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3294</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3281</v>
      </c>
      <c r="C51" s="18" t="s">
        <v>39</v>
      </c>
    </row>
    <row customFormat="1" r="52" s="18" spans="1:101" x14ac:dyDescent="0.25">
      <c r="A52" s="59" t="s">
        <v>3280</v>
      </c>
      <c r="C52" s="18" t="s">
        <v>39</v>
      </c>
    </row>
    <row customFormat="1" r="53" s="18" spans="1:101" x14ac:dyDescent="0.25">
      <c r="A53" s="59" t="s">
        <v>3282</v>
      </c>
      <c r="C53" s="18" t="s">
        <v>2412</v>
      </c>
    </row>
    <row customFormat="1" r="54" s="18" spans="1:101" x14ac:dyDescent="0.25">
      <c r="A54" s="59" t="s">
        <v>3295</v>
      </c>
      <c r="C54" s="18" t="s">
        <v>277</v>
      </c>
    </row>
    <row customHeight="1" ht="15" r="60" spans="1:101" x14ac:dyDescent="0.25">
      <c r="A60" s="163" t="s">
        <v>96</v>
      </c>
      <c r="B60" s="163" t="s">
        <v>3148</v>
      </c>
    </row>
    <row r="61" spans="1:101" x14ac:dyDescent="0.25">
      <c r="A61" s="164"/>
      <c r="B61" s="164"/>
    </row>
  </sheetData>
  <mergeCells count="2">
    <mergeCell ref="B60:B61"/>
    <mergeCell ref="A60:A61"/>
  </mergeCells>
  <conditionalFormatting sqref="A15:XFD17">
    <cfRule dxfId="163" priority="10" type="expression">
      <formula>A$13="Input Data"</formula>
    </cfRule>
  </conditionalFormatting>
  <conditionalFormatting sqref="A31:A32 G29:XFD34 A33:F34 A29:F30 A46:XFD54 A20:XFD24 A19 G19:XFD19">
    <cfRule dxfId="162" priority="9" type="expression">
      <formula>A$13="LookUp"</formula>
    </cfRule>
  </conditionalFormatting>
  <conditionalFormatting sqref="A22:XFD22">
    <cfRule dxfId="161" priority="6" type="expression">
      <formula>OR(A$21="E-KTP",A$21="AKTA",A$21="NPWP")</formula>
    </cfRule>
  </conditionalFormatting>
  <conditionalFormatting sqref="A36:XFD37">
    <cfRule dxfId="160" priority="5" type="expression">
      <formula>AND(A$35&lt;&gt;"Foreigner",A$35&lt;&gt;"Nationality",A$35&lt;&gt;"")</formula>
    </cfRule>
  </conditionalFormatting>
  <conditionalFormatting sqref="A47:XFD54">
    <cfRule dxfId="159" priority="4" type="expression">
      <formula>A$46="Yes"</formula>
    </cfRule>
  </conditionalFormatting>
  <conditionalFormatting sqref="B32:F32 C31:F31">
    <cfRule dxfId="158" priority="3" type="expression">
      <formula>B$13="LookUp"</formula>
    </cfRule>
  </conditionalFormatting>
  <conditionalFormatting sqref="B19:F19">
    <cfRule dxfId="157" priority="2" type="expression">
      <formula>B$13="LookUp"</formula>
    </cfRule>
  </conditionalFormatting>
  <conditionalFormatting sqref="B31">
    <cfRule dxfId="156"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6:K26 B28:F28 B43:K43 B41:K41 B36:F36 B38:K38"/>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s>
  <pageMargins bottom="0.75" footer="0.3" header="0.3" left="0.7" right="0.7" top="0.75"/>
  <pageSetup orientation="portrait" paperSize="9" r:id="rId3"/>
  <legacyDrawing r:id="rId4"/>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C2"/>
    </sheetView>
  </sheetViews>
  <sheetFormatPr defaultRowHeight="15" x14ac:dyDescent="0.25"/>
  <cols>
    <col min="1" max="1" customWidth="true" width="17.140625" collapsed="true"/>
    <col min="2" max="2" customWidth="true" width="31.0" collapsed="true"/>
    <col min="3" max="3" bestFit="true" customWidth="true" width="19.85546875" collapsed="true"/>
  </cols>
  <sheetData>
    <row customFormat="1" r="1" s="18" spans="1:26" x14ac:dyDescent="0.25">
      <c r="A1" s="85" t="s">
        <v>4</v>
      </c>
      <c r="B1" t="s">
        <v>3600</v>
      </c>
      <c r="C1" s="18" t="s">
        <v>7</v>
      </c>
      <c r="D1" s="18" t="s">
        <v>7</v>
      </c>
      <c r="E1" s="18" t="s">
        <v>7</v>
      </c>
      <c r="F1" s="18" t="s">
        <v>7</v>
      </c>
      <c r="G1" s="18" t="s">
        <v>7</v>
      </c>
    </row>
    <row customFormat="1" r="2" s="18" spans="1:26" x14ac:dyDescent="0.25">
      <c r="A2" s="18" t="s">
        <v>3202</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3203</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1" spans="1:26" x14ac:dyDescent="0.25"/>
    <row customFormat="1" r="12" s="18" spans="1:26" x14ac:dyDescent="0.25">
      <c r="A12" s="75" t="s">
        <v>6</v>
      </c>
      <c r="B12" s="18" t="str">
        <f>'1.TabCustomerMainData'!$B$13</f>
        <v>0002APP20221206344</v>
      </c>
      <c r="C12" s="18" t="str">
        <f>'1.TabCustomerMainData'!$C$13</f>
        <v>0002APP20221206138</v>
      </c>
    </row>
    <row customHeight="1" ht="60" r="14" spans="1:26" x14ac:dyDescent="0.25">
      <c r="A14" s="11" t="s">
        <v>96</v>
      </c>
      <c r="B14" s="165" t="s">
        <v>3149</v>
      </c>
      <c r="C14" s="165"/>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workbookViewId="0">
      <pane activePane="topRight" state="frozen" topLeftCell="B1" xSplit="1"/>
      <selection activeCell="G20" sqref="G20"/>
      <selection activeCell="B13" pane="topRight" sqref="B13"/>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s="18" t="s">
        <v>7</v>
      </c>
      <c r="C1"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ht="16.5" r="4" s="18" spans="1:7" x14ac:dyDescent="0.3">
      <c r="A4" s="33" t="s">
        <v>3285</v>
      </c>
      <c r="B4" s="106">
        <f>IF(B13="Input Data",COUNTIFS($A18:$A21,"*$*",B18:B21,"")+COUNTIFS($A23:$A28,"*$*",B23:B28,"")+COUNTIFS($A30:$A31,"*$*",B30:B31,"")+COUNTIFS($A33:$A34,"*$*",B33:B34,"")+IF(B38 = "No",COUNTIFS($A39:$A46,"*$*",B39:B46,""),0),IF(B13="LookUp",COUNTIFS($A15:$A18,"*$*",B15:B18,"")+COUNTIFS($A25,"*$*",B25,"")+COUNTIFS($A33:$A34,"*$*",$A33:$A34,"")))</f>
        <v>0</v>
      </c>
      <c r="C4" s="106">
        <f ref="C4:F4" si="0" t="shared">IF(C13="Input Data",COUNTIFS($A18:$A21,"*$*",C18:C21,"")+COUNTIFS($A23:$A28,"*$*",C23:C28,"")+COUNTIFS($A30:$A31,"*$*",C30:C31,"")+COUNTIFS($A33:$A34,"*$*",C33:C34,"")+IF(C38 = "No",COUNTIFS($A39:$A46,"*$*",C39:C46,""),0),IF(C13="LookUp",COUNTIFS($A15:$A18,"*$*",C15:C18,"")+COUNTIFS($A25,"*$*",C25,"")+COUNTIFS($A33:$A34,"*$*",$A33:$A34,"")))</f>
        <v>0</v>
      </c>
      <c r="D4" s="106">
        <f si="0" t="shared"/>
        <v>0</v>
      </c>
      <c r="E4" s="106">
        <f si="0" t="shared"/>
        <v>0</v>
      </c>
      <c r="F4" s="106">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3435</v>
      </c>
    </row>
    <row customFormat="1" r="10" s="18" spans="1:7" x14ac:dyDescent="0.25">
      <c r="A10" s="33" t="s">
        <v>3424</v>
      </c>
      <c r="B10" s="33" t="str">
        <f>'1.TabCustomerMainData'!$B$10</f>
        <v>No</v>
      </c>
      <c r="C10" s="33" t="str">
        <f>'1.TabCustomerMainData'!$B$10</f>
        <v>No</v>
      </c>
    </row>
    <row customFormat="1" r="11" s="103" spans="1:7" x14ac:dyDescent="0.25">
      <c r="B11" s="102"/>
      <c r="C11" s="102"/>
      <c r="D11" s="102"/>
    </row>
    <row customFormat="1" r="12" s="18" spans="1:7" x14ac:dyDescent="0.25">
      <c r="A12" s="75" t="s">
        <v>6</v>
      </c>
      <c r="B12" s="52"/>
      <c r="C12" s="52"/>
      <c r="D12" s="52"/>
    </row>
    <row customFormat="1" r="13" s="18" spans="1:7" x14ac:dyDescent="0.25">
      <c r="A13" s="57" t="s">
        <v>2410</v>
      </c>
      <c r="B13" s="18" t="s">
        <v>2411</v>
      </c>
      <c r="C13" s="18" t="s">
        <v>3440</v>
      </c>
      <c r="D13" s="18" t="s">
        <v>3440</v>
      </c>
      <c r="E13" s="18" t="s">
        <v>2411</v>
      </c>
      <c r="F13" s="18" t="s">
        <v>2411</v>
      </c>
    </row>
    <row customFormat="1" r="14" s="166" spans="1:7" x14ac:dyDescent="0.25">
      <c r="A14" s="166" t="s">
        <v>3012</v>
      </c>
    </row>
    <row customFormat="1" r="15" s="54" spans="1:7" x14ac:dyDescent="0.25">
      <c r="A15" s="59" t="s">
        <v>3262</v>
      </c>
      <c r="B15" s="2"/>
      <c r="C15" s="2" t="s">
        <v>3582</v>
      </c>
      <c r="D15" s="2" t="s">
        <v>3454</v>
      </c>
      <c r="E15" s="18"/>
      <c r="F15" s="18"/>
    </row>
    <row customFormat="1" r="16" s="54" spans="1:7" x14ac:dyDescent="0.25">
      <c r="A16" s="59" t="s">
        <v>3263</v>
      </c>
      <c r="B16" s="18"/>
      <c r="C16" s="18" t="s">
        <v>3580</v>
      </c>
      <c r="D16" s="18" t="s">
        <v>5</v>
      </c>
      <c r="E16" s="18"/>
      <c r="F16" s="18"/>
    </row>
    <row customFormat="1" r="17" s="54" spans="1:6" x14ac:dyDescent="0.25">
      <c r="A17" s="59" t="s">
        <v>3264</v>
      </c>
      <c r="B17" s="2"/>
      <c r="C17" s="2" t="s">
        <v>3581</v>
      </c>
      <c r="D17" s="2" t="s">
        <v>3455</v>
      </c>
      <c r="E17" s="18"/>
      <c r="F17" s="18"/>
    </row>
    <row customFormat="1" r="18" s="18" spans="1:6" x14ac:dyDescent="0.25">
      <c r="A18" s="58" t="s">
        <v>3296</v>
      </c>
      <c r="B18" t="s">
        <v>184</v>
      </c>
      <c r="C18" t="s">
        <v>8</v>
      </c>
      <c r="D18" t="s">
        <v>9</v>
      </c>
      <c r="E18" s="18" t="s">
        <v>8</v>
      </c>
      <c r="F18" s="18" t="s">
        <v>8</v>
      </c>
    </row>
    <row customFormat="1" r="19" s="18" spans="1:6" x14ac:dyDescent="0.25">
      <c r="A19" s="59" t="s">
        <v>3297</v>
      </c>
      <c r="B19" t="s">
        <v>3585</v>
      </c>
      <c r="C19" t="s">
        <v>5</v>
      </c>
      <c r="D19" t="s">
        <v>3559</v>
      </c>
      <c r="E19" s="18" t="s">
        <v>3175</v>
      </c>
      <c r="F19" s="18" t="s">
        <v>3175</v>
      </c>
    </row>
    <row customFormat="1" r="20" s="18" spans="1:6" x14ac:dyDescent="0.25">
      <c r="A20" s="59" t="s">
        <v>3266</v>
      </c>
      <c r="B20" s="18" t="s">
        <v>13</v>
      </c>
      <c r="C20" s="18" t="s">
        <v>13</v>
      </c>
      <c r="E20" s="18" t="s">
        <v>13</v>
      </c>
      <c r="F20" s="18" t="s">
        <v>13</v>
      </c>
    </row>
    <row customFormat="1" r="21" s="18" spans="1:6" x14ac:dyDescent="0.25">
      <c r="A21" s="59" t="s">
        <v>3267</v>
      </c>
      <c r="B21" t="s">
        <v>14</v>
      </c>
      <c r="C21" t="s">
        <v>14</v>
      </c>
      <c r="D21" t="s">
        <v>15</v>
      </c>
      <c r="E21" s="18" t="s">
        <v>15</v>
      </c>
      <c r="F21" s="18" t="s">
        <v>15</v>
      </c>
    </row>
    <row customFormat="1" r="22" s="18" spans="1:6" x14ac:dyDescent="0.25">
      <c r="A22" s="18" t="s">
        <v>2448</v>
      </c>
      <c r="B22" s="71"/>
      <c r="C22" s="71"/>
      <c r="D22" s="71"/>
      <c r="E22" s="71">
        <v>45909</v>
      </c>
      <c r="F22" s="71">
        <v>45910</v>
      </c>
    </row>
    <row customFormat="1" r="23" s="18" spans="1:6" x14ac:dyDescent="0.25">
      <c r="A23" s="59" t="s">
        <v>3268</v>
      </c>
      <c r="B23" s="18" t="s">
        <v>16</v>
      </c>
      <c r="C23" s="18" t="s">
        <v>16</v>
      </c>
      <c r="E23" s="18" t="s">
        <v>16</v>
      </c>
      <c r="F23" s="18" t="s">
        <v>16</v>
      </c>
    </row>
    <row customFormat="1" r="24" s="18" spans="1:6" x14ac:dyDescent="0.25">
      <c r="A24" s="59" t="s">
        <v>3269</v>
      </c>
      <c r="B24" s="2" t="s">
        <v>3507</v>
      </c>
      <c r="C24" s="2" t="s">
        <v>3508</v>
      </c>
      <c r="D24" s="2"/>
      <c r="E24" s="2" t="s">
        <v>3174</v>
      </c>
      <c r="F24" s="2" t="s">
        <v>3174</v>
      </c>
    </row>
    <row customFormat="1" r="25" s="18" spans="1:6" x14ac:dyDescent="0.25">
      <c r="A25" s="58" t="s">
        <v>3270</v>
      </c>
      <c r="B25" s="18" t="s">
        <v>256</v>
      </c>
      <c r="C25" s="18" t="s">
        <v>17</v>
      </c>
      <c r="D25" s="18" t="s">
        <v>17</v>
      </c>
      <c r="E25" s="18" t="s">
        <v>17</v>
      </c>
      <c r="F25" s="18" t="s">
        <v>17</v>
      </c>
    </row>
    <row customFormat="1" r="26" s="18" spans="1:6" x14ac:dyDescent="0.25">
      <c r="A26" s="59" t="s">
        <v>3271</v>
      </c>
      <c r="B26" s="18" t="s">
        <v>20</v>
      </c>
      <c r="C26" s="18" t="s">
        <v>20</v>
      </c>
      <c r="E26" s="18" t="s">
        <v>20</v>
      </c>
      <c r="F26" s="18" t="s">
        <v>20</v>
      </c>
    </row>
    <row customFormat="1" r="27" s="18" spans="1:6" x14ac:dyDescent="0.25">
      <c r="A27" s="59" t="s">
        <v>3289</v>
      </c>
      <c r="B27" s="136" t="s">
        <v>3575</v>
      </c>
      <c r="C27" t="s">
        <v>3552</v>
      </c>
      <c r="D27" t="s">
        <v>3551</v>
      </c>
      <c r="E27" s="72" t="s">
        <v>3204</v>
      </c>
      <c r="F27" s="72" t="s">
        <v>3205</v>
      </c>
    </row>
    <row customFormat="1" r="28" s="18" spans="1:6" x14ac:dyDescent="0.25">
      <c r="A28" s="59" t="s">
        <v>3273</v>
      </c>
      <c r="B28" s="2" t="s">
        <v>3576</v>
      </c>
      <c r="C28" s="2" t="s">
        <v>3557</v>
      </c>
      <c r="D28" s="2"/>
      <c r="E28" s="2" t="s">
        <v>3176</v>
      </c>
      <c r="F28" s="2" t="s">
        <v>3176</v>
      </c>
    </row>
    <row customFormat="1" r="29" s="18" spans="1:6" x14ac:dyDescent="0.25">
      <c r="A29" s="18" t="s">
        <v>21</v>
      </c>
      <c r="B29"/>
      <c r="C29" t="s">
        <v>3455</v>
      </c>
      <c r="D29" t="s">
        <v>3176</v>
      </c>
      <c r="E29" s="2"/>
      <c r="F29" s="2"/>
    </row>
    <row customFormat="1" r="30" s="18" spans="1:6" x14ac:dyDescent="0.25">
      <c r="A30" s="59" t="s">
        <v>3274</v>
      </c>
      <c r="B30" t="s">
        <v>3558</v>
      </c>
      <c r="C30" t="s">
        <v>3553</v>
      </c>
      <c r="D30" t="s">
        <v>3550</v>
      </c>
      <c r="E30" s="18" t="s">
        <v>3177</v>
      </c>
      <c r="F30" s="18" t="s">
        <v>3177</v>
      </c>
    </row>
    <row customFormat="1" r="31" s="18" spans="1:6" x14ac:dyDescent="0.25">
      <c r="A31" s="59" t="s">
        <v>3275</v>
      </c>
      <c r="B31" s="3" t="s">
        <v>3577</v>
      </c>
      <c r="C31" s="3" t="s">
        <v>3487</v>
      </c>
      <c r="D31" s="3"/>
      <c r="E31" s="3" t="s">
        <v>3178</v>
      </c>
      <c r="F31" s="3" t="s">
        <v>3178</v>
      </c>
    </row>
    <row customFormat="1" r="32" s="166" spans="1:6" x14ac:dyDescent="0.25">
      <c r="A32" s="166" t="s">
        <v>3008</v>
      </c>
    </row>
    <row customFormat="1" r="33" s="18" spans="1:6" x14ac:dyDescent="0.25">
      <c r="A33" s="61" t="s">
        <v>3292</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8" t="s">
        <v>3284</v>
      </c>
      <c r="B34" s="18" t="s">
        <v>33</v>
      </c>
      <c r="C34" s="18" t="s">
        <v>253</v>
      </c>
      <c r="E34" s="18" t="s">
        <v>33</v>
      </c>
      <c r="F34" s="18" t="s">
        <v>33</v>
      </c>
    </row>
    <row customFormat="1" r="35" s="18" spans="1:6" x14ac:dyDescent="0.25">
      <c r="A35" s="61"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231</v>
      </c>
      <c r="E36" s="18" t="s">
        <v>33</v>
      </c>
      <c r="F36" s="18" t="s">
        <v>33</v>
      </c>
    </row>
    <row customFormat="1" r="37" s="166" spans="1:6" x14ac:dyDescent="0.25"/>
    <row customFormat="1" r="38" s="18" spans="1:6" x14ac:dyDescent="0.25">
      <c r="A38" s="57" t="s">
        <v>36</v>
      </c>
      <c r="B38" s="18" t="s">
        <v>37</v>
      </c>
      <c r="C38" s="18" t="s">
        <v>46</v>
      </c>
      <c r="E38" s="18" t="s">
        <v>37</v>
      </c>
      <c r="F38" s="18" t="s">
        <v>37</v>
      </c>
    </row>
    <row customFormat="1" r="39" s="18" spans="1:6" x14ac:dyDescent="0.25">
      <c r="A39" s="59" t="s">
        <v>3276</v>
      </c>
      <c r="B39" s="18" t="s">
        <v>3578</v>
      </c>
      <c r="E39" s="18" t="s">
        <v>3065</v>
      </c>
      <c r="F39" s="18" t="s">
        <v>3065</v>
      </c>
    </row>
    <row customFormat="1" r="40" s="18" spans="1:6" x14ac:dyDescent="0.25">
      <c r="A40" s="59" t="s">
        <v>3277</v>
      </c>
      <c r="B40" s="2" t="s">
        <v>2450</v>
      </c>
      <c r="C40" s="2"/>
      <c r="D40" s="2"/>
      <c r="E40" s="2" t="s">
        <v>3064</v>
      </c>
      <c r="F40" s="2" t="s">
        <v>3064</v>
      </c>
    </row>
    <row customFormat="1" r="41" s="18" spans="1:6" x14ac:dyDescent="0.25">
      <c r="A41" s="59" t="s">
        <v>3278</v>
      </c>
      <c r="B41" s="2" t="s">
        <v>3579</v>
      </c>
      <c r="C41" s="2"/>
      <c r="D41" s="2"/>
      <c r="E41" s="2" t="s">
        <v>106</v>
      </c>
      <c r="F41" s="2" t="s">
        <v>106</v>
      </c>
    </row>
    <row customFormat="1" r="42" s="18" spans="1:6" x14ac:dyDescent="0.25">
      <c r="A42" s="59" t="s">
        <v>3279</v>
      </c>
      <c r="B42" s="2" t="s">
        <v>38</v>
      </c>
      <c r="C42" s="2"/>
      <c r="D42" s="2"/>
      <c r="E42" s="2" t="s">
        <v>38</v>
      </c>
      <c r="F42" s="2" t="s">
        <v>38</v>
      </c>
    </row>
    <row customFormat="1" r="43" s="18" spans="1:6" x14ac:dyDescent="0.25">
      <c r="A43" s="59" t="s">
        <v>3280</v>
      </c>
      <c r="B43" s="18" t="s">
        <v>39</v>
      </c>
      <c r="E43" s="18" t="s">
        <v>39</v>
      </c>
      <c r="F43" s="18" t="s">
        <v>39</v>
      </c>
    </row>
    <row customFormat="1" r="44" s="18" spans="1:6" x14ac:dyDescent="0.25">
      <c r="A44" s="59" t="s">
        <v>3281</v>
      </c>
      <c r="B44" s="18" t="s">
        <v>39</v>
      </c>
      <c r="E44" s="18" t="s">
        <v>39</v>
      </c>
      <c r="F44" s="18" t="s">
        <v>39</v>
      </c>
    </row>
    <row customFormat="1" r="45" s="18" spans="1:6" x14ac:dyDescent="0.25">
      <c r="A45" s="59" t="s">
        <v>3282</v>
      </c>
      <c r="B45" s="18" t="s">
        <v>2412</v>
      </c>
      <c r="E45" s="18" t="s">
        <v>2412</v>
      </c>
      <c r="F45" s="18" t="s">
        <v>2412</v>
      </c>
    </row>
    <row customFormat="1" r="46" s="18" spans="1:6" x14ac:dyDescent="0.25">
      <c r="A46" s="59" t="s">
        <v>3298</v>
      </c>
      <c r="B46" s="18" t="s">
        <v>41</v>
      </c>
      <c r="E46" s="18" t="s">
        <v>41</v>
      </c>
      <c r="F46" s="18" t="s">
        <v>41</v>
      </c>
    </row>
  </sheetData>
  <mergeCells count="3">
    <mergeCell ref="A37:XFD37"/>
    <mergeCell ref="A32:XFD32"/>
    <mergeCell ref="A14:XFD14"/>
  </mergeCells>
  <conditionalFormatting sqref="B15:XFD17">
    <cfRule dxfId="155" priority="12" type="expression">
      <formula>B$13="Input Data"</formula>
    </cfRule>
  </conditionalFormatting>
  <conditionalFormatting sqref="B20:XFD24 B26:XFD31 A38 D19:XFD19 C38:XFD46">
    <cfRule dxfId="154" priority="11" type="expression">
      <formula>A$13="LookUp"</formula>
    </cfRule>
  </conditionalFormatting>
  <conditionalFormatting sqref="B22:XFD22">
    <cfRule dxfId="153" priority="10" type="expression">
      <formula>OR(B$21="E-KTP",B$21="AKTA",B$21="NPWP")</formula>
    </cfRule>
  </conditionalFormatting>
  <conditionalFormatting sqref="C39:XFD46">
    <cfRule dxfId="152" priority="9" type="expression">
      <formula>C$38="Yes"</formula>
    </cfRule>
  </conditionalFormatting>
  <conditionalFormatting sqref="A15:A17">
    <cfRule dxfId="151" priority="8" type="expression">
      <formula>A$13="Input Data"</formula>
    </cfRule>
  </conditionalFormatting>
  <conditionalFormatting sqref="A19:A24 A26:A31">
    <cfRule dxfId="150" priority="7" type="expression">
      <formula>A$13="LookUp"</formula>
    </cfRule>
  </conditionalFormatting>
  <conditionalFormatting sqref="A22">
    <cfRule dxfId="149" priority="6" type="expression">
      <formula>OR(A$21="E-KTP",A$21="AKTA",A$21="NPWP")</formula>
    </cfRule>
  </conditionalFormatting>
  <conditionalFormatting sqref="A39:A46">
    <cfRule dxfId="148" priority="5" type="expression">
      <formula>A$13="LookUp"</formula>
    </cfRule>
  </conditionalFormatting>
  <conditionalFormatting sqref="A39:A46">
    <cfRule dxfId="147" priority="4" type="expression">
      <formula>A$38="Yes"</formula>
    </cfRule>
  </conditionalFormatting>
  <conditionalFormatting sqref="B19:C19">
    <cfRule dxfId="146" priority="3" type="expression">
      <formula>B$13="LookUp"</formula>
    </cfRule>
  </conditionalFormatting>
  <conditionalFormatting sqref="B38:B46">
    <cfRule dxfId="145" priority="2" type="expression">
      <formula>B$13="LookUp"</formula>
    </cfRule>
  </conditionalFormatting>
  <conditionalFormatting sqref="B39:B46">
    <cfRule dxfId="144"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B1" pane="topRight" sqref="B1:B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3600</v>
      </c>
      <c r="C1"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ht="16.5" r="4" s="18" spans="1:7" x14ac:dyDescent="0.3">
      <c r="A4" s="33" t="s">
        <v>3285</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3435</v>
      </c>
    </row>
    <row customFormat="1" r="10" s="18" spans="1:7" x14ac:dyDescent="0.25">
      <c r="A10" s="33" t="s">
        <v>3424</v>
      </c>
      <c r="B10" s="33" t="str">
        <f>'1.TabCustomerMainData'!$B$10</f>
        <v>No</v>
      </c>
      <c r="C10" s="33" t="str">
        <f>'1.TabCustomerMainData'!$B$10</f>
        <v>No</v>
      </c>
      <c r="D10" s="33" t="str">
        <f>'1.TabCustomerMainData'!$B$10</f>
        <v>No</v>
      </c>
    </row>
    <row customFormat="1" r="11" s="103" spans="1:7" x14ac:dyDescent="0.25">
      <c r="B11" s="102"/>
      <c r="C11" s="102"/>
      <c r="D11" s="102"/>
    </row>
    <row customFormat="1" r="12" s="18" spans="1:7" x14ac:dyDescent="0.25">
      <c r="A12" s="75" t="s">
        <v>6</v>
      </c>
      <c r="B12" s="52" t="str">
        <f>'1.TabCustomerMainData'!B13</f>
        <v>0002APP20221206344</v>
      </c>
      <c r="C12" s="52"/>
      <c r="D12" s="52"/>
    </row>
    <row customFormat="1" r="13" s="18" spans="1:7" x14ac:dyDescent="0.25">
      <c r="A13" s="57" t="s">
        <v>2410</v>
      </c>
      <c r="B13" s="18" t="s">
        <v>2411</v>
      </c>
      <c r="C13" s="18" t="s">
        <v>2411</v>
      </c>
      <c r="D13" s="18" t="s">
        <v>3440</v>
      </c>
      <c r="E13" s="18" t="s">
        <v>2411</v>
      </c>
      <c r="F13" s="18" t="s">
        <v>2411</v>
      </c>
    </row>
    <row customFormat="1" r="14" s="166" spans="1:7" x14ac:dyDescent="0.25">
      <c r="A14" s="166" t="s">
        <v>3012</v>
      </c>
    </row>
    <row customFormat="1" r="15" s="54" spans="1:7" x14ac:dyDescent="0.25">
      <c r="A15" s="59" t="s">
        <v>3262</v>
      </c>
      <c r="B15" s="2" t="s">
        <v>3584</v>
      </c>
      <c r="C15" s="18"/>
      <c r="D15" s="2" t="s">
        <v>3510</v>
      </c>
      <c r="E15" s="18"/>
      <c r="F15" s="18"/>
    </row>
    <row customFormat="1" r="16" s="54" spans="1:7" x14ac:dyDescent="0.25">
      <c r="A16" s="59" t="s">
        <v>3263</v>
      </c>
      <c r="B16" s="18" t="s">
        <v>3583</v>
      </c>
      <c r="C16" s="18"/>
      <c r="D16" s="18" t="s">
        <v>3509</v>
      </c>
      <c r="E16" s="18"/>
      <c r="F16" s="18"/>
    </row>
    <row customFormat="1" r="17" s="18" spans="1:6" x14ac:dyDescent="0.25">
      <c r="A17" s="58" t="s">
        <v>3299</v>
      </c>
      <c r="B17" s="18" t="s">
        <v>49</v>
      </c>
      <c r="C17" s="18" t="s">
        <v>208</v>
      </c>
      <c r="D17" s="18" t="s">
        <v>49</v>
      </c>
      <c r="E17" s="18" t="s">
        <v>49</v>
      </c>
      <c r="F17" s="18" t="s">
        <v>49</v>
      </c>
    </row>
    <row customFormat="1" r="18" s="18" spans="1:6" x14ac:dyDescent="0.25">
      <c r="A18" s="59" t="s">
        <v>3297</v>
      </c>
      <c r="B18" t="s">
        <v>3583</v>
      </c>
      <c r="C18" t="s">
        <v>3583</v>
      </c>
      <c r="D18" t="s">
        <v>3554</v>
      </c>
      <c r="E18" s="18" t="s">
        <v>3179</v>
      </c>
      <c r="F18" s="18" t="s">
        <v>3179</v>
      </c>
    </row>
    <row customFormat="1" r="19" s="18" spans="1:6" x14ac:dyDescent="0.25">
      <c r="A19" s="59" t="s">
        <v>3300</v>
      </c>
      <c r="B19" s="4" t="s">
        <v>3624</v>
      </c>
      <c r="C19" s="4" t="s">
        <v>3588</v>
      </c>
      <c r="D19" t="s">
        <v>3555</v>
      </c>
      <c r="E19" s="2" t="s">
        <v>3180</v>
      </c>
      <c r="F19" s="2" t="s">
        <v>3180</v>
      </c>
    </row>
    <row customFormat="1" r="20" s="18" spans="1:6" x14ac:dyDescent="0.25">
      <c r="A20" s="58" t="s">
        <v>3301</v>
      </c>
      <c r="B20" s="18" t="s">
        <v>185</v>
      </c>
      <c r="C20" s="18" t="s">
        <v>210</v>
      </c>
      <c r="D20" s="18" t="s">
        <v>185</v>
      </c>
      <c r="E20" s="18" t="s">
        <v>185</v>
      </c>
      <c r="F20" s="18" t="s">
        <v>185</v>
      </c>
    </row>
    <row customFormat="1" r="21" s="18" spans="1:6" x14ac:dyDescent="0.25">
      <c r="A21" s="59" t="s">
        <v>3270</v>
      </c>
      <c r="B21" s="18" t="s">
        <v>51</v>
      </c>
      <c r="C21" s="18" t="s">
        <v>209</v>
      </c>
      <c r="D21" s="18" t="s">
        <v>51</v>
      </c>
      <c r="E21" s="18" t="s">
        <v>51</v>
      </c>
      <c r="F21" s="18" t="s">
        <v>51</v>
      </c>
    </row>
    <row customFormat="1" r="22" s="166" spans="1:6" x14ac:dyDescent="0.25">
      <c r="A22" s="166" t="s">
        <v>3009</v>
      </c>
    </row>
    <row customFormat="1" r="23" s="18" spans="1:6" x14ac:dyDescent="0.25">
      <c r="A23" s="57" t="s">
        <v>36</v>
      </c>
      <c r="B23" s="18" t="s">
        <v>46</v>
      </c>
      <c r="C23" s="18" t="s">
        <v>37</v>
      </c>
      <c r="E23" s="18" t="s">
        <v>37</v>
      </c>
      <c r="F23" s="18" t="s">
        <v>37</v>
      </c>
    </row>
    <row customFormat="1" r="24" s="18" spans="1:6" x14ac:dyDescent="0.25">
      <c r="A24" s="59" t="s">
        <v>3276</v>
      </c>
      <c r="C24" s="18" t="s">
        <v>3066</v>
      </c>
      <c r="E24" s="18" t="s">
        <v>3066</v>
      </c>
      <c r="F24" s="18" t="s">
        <v>3066</v>
      </c>
    </row>
    <row customFormat="1" r="25" s="18" spans="1:6" x14ac:dyDescent="0.25">
      <c r="A25" s="59" t="s">
        <v>3277</v>
      </c>
      <c r="B25" s="2"/>
      <c r="C25" s="2">
        <v>6</v>
      </c>
      <c r="D25" s="2"/>
      <c r="E25" s="2">
        <v>6</v>
      </c>
      <c r="F25" s="2">
        <v>6</v>
      </c>
    </row>
    <row customFormat="1" r="26" s="18" spans="1:6" x14ac:dyDescent="0.25">
      <c r="A26" s="59" t="s">
        <v>3278</v>
      </c>
      <c r="B26" s="2"/>
      <c r="C26" s="2">
        <v>2</v>
      </c>
      <c r="D26" s="2"/>
      <c r="E26" s="2">
        <v>2</v>
      </c>
      <c r="F26" s="2">
        <v>2</v>
      </c>
    </row>
    <row customFormat="1" r="27" s="18" spans="1:6" x14ac:dyDescent="0.25">
      <c r="A27" s="59" t="s">
        <v>3279</v>
      </c>
      <c r="B27" s="2"/>
      <c r="C27" s="2" t="s">
        <v>38</v>
      </c>
      <c r="D27" s="2"/>
      <c r="E27" s="2" t="s">
        <v>3206</v>
      </c>
      <c r="F27" s="2" t="s">
        <v>3207</v>
      </c>
    </row>
    <row customFormat="1" r="28" s="18" spans="1:6" x14ac:dyDescent="0.25">
      <c r="A28" s="59" t="s">
        <v>3280</v>
      </c>
      <c r="C28" s="18" t="s">
        <v>52</v>
      </c>
      <c r="E28" s="18" t="s">
        <v>52</v>
      </c>
      <c r="F28" s="18" t="s">
        <v>52</v>
      </c>
    </row>
    <row customFormat="1" r="29" s="18" spans="1:6" x14ac:dyDescent="0.25">
      <c r="A29" s="59" t="s">
        <v>3281</v>
      </c>
      <c r="C29" s="18" t="s">
        <v>52</v>
      </c>
      <c r="E29" s="18" t="s">
        <v>52</v>
      </c>
      <c r="F29" s="18" t="s">
        <v>52</v>
      </c>
    </row>
    <row customFormat="1" r="30" s="18" spans="1:6" x14ac:dyDescent="0.25">
      <c r="A30" s="59" t="s">
        <v>3282</v>
      </c>
      <c r="C30" s="18" t="s">
        <v>2412</v>
      </c>
      <c r="E30" s="18" t="s">
        <v>2412</v>
      </c>
      <c r="F30" s="18" t="s">
        <v>2412</v>
      </c>
    </row>
    <row customFormat="1" r="31" s="18" spans="1:6" x14ac:dyDescent="0.25">
      <c r="A31" s="59" t="s">
        <v>3298</v>
      </c>
      <c r="C31" s="18" t="s">
        <v>40</v>
      </c>
      <c r="E31" s="18" t="s">
        <v>40</v>
      </c>
      <c r="F31" s="18" t="s">
        <v>40</v>
      </c>
    </row>
  </sheetData>
  <mergeCells count="2">
    <mergeCell ref="A14:XFD14"/>
    <mergeCell ref="A22:XFD22"/>
  </mergeCells>
  <conditionalFormatting sqref="B15:XFD16">
    <cfRule dxfId="143" priority="7" type="expression">
      <formula>B$13="Input Data"</formula>
    </cfRule>
  </conditionalFormatting>
  <conditionalFormatting sqref="B21:XFD21 A23:XFD23 B24:XFD31 B18:XFD19">
    <cfRule dxfId="142" priority="6" type="expression">
      <formula>A$13="LookUp"</formula>
    </cfRule>
  </conditionalFormatting>
  <conditionalFormatting sqref="B24:XFD31">
    <cfRule dxfId="141" priority="5" type="expression">
      <formula>B$23="Yes"</formula>
    </cfRule>
  </conditionalFormatting>
  <conditionalFormatting sqref="A15">
    <cfRule dxfId="140" priority="4" type="expression">
      <formula>A$13="Input Data"</formula>
    </cfRule>
  </conditionalFormatting>
  <conditionalFormatting sqref="A21 A18:A19">
    <cfRule dxfId="139" priority="3" type="expression">
      <formula>A$13="LookUp"</formula>
    </cfRule>
  </conditionalFormatting>
  <conditionalFormatting sqref="A24:A31">
    <cfRule dxfId="138" priority="2" type="expression">
      <formula>A$13="LookUp"</formula>
    </cfRule>
  </conditionalFormatting>
  <conditionalFormatting sqref="A24:A31">
    <cfRule dxfId="137"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A10" pane="topRight" sqref="A10"/>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ht="16.5" r="4" s="18" spans="1:7" x14ac:dyDescent="0.3">
      <c r="A4" s="33" t="s">
        <v>3285</v>
      </c>
      <c r="B4" s="106">
        <f>COUNTIFS($A$12:$A$21, "*$*",B12:B21, "")</f>
        <v>0</v>
      </c>
      <c r="C4" s="106">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t="s">
        <v>3640</v>
      </c>
      <c r="B10" s="162">
        <v>1</v>
      </c>
      <c r="C10" s="162">
        <v>1</v>
      </c>
    </row>
    <row customFormat="1" r="11" s="103" spans="1:7" x14ac:dyDescent="0.25">
      <c r="B11" s="102"/>
    </row>
    <row customFormat="1" r="12" s="18" spans="1:7" x14ac:dyDescent="0.25">
      <c r="A12" s="75" t="s">
        <v>3350</v>
      </c>
      <c r="B12" s="18" t="str">
        <f>'1.TabCustomerMainData'!$B$13</f>
        <v>0002APP20221206344</v>
      </c>
      <c r="C12" s="18" t="str">
        <f>'1.TabCustomerMainData'!$C$13</f>
        <v>0002APP20221206138</v>
      </c>
    </row>
    <row customFormat="1" r="13" s="18" spans="1:7" x14ac:dyDescent="0.25">
      <c r="A13" s="83" t="s">
        <v>3263</v>
      </c>
      <c r="B13" s="84" t="s">
        <v>5</v>
      </c>
      <c r="C13" s="84" t="s">
        <v>3610</v>
      </c>
    </row>
    <row customFormat="1" r="14" s="18" spans="1:7" x14ac:dyDescent="0.25">
      <c r="A14" s="83" t="s">
        <v>3351</v>
      </c>
      <c r="B14" s="84" t="s">
        <v>3421</v>
      </c>
      <c r="C14" s="84" t="s">
        <v>3421</v>
      </c>
    </row>
    <row customFormat="1" r="15" s="160" spans="1:7" x14ac:dyDescent="0.25">
      <c r="A15" s="159" t="s">
        <v>3422</v>
      </c>
      <c r="B15" s="161" t="s">
        <v>37</v>
      </c>
      <c r="C15" s="161" t="s">
        <v>37</v>
      </c>
    </row>
    <row customFormat="1" r="16" s="18" spans="1:7" x14ac:dyDescent="0.25">
      <c r="A16" s="83" t="s">
        <v>3352</v>
      </c>
      <c r="B16" t="s">
        <v>3568</v>
      </c>
      <c r="C16" s="18" t="s">
        <v>3586</v>
      </c>
    </row>
    <row customFormat="1" r="17" s="18" spans="1:3" x14ac:dyDescent="0.25">
      <c r="A17" s="83" t="s">
        <v>3353</v>
      </c>
      <c r="B17" s="84" t="s">
        <v>3145</v>
      </c>
      <c r="C17" s="84" t="s">
        <v>3421</v>
      </c>
    </row>
    <row customFormat="1" r="18" s="160" spans="1:3" x14ac:dyDescent="0.25">
      <c r="A18" s="159" t="s">
        <v>3422</v>
      </c>
      <c r="B18" s="161" t="s">
        <v>37</v>
      </c>
      <c r="C18" s="161" t="s">
        <v>37</v>
      </c>
    </row>
    <row customFormat="1" r="19" s="18" spans="1:3" x14ac:dyDescent="0.25">
      <c r="A19" s="83" t="s">
        <v>3354</v>
      </c>
      <c r="B19" s="18" t="s">
        <v>3583</v>
      </c>
      <c r="C19" s="18" t="s">
        <v>3585</v>
      </c>
    </row>
    <row customFormat="1" r="20" s="18" spans="1:3" x14ac:dyDescent="0.25">
      <c r="A20" s="83" t="s">
        <v>3355</v>
      </c>
      <c r="B20" s="84" t="s">
        <v>3421</v>
      </c>
      <c r="C20" s="84" t="s">
        <v>3421</v>
      </c>
    </row>
    <row customFormat="1" r="21" s="160" spans="1:3" x14ac:dyDescent="0.25">
      <c r="A21" s="159" t="s">
        <v>3422</v>
      </c>
      <c r="B21" s="160" t="s">
        <v>3587</v>
      </c>
      <c r="C21" s="160" t="s">
        <v>3589</v>
      </c>
    </row>
    <row ht="33" r="23" spans="1:3" x14ac:dyDescent="0.25">
      <c r="A23" s="70" t="s">
        <v>96</v>
      </c>
      <c r="B23" s="70" t="s">
        <v>3055</v>
      </c>
    </row>
  </sheetData>
  <conditionalFormatting sqref="B19">
    <cfRule dxfId="136" priority="1" type="expression">
      <formula>B$13="Input Data"</formula>
    </cfRule>
  </conditionalFormatting>
  <dataValidations count="5">
    <dataValidation errorStyle="information" showErrorMessage="1" showInputMessage="1" sqref="B14:C14" type="list">
      <formula1>"New, Select SimilarData, Select ApplicationInProcess"</formula1>
    </dataValidation>
    <dataValidation showErrorMessage="1" showInputMessage="1" sqref="B17:B18 C16:C18 B20:C20"/>
    <dataValidation errorStyle="information" showErrorMessage="1" showInputMessage="1" sqref="B15:C15" type="list">
      <formula1>"Yes,No"</formula1>
    </dataValidation>
    <dataValidation allowBlank="1" errorStyle="information" showErrorMessage="1" showInputMessage="1" sqref="B19" type="custom">
      <formula1>B$13="LookUp"</formula1>
    </dataValidation>
    <dataValidation allowBlank="1" errorStyle="information" showErrorMessage="1" showInputMessage="1" sqref="B1:B2"/>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C1" pane="topRight" sqref="C1:D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3600</v>
      </c>
      <c r="C1" s="18" t="s">
        <v>7</v>
      </c>
      <c r="D1" s="18" t="s">
        <v>7</v>
      </c>
      <c r="E1" t="s">
        <v>7</v>
      </c>
      <c r="F1" t="s">
        <v>7</v>
      </c>
      <c r="G1" t="s">
        <v>3600</v>
      </c>
      <c r="H1" s="18" t="s">
        <v>7</v>
      </c>
      <c r="I1" s="18" t="s">
        <v>7</v>
      </c>
      <c r="J1" s="18" t="s">
        <v>7</v>
      </c>
    </row>
    <row customFormat="1" r="2" s="18" spans="1:10" x14ac:dyDescent="0.25">
      <c r="A2" s="18" t="s">
        <v>3202</v>
      </c>
      <c r="B2" s="18" t="s">
        <v>3046</v>
      </c>
      <c r="C2" s="18" t="s">
        <v>3046</v>
      </c>
      <c r="D2" s="18" t="s">
        <v>3046</v>
      </c>
      <c r="E2" s="18" t="s">
        <v>3046</v>
      </c>
      <c r="F2" s="18" t="s">
        <v>3046</v>
      </c>
      <c r="G2" s="18" t="s">
        <v>3046</v>
      </c>
      <c r="H2" s="18" t="s">
        <v>3046</v>
      </c>
      <c r="I2" s="18" t="s">
        <v>3046</v>
      </c>
      <c r="J2" s="18" t="s">
        <v>3046</v>
      </c>
    </row>
    <row customFormat="1" r="3" s="18" spans="1:10" x14ac:dyDescent="0.25">
      <c r="A3" s="18" t="s">
        <v>3203</v>
      </c>
    </row>
    <row customFormat="1" r="4" s="18" spans="1:10" x14ac:dyDescent="0.25">
      <c r="A4" s="18" t="s">
        <v>3285</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3435</v>
      </c>
    </row>
    <row customFormat="1" r="10" s="18" spans="1:10" x14ac:dyDescent="0.25">
      <c r="A10" s="18" t="s">
        <v>3424</v>
      </c>
      <c r="B10" s="18" t="s">
        <v>37</v>
      </c>
      <c r="C10" s="18" t="s">
        <v>37</v>
      </c>
      <c r="D10" s="18" t="s">
        <v>37</v>
      </c>
      <c r="E10" s="18" t="s">
        <v>37</v>
      </c>
      <c r="F10" s="18" t="s">
        <v>37</v>
      </c>
      <c r="G10" s="18" t="s">
        <v>37</v>
      </c>
    </row>
    <row customFormat="1" r="11" s="103" spans="1:10" x14ac:dyDescent="0.25">
      <c r="B11" s="102"/>
      <c r="C11" s="102"/>
      <c r="D11" s="102"/>
      <c r="E11" s="102"/>
      <c r="F11" s="102"/>
      <c r="G11" s="102"/>
      <c r="H11" s="102"/>
      <c r="I11" s="102"/>
      <c r="J11" s="102"/>
    </row>
    <row customFormat="1" r="12" s="18" spans="1:10" x14ac:dyDescent="0.25">
      <c r="A12" s="75" t="s">
        <v>6</v>
      </c>
      <c r="B12" s="18" t="str">
        <f>'1.TabCustomerMainData'!$B$13</f>
        <v>0002APP20221206344</v>
      </c>
      <c r="C12" s="52"/>
      <c r="D12" s="52"/>
      <c r="E12" s="52" t="str">
        <f>'1.TabCustomerMainData'!$C$13</f>
        <v>0002APP20221206138</v>
      </c>
      <c r="F12" s="52" t="str">
        <f>'1.TabCustomerMainData'!$C$13</f>
        <v>0002APP20221206138</v>
      </c>
      <c r="G12" s="52" t="str">
        <f>'1.TabCustomerMainData'!$C$13</f>
        <v>0002APP20221206138</v>
      </c>
      <c r="H12" s="52"/>
      <c r="I12" s="52"/>
      <c r="J12" s="52"/>
    </row>
    <row customFormat="1" r="13" s="18" spans="1:10" x14ac:dyDescent="0.25">
      <c r="A13" s="58" t="s">
        <v>3302</v>
      </c>
      <c r="B13" s="18" t="s">
        <v>53</v>
      </c>
      <c r="C13" s="18" t="s">
        <v>53</v>
      </c>
      <c r="D13" s="18" t="s">
        <v>3511</v>
      </c>
      <c r="E13" s="18" t="s">
        <v>2407</v>
      </c>
      <c r="F13" s="18" t="s">
        <v>53</v>
      </c>
      <c r="G13" s="18" t="s">
        <v>3511</v>
      </c>
      <c r="H13" s="18" t="s">
        <v>2407</v>
      </c>
      <c r="I13" s="18" t="s">
        <v>2407</v>
      </c>
      <c r="J13" s="18" t="s">
        <v>2407</v>
      </c>
    </row>
    <row customFormat="1" r="14" s="18" spans="1:10" x14ac:dyDescent="0.25">
      <c r="A14" s="58" t="s">
        <v>3303</v>
      </c>
      <c r="B14" s="18" t="s">
        <v>3554</v>
      </c>
      <c r="C14" s="18" t="s">
        <v>3512</v>
      </c>
      <c r="D14" s="18" t="s">
        <v>3514</v>
      </c>
      <c r="E14" s="18" t="s">
        <v>3426</v>
      </c>
      <c r="F14" s="18" t="s">
        <v>3512</v>
      </c>
      <c r="G14" s="18" t="s">
        <v>3514</v>
      </c>
      <c r="H14" s="18" t="s">
        <v>3182</v>
      </c>
      <c r="I14" s="18" t="s">
        <v>3182</v>
      </c>
      <c r="J14" s="18" t="s">
        <v>3182</v>
      </c>
    </row>
    <row customFormat="1" r="15" s="18" spans="1:10" x14ac:dyDescent="0.25">
      <c r="A15" s="13" t="s">
        <v>54</v>
      </c>
    </row>
    <row customFormat="1" r="16" s="18" spans="1:10" x14ac:dyDescent="0.25">
      <c r="A16" s="58" t="s">
        <v>3304</v>
      </c>
      <c r="B16" s="18">
        <v>1</v>
      </c>
      <c r="C16" s="18">
        <v>1</v>
      </c>
      <c r="D16" s="18">
        <v>1</v>
      </c>
      <c r="E16" s="18">
        <v>1</v>
      </c>
      <c r="F16" s="18">
        <v>1</v>
      </c>
      <c r="G16" s="18">
        <v>1</v>
      </c>
      <c r="H16" s="18">
        <v>7</v>
      </c>
      <c r="I16" s="18">
        <v>8</v>
      </c>
      <c r="J16" s="18">
        <v>9</v>
      </c>
    </row>
    <row customFormat="1" r="17" s="18" spans="1:10" x14ac:dyDescent="0.25">
      <c r="A17" s="58" t="s">
        <v>3305</v>
      </c>
      <c r="B17" s="18" t="s">
        <v>2408</v>
      </c>
      <c r="C17" s="18" t="s">
        <v>3513</v>
      </c>
      <c r="D17" s="18" t="s">
        <v>2408</v>
      </c>
      <c r="E17" s="18" t="s">
        <v>2408</v>
      </c>
      <c r="F17" s="18" t="s">
        <v>3513</v>
      </c>
      <c r="G17" s="18" t="s">
        <v>2408</v>
      </c>
      <c r="H17" s="18" t="s">
        <v>2408</v>
      </c>
      <c r="I17" s="18" t="s">
        <v>2408</v>
      </c>
      <c r="J17" s="18" t="s">
        <v>2408</v>
      </c>
    </row>
    <row customFormat="1" r="18" s="139" spans="1:10" x14ac:dyDescent="0.25">
      <c r="A18" s="12" t="s">
        <v>3608</v>
      </c>
      <c r="B18" s="12" t="s">
        <v>46</v>
      </c>
      <c r="C18" s="12"/>
      <c r="D18" s="12"/>
      <c r="E18" s="12"/>
      <c r="F18" s="12"/>
      <c r="G18" s="12" t="s">
        <v>37</v>
      </c>
      <c r="H18" s="139" t="s">
        <v>37</v>
      </c>
    </row>
  </sheetData>
  <conditionalFormatting sqref="A18:B18 D18:XFD18">
    <cfRule dxfId="135" priority="2" type="expression">
      <formula>AND(A$13&lt;&gt;"Customer",A$13&lt;&gt;"$Referantor Category")</formula>
    </cfRule>
  </conditionalFormatting>
  <conditionalFormatting sqref="C18">
    <cfRule dxfId="134" priority="1" type="expression">
      <formula>AND(C$13&lt;&gt;"Customer",C$13&lt;&gt;"$Referantor Category")</formula>
    </cfRule>
  </conditionalFormatting>
  <dataValidations count="7">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 allowBlank="1" errorStyle="information" showErrorMessage="1" showInputMessage="1" sqref="B1:B2"/>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5"/>
  <sheetViews>
    <sheetView workbookViewId="0">
      <pane activePane="topRight" state="frozen" topLeftCell="B1" xSplit="1"/>
      <selection activeCell="A34" sqref="A34"/>
      <selection activeCell="C1" pane="topRight" sqref="B1:C2"/>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3285</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0002APP20221206344</v>
      </c>
      <c r="C8" s="18" t="str">
        <f>'1.TabCustomerMainData'!C$13</f>
        <v>0002APP20221206138</v>
      </c>
    </row>
    <row customFormat="1" r="9" s="18" spans="1:7" x14ac:dyDescent="0.25">
      <c r="A9" s="33" t="s">
        <v>3435</v>
      </c>
    </row>
    <row customFormat="1" r="10" s="18" spans="1:7" x14ac:dyDescent="0.25">
      <c r="A10" s="18" t="s">
        <v>3424</v>
      </c>
      <c r="B10" s="18" t="s">
        <v>37</v>
      </c>
      <c r="C10" s="18" t="s">
        <v>37</v>
      </c>
    </row>
    <row customFormat="1" r="11" s="166" spans="1:7" x14ac:dyDescent="0.25">
      <c r="A11" s="166" t="s">
        <v>3013</v>
      </c>
    </row>
    <row customFormat="1" r="12" s="18" spans="1:7" x14ac:dyDescent="0.25">
      <c r="A12" s="58" t="s">
        <v>3306</v>
      </c>
      <c r="B12" s="2" t="s">
        <v>3477</v>
      </c>
      <c r="C12" s="2" t="s">
        <v>3477</v>
      </c>
    </row>
    <row customFormat="1" r="13" s="18" spans="1:7" x14ac:dyDescent="0.25">
      <c r="A13" s="13" t="s">
        <v>55</v>
      </c>
      <c r="B13" s="18" t="s">
        <v>3403</v>
      </c>
      <c r="C13" s="18" t="s">
        <v>3403</v>
      </c>
    </row>
    <row customFormat="1" r="14" s="18" spans="1:7" x14ac:dyDescent="0.25">
      <c r="A14" s="58" t="s">
        <v>3307</v>
      </c>
      <c r="B14" s="18" t="s">
        <v>3402</v>
      </c>
      <c r="C14" s="18" t="s">
        <v>3402</v>
      </c>
    </row>
    <row customFormat="1" r="15" s="18" spans="1:7" x14ac:dyDescent="0.25">
      <c r="A15" s="18" t="s">
        <v>3405</v>
      </c>
    </row>
    <row customFormat="1" r="16" s="166" spans="1:7" x14ac:dyDescent="0.25">
      <c r="A16" s="166" t="s">
        <v>3014</v>
      </c>
    </row>
    <row customFormat="1" r="17" s="18" spans="1:3" x14ac:dyDescent="0.25">
      <c r="A17" s="58" t="s">
        <v>3308</v>
      </c>
      <c r="B17" s="18" t="s">
        <v>261</v>
      </c>
      <c r="C17" s="18" t="s">
        <v>56</v>
      </c>
    </row>
    <row customFormat="1" r="18" s="18" spans="1:3" x14ac:dyDescent="0.25">
      <c r="A18" s="18" t="s">
        <v>57</v>
      </c>
      <c r="B18" s="18" t="s">
        <v>216</v>
      </c>
      <c r="C18" s="18" t="s">
        <v>58</v>
      </c>
    </row>
    <row customFormat="1" r="19" s="18" spans="1:3" x14ac:dyDescent="0.25">
      <c r="A19" s="58" t="s">
        <v>3309</v>
      </c>
      <c r="B19" s="18" t="s">
        <v>64</v>
      </c>
      <c r="C19" s="18" t="s">
        <v>64</v>
      </c>
    </row>
    <row customFormat="1" r="20" s="18" spans="1:3" x14ac:dyDescent="0.25">
      <c r="A20" s="58" t="s">
        <v>3310</v>
      </c>
      <c r="B20" s="18">
        <v>12</v>
      </c>
      <c r="C20" s="18">
        <v>60</v>
      </c>
    </row>
    <row customFormat="1" r="21" s="18" spans="1:3" x14ac:dyDescent="0.25">
      <c r="A21" s="18" t="s">
        <v>60</v>
      </c>
      <c r="B21" s="18" t="s">
        <v>218</v>
      </c>
    </row>
    <row customFormat="1" r="22" s="18" spans="1:3" x14ac:dyDescent="0.25">
      <c r="A22" s="13" t="s">
        <v>62</v>
      </c>
      <c r="B22" s="33" t="s">
        <v>190</v>
      </c>
      <c r="C22" s="33" t="s">
        <v>190</v>
      </c>
    </row>
    <row customFormat="1" r="23" s="18" spans="1:3" x14ac:dyDescent="0.25">
      <c r="A23" s="58" t="s">
        <v>3311</v>
      </c>
      <c r="B23" s="2" t="s">
        <v>64</v>
      </c>
      <c r="C23" s="18" t="s">
        <v>241</v>
      </c>
    </row>
    <row customFormat="1" r="24" s="18" spans="1:3" x14ac:dyDescent="0.25">
      <c r="A24" s="58" t="s">
        <v>3312</v>
      </c>
      <c r="B24" s="18" t="s">
        <v>191</v>
      </c>
      <c r="C24" s="18" t="s">
        <v>191</v>
      </c>
    </row>
    <row customFormat="1" r="25" s="18" spans="1:3" x14ac:dyDescent="0.25">
      <c r="A25" s="58" t="s">
        <v>3313</v>
      </c>
      <c r="B25" s="18" t="s">
        <v>219</v>
      </c>
      <c r="C25" s="18" t="s">
        <v>65</v>
      </c>
    </row>
    <row customFormat="1" r="26" s="18" spans="1:3" x14ac:dyDescent="0.25">
      <c r="A26" s="59" t="s">
        <v>3314</v>
      </c>
      <c r="B26" s="18">
        <v>1</v>
      </c>
      <c r="C26" s="18">
        <v>2</v>
      </c>
    </row>
    <row customFormat="1" r="27" s="18" spans="1:3" x14ac:dyDescent="0.25">
      <c r="A27" s="58" t="s">
        <v>3315</v>
      </c>
      <c r="B27" s="18" t="s">
        <v>244</v>
      </c>
      <c r="C27" s="18" t="s">
        <v>66</v>
      </c>
    </row>
    <row customFormat="1" r="28" s="18" spans="1:3" x14ac:dyDescent="0.25">
      <c r="A28" s="18" t="s">
        <v>67</v>
      </c>
      <c r="B28" s="18" t="s">
        <v>68</v>
      </c>
    </row>
    <row customFormat="1" r="29" s="166" spans="1:3" x14ac:dyDescent="0.25">
      <c r="A29" s="166" t="s">
        <v>3015</v>
      </c>
    </row>
    <row customFormat="1" r="30" s="18" spans="1:3" x14ac:dyDescent="0.25">
      <c r="A30" s="18" t="s">
        <v>69</v>
      </c>
      <c r="C30" s="18" t="s">
        <v>70</v>
      </c>
    </row>
    <row customFormat="1" r="31" s="18" spans="1:3" x14ac:dyDescent="0.25">
      <c r="A31" s="59" t="s">
        <v>3276</v>
      </c>
      <c r="B31" s="18" t="s">
        <v>3429</v>
      </c>
      <c r="C31" s="18" t="s">
        <v>3208</v>
      </c>
    </row>
    <row customFormat="1" r="32" s="18" spans="1:3" x14ac:dyDescent="0.25">
      <c r="A32" s="59" t="s">
        <v>3277</v>
      </c>
      <c r="B32" s="2">
        <v>1</v>
      </c>
      <c r="C32" s="2">
        <v>1</v>
      </c>
    </row>
    <row customFormat="1" r="33" s="18" spans="1:3" x14ac:dyDescent="0.25">
      <c r="A33" s="59" t="s">
        <v>3278</v>
      </c>
      <c r="B33" s="2">
        <v>1</v>
      </c>
      <c r="C33" s="2">
        <v>1</v>
      </c>
    </row>
    <row customFormat="1" r="34" s="18" spans="1:3" x14ac:dyDescent="0.25">
      <c r="A34" s="59" t="s">
        <v>3279</v>
      </c>
      <c r="B34" s="18">
        <v>11530</v>
      </c>
      <c r="C34" s="18">
        <v>40242</v>
      </c>
    </row>
    <row customFormat="1" r="35" s="18" spans="1:3" x14ac:dyDescent="0.25">
      <c r="A35" s="59" t="s">
        <v>3280</v>
      </c>
      <c r="B35" s="18" t="s">
        <v>3197</v>
      </c>
      <c r="C35" s="18" t="s">
        <v>3068</v>
      </c>
    </row>
    <row customFormat="1" r="36" s="18" spans="1:3" x14ac:dyDescent="0.25">
      <c r="A36" s="59" t="s">
        <v>3281</v>
      </c>
      <c r="B36" s="18" t="s">
        <v>3197</v>
      </c>
      <c r="C36" s="18" t="s">
        <v>3069</v>
      </c>
    </row>
    <row customFormat="1" r="37" s="18" spans="1:3" x14ac:dyDescent="0.25">
      <c r="A37" s="59" t="s">
        <v>3316</v>
      </c>
      <c r="B37" s="18" t="s">
        <v>3198</v>
      </c>
      <c r="C37" s="18" t="s">
        <v>3137</v>
      </c>
    </row>
    <row customFormat="1" r="38" s="18" spans="1:3" x14ac:dyDescent="0.25">
      <c r="A38" s="18" t="s">
        <v>71</v>
      </c>
      <c r="B38" s="2"/>
      <c r="C38" s="2"/>
    </row>
    <row customFormat="1" r="39" s="18" spans="1:3" x14ac:dyDescent="0.25">
      <c r="A39" s="18" t="s">
        <v>72</v>
      </c>
    </row>
    <row customFormat="1" r="40" s="18" spans="1:3" x14ac:dyDescent="0.25">
      <c r="A40" s="18" t="s">
        <v>73</v>
      </c>
      <c r="B40" s="2"/>
      <c r="C40" s="2"/>
    </row>
    <row customFormat="1" r="41" s="18" spans="1:3" x14ac:dyDescent="0.25">
      <c r="A41" s="18" t="s">
        <v>74</v>
      </c>
    </row>
    <row customFormat="1" r="42" s="18" spans="1:3" x14ac:dyDescent="0.25">
      <c r="A42" s="18" t="s">
        <v>75</v>
      </c>
    </row>
    <row customFormat="1" r="43" s="18" spans="1:3" x14ac:dyDescent="0.25">
      <c r="A43" s="18" t="s">
        <v>76</v>
      </c>
    </row>
    <row customFormat="1" r="44" s="18" spans="1:3" x14ac:dyDescent="0.25">
      <c r="A44" s="18" t="s">
        <v>77</v>
      </c>
    </row>
    <row customFormat="1" r="45" s="18" spans="1:3" x14ac:dyDescent="0.25">
      <c r="A45" s="18" t="s">
        <v>78</v>
      </c>
    </row>
    <row customFormat="1" r="46" s="18" spans="1:3" x14ac:dyDescent="0.25">
      <c r="A46" s="18" t="s">
        <v>79</v>
      </c>
    </row>
    <row customFormat="1" r="47" s="18" spans="1:3" x14ac:dyDescent="0.25">
      <c r="A47" s="18" t="s">
        <v>80</v>
      </c>
      <c r="B47" s="2"/>
      <c r="C47" s="2"/>
    </row>
    <row customFormat="1" r="48" s="18" spans="1:3" x14ac:dyDescent="0.25">
      <c r="A48" s="18" t="s">
        <v>81</v>
      </c>
    </row>
    <row customFormat="1" r="49" s="166" spans="1:3" x14ac:dyDescent="0.25">
      <c r="A49" s="166" t="s">
        <v>3016</v>
      </c>
    </row>
    <row customFormat="1" r="50" s="18" spans="1:3" x14ac:dyDescent="0.25">
      <c r="A50" s="58" t="s">
        <v>3317</v>
      </c>
      <c r="B50" s="18" t="s">
        <v>82</v>
      </c>
      <c r="C50" s="18" t="s">
        <v>194</v>
      </c>
    </row>
    <row customFormat="1" r="51" s="18" spans="1:3" x14ac:dyDescent="0.25">
      <c r="A51" s="18" t="s">
        <v>83</v>
      </c>
      <c r="B51" s="18">
        <v>111</v>
      </c>
    </row>
    <row customFormat="1" r="52" s="18" spans="1:3" x14ac:dyDescent="0.25">
      <c r="A52" s="59" t="s">
        <v>3318</v>
      </c>
      <c r="B52" s="2" t="s">
        <v>222</v>
      </c>
      <c r="C52" s="2" t="s">
        <v>84</v>
      </c>
    </row>
    <row customFormat="1" r="53" s="18" spans="1:3" x14ac:dyDescent="0.25">
      <c r="A53" s="61" t="s">
        <v>85</v>
      </c>
      <c r="B53" s="18" t="str">
        <f>VLOOKUP(B54,Master!$AR:$AS,2,1)</f>
        <v>930000</v>
      </c>
      <c r="C53" s="18" t="str">
        <f>VLOOKUP(C54,Master!$AR:$AS,2,1)</f>
        <v>950000</v>
      </c>
    </row>
    <row customFormat="1" r="54" s="18" spans="1:3" x14ac:dyDescent="0.25">
      <c r="A54" s="58" t="s">
        <v>3319</v>
      </c>
      <c r="B54" s="18" t="s">
        <v>2288</v>
      </c>
      <c r="C54" s="18" t="s">
        <v>2291</v>
      </c>
    </row>
    <row customFormat="1" customHeight="1" ht="13.5" r="55" s="166" spans="1:3" x14ac:dyDescent="0.25">
      <c r="A55" s="166" t="s">
        <v>3017</v>
      </c>
    </row>
    <row customFormat="1" r="56" s="18" spans="1:3" x14ac:dyDescent="0.25">
      <c r="A56" s="58" t="s">
        <v>3320</v>
      </c>
      <c r="B56" s="18" t="s">
        <v>117</v>
      </c>
      <c r="C56" s="18" t="s">
        <v>87</v>
      </c>
    </row>
    <row customFormat="1" r="57" s="18" spans="1:3" x14ac:dyDescent="0.25">
      <c r="A57" s="18" t="s">
        <v>88</v>
      </c>
      <c r="B57" s="18">
        <v>11</v>
      </c>
      <c r="C57" s="18">
        <v>10</v>
      </c>
    </row>
    <row customFormat="1" r="58" s="18" spans="1:3" x14ac:dyDescent="0.25">
      <c r="A58" s="18" t="s">
        <v>89</v>
      </c>
      <c r="B58" s="34" t="s">
        <v>3433</v>
      </c>
      <c r="C58" s="34"/>
    </row>
    <row customFormat="1" r="59" s="18" spans="1:3" x14ac:dyDescent="0.25">
      <c r="A59" s="61" t="s">
        <v>90</v>
      </c>
      <c r="B59" s="18" t="str">
        <f>VLOOKUP(B60,Master!$AU:$AV,2,0)</f>
        <v>PAMERAN</v>
      </c>
      <c r="C59" s="18" t="str">
        <f>VLOOKUP(C60,Master!$AU:$AV,2,0)</f>
        <v>PAMERAN</v>
      </c>
    </row>
    <row customFormat="1" r="60" s="18" spans="1:3" x14ac:dyDescent="0.25">
      <c r="A60" s="58" t="s">
        <v>3321</v>
      </c>
      <c r="B60" s="18" t="s">
        <v>91</v>
      </c>
      <c r="C60" s="18" t="s">
        <v>91</v>
      </c>
    </row>
    <row customFormat="1" r="61" s="18" spans="1:3" x14ac:dyDescent="0.25">
      <c r="A61" s="58" t="s">
        <v>3322</v>
      </c>
      <c r="B61" s="18">
        <v>1</v>
      </c>
      <c r="C61" s="18">
        <v>1</v>
      </c>
    </row>
    <row customFormat="1" customHeight="1" ht="14.25" r="62" s="166" spans="1:3" x14ac:dyDescent="0.25">
      <c r="A62" s="166" t="s">
        <v>3479</v>
      </c>
    </row>
    <row customFormat="1" r="63" s="18" spans="1:3" x14ac:dyDescent="0.25">
      <c r="A63" s="18" t="s">
        <v>3481</v>
      </c>
      <c r="B63" s="18" t="s">
        <v>3484</v>
      </c>
    </row>
    <row customFormat="1" r="64" s="18" spans="1:3" x14ac:dyDescent="0.25">
      <c r="A64" s="18" t="s">
        <v>3480</v>
      </c>
      <c r="B64" s="18" t="s">
        <v>3483</v>
      </c>
    </row>
    <row customFormat="1" r="65" s="18" spans="1:2" x14ac:dyDescent="0.25">
      <c r="A65" s="18" t="s">
        <v>3482</v>
      </c>
      <c r="B65" s="18" t="s">
        <v>3485</v>
      </c>
    </row>
  </sheetData>
  <mergeCells count="6">
    <mergeCell ref="A62:XFD62"/>
    <mergeCell ref="A11:XFD11"/>
    <mergeCell ref="A16:XFD16"/>
    <mergeCell ref="A29:XFD29"/>
    <mergeCell ref="A49:XFD49"/>
    <mergeCell ref="A55:XFD55"/>
  </mergeCells>
  <conditionalFormatting sqref="B23:XFD23">
    <cfRule dxfId="133" priority="10" type="expression">
      <formula>B$22="Fixed Rate"</formula>
    </cfRule>
  </conditionalFormatting>
  <conditionalFormatting sqref="B26:XFD26">
    <cfRule dxfId="132" priority="9" type="expression">
      <formula>AND(B$25&lt;&gt;"Auto Debit",B$25&lt;&gt;"Way Of Payment",B$25&lt;&gt;"")</formula>
    </cfRule>
  </conditionalFormatting>
  <conditionalFormatting sqref="D31:XFD37 B31:C34 B37:C37">
    <cfRule dxfId="131" priority="8" type="expression">
      <formula>AND(B$30&lt;&gt;"",B$30&lt;&gt;"Copy Address From")</formula>
    </cfRule>
  </conditionalFormatting>
  <conditionalFormatting sqref="B51:XFD52">
    <cfRule dxfId="130" priority="7" type="expression">
      <formula>B$50="Lainnya"</formula>
    </cfRule>
  </conditionalFormatting>
  <conditionalFormatting sqref="B35:C36">
    <cfRule dxfId="129" priority="5" type="expression">
      <formula>AND(B$30&lt;&gt;"",B$30&lt;&gt;"Copy Address From")</formula>
    </cfRule>
  </conditionalFormatting>
  <conditionalFormatting sqref="A23">
    <cfRule dxfId="128" priority="4" type="expression">
      <formula>A$22="Fixed Rate"</formula>
    </cfRule>
  </conditionalFormatting>
  <conditionalFormatting sqref="A26">
    <cfRule dxfId="127" priority="3" type="expression">
      <formula>AND(A$25&lt;&gt;"Auto Debit",A$25&lt;&gt;"Way Of Payment",A$25&lt;&gt;"")</formula>
    </cfRule>
  </conditionalFormatting>
  <conditionalFormatting sqref="A31:A37">
    <cfRule dxfId="126" priority="2" type="expression">
      <formula>AND(A$30&lt;&gt;"",A$30&lt;&gt;"Copy Address From")</formula>
    </cfRule>
  </conditionalFormatting>
  <conditionalFormatting sqref="A51:A52">
    <cfRule dxfId="125"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tabSelected="1" topLeftCell="A49" workbookViewId="0">
      <pane activePane="topRight" state="frozen" topLeftCell="B1" xSplit="1"/>
      <selection activeCell="G20" sqref="G20"/>
      <selection activeCell="B1" pane="topRight" sqref="B1:B2"/>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3285</v>
      </c>
      <c r="B4" s="18">
        <f ref="B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0002APP20221206344</v>
      </c>
      <c r="C8" s="18" t="str">
        <f>'1.TabCustomerMainData'!C$13</f>
        <v>0002APP20221206341</v>
      </c>
    </row>
    <row customFormat="1" r="9" s="18" spans="1:7" x14ac:dyDescent="0.25">
      <c r="A9" s="33" t="s">
        <v>3435</v>
      </c>
    </row>
    <row customFormat="1" r="10" s="18" spans="1:7" x14ac:dyDescent="0.25">
      <c r="A10" s="18" t="s">
        <v>3424</v>
      </c>
      <c r="B10" s="18" t="s">
        <v>37</v>
      </c>
      <c r="C10" s="18" t="s">
        <v>37</v>
      </c>
    </row>
    <row customFormat="1" r="11" s="170" spans="1:7" x14ac:dyDescent="0.25">
      <c r="A11" s="167" t="s">
        <v>3018</v>
      </c>
      <c r="B11" s="168"/>
      <c r="C11" s="168"/>
      <c r="D11" s="168"/>
      <c r="E11" s="168"/>
    </row>
    <row customFormat="1" r="12" s="18" spans="1:7" x14ac:dyDescent="0.25">
      <c r="A12" s="58" t="s">
        <v>3324</v>
      </c>
      <c r="B12" s="8" t="s">
        <v>3404</v>
      </c>
      <c r="C12" s="8" t="s">
        <v>3404</v>
      </c>
    </row>
    <row customFormat="1" r="13" s="18" spans="1:7" x14ac:dyDescent="0.25">
      <c r="A13" s="58" t="s">
        <v>3325</v>
      </c>
      <c r="B13" s="8" t="s">
        <v>3147</v>
      </c>
      <c r="C13" s="8" t="s">
        <v>3147</v>
      </c>
    </row>
    <row customFormat="1" r="14" s="18" spans="1:7" x14ac:dyDescent="0.25">
      <c r="A14" s="58" t="s">
        <v>3326</v>
      </c>
      <c r="B14" s="10" t="s">
        <v>3070</v>
      </c>
      <c r="C14" s="10" t="s">
        <v>3070</v>
      </c>
    </row>
    <row customFormat="1" r="15" s="18" spans="1:7" x14ac:dyDescent="0.25">
      <c r="A15" s="13" t="s">
        <v>92</v>
      </c>
      <c r="B15" s="10" t="s">
        <v>3071</v>
      </c>
      <c r="C15" s="10" t="s">
        <v>3071</v>
      </c>
    </row>
    <row customFormat="1" r="16" s="166" spans="1:7" x14ac:dyDescent="0.25">
      <c r="A16" s="167" t="s">
        <v>3019</v>
      </c>
      <c r="B16" s="168"/>
      <c r="C16" s="168"/>
      <c r="D16" s="168"/>
      <c r="E16" s="168"/>
    </row>
    <row customFormat="1" r="17" s="18" spans="1:5" x14ac:dyDescent="0.25">
      <c r="A17" s="58" t="s">
        <v>3327</v>
      </c>
      <c r="B17" s="18" t="s">
        <v>3181</v>
      </c>
      <c r="C17" s="18" t="s">
        <v>3181</v>
      </c>
    </row>
    <row customFormat="1" r="18" s="18" spans="1:5" x14ac:dyDescent="0.25">
      <c r="A18" s="58" t="s">
        <v>3328</v>
      </c>
      <c r="B18" s="7" t="s">
        <v>3145</v>
      </c>
      <c r="C18" s="7" t="s">
        <v>3145</v>
      </c>
    </row>
    <row customFormat="1" r="19" s="18" spans="1:5" x14ac:dyDescent="0.25">
      <c r="A19" s="58" t="s">
        <v>3329</v>
      </c>
      <c r="B19" s="55">
        <v>1000000000</v>
      </c>
      <c r="C19" s="55">
        <v>600000000</v>
      </c>
    </row>
    <row customFormat="1" r="20" s="18" spans="1:5" x14ac:dyDescent="0.25">
      <c r="A20" s="58" t="s">
        <v>3330</v>
      </c>
      <c r="B20" s="7" t="s">
        <v>3141</v>
      </c>
      <c r="C20" s="7" t="s">
        <v>3141</v>
      </c>
    </row>
    <row customFormat="1" r="21" s="18" spans="1:5" x14ac:dyDescent="0.25">
      <c r="A21" s="18" t="s">
        <v>93</v>
      </c>
      <c r="B21" s="7" t="s">
        <v>3142</v>
      </c>
      <c r="C21" s="7" t="s">
        <v>3142</v>
      </c>
    </row>
    <row customFormat="1" r="22" s="18" spans="1:5" x14ac:dyDescent="0.25">
      <c r="A22" s="18" t="s">
        <v>94</v>
      </c>
      <c r="B22" s="82" t="s">
        <v>3143</v>
      </c>
      <c r="C22" s="82" t="s">
        <v>3143</v>
      </c>
    </row>
    <row customFormat="1" r="23" s="18" spans="1:5" x14ac:dyDescent="0.25">
      <c r="A23" s="18" t="s">
        <v>95</v>
      </c>
      <c r="B23" s="73">
        <v>44369</v>
      </c>
      <c r="C23" s="73">
        <v>44370</v>
      </c>
    </row>
    <row customFormat="1" r="24" s="18" spans="1:5" x14ac:dyDescent="0.25">
      <c r="A24" s="18" t="s">
        <v>96</v>
      </c>
      <c r="B24" s="7"/>
      <c r="C24" s="7"/>
    </row>
    <row customFormat="1" r="25" s="18" spans="1:5" x14ac:dyDescent="0.25">
      <c r="A25" s="58" t="s">
        <v>3331</v>
      </c>
      <c r="B25" s="7">
        <v>2022</v>
      </c>
      <c r="C25" s="7">
        <v>2022</v>
      </c>
      <c r="D25" s="7">
        <v>2022</v>
      </c>
      <c r="E25" s="7">
        <v>2022</v>
      </c>
    </row>
    <row customFormat="1" r="26" s="18" spans="1:5" x14ac:dyDescent="0.25">
      <c r="A26" s="58" t="s">
        <v>3332</v>
      </c>
      <c r="B26" s="7" t="s">
        <v>97</v>
      </c>
      <c r="C26" s="7" t="s">
        <v>107</v>
      </c>
      <c r="D26" s="7" t="s">
        <v>107</v>
      </c>
      <c r="E26" s="7" t="s">
        <v>107</v>
      </c>
    </row>
    <row customFormat="1" r="27" s="18" spans="1:5" x14ac:dyDescent="0.25">
      <c r="A27" s="59" t="s">
        <v>3333</v>
      </c>
      <c r="B27" s="10">
        <v>20</v>
      </c>
      <c r="C27" s="147">
        <v>60</v>
      </c>
      <c r="D27" s="10">
        <v>30</v>
      </c>
      <c r="E27" s="10">
        <v>30</v>
      </c>
    </row>
    <row customFormat="1" r="28" s="18" spans="1:5" x14ac:dyDescent="0.25">
      <c r="A28" s="59" t="s">
        <v>3334</v>
      </c>
      <c r="B28" s="55">
        <v>180000000</v>
      </c>
      <c r="C28" s="55">
        <v>100000000</v>
      </c>
      <c r="D28" s="55">
        <v>100000000</v>
      </c>
      <c r="E28" s="55">
        <v>100000000</v>
      </c>
    </row>
    <row customFormat="1" r="29" s="18" spans="1:5" x14ac:dyDescent="0.25">
      <c r="A29" s="58" t="s">
        <v>3335</v>
      </c>
      <c r="B29" s="113"/>
      <c r="C29" s="113" t="s">
        <v>3605</v>
      </c>
    </row>
    <row customFormat="1" r="30" s="18" spans="1:5" x14ac:dyDescent="0.25">
      <c r="A30" s="58" t="s">
        <v>3336</v>
      </c>
      <c r="B30" s="113"/>
      <c r="C30" s="113" t="s">
        <v>3601</v>
      </c>
    </row>
    <row customFormat="1" r="31" s="18" spans="1:5" x14ac:dyDescent="0.25">
      <c r="A31" s="58" t="s">
        <v>3337</v>
      </c>
      <c r="B31" s="113"/>
      <c r="C31" s="113" t="s">
        <v>3604</v>
      </c>
    </row>
    <row customFormat="1" r="32" s="18" spans="1:5" x14ac:dyDescent="0.25">
      <c r="A32" s="58" t="s">
        <v>3338</v>
      </c>
      <c r="B32" s="113"/>
      <c r="C32" s="113" t="s">
        <v>3602</v>
      </c>
    </row>
    <row customFormat="1" r="33" s="18" spans="1:3" x14ac:dyDescent="0.25">
      <c r="A33" s="58" t="s">
        <v>3339</v>
      </c>
      <c r="B33" s="128"/>
      <c r="C33" s="128" t="s">
        <v>3603</v>
      </c>
    </row>
    <row customFormat="1" r="34" s="166" spans="1:3" x14ac:dyDescent="0.25">
      <c r="A34" s="167" t="s">
        <v>3020</v>
      </c>
      <c r="B34" s="168"/>
    </row>
    <row customFormat="1" r="35" s="18" spans="1:3" x14ac:dyDescent="0.25">
      <c r="A35" s="58" t="s">
        <v>3340</v>
      </c>
      <c r="B35" s="7" t="s">
        <v>3072</v>
      </c>
      <c r="C35" s="7" t="s">
        <v>3209</v>
      </c>
    </row>
    <row customFormat="1" r="36" s="166" spans="1:3" x14ac:dyDescent="0.25">
      <c r="A36" s="167" t="s">
        <v>3021</v>
      </c>
      <c r="B36" s="168"/>
    </row>
    <row customFormat="1" r="37" s="18" spans="1:3" x14ac:dyDescent="0.25">
      <c r="A37" s="13" t="s">
        <v>98</v>
      </c>
      <c r="B37" s="7" t="s">
        <v>46</v>
      </c>
      <c r="C37" s="7" t="s">
        <v>46</v>
      </c>
    </row>
    <row customFormat="1" r="38" s="18" spans="1:3" x14ac:dyDescent="0.25">
      <c r="A38" s="59" t="s">
        <v>3341</v>
      </c>
      <c r="B38" s="7" t="s">
        <v>3067</v>
      </c>
      <c r="C38" s="7" t="s">
        <v>3067</v>
      </c>
    </row>
    <row customFormat="1" r="39" s="18" spans="1:3" x14ac:dyDescent="0.25">
      <c r="A39" s="59" t="s">
        <v>3342</v>
      </c>
      <c r="B39" s="7" t="s">
        <v>11</v>
      </c>
      <c r="C39" s="7" t="s">
        <v>278</v>
      </c>
    </row>
    <row customFormat="1" r="40" s="166" spans="1:3" x14ac:dyDescent="0.25">
      <c r="A40" s="167" t="s">
        <v>3022</v>
      </c>
      <c r="B40" s="168"/>
    </row>
    <row customFormat="1" r="41" s="18" spans="1:3" x14ac:dyDescent="0.25">
      <c r="A41" s="13" t="s">
        <v>99</v>
      </c>
      <c r="B41" s="18" t="s">
        <v>37</v>
      </c>
      <c r="C41" s="18" t="s">
        <v>46</v>
      </c>
    </row>
    <row customFormat="1" r="42" s="18" spans="1:3" x14ac:dyDescent="0.25">
      <c r="A42" s="59" t="s">
        <v>3343</v>
      </c>
      <c r="B42" s="18" t="s">
        <v>44</v>
      </c>
      <c r="C42" s="18" t="s">
        <v>47</v>
      </c>
    </row>
    <row customFormat="1" r="43" s="18" spans="1:3" x14ac:dyDescent="0.25">
      <c r="A43" s="59" t="s">
        <v>3344</v>
      </c>
      <c r="B43" s="7" t="s">
        <v>3138</v>
      </c>
      <c r="C43" s="7" t="s">
        <v>3138</v>
      </c>
    </row>
    <row customFormat="1" r="44" s="18" spans="1:3" x14ac:dyDescent="0.25">
      <c r="A44" s="59" t="s">
        <v>3345</v>
      </c>
      <c r="B44" s="18" t="s">
        <v>12</v>
      </c>
      <c r="C44" s="18" t="s">
        <v>278</v>
      </c>
    </row>
    <row customFormat="1" r="45" s="18" spans="1:3" x14ac:dyDescent="0.25">
      <c r="A45" s="61" t="s">
        <v>101</v>
      </c>
      <c r="B45" s="18" t="str">
        <f>VLOOKUP(B46,Master!$A:$B,2,FALSE)</f>
        <v>EMP0004</v>
      </c>
      <c r="C45" s="18" t="str">
        <f>VLOOKUP(C46,Master!$A:$B,2,FALSE)</f>
        <v>EMP0006</v>
      </c>
    </row>
    <row customFormat="1" r="46" s="18" spans="1:3" x14ac:dyDescent="0.25">
      <c r="A46" s="18" t="s">
        <v>102</v>
      </c>
      <c r="B46" s="18" t="s">
        <v>299</v>
      </c>
      <c r="C46" s="18" t="s">
        <v>324</v>
      </c>
    </row>
    <row customFormat="1" r="47" s="18" spans="1:3" x14ac:dyDescent="0.25">
      <c r="A47" s="18" t="s">
        <v>103</v>
      </c>
      <c r="B47" s="18" t="s">
        <v>50</v>
      </c>
      <c r="C47" s="18" t="s">
        <v>50</v>
      </c>
    </row>
    <row customFormat="1" r="48" s="18" spans="1:3" x14ac:dyDescent="0.25">
      <c r="A48" s="59" t="s">
        <v>3346</v>
      </c>
      <c r="B48" s="18" t="s">
        <v>14</v>
      </c>
      <c r="C48" s="18" t="s">
        <v>14</v>
      </c>
    </row>
    <row customFormat="1" r="49" s="18" spans="1:8" x14ac:dyDescent="0.25">
      <c r="A49" s="59" t="s">
        <v>3347</v>
      </c>
      <c r="B49" s="2" t="s">
        <v>3515</v>
      </c>
      <c r="C49" s="2" t="s">
        <v>3136</v>
      </c>
    </row>
    <row customFormat="1" r="50" s="18" spans="1:8" x14ac:dyDescent="0.25">
      <c r="A50" s="18" t="s">
        <v>104</v>
      </c>
      <c r="B50" s="2" t="s">
        <v>3556</v>
      </c>
      <c r="C50" s="2">
        <v>1231413</v>
      </c>
    </row>
    <row customFormat="1" r="51" s="166" spans="1:8" x14ac:dyDescent="0.25">
      <c r="A51" s="167" t="s">
        <v>3323</v>
      </c>
      <c r="B51" s="168"/>
    </row>
    <row customFormat="1" r="52" s="18" spans="1:8" x14ac:dyDescent="0.25">
      <c r="A52" s="57" t="s">
        <v>36</v>
      </c>
      <c r="B52" s="18" t="s">
        <v>46</v>
      </c>
      <c r="C52" s="18" t="s">
        <v>46</v>
      </c>
    </row>
    <row customFormat="1" r="53" s="18" spans="1:8" x14ac:dyDescent="0.25">
      <c r="A53" s="59" t="s">
        <v>3348</v>
      </c>
      <c r="B53" s="18" t="s">
        <v>105</v>
      </c>
      <c r="C53" s="18" t="s">
        <v>105</v>
      </c>
    </row>
    <row customFormat="1" r="54" s="18" spans="1:8" x14ac:dyDescent="0.25">
      <c r="A54" s="59" t="s">
        <v>3276</v>
      </c>
      <c r="B54" s="18" t="s">
        <v>3516</v>
      </c>
      <c r="C54" s="18" t="s">
        <v>3139</v>
      </c>
    </row>
    <row customFormat="1" r="55" s="18" spans="1:8" x14ac:dyDescent="0.25">
      <c r="A55" s="59" t="s">
        <v>3277</v>
      </c>
      <c r="B55" s="2">
        <v>1</v>
      </c>
      <c r="C55" s="2">
        <v>1</v>
      </c>
    </row>
    <row customFormat="1" r="56" s="18" spans="1:8" x14ac:dyDescent="0.25">
      <c r="A56" s="59" t="s">
        <v>3278</v>
      </c>
      <c r="B56" s="2">
        <v>1</v>
      </c>
      <c r="C56" s="2">
        <v>1</v>
      </c>
    </row>
    <row customFormat="1" r="57" s="18" spans="1:8" x14ac:dyDescent="0.25">
      <c r="A57" s="59" t="s">
        <v>3279</v>
      </c>
      <c r="B57" s="2">
        <v>40242</v>
      </c>
      <c r="C57" s="2">
        <v>40242</v>
      </c>
    </row>
    <row customFormat="1" r="58" s="18" spans="1:8" x14ac:dyDescent="0.25">
      <c r="A58" s="59" t="s">
        <v>3281</v>
      </c>
      <c r="B58" s="18" t="s">
        <v>3068</v>
      </c>
      <c r="C58" s="18" t="s">
        <v>3069</v>
      </c>
    </row>
    <row customFormat="1" r="59" s="18" spans="1:8" x14ac:dyDescent="0.25">
      <c r="A59" s="59" t="s">
        <v>3280</v>
      </c>
      <c r="B59" s="18" t="s">
        <v>3069</v>
      </c>
      <c r="C59" s="18" t="s">
        <v>3068</v>
      </c>
    </row>
    <row customFormat="1" r="60" s="18" spans="1:8" x14ac:dyDescent="0.25">
      <c r="A60" s="59" t="s">
        <v>3282</v>
      </c>
      <c r="B60" s="18" t="s">
        <v>3137</v>
      </c>
      <c r="C60" s="18" t="s">
        <v>3137</v>
      </c>
    </row>
    <row customFormat="1" r="61" s="166" spans="1:8" x14ac:dyDescent="0.25">
      <c r="A61" s="167" t="s">
        <v>3076</v>
      </c>
      <c r="B61" s="168"/>
    </row>
    <row r="62" spans="1:8" x14ac:dyDescent="0.25">
      <c r="A62" s="107" t="s">
        <v>3349</v>
      </c>
      <c r="B62" s="38" t="s">
        <v>46</v>
      </c>
      <c r="C62" s="38" t="s">
        <v>37</v>
      </c>
      <c r="D62" s="17"/>
      <c r="E62" s="17"/>
      <c r="F62" s="17"/>
      <c r="G62" s="17"/>
      <c r="H62" s="17"/>
    </row>
    <row customFormat="1" r="63" s="169" spans="1:8" x14ac:dyDescent="0.25">
      <c r="A63" s="167" t="s">
        <v>3444</v>
      </c>
      <c r="B63" s="168"/>
    </row>
    <row customFormat="1" r="64" s="18" spans="1:8" x14ac:dyDescent="0.25">
      <c r="A64" s="18" t="s">
        <v>3445</v>
      </c>
      <c r="B64" s="18" t="s">
        <v>46</v>
      </c>
    </row>
    <row customFormat="1" r="65" s="18" spans="1:3" x14ac:dyDescent="0.25">
      <c r="A65" s="18" t="s">
        <v>3446</v>
      </c>
    </row>
    <row customFormat="1" r="66" s="18" spans="1:3" x14ac:dyDescent="0.25">
      <c r="A66" s="18" t="s">
        <v>2421</v>
      </c>
    </row>
    <row customFormat="1" r="67" s="18" spans="1:3" x14ac:dyDescent="0.25">
      <c r="A67" s="13" t="s">
        <v>3447</v>
      </c>
      <c r="B67" s="7" t="s">
        <v>3476</v>
      </c>
    </row>
    <row customFormat="1" r="68" s="169" spans="1:3" x14ac:dyDescent="0.25">
      <c r="A68" s="167" t="s">
        <v>3457</v>
      </c>
      <c r="B68" s="168"/>
    </row>
    <row r="69" spans="1:3" x14ac:dyDescent="0.25">
      <c r="A69" s="117" t="s">
        <v>3449</v>
      </c>
      <c r="B69" s="118">
        <f>IF(B26="Percentage",B27,B28/B19*100)</f>
        <v>18</v>
      </c>
      <c r="C69" s="118">
        <f>IF(C26="Percentage",C27,C28/C19*100)</f>
        <v>60</v>
      </c>
    </row>
    <row r="70" spans="1:3" x14ac:dyDescent="0.25">
      <c r="A70" s="117" t="s">
        <v>3450</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4" priority="16" type="expression">
      <formula>A$26="Amount"</formula>
    </cfRule>
  </conditionalFormatting>
  <conditionalFormatting sqref="A28:XFD28">
    <cfRule dxfId="123" priority="15" type="expression">
      <formula>A$26="Percentage"</formula>
    </cfRule>
  </conditionalFormatting>
  <conditionalFormatting sqref="A38:XFD39">
    <cfRule dxfId="122" priority="14" type="expression">
      <formula>A$37="Yes"</formula>
    </cfRule>
  </conditionalFormatting>
  <conditionalFormatting sqref="A42:XFD50">
    <cfRule dxfId="121" priority="13" type="expression">
      <formula>A$41="Yes"</formula>
    </cfRule>
  </conditionalFormatting>
  <conditionalFormatting sqref="A54:A60 D54:XFD60">
    <cfRule dxfId="120" priority="10" type="expression">
      <formula>A$52="Yes"</formula>
    </cfRule>
  </conditionalFormatting>
  <conditionalFormatting sqref="A53:XFD53">
    <cfRule dxfId="119" priority="9" type="expression">
      <formula>A$52="No"</formula>
    </cfRule>
  </conditionalFormatting>
  <conditionalFormatting sqref="A47:XFD47">
    <cfRule dxfId="118" priority="8" type="expression">
      <formula>A$42="Personal"</formula>
    </cfRule>
  </conditionalFormatting>
  <conditionalFormatting sqref="A45:XFD46">
    <cfRule dxfId="117" priority="7" type="expression">
      <formula>A$42="Company"</formula>
    </cfRule>
  </conditionalFormatting>
  <conditionalFormatting sqref="A62:XFD62">
    <cfRule dxfId="116" priority="6" type="expression">
      <formula>A$18="New"</formula>
    </cfRule>
  </conditionalFormatting>
  <conditionalFormatting sqref="B54:C60">
    <cfRule dxfId="115" priority="5" type="expression">
      <formula>B$41="Yes"</formula>
    </cfRule>
  </conditionalFormatting>
  <conditionalFormatting sqref="B54:C60">
    <cfRule dxfId="114"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B1" pane="topRight" sqref="B1:B2"/>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3600</v>
      </c>
      <c r="C1" s="18" t="s">
        <v>7</v>
      </c>
      <c r="D1" s="18" t="s">
        <v>7</v>
      </c>
      <c r="E1" s="18" t="s">
        <v>7</v>
      </c>
      <c r="F1" s="18" t="s">
        <v>7</v>
      </c>
      <c r="G1" s="18" t="s">
        <v>7</v>
      </c>
      <c r="H1" s="18" t="s">
        <v>7</v>
      </c>
    </row>
    <row customFormat="1" r="2" s="18" spans="1:8" x14ac:dyDescent="0.25">
      <c r="A2" s="18" t="s">
        <v>3202</v>
      </c>
      <c r="B2" s="18" t="s">
        <v>3046</v>
      </c>
      <c r="C2" s="18" t="s">
        <v>3046</v>
      </c>
      <c r="D2" s="18" t="s">
        <v>3046</v>
      </c>
      <c r="E2" s="18" t="s">
        <v>3046</v>
      </c>
      <c r="F2" s="18" t="s">
        <v>3046</v>
      </c>
      <c r="G2" s="18" t="s">
        <v>3046</v>
      </c>
      <c r="H2" s="18" t="s">
        <v>3046</v>
      </c>
    </row>
    <row customFormat="1" r="3" s="18" spans="1:8" x14ac:dyDescent="0.25">
      <c r="A3" s="18" t="s">
        <v>3203</v>
      </c>
    </row>
    <row customFormat="1" r="4" s="18" spans="1:8" x14ac:dyDescent="0.25">
      <c r="A4" s="18" t="s">
        <v>3356</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3" spans="1:8" x14ac:dyDescent="0.25">
      <c r="C11" s="102"/>
      <c r="D11" s="102"/>
      <c r="E11" s="102"/>
      <c r="G11" s="102"/>
      <c r="H11" s="102"/>
    </row>
    <row customFormat="1" r="12" s="18" spans="1:8" x14ac:dyDescent="0.25">
      <c r="A12" s="75" t="s">
        <v>6</v>
      </c>
      <c r="B12" s="18" t="str">
        <f>'1.TabCustomerMainData'!$B$13</f>
        <v>0002APP20221206344</v>
      </c>
    </row>
    <row customFormat="1" r="13" s="18" spans="1:8" x14ac:dyDescent="0.25">
      <c r="A13" s="59" t="s">
        <v>3324</v>
      </c>
      <c r="B13" s="7" t="s">
        <v>3404</v>
      </c>
      <c r="C13" s="7" t="s">
        <v>3517</v>
      </c>
      <c r="D13" s="7"/>
      <c r="E13" s="7"/>
      <c r="F13" s="7"/>
      <c r="G13" s="7"/>
      <c r="H13" s="7"/>
    </row>
    <row customFormat="1" r="14" s="18" spans="1:8" x14ac:dyDescent="0.25">
      <c r="A14" s="59" t="s">
        <v>3325</v>
      </c>
      <c r="B14" s="8" t="s">
        <v>3147</v>
      </c>
      <c r="C14" s="8" t="s">
        <v>3427</v>
      </c>
      <c r="D14" s="8" t="s">
        <v>3147</v>
      </c>
      <c r="E14" s="8" t="s">
        <v>3147</v>
      </c>
      <c r="F14" s="8" t="s">
        <v>3147</v>
      </c>
      <c r="G14" s="8" t="s">
        <v>3147</v>
      </c>
      <c r="H14" s="8" t="s">
        <v>3147</v>
      </c>
    </row>
    <row customFormat="1" r="15" s="18" spans="1:8" x14ac:dyDescent="0.25">
      <c r="A15" s="59" t="s">
        <v>3357</v>
      </c>
      <c r="B15" s="9" t="s">
        <v>3478</v>
      </c>
      <c r="C15" s="9" t="s">
        <v>3518</v>
      </c>
      <c r="D15" s="9"/>
      <c r="E15" s="9"/>
      <c r="F15" s="9"/>
      <c r="G15" s="9"/>
      <c r="H15" s="9"/>
    </row>
    <row customFormat="1" r="16" s="18" spans="1:8" x14ac:dyDescent="0.25">
      <c r="A16" s="59" t="s">
        <v>3358</v>
      </c>
      <c r="B16" s="9" t="s">
        <v>3073</v>
      </c>
      <c r="C16" s="9" t="s">
        <v>3428</v>
      </c>
      <c r="D16" s="9" t="s">
        <v>3073</v>
      </c>
      <c r="E16" s="9" t="s">
        <v>3073</v>
      </c>
      <c r="F16" s="9" t="s">
        <v>3073</v>
      </c>
      <c r="G16" s="9" t="s">
        <v>3073</v>
      </c>
      <c r="H16" s="9" t="s">
        <v>3073</v>
      </c>
    </row>
    <row customFormat="1" r="17" s="18" spans="1:8" x14ac:dyDescent="0.25">
      <c r="A17" s="59" t="s">
        <v>3359</v>
      </c>
      <c r="B17" s="28">
        <v>1000000</v>
      </c>
      <c r="C17" s="28">
        <v>1000000</v>
      </c>
      <c r="D17" s="28">
        <v>10000002</v>
      </c>
      <c r="E17" s="28">
        <v>10000003</v>
      </c>
      <c r="F17" s="28">
        <v>10000004</v>
      </c>
      <c r="G17" s="28">
        <v>10000005</v>
      </c>
      <c r="H17" s="28">
        <v>10000006</v>
      </c>
    </row>
    <row customFormat="1" r="18" s="18" spans="1:8" x14ac:dyDescent="0.25">
      <c r="A18" s="59" t="s">
        <v>3332</v>
      </c>
      <c r="B18" s="18" t="s">
        <v>107</v>
      </c>
      <c r="C18" s="18" t="s">
        <v>97</v>
      </c>
      <c r="D18" s="18" t="s">
        <v>97</v>
      </c>
      <c r="E18" s="18" t="s">
        <v>97</v>
      </c>
      <c r="F18" s="18" t="s">
        <v>97</v>
      </c>
      <c r="G18" s="18" t="s">
        <v>97</v>
      </c>
      <c r="H18" s="18" t="s">
        <v>97</v>
      </c>
    </row>
    <row customFormat="1" r="19" s="18" spans="1:8" x14ac:dyDescent="0.25">
      <c r="A19" s="59" t="s">
        <v>3333</v>
      </c>
      <c r="B19" s="18">
        <v>25</v>
      </c>
      <c r="C19" s="18">
        <v>12</v>
      </c>
      <c r="D19" s="18">
        <v>12</v>
      </c>
      <c r="E19" s="18">
        <v>12</v>
      </c>
      <c r="F19" s="18">
        <v>12</v>
      </c>
      <c r="G19" s="18">
        <v>12</v>
      </c>
      <c r="H19" s="18">
        <v>12</v>
      </c>
    </row>
    <row customFormat="1" r="20" s="18" spans="1:8" x14ac:dyDescent="0.25">
      <c r="A20" s="59" t="s">
        <v>3334</v>
      </c>
      <c r="B20" s="28">
        <v>2500000</v>
      </c>
      <c r="C20" s="28">
        <v>120000</v>
      </c>
      <c r="D20" s="28">
        <v>2500000</v>
      </c>
      <c r="E20" s="28">
        <v>2500000</v>
      </c>
      <c r="F20" s="28">
        <v>2500000</v>
      </c>
      <c r="G20" s="28">
        <v>2500000</v>
      </c>
      <c r="H20" s="28">
        <v>2500000</v>
      </c>
    </row>
    <row customFormat="1" r="21" s="18" spans="1:8" x14ac:dyDescent="0.25">
      <c r="A21" s="18" t="s">
        <v>96</v>
      </c>
      <c r="B21" s="18" t="s">
        <v>3488</v>
      </c>
    </row>
    <row customFormat="1" r="22" s="169" spans="1:8" x14ac:dyDescent="0.25">
      <c r="A22" s="167" t="s">
        <v>3457</v>
      </c>
      <c r="B22" s="168"/>
    </row>
    <row r="23" spans="1:8" x14ac:dyDescent="0.25">
      <c r="A23" s="117" t="s">
        <v>3449</v>
      </c>
      <c r="B23" s="118">
        <f>IF(B18="Percentage",B19,B20/B17*100)</f>
        <v>25</v>
      </c>
      <c r="C23" s="118">
        <f>IF(C18="Percentage",C19,C20/C17*100)</f>
        <v>12</v>
      </c>
    </row>
    <row r="24" spans="1:8" x14ac:dyDescent="0.25">
      <c r="A24" s="117" t="s">
        <v>3450</v>
      </c>
      <c r="B24" s="118">
        <f>IF(B18="Amount",B20,B17*B19%)</f>
        <v>250000</v>
      </c>
      <c r="C24" s="118">
        <f>IF(C18="Amount",C20,C17*C19%)</f>
        <v>120000</v>
      </c>
    </row>
  </sheetData>
  <mergeCells count="1">
    <mergeCell ref="A22:XFD22"/>
  </mergeCells>
  <conditionalFormatting sqref="B19:XFD19">
    <cfRule dxfId="113" priority="6" type="expression">
      <formula>B$18="Amount"</formula>
    </cfRule>
  </conditionalFormatting>
  <conditionalFormatting sqref="B20:XFD20">
    <cfRule dxfId="112" priority="5" type="expression">
      <formula>B$18="Percentage"</formula>
    </cfRule>
  </conditionalFormatting>
  <conditionalFormatting sqref="A19">
    <cfRule dxfId="111" priority="2" type="expression">
      <formula>A$18="Amount"</formula>
    </cfRule>
  </conditionalFormatting>
  <conditionalFormatting sqref="A20">
    <cfRule dxfId="110"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workbookViewId="0">
      <pane activePane="topRight" state="frozen" topLeftCell="B1" xSplit="1"/>
      <selection activeCell="A10" sqref="A10"/>
      <selection activeCell="B1" pane="topRight" sqref="B1:B2"/>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3356</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0002APP20221206344</v>
      </c>
      <c r="C8" s="18" t="str">
        <f>'1.TabCustomerMainData'!C$13</f>
        <v>0002APP20221206138</v>
      </c>
    </row>
    <row customFormat="1" r="9" s="18" spans="1:7" x14ac:dyDescent="0.25">
      <c r="A9" s="33" t="s">
        <v>3435</v>
      </c>
    </row>
    <row customFormat="1" r="10" s="18" spans="1:7" x14ac:dyDescent="0.25">
      <c r="A10" s="18" t="s">
        <v>3424</v>
      </c>
      <c r="B10" s="18" t="str">
        <f>'1.TabCustomerMainData'!$B$10</f>
        <v>No</v>
      </c>
      <c r="C10" s="18" t="str">
        <f>'1.TabCustomerMainData'!$B$10</f>
        <v>No</v>
      </c>
    </row>
    <row customFormat="1" r="11" s="166" spans="1:7" x14ac:dyDescent="0.25">
      <c r="A11" s="176" t="s">
        <v>3023</v>
      </c>
      <c r="B11" s="177"/>
      <c r="C11" s="177"/>
      <c r="D11" s="177"/>
      <c r="E11" s="178"/>
    </row>
    <row customFormat="1" r="12" s="18" spans="1:7" x14ac:dyDescent="0.25">
      <c r="A12" s="58" t="s">
        <v>3360</v>
      </c>
      <c r="B12" s="18" t="s">
        <v>108</v>
      </c>
      <c r="C12" s="18" t="s">
        <v>223</v>
      </c>
    </row>
    <row customFormat="1" r="13" s="182" spans="1:7" x14ac:dyDescent="0.25">
      <c r="A13" s="179" t="s">
        <v>53</v>
      </c>
      <c r="B13" s="180"/>
      <c r="C13" s="180"/>
      <c r="D13" s="180"/>
      <c r="E13" s="181"/>
    </row>
    <row customFormat="1" r="14" s="18" spans="1:7" x14ac:dyDescent="0.25">
      <c r="A14" s="59" t="s">
        <v>3361</v>
      </c>
      <c r="B14" s="18" t="s">
        <v>3140</v>
      </c>
      <c r="C14" s="18" t="s">
        <v>3140</v>
      </c>
    </row>
    <row customFormat="1" r="15" s="18" spans="1:7" x14ac:dyDescent="0.25">
      <c r="A15" s="59" t="s">
        <v>3362</v>
      </c>
      <c r="B15" s="27">
        <v>110000000</v>
      </c>
      <c r="C15" s="27">
        <v>1000000</v>
      </c>
    </row>
    <row customFormat="1" r="16" s="18" spans="1:7" x14ac:dyDescent="0.25">
      <c r="A16" s="18" t="s">
        <v>109</v>
      </c>
    </row>
    <row customFormat="1" r="17" s="18" spans="1:5" x14ac:dyDescent="0.25">
      <c r="A17" s="18" t="s">
        <v>110</v>
      </c>
    </row>
    <row customFormat="1" r="18" s="18" spans="1:5" x14ac:dyDescent="0.25">
      <c r="A18" s="59" t="s">
        <v>3363</v>
      </c>
      <c r="B18" s="72">
        <v>44197</v>
      </c>
      <c r="C18" s="72">
        <v>44197</v>
      </c>
    </row>
    <row customFormat="1" r="19" s="18" spans="1:5" x14ac:dyDescent="0.25">
      <c r="A19" s="59" t="s">
        <v>3364</v>
      </c>
      <c r="B19" s="72">
        <v>44623</v>
      </c>
      <c r="C19" s="72">
        <v>44623</v>
      </c>
    </row>
    <row customFormat="1" r="20" s="18" spans="1:5" x14ac:dyDescent="0.25">
      <c r="A20" s="18" t="s">
        <v>111</v>
      </c>
    </row>
    <row customFormat="1" r="21" s="182" spans="1:5" x14ac:dyDescent="0.25">
      <c r="A21" s="179" t="s">
        <v>47</v>
      </c>
      <c r="B21" s="180"/>
      <c r="C21" s="180"/>
      <c r="D21" s="180"/>
      <c r="E21" s="181"/>
    </row>
    <row customFormat="1" r="22" s="18" spans="1:5" x14ac:dyDescent="0.25">
      <c r="A22" s="59" t="s">
        <v>3340</v>
      </c>
      <c r="B22" s="18" t="s">
        <v>195</v>
      </c>
      <c r="C22" s="18" t="s">
        <v>112</v>
      </c>
    </row>
    <row customFormat="1" r="23" s="18" spans="1:5" x14ac:dyDescent="0.25">
      <c r="A23" s="59" t="s">
        <v>3362</v>
      </c>
      <c r="B23" s="27">
        <v>310000000</v>
      </c>
      <c r="C23" s="27">
        <v>600000000</v>
      </c>
    </row>
    <row customFormat="1" r="24" s="18" spans="1:5" x14ac:dyDescent="0.25">
      <c r="A24" s="59" t="s">
        <v>3365</v>
      </c>
      <c r="B24" s="18" t="s">
        <v>113</v>
      </c>
      <c r="C24" s="18" t="s">
        <v>267</v>
      </c>
    </row>
    <row customFormat="1" r="25" s="18" spans="1:5" x14ac:dyDescent="0.25">
      <c r="A25" s="59" t="s">
        <v>3366</v>
      </c>
      <c r="B25" s="18" t="s">
        <v>192</v>
      </c>
      <c r="C25" s="18" t="s">
        <v>192</v>
      </c>
    </row>
    <row customFormat="1" r="26" s="18" spans="1:5" x14ac:dyDescent="0.25">
      <c r="A26" s="59" t="s">
        <v>3361</v>
      </c>
      <c r="B26" s="18" t="s">
        <v>393</v>
      </c>
      <c r="C26" s="18" t="s">
        <v>393</v>
      </c>
    </row>
    <row customFormat="1" r="27" s="18" spans="1:5" x14ac:dyDescent="0.25">
      <c r="A27" s="18" t="s">
        <v>111</v>
      </c>
    </row>
    <row customFormat="1" r="28" s="18" spans="1:5" x14ac:dyDescent="0.25">
      <c r="A28" s="59" t="s">
        <v>3367</v>
      </c>
      <c r="B28" s="18">
        <v>16</v>
      </c>
      <c r="C28" s="18">
        <v>48</v>
      </c>
    </row>
    <row customFormat="1" r="29" s="166" spans="1:5" x14ac:dyDescent="0.25">
      <c r="A29" s="176" t="s">
        <v>3024</v>
      </c>
      <c r="B29" s="177"/>
      <c r="C29" s="177"/>
      <c r="D29" s="177"/>
      <c r="E29" s="178"/>
    </row>
    <row customFormat="1" r="30" s="18" spans="1:5" x14ac:dyDescent="0.25">
      <c r="A30" s="64" t="s">
        <v>116</v>
      </c>
      <c r="B30" s="35" t="s">
        <v>117</v>
      </c>
      <c r="C30" s="35" t="s">
        <v>117</v>
      </c>
    </row>
    <row customFormat="1" r="31" s="18" spans="1:5" x14ac:dyDescent="0.25">
      <c r="A31" s="35" t="s">
        <v>118</v>
      </c>
      <c r="B31">
        <v>700000</v>
      </c>
      <c r="C31" s="36">
        <v>800000</v>
      </c>
    </row>
    <row customFormat="1" r="32" s="18" spans="1:5" x14ac:dyDescent="0.25">
      <c r="A32" s="35" t="s">
        <v>119</v>
      </c>
      <c r="B32">
        <v>750000</v>
      </c>
      <c r="C32" s="36">
        <v>800000</v>
      </c>
    </row>
    <row customFormat="1" r="33" s="186" spans="1:5" x14ac:dyDescent="0.25">
      <c r="A33" s="183" t="s">
        <v>3025</v>
      </c>
      <c r="B33" s="184"/>
      <c r="C33" s="184"/>
      <c r="D33" s="184"/>
      <c r="E33" s="185"/>
    </row>
    <row customFormat="1" r="34" s="18" spans="1:5" x14ac:dyDescent="0.25">
      <c r="A34" s="59" t="s">
        <v>3368</v>
      </c>
      <c r="B34" s="18" t="s">
        <v>121</v>
      </c>
      <c r="C34" s="18" t="s">
        <v>121</v>
      </c>
    </row>
    <row customFormat="1" r="35" s="154" spans="1:5" x14ac:dyDescent="0.25">
      <c r="A35" s="154" t="s">
        <v>122</v>
      </c>
      <c r="B35" s="155"/>
      <c r="C35" s="155"/>
      <c r="D35" s="155"/>
      <c r="E35" s="155"/>
    </row>
    <row customFormat="1" r="36" s="18" spans="1:5" x14ac:dyDescent="0.25">
      <c r="A36" s="59" t="s">
        <v>3369</v>
      </c>
      <c r="B36" s="18" t="s">
        <v>87</v>
      </c>
      <c r="C36" s="18" t="s">
        <v>87</v>
      </c>
    </row>
    <row customFormat="1" r="37" s="18" spans="1:5" x14ac:dyDescent="0.25">
      <c r="A37" s="59" t="s">
        <v>3370</v>
      </c>
      <c r="B37" s="18" t="s">
        <v>87</v>
      </c>
      <c r="C37" s="18" t="s">
        <v>117</v>
      </c>
    </row>
    <row customFormat="1" r="38" s="18" spans="1:5" x14ac:dyDescent="0.25">
      <c r="A38" s="59" t="s">
        <v>3371</v>
      </c>
      <c r="B38" s="18" t="s">
        <v>87</v>
      </c>
      <c r="C38" s="18" t="s">
        <v>87</v>
      </c>
    </row>
    <row customFormat="1" r="39" s="18" spans="1:5" x14ac:dyDescent="0.25">
      <c r="A39" s="59" t="s">
        <v>3372</v>
      </c>
      <c r="B39" s="18" t="s">
        <v>87</v>
      </c>
      <c r="C39" s="18" t="s">
        <v>87</v>
      </c>
    </row>
    <row customFormat="1" r="40" s="18" spans="1:5" x14ac:dyDescent="0.25">
      <c r="A40" s="59" t="s">
        <v>3373</v>
      </c>
      <c r="B40" s="18" t="s">
        <v>87</v>
      </c>
      <c r="C40" s="18" t="s">
        <v>87</v>
      </c>
    </row>
    <row customFormat="1" r="41" s="18" spans="1:5" x14ac:dyDescent="0.25">
      <c r="A41" s="59" t="s">
        <v>3374</v>
      </c>
      <c r="B41" s="18" t="s">
        <v>87</v>
      </c>
      <c r="C41" s="18" t="s">
        <v>87</v>
      </c>
    </row>
    <row customFormat="1" r="42" s="18" spans="1:5" x14ac:dyDescent="0.25">
      <c r="A42" s="59" t="s">
        <v>3375</v>
      </c>
      <c r="B42" s="18" t="s">
        <v>87</v>
      </c>
      <c r="C42" s="18" t="s">
        <v>117</v>
      </c>
    </row>
    <row customFormat="1" r="43" s="86" spans="1:5" x14ac:dyDescent="0.25">
      <c r="A43" s="108" t="s">
        <v>3376</v>
      </c>
      <c r="B43" s="18" t="s">
        <v>87</v>
      </c>
      <c r="C43" s="18" t="s">
        <v>87</v>
      </c>
      <c r="D43" s="99"/>
      <c r="E43" s="99"/>
    </row>
    <row customFormat="1" r="44" s="187" spans="1:5" x14ac:dyDescent="0.25">
      <c r="A44" s="187" t="s">
        <v>3168</v>
      </c>
      <c r="B44" s="188"/>
      <c r="C44" s="188"/>
      <c r="D44" s="188"/>
      <c r="E44" s="188"/>
    </row>
    <row customFormat="1" r="45" s="87" spans="1:5" x14ac:dyDescent="0.25">
      <c r="A45" s="87" t="s">
        <v>3151</v>
      </c>
      <c r="B45" s="88"/>
      <c r="C45" s="88" t="s">
        <v>3519</v>
      </c>
    </row>
    <row customFormat="1" r="46" s="87" spans="1:5" x14ac:dyDescent="0.25">
      <c r="A46" s="87" t="s">
        <v>3152</v>
      </c>
      <c r="B46" s="88"/>
      <c r="C46" s="88" t="s">
        <v>3590</v>
      </c>
    </row>
    <row customFormat="1" r="47" s="87" spans="1:5" x14ac:dyDescent="0.25">
      <c r="A47" s="87" t="s">
        <v>3153</v>
      </c>
      <c r="B47" s="88"/>
      <c r="C47" s="88" t="s">
        <v>3527</v>
      </c>
    </row>
    <row customFormat="1" r="48" s="87" spans="1:5" x14ac:dyDescent="0.25">
      <c r="A48" s="87" t="s">
        <v>120</v>
      </c>
      <c r="B48" s="88"/>
      <c r="C48" s="88" t="s">
        <v>3528</v>
      </c>
    </row>
    <row customFormat="1" r="49" s="148" spans="1:5" x14ac:dyDescent="0.25">
      <c r="A49" s="148" t="s">
        <v>3609</v>
      </c>
      <c r="B49" s="149"/>
      <c r="C49" s="149"/>
      <c r="D49" s="149"/>
      <c r="E49" s="149"/>
    </row>
    <row customFormat="1" r="50" s="87" spans="1:5" x14ac:dyDescent="0.25">
      <c r="A50" s="87" t="s">
        <v>123</v>
      </c>
      <c r="B50" s="89"/>
      <c r="C50" s="89" t="s">
        <v>3519</v>
      </c>
    </row>
    <row customFormat="1" r="51" s="87" spans="1:5" x14ac:dyDescent="0.25">
      <c r="A51" s="87" t="s">
        <v>124</v>
      </c>
      <c r="B51" s="89"/>
      <c r="C51" s="89" t="s">
        <v>3529</v>
      </c>
    </row>
    <row customFormat="1" r="52" s="87" spans="1:5" x14ac:dyDescent="0.25">
      <c r="A52" s="87" t="s">
        <v>125</v>
      </c>
      <c r="B52" s="89"/>
      <c r="C52" s="89" t="s">
        <v>3530</v>
      </c>
    </row>
    <row customFormat="1" r="53" s="87" spans="1:5" x14ac:dyDescent="0.25">
      <c r="A53" s="87" t="s">
        <v>126</v>
      </c>
      <c r="B53" s="89"/>
      <c r="C53" s="89" t="s">
        <v>3531</v>
      </c>
    </row>
    <row customFormat="1" r="54" s="87" spans="1:5" x14ac:dyDescent="0.25">
      <c r="A54" s="87" t="s">
        <v>127</v>
      </c>
      <c r="B54" s="89"/>
      <c r="C54" s="89" t="s">
        <v>3532</v>
      </c>
    </row>
    <row customFormat="1" r="55" s="87" spans="1:5" x14ac:dyDescent="0.25">
      <c r="A55" s="87" t="s">
        <v>128</v>
      </c>
      <c r="B55" s="89"/>
      <c r="C55" s="89" t="s">
        <v>3533</v>
      </c>
    </row>
    <row customFormat="1" r="56" s="87" spans="1:5" x14ac:dyDescent="0.25">
      <c r="A56" s="87" t="s">
        <v>129</v>
      </c>
      <c r="B56" s="89"/>
      <c r="C56" s="89" t="s">
        <v>3534</v>
      </c>
    </row>
    <row customFormat="1" r="57" s="87" spans="1:5" x14ac:dyDescent="0.25">
      <c r="A57" s="87" t="s">
        <v>3193</v>
      </c>
      <c r="B57" s="89"/>
      <c r="C57" s="89" t="s">
        <v>3535</v>
      </c>
    </row>
    <row customFormat="1" r="58" s="150" spans="1:5" x14ac:dyDescent="0.25">
      <c r="A58" s="150" t="s">
        <v>3154</v>
      </c>
    </row>
    <row customFormat="1" r="59" s="95" spans="1:5" x14ac:dyDescent="0.25">
      <c r="A59" s="13" t="s">
        <v>3155</v>
      </c>
      <c r="B59" s="13"/>
      <c r="C59" s="13" t="s">
        <v>3536</v>
      </c>
    </row>
    <row customFormat="1" r="60" s="95" spans="1:5" x14ac:dyDescent="0.25">
      <c r="A60" s="13" t="s">
        <v>3156</v>
      </c>
      <c r="B60" s="13"/>
      <c r="C60" s="13" t="s">
        <v>3537</v>
      </c>
    </row>
    <row customFormat="1" r="61" s="95" spans="1:5" x14ac:dyDescent="0.25">
      <c r="A61" s="13" t="s">
        <v>3157</v>
      </c>
      <c r="B61" s="13"/>
      <c r="C61" s="13" t="s">
        <v>3538</v>
      </c>
    </row>
    <row customFormat="1" r="62" s="95" spans="1:5" x14ac:dyDescent="0.25">
      <c r="A62" s="13" t="s">
        <v>3159</v>
      </c>
      <c r="B62" s="13"/>
      <c r="C62" s="13" t="s">
        <v>3539</v>
      </c>
    </row>
    <row customFormat="1" r="63" s="95" spans="1:5" x14ac:dyDescent="0.25">
      <c r="A63" s="13" t="s">
        <v>3158</v>
      </c>
      <c r="B63" s="13"/>
      <c r="C63" s="13" t="s">
        <v>3540</v>
      </c>
    </row>
    <row customFormat="1" r="64" s="95" spans="1:5" x14ac:dyDescent="0.25">
      <c r="A64" s="13" t="s">
        <v>3160</v>
      </c>
      <c r="B64" s="13"/>
      <c r="C64" s="13" t="s">
        <v>3541</v>
      </c>
    </row>
    <row customFormat="1" r="65" s="95" spans="1:3" x14ac:dyDescent="0.25">
      <c r="A65" s="13" t="s">
        <v>3161</v>
      </c>
      <c r="B65" s="13"/>
      <c r="C65" s="13" t="s">
        <v>3542</v>
      </c>
    </row>
    <row customFormat="1" r="66" s="98" spans="1:3" x14ac:dyDescent="0.25">
      <c r="A66" s="13" t="s">
        <v>3194</v>
      </c>
      <c r="B66" s="13"/>
      <c r="C66" s="13" t="s">
        <v>3543</v>
      </c>
    </row>
    <row customFormat="1" r="67" s="100" spans="1:3" x14ac:dyDescent="0.25">
      <c r="A67" s="13" t="s">
        <v>3196</v>
      </c>
      <c r="B67" s="13"/>
      <c r="C67" s="13"/>
    </row>
    <row customFormat="1" r="68" s="95" spans="1:3" x14ac:dyDescent="0.25">
      <c r="A68" s="95" t="s">
        <v>3192</v>
      </c>
      <c r="B68" s="97"/>
      <c r="C68" s="97"/>
    </row>
    <row customFormat="1" r="69" s="95" spans="1:3" x14ac:dyDescent="0.25">
      <c r="A69" s="13" t="s">
        <v>3183</v>
      </c>
      <c r="B69" s="13"/>
      <c r="C69" s="13" t="s">
        <v>3591</v>
      </c>
    </row>
    <row customFormat="1" r="70" s="95" spans="1:3" x14ac:dyDescent="0.25">
      <c r="A70" s="96" t="s">
        <v>3184</v>
      </c>
      <c r="B70" s="96"/>
      <c r="C70" s="96"/>
    </row>
    <row customFormat="1" r="71" s="95" spans="1:3" x14ac:dyDescent="0.25">
      <c r="A71" s="13" t="s">
        <v>3185</v>
      </c>
      <c r="B71" s="13"/>
      <c r="C71" s="13"/>
    </row>
    <row customFormat="1" r="72" s="95" spans="1:3" x14ac:dyDescent="0.25">
      <c r="A72" s="13" t="s">
        <v>3186</v>
      </c>
      <c r="B72" s="13"/>
      <c r="C72" s="13" t="s">
        <v>3520</v>
      </c>
    </row>
    <row customFormat="1" r="73" s="95" spans="1:3" x14ac:dyDescent="0.25">
      <c r="A73" s="13" t="s">
        <v>3187</v>
      </c>
      <c r="B73" s="13"/>
      <c r="C73" s="13" t="s">
        <v>3521</v>
      </c>
    </row>
    <row customFormat="1" r="74" s="13" spans="1:3" x14ac:dyDescent="0.25">
      <c r="A74" s="13" t="s">
        <v>3188</v>
      </c>
      <c r="C74" s="13" t="s">
        <v>3522</v>
      </c>
    </row>
    <row customFormat="1" r="75" s="13" spans="1:3" x14ac:dyDescent="0.25">
      <c r="A75" s="13" t="s">
        <v>3189</v>
      </c>
      <c r="C75" s="13" t="s">
        <v>3523</v>
      </c>
    </row>
    <row customFormat="1" r="76" s="13" spans="1:3" x14ac:dyDescent="0.25">
      <c r="A76" s="13" t="s">
        <v>3190</v>
      </c>
      <c r="C76" s="13" t="s">
        <v>3524</v>
      </c>
    </row>
    <row customFormat="1" r="77" s="13" spans="1:3" x14ac:dyDescent="0.25">
      <c r="A77" s="13" t="s">
        <v>3191</v>
      </c>
      <c r="C77" s="13" t="s">
        <v>3525</v>
      </c>
    </row>
    <row customFormat="1" r="78" s="87" spans="1:3" x14ac:dyDescent="0.25">
      <c r="A78" s="87" t="s">
        <v>3193</v>
      </c>
      <c r="B78" s="88"/>
      <c r="C78" s="88" t="s">
        <v>3526</v>
      </c>
    </row>
    <row customFormat="1" r="79" s="100" spans="1:3" x14ac:dyDescent="0.25">
      <c r="A79" s="13" t="s">
        <v>3195</v>
      </c>
      <c r="B79" s="13"/>
      <c r="C79" s="13"/>
    </row>
    <row customFormat="1" r="80" s="137" spans="1:3" x14ac:dyDescent="0.25">
      <c r="A80" s="137" t="s">
        <v>3026</v>
      </c>
      <c r="B80" s="138"/>
    </row>
    <row customFormat="1" r="81" s="18" spans="1:3" x14ac:dyDescent="0.25">
      <c r="A81" s="18" t="s">
        <v>130</v>
      </c>
      <c r="B81" s="27">
        <v>200000</v>
      </c>
      <c r="C81" s="27">
        <v>20000</v>
      </c>
    </row>
    <row customFormat="1" r="82" s="90" spans="1:3" x14ac:dyDescent="0.25">
      <c r="A82" s="90" t="s">
        <v>3164</v>
      </c>
      <c r="B82">
        <v>0</v>
      </c>
      <c r="C82" s="17">
        <v>0</v>
      </c>
    </row>
    <row customFormat="1" r="83" s="102" spans="1:3" x14ac:dyDescent="0.25">
      <c r="A83" s="109" t="s">
        <v>3406</v>
      </c>
      <c r="B83" s="151"/>
    </row>
    <row customFormat="1" r="84" s="18" spans="1:3" x14ac:dyDescent="0.25">
      <c r="A84" s="18" t="s">
        <v>3407</v>
      </c>
      <c r="B84" s="18" t="s">
        <v>87</v>
      </c>
      <c r="C84" s="18" t="s">
        <v>87</v>
      </c>
    </row>
    <row customFormat="1" r="85" s="18" spans="1:3" x14ac:dyDescent="0.25">
      <c r="A85" s="18" t="s">
        <v>3408</v>
      </c>
      <c r="B85">
        <v>0</v>
      </c>
      <c r="C85">
        <v>21871000</v>
      </c>
    </row>
    <row customFormat="1" r="86" s="153" spans="1:3" x14ac:dyDescent="0.25">
      <c r="A86" s="152" t="s">
        <v>3456</v>
      </c>
      <c r="B86" t="s">
        <v>3632</v>
      </c>
      <c r="C86" s="102"/>
    </row>
    <row r="87" spans="1:3" x14ac:dyDescent="0.25">
      <c r="A87" s="17" t="s">
        <v>3451</v>
      </c>
      <c r="B87" s="116">
        <f>SUM(B31:B32)</f>
        <v>1600000</v>
      </c>
      <c r="C87" s="116">
        <f>SUM(C31:C32)</f>
        <v>1600000</v>
      </c>
    </row>
    <row r="88" spans="1:3" x14ac:dyDescent="0.25">
      <c r="A88" s="17" t="s">
        <v>3452</v>
      </c>
      <c r="B88" s="116">
        <f>'7.TabAssetData'!B19</f>
        <v>1000000000</v>
      </c>
      <c r="C88" s="116">
        <f>'7.TabAssetData'!C19</f>
        <v>600000000</v>
      </c>
    </row>
    <row r="89" spans="1:3" x14ac:dyDescent="0.25">
      <c r="A89" s="38" t="s">
        <v>3453</v>
      </c>
      <c r="B89" s="116">
        <f>B88+SUMIFS('7a.Accessories'!17:17,'7a.Accessories'!12:12,B8,'7a.Accessories'!4:4,"0",'7a.Accessories'!1:1,"SUCCESS")</f>
        <v>1000000000</v>
      </c>
      <c r="C89" s="116">
        <f>C88+SUMIFS('7a.Accessories'!17:17,'7a.Accessories'!12:12,C8,'7a.Accessories'!4:4,"0",'7a.Accessories'!1:1,"SUCCESS")</f>
        <v>600000000</v>
      </c>
    </row>
    <row customFormat="1" r="90" s="17" spans="1:3" x14ac:dyDescent="0.25"/>
    <row r="91" spans="1:3" x14ac:dyDescent="0.25">
      <c r="A91" s="172" t="s">
        <v>3163</v>
      </c>
      <c r="B91" s="173"/>
    </row>
    <row ht="30" r="92" spans="1:3" x14ac:dyDescent="0.25">
      <c r="A92" s="93" t="s">
        <v>3166</v>
      </c>
      <c r="B92" s="94">
        <f>IF(B24="Annualy",0,IF(B24="Full Tenor",ROUNDUP('6.TabApplicationData'!B20/12,0)-1,ROUNDUP(B28/12,0)-1))</f>
        <v>0</v>
      </c>
    </row>
    <row customHeight="1" ht="30" r="93" spans="1:3" x14ac:dyDescent="0.25">
      <c r="A93" s="174" t="s">
        <v>3162</v>
      </c>
      <c r="B93" s="175"/>
    </row>
    <row r="94" spans="1:3" x14ac:dyDescent="0.25">
      <c r="A94" s="86" t="s">
        <v>3167</v>
      </c>
      <c r="B94" s="94">
        <f>B92+1</f>
        <v>1</v>
      </c>
    </row>
    <row r="95" spans="1:3" x14ac:dyDescent="0.25">
      <c r="A95" s="171" t="s">
        <v>3169</v>
      </c>
      <c r="B95" s="171"/>
    </row>
    <row customHeight="1" ht="45.75" r="96" spans="1:3" x14ac:dyDescent="0.25">
      <c r="A96" s="171"/>
      <c r="B96" s="171"/>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109" priority="20" type="expression">
      <formula>OR(B$24="Annualy",B$24="Full Tenor")</formula>
    </cfRule>
  </conditionalFormatting>
  <conditionalFormatting sqref="A35 A44 A49 A58 D74:XFD78 A68:A73 A81:XFD82 B22:XFD28 A30:XFD32 B34:XFD34 A79:C79 A45:XFD48 A50:XFD57 B59:C73 B36:XFD43">
    <cfRule dxfId="108" priority="19" type="expression">
      <formula>A$12="Customer"</formula>
    </cfRule>
  </conditionalFormatting>
  <conditionalFormatting sqref="A35 A44 A49 A58 D74:XFD78 A68:A73 A81:XFD82 B22:XFD28 A30:XFD32 B34:XFD34 B14:XFD20 A79:C79 A45:XFD48 A50:XFD57 B59:C73 B36:XFD43">
    <cfRule dxfId="107" priority="18" type="expression">
      <formula>A$12="Off System"</formula>
    </cfRule>
  </conditionalFormatting>
  <conditionalFormatting sqref="B14:XFD20">
    <cfRule dxfId="106" priority="17" type="expression">
      <formula>B$12="Multifinance"</formula>
    </cfRule>
  </conditionalFormatting>
  <conditionalFormatting sqref="A31:XFD32">
    <cfRule dxfId="105" priority="16" type="expression">
      <formula>A$30="YES"</formula>
    </cfRule>
  </conditionalFormatting>
  <conditionalFormatting sqref="A62:A66">
    <cfRule dxfId="104" priority="15" type="expression">
      <formula>A$12="Customer"</formula>
    </cfRule>
  </conditionalFormatting>
  <conditionalFormatting sqref="A62:A66">
    <cfRule dxfId="103" priority="14" type="expression">
      <formula>A$12="Off System"</formula>
    </cfRule>
  </conditionalFormatting>
  <conditionalFormatting sqref="A82:XFD82">
    <cfRule dxfId="102" priority="11" type="expression">
      <formula>A$82="Discount Amount (Paid By MF)"</formula>
    </cfRule>
  </conditionalFormatting>
  <conditionalFormatting sqref="A14:A20">
    <cfRule dxfId="101" priority="10" type="expression">
      <formula>A$12="Off System"</formula>
    </cfRule>
  </conditionalFormatting>
  <conditionalFormatting sqref="A14:A20">
    <cfRule dxfId="100" priority="9" type="expression">
      <formula>A$12="Multifinance"</formula>
    </cfRule>
  </conditionalFormatting>
  <conditionalFormatting sqref="A28">
    <cfRule dxfId="99" priority="8" type="expression">
      <formula>OR(A$24="Annualy",A$24="Full Tenor")</formula>
    </cfRule>
  </conditionalFormatting>
  <conditionalFormatting sqref="A22:A28">
    <cfRule dxfId="98" priority="7" type="expression">
      <formula>A$12="Customer"</formula>
    </cfRule>
  </conditionalFormatting>
  <conditionalFormatting sqref="A22:A28">
    <cfRule dxfId="97" priority="6" type="expression">
      <formula>A$12="Off System"</formula>
    </cfRule>
  </conditionalFormatting>
  <conditionalFormatting sqref="A34">
    <cfRule dxfId="96" priority="5" type="expression">
      <formula>A$12="Customer"</formula>
    </cfRule>
  </conditionalFormatting>
  <conditionalFormatting sqref="A34">
    <cfRule dxfId="95" priority="4" type="expression">
      <formula>A$12="Off System"</formula>
    </cfRule>
  </conditionalFormatting>
  <conditionalFormatting sqref="A36:A43">
    <cfRule dxfId="94" priority="3" type="expression">
      <formula>A$12="Customer"</formula>
    </cfRule>
  </conditionalFormatting>
  <conditionalFormatting sqref="A36:A43">
    <cfRule dxfId="93" priority="2" type="expression">
      <formula>A$12="Off System"</formula>
    </cfRule>
  </conditionalFormatting>
  <conditionalFormatting sqref="A85:XFD85">
    <cfRule dxfId="92" priority="1" type="expression">
      <formula>A$84="YES"</formula>
    </cfRule>
  </conditionalFormatting>
  <dataValidations count="17">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 allowBlank="1" errorStyle="information" showErrorMessage="1" showInputMessage="1" sqref="C1:C2"/>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B1" pane="topRight" sqref="B1:B2"/>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3356</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0002APP20221206344</v>
      </c>
      <c r="C8" s="18" t="str">
        <f>'1.TabCustomerMainData'!C$13</f>
        <v>0002APP20221206138</v>
      </c>
    </row>
    <row customFormat="1" r="9" s="18" spans="1:7" x14ac:dyDescent="0.25">
      <c r="A9" s="33" t="s">
        <v>3435</v>
      </c>
    </row>
    <row customFormat="1" r="10" s="18" spans="1:7" x14ac:dyDescent="0.25">
      <c r="A10" s="18" t="s">
        <v>3424</v>
      </c>
      <c r="B10" s="18" t="str">
        <f>'1.TabCustomerMainData'!$B$10</f>
        <v>No</v>
      </c>
      <c r="C10" s="18" t="str">
        <f>'1.TabCustomerMainData'!$B$10</f>
        <v>No</v>
      </c>
    </row>
    <row customFormat="1" r="11" s="166" spans="1:7" x14ac:dyDescent="0.25">
      <c r="A11" s="166" t="s">
        <v>3027</v>
      </c>
    </row>
    <row customFormat="1" r="12" s="18" spans="1:7" x14ac:dyDescent="0.25">
      <c r="A12" s="58" t="s">
        <v>3377</v>
      </c>
      <c r="B12" s="18" t="s">
        <v>87</v>
      </c>
      <c r="C12" s="18" t="s">
        <v>87</v>
      </c>
    </row>
    <row customFormat="1" r="13" s="18" spans="1:7" x14ac:dyDescent="0.25">
      <c r="A13" s="59" t="s">
        <v>3378</v>
      </c>
      <c r="B13" s="18" t="s">
        <v>401</v>
      </c>
      <c r="C13" s="18" t="s">
        <v>3210</v>
      </c>
    </row>
    <row customFormat="1" r="14" s="18" spans="1:7" x14ac:dyDescent="0.25">
      <c r="A14" s="59" t="s">
        <v>3379</v>
      </c>
      <c r="B14" s="18" t="s">
        <v>211</v>
      </c>
      <c r="C14" s="18" t="s">
        <v>236</v>
      </c>
    </row>
    <row customFormat="1" r="15" s="18" spans="1:7" x14ac:dyDescent="0.25">
      <c r="A15" s="59" t="s">
        <v>3380</v>
      </c>
      <c r="B15" s="37">
        <v>0.3</v>
      </c>
      <c r="C15" s="37">
        <v>1.3</v>
      </c>
    </row>
    <row customFormat="1" r="16" s="18" spans="1:7" x14ac:dyDescent="0.25">
      <c r="A16" s="18" t="s">
        <v>96</v>
      </c>
    </row>
    <row customFormat="1" r="17" s="166" spans="1:3" x14ac:dyDescent="0.25">
      <c r="A17" s="166" t="s">
        <v>3028</v>
      </c>
    </row>
    <row customFormat="1" r="18" s="18" spans="1:3" x14ac:dyDescent="0.25">
      <c r="A18" s="59" t="s">
        <v>3381</v>
      </c>
      <c r="B18" s="18" t="s">
        <v>87</v>
      </c>
      <c r="C18" s="18" t="s">
        <v>87</v>
      </c>
    </row>
    <row customFormat="1" r="19" s="18" spans="1:3" x14ac:dyDescent="0.25">
      <c r="A19" s="59" t="s">
        <v>3382</v>
      </c>
      <c r="B19" s="18" t="s">
        <v>117</v>
      </c>
      <c r="C19" s="18" t="s">
        <v>117</v>
      </c>
    </row>
    <row customFormat="1" r="20" s="18" spans="1:3" x14ac:dyDescent="0.25">
      <c r="A20" s="59" t="s">
        <v>3383</v>
      </c>
      <c r="B20" s="18" t="s">
        <v>117</v>
      </c>
      <c r="C20" s="18" t="s">
        <v>117</v>
      </c>
    </row>
    <row customFormat="1" r="21" s="18" spans="1:3" x14ac:dyDescent="0.25">
      <c r="A21" s="59" t="s">
        <v>3384</v>
      </c>
      <c r="B21" t="s">
        <v>3634</v>
      </c>
      <c r="C21" t="s">
        <v>3598</v>
      </c>
    </row>
    <row customFormat="1" r="22" s="166" spans="1:3" x14ac:dyDescent="0.25">
      <c r="A22" s="166" t="s">
        <v>3029</v>
      </c>
    </row>
    <row customFormat="1" r="23" s="18" spans="1:3" x14ac:dyDescent="0.25">
      <c r="A23" s="59" t="s">
        <v>3385</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91" priority="8" type="expression">
      <formula>A$12="NO"</formula>
    </cfRule>
  </conditionalFormatting>
  <conditionalFormatting sqref="B15:XFD15">
    <cfRule dxfId="90" priority="7" type="expression">
      <formula>AND(B$14&lt;&gt;"Paid in Advance &amp; Capitalized Mix",B$14&lt;&gt;"",B$14&lt;&gt;"Premium Payment Method")</formula>
    </cfRule>
  </conditionalFormatting>
  <conditionalFormatting sqref="B21:XFD21">
    <cfRule dxfId="89" priority="6" type="expression">
      <formula>AND(B$19&lt;&gt;"YES PARTIAL",B$19&lt;&gt;"",B$19&lt;&gt;"Subject Guarantor")</formula>
    </cfRule>
  </conditionalFormatting>
  <conditionalFormatting sqref="A13:A15">
    <cfRule dxfId="88" priority="5" type="expression">
      <formula>A$12="NO"</formula>
    </cfRule>
  </conditionalFormatting>
  <conditionalFormatting sqref="A15">
    <cfRule dxfId="87" priority="4" type="expression">
      <formula>AND(A$14&lt;&gt;"Paid in Advance &amp; Capitalized Mix",A$14&lt;&gt;"",A$14&lt;&gt;"Premium Payment Method")</formula>
    </cfRule>
  </conditionalFormatting>
  <conditionalFormatting sqref="A18:A21">
    <cfRule dxfId="86" priority="3" type="expression">
      <formula>A$12="NO"</formula>
    </cfRule>
  </conditionalFormatting>
  <conditionalFormatting sqref="A21">
    <cfRule dxfId="85" priority="2" type="expression">
      <formula>AND(A$19&lt;&gt;"YES PARTIAL",A$19&lt;&gt;"",A$19&lt;&gt;"Subject Guarantor")</formula>
    </cfRule>
  </conditionalFormatting>
  <conditionalFormatting sqref="A23">
    <cfRule dxfId="84"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B1" sqref="B1:B2"/>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t="s">
        <v>3638</v>
      </c>
      <c r="C2" s="18" t="s">
        <v>3046</v>
      </c>
      <c r="D2" s="18" t="s">
        <v>3046</v>
      </c>
      <c r="E2" s="18" t="s">
        <v>3046</v>
      </c>
      <c r="F2" s="18" t="s">
        <v>3046</v>
      </c>
      <c r="G2" s="18" t="s">
        <v>3046</v>
      </c>
    </row>
    <row customFormat="1" r="3" s="18" spans="1:7" x14ac:dyDescent="0.25">
      <c r="A3" s="18" t="s">
        <v>3203</v>
      </c>
    </row>
    <row customFormat="1" r="4" s="18" spans="1:7" x14ac:dyDescent="0.25">
      <c r="A4" s="18" t="s">
        <v>3356</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0002APP20221206344</v>
      </c>
      <c r="C8" s="18" t="str">
        <f>'1.TabCustomerMainData'!C$13</f>
        <v>0002APP20221206138</v>
      </c>
    </row>
    <row customFormat="1" r="9" s="18" spans="1:7" x14ac:dyDescent="0.25">
      <c r="A9" s="33" t="s">
        <v>3435</v>
      </c>
    </row>
    <row customFormat="1" r="10" s="18" spans="1:7" x14ac:dyDescent="0.25">
      <c r="A10" s="18" t="s">
        <v>3424</v>
      </c>
      <c r="B10" s="18" t="s">
        <v>3441</v>
      </c>
      <c r="C10" s="18" t="s">
        <v>3441</v>
      </c>
    </row>
    <row customFormat="1" r="11" s="166" spans="1:7" x14ac:dyDescent="0.25">
      <c r="A11" s="176" t="s">
        <v>3030</v>
      </c>
      <c r="B11" s="177"/>
      <c r="C11" s="177"/>
      <c r="D11" s="177"/>
      <c r="E11" s="178"/>
    </row>
    <row customFormat="1" r="12" s="18" spans="1:7" x14ac:dyDescent="0.25">
      <c r="A12" s="65" t="s">
        <v>3386</v>
      </c>
      <c r="B12" s="18" t="s">
        <v>3625</v>
      </c>
      <c r="C12" s="18" t="s">
        <v>3544</v>
      </c>
    </row>
    <row customFormat="1" r="13" s="18" spans="1:7" x14ac:dyDescent="0.25">
      <c r="A13" s="65" t="s">
        <v>3387</v>
      </c>
      <c r="B13" s="18" t="s">
        <v>3626</v>
      </c>
      <c r="C13" s="18" t="s">
        <v>3545</v>
      </c>
    </row>
    <row customFormat="1" r="14" s="18" spans="1:7" x14ac:dyDescent="0.25">
      <c r="A14" s="65" t="s">
        <v>3388</v>
      </c>
      <c r="B14" s="18" t="s">
        <v>3627</v>
      </c>
      <c r="C14" s="18" t="s">
        <v>3546</v>
      </c>
    </row>
    <row customFormat="1" r="15" s="18" spans="1:7" x14ac:dyDescent="0.25">
      <c r="A15" s="65" t="s">
        <v>3389</v>
      </c>
      <c r="B15" s="18" t="s">
        <v>3628</v>
      </c>
      <c r="C15" s="18" t="s">
        <v>3547</v>
      </c>
    </row>
    <row customFormat="1" r="16" s="18" spans="1:7" x14ac:dyDescent="0.25">
      <c r="A16" s="65" t="s">
        <v>3390</v>
      </c>
      <c r="B16" s="18" t="s">
        <v>3629</v>
      </c>
      <c r="C16" s="18" t="s">
        <v>3548</v>
      </c>
    </row>
    <row customFormat="1" r="17" s="18" spans="1:5" x14ac:dyDescent="0.25">
      <c r="A17" s="65" t="s">
        <v>3391</v>
      </c>
      <c r="B17" t="s">
        <v>3631</v>
      </c>
      <c r="C17" s="139" t="s">
        <v>3597</v>
      </c>
    </row>
    <row customFormat="1" r="18" s="18" spans="1:5" x14ac:dyDescent="0.25">
      <c r="A18" s="65" t="s">
        <v>3392</v>
      </c>
      <c r="B18" s="18" t="s">
        <v>3630</v>
      </c>
      <c r="C18" s="18" t="s">
        <v>3549</v>
      </c>
    </row>
    <row customFormat="1" r="19" s="176" spans="1:5" x14ac:dyDescent="0.25">
      <c r="A19" s="176" t="s">
        <v>3031</v>
      </c>
      <c r="B19" s="177"/>
      <c r="C19" s="177"/>
      <c r="D19" s="177"/>
      <c r="E19" s="177"/>
    </row>
    <row customFormat="1" r="20" s="18" spans="1:5" x14ac:dyDescent="0.25">
      <c r="A20" s="57" t="s">
        <v>142</v>
      </c>
      <c r="B20" s="18" t="s">
        <v>37</v>
      </c>
      <c r="C20" s="18" t="s">
        <v>37</v>
      </c>
    </row>
    <row customFormat="1" r="21" s="18" spans="1:5" x14ac:dyDescent="0.25">
      <c r="A21" s="18" t="s">
        <v>118</v>
      </c>
      <c r="B21">
        <v>150000</v>
      </c>
      <c r="C21" s="139">
        <v>150000</v>
      </c>
    </row>
    <row customFormat="1" r="22" s="18" spans="1:5" x14ac:dyDescent="0.25">
      <c r="A22" s="18" t="s">
        <v>143</v>
      </c>
      <c r="B22" s="27">
        <v>70000</v>
      </c>
      <c r="C22" s="27">
        <v>50000</v>
      </c>
    </row>
    <row customFormat="1" r="23" s="18" spans="1:5" x14ac:dyDescent="0.25">
      <c r="A23" s="18" t="s">
        <v>144</v>
      </c>
      <c r="B23" s="27">
        <v>1250000</v>
      </c>
      <c r="C23" s="27">
        <v>1250000</v>
      </c>
    </row>
    <row customFormat="1" r="24" s="18" spans="1:5" x14ac:dyDescent="0.25">
      <c r="A24" s="18" t="s">
        <v>145</v>
      </c>
      <c r="B24" s="27">
        <v>50000</v>
      </c>
      <c r="C24" s="27">
        <v>50000</v>
      </c>
    </row>
    <row customFormat="1" r="25" s="18" spans="1:5" x14ac:dyDescent="0.25">
      <c r="A25" s="18" t="s">
        <v>146</v>
      </c>
      <c r="B25" s="27">
        <v>1200000</v>
      </c>
      <c r="C25" s="27">
        <v>1200000</v>
      </c>
    </row>
    <row customFormat="1" r="26" s="18" spans="1:5" x14ac:dyDescent="0.25">
      <c r="A26" s="18" t="s">
        <v>147</v>
      </c>
      <c r="B26" s="18" t="s">
        <v>46</v>
      </c>
      <c r="C26" s="18" t="s">
        <v>46</v>
      </c>
    </row>
    <row customFormat="1" r="27" s="18" spans="1:5" x14ac:dyDescent="0.25">
      <c r="A27" s="18" t="s">
        <v>148</v>
      </c>
      <c r="B27" s="27">
        <v>100000</v>
      </c>
      <c r="C27" s="27">
        <v>100000</v>
      </c>
    </row>
    <row customFormat="1" r="28" s="18" spans="1:5" x14ac:dyDescent="0.25">
      <c r="A28" s="18" t="s">
        <v>149</v>
      </c>
      <c r="B28" s="18" t="s">
        <v>46</v>
      </c>
      <c r="C28" s="18" t="s">
        <v>46</v>
      </c>
    </row>
    <row customFormat="1" r="29" s="18" spans="1:5" x14ac:dyDescent="0.25">
      <c r="A29" s="18" t="s">
        <v>150</v>
      </c>
      <c r="B29" s="27">
        <v>20000</v>
      </c>
      <c r="C29" s="27">
        <v>20000</v>
      </c>
    </row>
    <row customFormat="1" r="30" s="18" spans="1:5" x14ac:dyDescent="0.25">
      <c r="A30" s="18" t="s">
        <v>151</v>
      </c>
      <c r="B30" s="18" t="s">
        <v>46</v>
      </c>
      <c r="C30" s="18" t="s">
        <v>46</v>
      </c>
    </row>
    <row customFormat="1" r="31" s="18" spans="1:5" x14ac:dyDescent="0.25">
      <c r="A31" s="18" t="s">
        <v>152</v>
      </c>
      <c r="B31" s="27">
        <v>250000</v>
      </c>
      <c r="C31" s="27">
        <v>250000</v>
      </c>
    </row>
    <row customFormat="1" r="32" s="18" spans="1:5" x14ac:dyDescent="0.25">
      <c r="A32" s="18" t="s">
        <v>153</v>
      </c>
      <c r="B32" s="18" t="s">
        <v>46</v>
      </c>
      <c r="C32" s="18" t="s">
        <v>46</v>
      </c>
    </row>
    <row customFormat="1" r="33" s="18" spans="1:5" x14ac:dyDescent="0.25">
      <c r="A33" s="18" t="s">
        <v>154</v>
      </c>
      <c r="B33" s="27">
        <v>40000</v>
      </c>
      <c r="C33" s="27">
        <v>40000</v>
      </c>
    </row>
    <row customFormat="1" r="34" s="18" spans="1:5" x14ac:dyDescent="0.25">
      <c r="A34" s="18" t="s">
        <v>155</v>
      </c>
      <c r="B34" s="18" t="s">
        <v>46</v>
      </c>
      <c r="C34" s="18" t="s">
        <v>46</v>
      </c>
    </row>
    <row customFormat="1" r="35" s="18" spans="1:5" x14ac:dyDescent="0.25">
      <c r="A35" s="18" t="s">
        <v>156</v>
      </c>
      <c r="B35" s="27">
        <v>150000</v>
      </c>
      <c r="C35" s="27">
        <v>150000</v>
      </c>
    </row>
    <row customFormat="1" r="36" s="18" spans="1:5" x14ac:dyDescent="0.25">
      <c r="A36" s="18" t="s">
        <v>157</v>
      </c>
      <c r="B36" s="18" t="s">
        <v>97</v>
      </c>
      <c r="C36" s="18" t="s">
        <v>97</v>
      </c>
    </row>
    <row customFormat="1" r="37" s="18" spans="1:5" x14ac:dyDescent="0.25">
      <c r="A37" s="18" t="s">
        <v>158</v>
      </c>
      <c r="B37" s="18" t="s">
        <v>159</v>
      </c>
      <c r="C37" s="18" t="s">
        <v>3042</v>
      </c>
    </row>
    <row customFormat="1" r="38" s="18" spans="1:5" x14ac:dyDescent="0.25">
      <c r="A38" s="18" t="s">
        <v>160</v>
      </c>
      <c r="B38" s="18">
        <v>0</v>
      </c>
      <c r="C38" s="18">
        <v>0</v>
      </c>
    </row>
    <row customFormat="1" r="39" s="18" spans="1:5" x14ac:dyDescent="0.25">
      <c r="A39" s="18" t="s">
        <v>161</v>
      </c>
      <c r="B39" s="141">
        <v>31500000</v>
      </c>
      <c r="C39" s="141">
        <v>2250000</v>
      </c>
    </row>
    <row customFormat="1" r="40" s="18" spans="1:5" x14ac:dyDescent="0.25">
      <c r="A40" s="18" t="s">
        <v>162</v>
      </c>
      <c r="B40" s="18" t="s">
        <v>46</v>
      </c>
      <c r="C40" s="18" t="s">
        <v>46</v>
      </c>
    </row>
    <row customFormat="1" r="41" s="18" spans="1:5" x14ac:dyDescent="0.25">
      <c r="A41" s="18" t="s">
        <v>163</v>
      </c>
      <c r="B41" s="27">
        <v>10000000</v>
      </c>
      <c r="C41" s="27">
        <v>1000000</v>
      </c>
    </row>
    <row customFormat="1" r="42" s="176" spans="1:5" x14ac:dyDescent="0.25">
      <c r="A42" s="176" t="s">
        <v>3032</v>
      </c>
      <c r="B42" s="177"/>
      <c r="C42" s="177"/>
      <c r="D42" s="177"/>
      <c r="E42" s="177"/>
    </row>
    <row customFormat="1" r="43" s="18" spans="1:5" x14ac:dyDescent="0.25">
      <c r="A43" s="18" t="s">
        <v>164</v>
      </c>
      <c r="B43" s="18" t="s">
        <v>166</v>
      </c>
      <c r="C43" s="18" t="s">
        <v>166</v>
      </c>
    </row>
    <row customFormat="1" r="44" s="18" spans="1:5" x14ac:dyDescent="0.25">
      <c r="A44" s="18" t="s">
        <v>166</v>
      </c>
      <c r="B44" t="s">
        <v>3639</v>
      </c>
      <c r="C44" s="146">
        <v>14.685191</v>
      </c>
    </row>
    <row customFormat="1" r="45" s="18" spans="1:5" x14ac:dyDescent="0.25">
      <c r="A45" s="18" t="s">
        <v>165</v>
      </c>
      <c r="B45" s="2">
        <v>20</v>
      </c>
      <c r="C45" s="2">
        <v>20</v>
      </c>
    </row>
    <row customFormat="1" r="46" s="18" spans="1:5" x14ac:dyDescent="0.25">
      <c r="A46" s="57" t="s">
        <v>167</v>
      </c>
      <c r="B46" s="18" t="s">
        <v>46</v>
      </c>
      <c r="C46" s="18" t="s">
        <v>37</v>
      </c>
    </row>
    <row customFormat="1" r="47" s="18" spans="1:5" x14ac:dyDescent="0.25">
      <c r="A47" s="59" t="s">
        <v>3393</v>
      </c>
      <c r="B47" s="18">
        <v>3</v>
      </c>
      <c r="C47" s="18">
        <v>4</v>
      </c>
    </row>
    <row customFormat="1" r="48" s="18" spans="1:5" x14ac:dyDescent="0.25">
      <c r="A48" s="59" t="s">
        <v>3394</v>
      </c>
      <c r="B48" s="18" t="s">
        <v>3053</v>
      </c>
      <c r="C48" s="18" t="s">
        <v>3053</v>
      </c>
    </row>
    <row customFormat="1" r="49" s="52" spans="1:3" x14ac:dyDescent="0.25">
      <c r="A49" s="52" t="s">
        <v>3146</v>
      </c>
      <c r="B49" s="91">
        <v>1000000</v>
      </c>
      <c r="C49" s="91">
        <v>1000000</v>
      </c>
    </row>
    <row customFormat="1" ht="15.75" r="50" s="12" spans="1:3" thickBot="1" x14ac:dyDescent="0.3">
      <c r="A50" s="12" t="s">
        <v>3443</v>
      </c>
      <c r="B50" s="114"/>
      <c r="C50" s="114"/>
    </row>
    <row customFormat="1" ht="15.75" r="51" s="92" spans="1:3" thickTop="1" x14ac:dyDescent="0.25">
      <c r="A51" s="92" t="s">
        <v>3165</v>
      </c>
      <c r="B51" s="92" t="s">
        <v>37</v>
      </c>
      <c r="C51" s="92" t="s">
        <v>37</v>
      </c>
    </row>
    <row customFormat="1" r="52" s="18" spans="1:3" x14ac:dyDescent="0.25">
      <c r="A52" s="13" t="s">
        <v>3458</v>
      </c>
      <c r="B52" s="142">
        <v>1000</v>
      </c>
      <c r="C52" s="142">
        <v>1000</v>
      </c>
    </row>
    <row customFormat="1" r="53" s="18" spans="1:3" x14ac:dyDescent="0.25">
      <c r="A53" s="13" t="s">
        <v>3466</v>
      </c>
      <c r="B53">
        <v>15000</v>
      </c>
      <c r="C53" s="145">
        <v>15000</v>
      </c>
    </row>
    <row customFormat="1" r="54" s="109" spans="1:3" x14ac:dyDescent="0.25">
      <c r="A54" s="120" t="s">
        <v>3459</v>
      </c>
    </row>
    <row customFormat="1" r="55" s="18" spans="1:3" x14ac:dyDescent="0.25">
      <c r="A55" s="13" t="s">
        <v>3460</v>
      </c>
      <c r="B55" s="143">
        <f>SUM(B56:B57)</f>
        <v>1000000000</v>
      </c>
      <c r="C55" s="143">
        <f>SUM(C56:C57)</f>
        <v>600000000</v>
      </c>
    </row>
    <row customFormat="1" r="56" s="18" spans="1:3" x14ac:dyDescent="0.25">
      <c r="A56" s="13" t="s">
        <v>3452</v>
      </c>
      <c r="B56" s="143">
        <f>'7.TabAssetData'!B19</f>
        <v>1000000000</v>
      </c>
      <c r="C56" s="143">
        <f>'7.TabAssetData'!C19</f>
        <v>600000000</v>
      </c>
    </row>
    <row customFormat="1" r="57" s="18" spans="1:3" x14ac:dyDescent="0.25">
      <c r="A57" s="13" t="s">
        <v>3461</v>
      </c>
      <c r="B57" s="143">
        <f>SUMIFS('7a.Accessories'!17:17,'7a.Accessories'!12:12,B8,'7a.Accessories'!4:4,"0",'7a.Accessories'!1:1,"SUCCESS")</f>
        <v>0</v>
      </c>
      <c r="C57" s="143">
        <f>SUMIFS('7a.Accessories'!17:17,'7a.Accessories'!12:12,C8,'7a.Accessories'!4:4,"0",'7a.Accessories'!1:1,"SUCCESS")</f>
        <v>0</v>
      </c>
    </row>
    <row customFormat="1" r="58" s="18" spans="1:3" x14ac:dyDescent="0.25">
      <c r="A58" s="13" t="s">
        <v>3451</v>
      </c>
      <c r="B58" s="143">
        <f>SUM(B21:B25,B39)</f>
        <v>34220000</v>
      </c>
      <c r="C58" s="143">
        <f>SUM(C21:C25,C39)</f>
        <v>4950000</v>
      </c>
    </row>
    <row customFormat="1" r="59" s="18" spans="1:3" x14ac:dyDescent="0.25">
      <c r="A59" s="13" t="s">
        <v>3462</v>
      </c>
      <c r="B59" s="143">
        <f>SUM(B27,B29,B31,B33,B35,B41)</f>
        <v>10560000</v>
      </c>
      <c r="C59" s="143">
        <f>SUM(C27,C29,C31,C33,C35,C41)</f>
        <v>1560000</v>
      </c>
    </row>
    <row customFormat="1" r="60" s="18" spans="1:3" x14ac:dyDescent="0.25">
      <c r="A60" s="13" t="s">
        <v>3463</v>
      </c>
      <c r="B60" s="143">
        <f>'8.TabInsuranceData'!B85</f>
        <v>30814500</v>
      </c>
      <c r="C60" s="143">
        <f>'8.TabInsuranceData'!C85</f>
        <v>0</v>
      </c>
    </row>
    <row customFormat="1" r="61" s="18" spans="1:3" x14ac:dyDescent="0.25">
      <c r="A61" s="13" t="s">
        <v>3464</v>
      </c>
      <c r="B61" s="143">
        <f>SUMIFS('7a.Accessories'!24:24,'7a.Accessories'!12:12,B8,'7a.Accessories'!4:4,"0",'7a.Accessories'!1:1,"SUCCESS")+'7.TabAssetData'!B70</f>
        <v>180000000</v>
      </c>
      <c r="C61" s="143">
        <f>SUMIFS('7a.Accessories'!24:24,'7a.Accessories'!12:12,C8,'7a.Accessories'!4:4,"0",'7a.Accessories'!1:1,"SUCCESS")+'7.TabAssetData'!C70</f>
        <v>360000000</v>
      </c>
    </row>
    <row customFormat="1" r="62" s="18" spans="1:3" x14ac:dyDescent="0.25">
      <c r="A62" s="13" t="s">
        <v>3465</v>
      </c>
      <c r="B62" s="143">
        <f>B61-B53</f>
        <v>179985000</v>
      </c>
      <c r="C62" s="143">
        <f>C61-C53</f>
        <v>359985000</v>
      </c>
    </row>
    <row customFormat="1" r="63" s="18" spans="1:3" x14ac:dyDescent="0.25">
      <c r="A63" s="13" t="s">
        <v>3475</v>
      </c>
      <c r="B63" s="140">
        <f>IF(B37= "OTR-DP",B39/(B55-B61)*100,IF(B37="OTR-DP + Ins Cptlz + Fee Cptlz(Excl. Provision)",B39*100/(B55-B61+B60+(B59-B41))))</f>
        <v>3.6998993979735122</v>
      </c>
      <c r="C63" s="140">
        <f>IF(C37= "OTR-DP",C39/(C55-C61)*100,IF(C37="OTR-DP + Ins Cptlz + Fee Cptlz(Excl. Provision)",C39*100/(C55-C61+C60+(C59-C41))))</f>
        <v>0.9375</v>
      </c>
    </row>
    <row customFormat="1" r="64" s="18" spans="1:3" x14ac:dyDescent="0.25">
      <c r="A64" s="13" t="s">
        <v>3467</v>
      </c>
      <c r="B64" s="144">
        <f>IF(B37= "OTR-DP",(B55-B61)*B38/100,IF(B37="OTR-DP + Ins Cptlz + Fee Cptlz(Excl. Provision)",(B55-B61+B60+(B59-B41))*B38/100))</f>
        <v>0</v>
      </c>
      <c r="C64" s="144">
        <f>IF(C37= "OTR-DP",(C55-C61)*C38/100,IF(C37="OTR-DP + Ins Cptlz + Fee Cptlz(Excl. Provision)",(C55-C61+C60+(C59-C41))*C38/100))</f>
        <v>0</v>
      </c>
    </row>
    <row customFormat="1" r="65" s="101" spans="1:21" x14ac:dyDescent="0.25">
      <c r="A65" s="119" t="s">
        <v>3468</v>
      </c>
    </row>
    <row customFormat="1" r="66" s="18" spans="1:21" x14ac:dyDescent="0.25">
      <c r="A66" s="13" t="s">
        <v>3469</v>
      </c>
      <c r="B66">
        <v>228338187.5</v>
      </c>
      <c r="C66" s="139">
        <v>158750241</v>
      </c>
    </row>
    <row customFormat="1" r="67" s="18" spans="1:21" x14ac:dyDescent="0.25">
      <c r="A67" s="13" t="s">
        <v>3470</v>
      </c>
      <c r="B67">
        <v>831310000</v>
      </c>
      <c r="C67" s="139">
        <v>533791104</v>
      </c>
    </row>
    <row customFormat="1" r="68" s="18" spans="1:21" x14ac:dyDescent="0.25">
      <c r="A68" s="13" t="s">
        <v>3471</v>
      </c>
      <c r="B68">
        <v>98900000</v>
      </c>
      <c r="C68" s="139">
        <v>13547000</v>
      </c>
    </row>
    <row customFormat="1" r="69" s="18" spans="1:21" x14ac:dyDescent="0.25">
      <c r="A69" s="13" t="s">
        <v>3472</v>
      </c>
      <c r="B69">
        <v>58789998.020000003</v>
      </c>
      <c r="C69" s="139">
        <v>238387887.74000001</v>
      </c>
    </row>
    <row customFormat="1" r="70" s="18" spans="1:21" x14ac:dyDescent="0.25">
      <c r="A70" s="13" t="s">
        <v>3473</v>
      </c>
      <c r="B70">
        <v>890099998.01999998</v>
      </c>
      <c r="C70" s="139">
        <v>772178991.74000001</v>
      </c>
    </row>
    <row customFormat="1" ht="15.75" r="71" s="42" spans="1:21" thickBot="1" x14ac:dyDescent="0.3">
      <c r="A71" s="157" t="s">
        <v>3474</v>
      </c>
      <c r="B71">
        <v>15.561485080000001</v>
      </c>
      <c r="C71" s="158">
        <v>15.67253681</v>
      </c>
    </row>
    <row ht="15.75" r="72" spans="1:21" thickTop="1" x14ac:dyDescent="0.25">
      <c r="A72" s="117" t="s">
        <v>3606</v>
      </c>
      <c r="B72" s="146">
        <f>B62*100/B55</f>
        <v>17.9985</v>
      </c>
      <c r="C72" s="146">
        <f>C62*100/C55</f>
        <v>59.997500000000002</v>
      </c>
    </row>
    <row customFormat="1" r="73" s="139" spans="1:21" x14ac:dyDescent="0.25">
      <c r="A73" s="117" t="s">
        <v>3607</v>
      </c>
      <c r="B73" s="139">
        <f>IF(B37= "OTR-DP",(B55-B61),IF(B37="OTR-DP + Ins Cptlz + Fee Cptlz(Excl. Provision)",(B55-B61+B60+(B59-B41))))</f>
        <v>851374500</v>
      </c>
      <c r="C73" s="139">
        <f ref="C73:T73" si="0" t="shared">IF(C37= "OTR-DP",(C55-C61),IF(C37="OTR-DP + Ins Cptlz + Fee Cptlz(Excl. Provision)",(C55-C61+C60+(C59-C41))))</f>
        <v>240000000</v>
      </c>
      <c r="D73" s="139" t="b">
        <f si="0" t="shared"/>
        <v>0</v>
      </c>
      <c r="E73" s="139" t="b">
        <f si="0" t="shared"/>
        <v>0</v>
      </c>
      <c r="F73" s="139" t="b">
        <f si="0" t="shared"/>
        <v>0</v>
      </c>
      <c r="G73" s="139" t="b">
        <f si="0" t="shared"/>
        <v>0</v>
      </c>
      <c r="H73" s="139" t="b">
        <f si="0" t="shared"/>
        <v>0</v>
      </c>
      <c r="I73" s="139" t="b">
        <f si="0" t="shared"/>
        <v>0</v>
      </c>
      <c r="J73" s="139" t="b">
        <f si="0" t="shared"/>
        <v>0</v>
      </c>
      <c r="K73" s="139" t="b">
        <f si="0" t="shared"/>
        <v>0</v>
      </c>
      <c r="L73" s="139" t="b">
        <f si="0" t="shared"/>
        <v>0</v>
      </c>
      <c r="M73" s="139" t="b">
        <f si="0" t="shared"/>
        <v>0</v>
      </c>
      <c r="N73" s="139" t="b">
        <f si="0" t="shared"/>
        <v>0</v>
      </c>
      <c r="O73" s="139" t="b">
        <f si="0" t="shared"/>
        <v>0</v>
      </c>
      <c r="P73" s="139" t="b">
        <f si="0" t="shared"/>
        <v>0</v>
      </c>
      <c r="Q73" s="139" t="b">
        <f si="0" t="shared"/>
        <v>0</v>
      </c>
      <c r="R73" s="139" t="b">
        <f si="0" t="shared"/>
        <v>0</v>
      </c>
      <c r="S73" s="139" t="b">
        <f si="0" t="shared"/>
        <v>0</v>
      </c>
      <c r="T73" s="139" t="b">
        <f si="0" t="shared"/>
        <v>0</v>
      </c>
      <c r="U73" s="139" t="b">
        <f>IF(U37= "OTR-DP",(U55-U61),IF(U37="OTR-DP + Ins Cptlz + Fee Cptlz(Excl. Provision)",(U55-U61+U60+(U59-U41))))</f>
        <v>0</v>
      </c>
    </row>
  </sheetData>
  <mergeCells count="3">
    <mergeCell ref="A11:XFD11"/>
    <mergeCell ref="A19:XFD19"/>
    <mergeCell ref="A42:XFD42"/>
  </mergeCells>
  <conditionalFormatting sqref="A21:XFD41">
    <cfRule dxfId="83" priority="22" type="expression">
      <formula>A$20="Yes"</formula>
    </cfRule>
  </conditionalFormatting>
  <conditionalFormatting sqref="A35:XFD35">
    <cfRule dxfId="82" priority="17" type="expression">
      <formula>A$34="No"</formula>
    </cfRule>
  </conditionalFormatting>
  <conditionalFormatting sqref="A27:XFD27">
    <cfRule dxfId="81" priority="21" type="expression">
      <formula>A$26="No"</formula>
    </cfRule>
  </conditionalFormatting>
  <conditionalFormatting sqref="A29:XFD29">
    <cfRule dxfId="80" priority="20" type="expression">
      <formula>A$28="No"</formula>
    </cfRule>
  </conditionalFormatting>
  <conditionalFormatting sqref="A31:XFD31">
    <cfRule dxfId="79" priority="19" type="expression">
      <formula>A$30="No"</formula>
    </cfRule>
  </conditionalFormatting>
  <conditionalFormatting sqref="A33:XFD33">
    <cfRule dxfId="78" priority="18" type="expression">
      <formula>A$32="No"</formula>
    </cfRule>
  </conditionalFormatting>
  <conditionalFormatting sqref="A38:XFD38">
    <cfRule dxfId="77" priority="16" type="expression">
      <formula>A$36="Amount"</formula>
    </cfRule>
  </conditionalFormatting>
  <conditionalFormatting sqref="A39:XFD39">
    <cfRule dxfId="76" priority="15" type="expression">
      <formula>A$36="Percentage"</formula>
    </cfRule>
  </conditionalFormatting>
  <conditionalFormatting sqref="A41:XFD41">
    <cfRule dxfId="75" priority="14" type="expression">
      <formula>A$40="No"</formula>
    </cfRule>
  </conditionalFormatting>
  <conditionalFormatting sqref="A45:XFD45">
    <cfRule dxfId="74" priority="13" type="expression">
      <formula>A$43="Effective Rate"</formula>
    </cfRule>
  </conditionalFormatting>
  <conditionalFormatting sqref="A44:XFD44">
    <cfRule dxfId="73" priority="12" type="expression">
      <formula>A$43="Flat Rate"</formula>
    </cfRule>
  </conditionalFormatting>
  <conditionalFormatting sqref="B47:XFD48">
    <cfRule dxfId="72" priority="9" type="expression">
      <formula>B$46="No"</formula>
    </cfRule>
  </conditionalFormatting>
  <conditionalFormatting sqref="A18">
    <cfRule dxfId="71" priority="4" type="expression">
      <formula>#REF!="Amount"</formula>
    </cfRule>
  </conditionalFormatting>
  <conditionalFormatting sqref="A17">
    <cfRule dxfId="70" priority="3" type="expression">
      <formula>#REF!="Percentage"</formula>
    </cfRule>
  </conditionalFormatting>
  <conditionalFormatting sqref="A47:A48">
    <cfRule dxfId="69"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B1" sqref="B1:B2"/>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t="s">
        <v>3600</v>
      </c>
      <c r="C1" s="15" t="s">
        <v>7</v>
      </c>
      <c r="D1" s="18" t="s">
        <v>7</v>
      </c>
      <c r="E1" s="18" t="s">
        <v>7</v>
      </c>
      <c r="F1" s="18" t="s">
        <v>7</v>
      </c>
      <c r="G1" s="18" t="s">
        <v>7</v>
      </c>
    </row>
    <row customFormat="1" r="2" s="18" spans="1:7" x14ac:dyDescent="0.25">
      <c r="A2" s="18" t="s">
        <v>3202</v>
      </c>
      <c r="B2" t="s">
        <v>3637</v>
      </c>
      <c r="C2" s="15" t="s">
        <v>3046</v>
      </c>
      <c r="D2" s="18" t="s">
        <v>3046</v>
      </c>
      <c r="E2" s="18" t="s">
        <v>3046</v>
      </c>
      <c r="F2" s="18" t="s">
        <v>3046</v>
      </c>
      <c r="G2" s="18" t="s">
        <v>3046</v>
      </c>
    </row>
    <row customFormat="1" r="3" s="18" spans="1:7" x14ac:dyDescent="0.25">
      <c r="A3" s="18" t="s">
        <v>3203</v>
      </c>
      <c r="C3" s="15"/>
    </row>
    <row customFormat="1" r="4" s="18" spans="1:7" x14ac:dyDescent="0.25">
      <c r="A4" s="15" t="s">
        <v>3356</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0002APP20221206344</v>
      </c>
      <c r="C8" s="18" t="str">
        <f>'1.TabCustomerMainData'!C$13</f>
        <v>0002APP20221206138</v>
      </c>
    </row>
    <row customFormat="1" r="9" s="18" spans="1:7" x14ac:dyDescent="0.25">
      <c r="A9" s="33" t="s">
        <v>3435</v>
      </c>
      <c r="C9" s="15"/>
    </row>
    <row customFormat="1" r="10" s="18" spans="1:7" x14ac:dyDescent="0.25">
      <c r="A10" s="18" t="s">
        <v>3424</v>
      </c>
      <c r="B10" s="18" t="str">
        <f>'1.TabCustomerMainData'!$B$10</f>
        <v>No</v>
      </c>
      <c r="C10" s="18" t="str">
        <f>'1.TabCustomerMainData'!$B$10</f>
        <v>No</v>
      </c>
    </row>
    <row customFormat="1" r="11" s="103" spans="1:7" x14ac:dyDescent="0.25">
      <c r="A11" s="105"/>
      <c r="B11" s="102"/>
      <c r="C11" s="105"/>
    </row>
    <row customFormat="1" r="12" s="18" spans="1:7" x14ac:dyDescent="0.25">
      <c r="A12" s="15" t="s">
        <v>2418</v>
      </c>
      <c r="B12" s="14"/>
      <c r="C12" s="14"/>
    </row>
    <row customFormat="1" r="13" s="18" spans="1:7" x14ac:dyDescent="0.25">
      <c r="A13" s="66" t="s">
        <v>3395</v>
      </c>
      <c r="B13" s="80"/>
      <c r="C13" s="80"/>
    </row>
    <row customFormat="1" r="14" s="18" spans="1:7" x14ac:dyDescent="0.25">
      <c r="A14" s="78" t="s">
        <v>2419</v>
      </c>
      <c r="B14" s="14" t="s">
        <v>3594</v>
      </c>
      <c r="C14" s="14" t="s">
        <v>3596</v>
      </c>
    </row>
    <row customFormat="1" r="15" s="18" spans="1:7" x14ac:dyDescent="0.25">
      <c r="A15" s="15" t="s">
        <v>2420</v>
      </c>
      <c r="B15" s="14"/>
      <c r="C15" s="14"/>
    </row>
    <row customFormat="1" r="16" s="18" spans="1:7" x14ac:dyDescent="0.25">
      <c r="A16" s="15" t="s">
        <v>2421</v>
      </c>
      <c r="B16" s="14"/>
      <c r="C16" s="14"/>
    </row>
    <row customFormat="1" r="17" s="18" spans="1:3" x14ac:dyDescent="0.25">
      <c r="A17" s="15" t="s">
        <v>2422</v>
      </c>
      <c r="B17" s="79" t="s">
        <v>3595</v>
      </c>
      <c r="C17" s="79"/>
    </row>
    <row r="18" spans="1:3" x14ac:dyDescent="0.25">
      <c r="A18" s="16"/>
      <c r="B18" s="16"/>
      <c r="C18" s="16"/>
    </row>
    <row r="19" spans="1:3" x14ac:dyDescent="0.25">
      <c r="A19" s="16"/>
      <c r="B19" s="16"/>
      <c r="C19" s="16"/>
    </row>
    <row customFormat="1" customHeight="1" ht="101.25" r="20" s="25" spans="1:3" x14ac:dyDescent="0.25">
      <c r="A20" s="189" t="s">
        <v>2446</v>
      </c>
      <c r="B20" s="189"/>
    </row>
  </sheetData>
  <mergeCells count="1">
    <mergeCell ref="A20:B20"/>
  </mergeCells>
  <dataValidations count="4">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 allowBlank="1" errorStyle="information" showErrorMessage="1" showInputMessage="1" sqref="B1:B2"/>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t="s">
        <v>3636</v>
      </c>
      <c r="D1" s="18" t="s">
        <v>7</v>
      </c>
      <c r="E1" s="18" t="s">
        <v>7</v>
      </c>
      <c r="F1" s="18" t="s">
        <v>7</v>
      </c>
      <c r="G1" s="18" t="s">
        <v>7</v>
      </c>
    </row>
    <row customFormat="1" r="2" s="18" spans="1:7" x14ac:dyDescent="0.25">
      <c r="A2" s="18" t="s">
        <v>3202</v>
      </c>
      <c r="B2" s="18" t="s">
        <v>3046</v>
      </c>
      <c r="C2" t="s">
        <v>3637</v>
      </c>
      <c r="D2" s="18" t="s">
        <v>3046</v>
      </c>
      <c r="E2" s="18" t="s">
        <v>3046</v>
      </c>
      <c r="F2" s="18" t="s">
        <v>3046</v>
      </c>
      <c r="G2" s="18" t="s">
        <v>3046</v>
      </c>
    </row>
    <row customFormat="1" r="3" s="18" spans="1:7" x14ac:dyDescent="0.25">
      <c r="A3" s="18" t="s">
        <v>3203</v>
      </c>
    </row>
    <row customFormat="1" r="4" s="18" spans="1:7" x14ac:dyDescent="0.25">
      <c r="A4" s="18" t="s">
        <v>3356</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3435</v>
      </c>
    </row>
    <row customFormat="1" r="10" s="18" spans="1:7" x14ac:dyDescent="0.25">
      <c r="A10" s="18" t="s">
        <v>3424</v>
      </c>
      <c r="B10" s="18" t="str">
        <f>'1.TabCustomerMainData'!$B$10</f>
        <v>No</v>
      </c>
      <c r="C10" s="18" t="str">
        <f>'1.TabCustomerMainData'!$B$10</f>
        <v>No</v>
      </c>
    </row>
    <row customFormat="1" r="11" s="101" spans="1:7" x14ac:dyDescent="0.25"/>
    <row customFormat="1" r="12" s="18" spans="1:7" x14ac:dyDescent="0.25">
      <c r="A12" s="75" t="s">
        <v>6</v>
      </c>
      <c r="B12" s="18" t="str">
        <f>'1.TabCustomerMainData'!$B$13</f>
        <v>0002APP20221206344</v>
      </c>
      <c r="C12" s="18" t="str">
        <f>'1.TabCustomerMainData'!$C$13</f>
        <v>0002APP20221206138</v>
      </c>
    </row>
    <row customFormat="1" ht="60" r="13" s="11" spans="1:7" x14ac:dyDescent="0.25">
      <c r="A13" s="67" t="s">
        <v>3396</v>
      </c>
      <c r="B13" s="11" t="s">
        <v>3437</v>
      </c>
      <c r="C13" s="11" t="s">
        <v>3437</v>
      </c>
      <c r="D13" s="11" t="s">
        <v>170</v>
      </c>
      <c r="E13" s="11" t="s">
        <v>170</v>
      </c>
    </row>
    <row customFormat="1" r="14" s="18" spans="1:7" x14ac:dyDescent="0.25">
      <c r="A14" s="59" t="s">
        <v>3397</v>
      </c>
      <c r="B14" s="18" t="s">
        <v>171</v>
      </c>
      <c r="C14" s="18" t="s">
        <v>3211</v>
      </c>
      <c r="D14" s="18" t="s">
        <v>3212</v>
      </c>
      <c r="E14" s="18" t="s">
        <v>3215</v>
      </c>
    </row>
    <row customFormat="1" r="15" s="18" spans="1:7" x14ac:dyDescent="0.25">
      <c r="A15" s="18" t="s">
        <v>172</v>
      </c>
      <c r="B15" s="18" t="s">
        <v>173</v>
      </c>
      <c r="C15" s="18" t="s">
        <v>173</v>
      </c>
      <c r="D15" s="18" t="s">
        <v>173</v>
      </c>
      <c r="E15" s="18" t="s">
        <v>173</v>
      </c>
    </row>
    <row customFormat="1" r="16" s="18" spans="1:7" x14ac:dyDescent="0.25">
      <c r="A16" s="18" t="s">
        <v>174</v>
      </c>
      <c r="B16" s="18" t="s">
        <v>175</v>
      </c>
      <c r="C16" s="18" t="s">
        <v>3213</v>
      </c>
      <c r="D16" s="18" t="s">
        <v>3214</v>
      </c>
      <c r="E16" s="18" t="s">
        <v>3216</v>
      </c>
    </row>
    <row customFormat="1" r="17" s="18" spans="1:1" x14ac:dyDescent="0.25">
      <c r="A17" s="18" t="s">
        <v>96</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t="s">
        <v>3046</v>
      </c>
      <c r="C2" s="18" t="s">
        <v>3046</v>
      </c>
      <c r="D2" s="18" t="s">
        <v>3046</v>
      </c>
      <c r="E2" s="18" t="s">
        <v>3046</v>
      </c>
      <c r="F2" s="18" t="s">
        <v>3046</v>
      </c>
      <c r="G2" s="18" t="s">
        <v>3046</v>
      </c>
    </row>
    <row customFormat="1" r="3" s="18" spans="1:7" x14ac:dyDescent="0.25">
      <c r="A3" s="18" t="s">
        <v>3203</v>
      </c>
    </row>
    <row customFormat="1" r="4" s="18" spans="1:7" x14ac:dyDescent="0.25">
      <c r="A4" s="18" t="s">
        <v>3285</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0002APP20221206344</v>
      </c>
      <c r="C8" s="18" t="str">
        <f>'1.TabCustomerMainData'!C$13</f>
        <v>0002APP20221206138</v>
      </c>
    </row>
    <row customFormat="1" r="9" s="18" spans="1:7" x14ac:dyDescent="0.25">
      <c r="A9" s="33" t="s">
        <v>3435</v>
      </c>
    </row>
    <row customFormat="1" r="10" s="18" spans="1:7" x14ac:dyDescent="0.25">
      <c r="A10" s="18" t="s">
        <v>3424</v>
      </c>
      <c r="B10" s="18" t="s">
        <v>3441</v>
      </c>
      <c r="C10" s="18" t="s">
        <v>3441</v>
      </c>
    </row>
    <row customFormat="1" r="11" s="103" spans="1:7" x14ac:dyDescent="0.25">
      <c r="B11" s="102"/>
    </row>
    <row customFormat="1" r="12" s="18" spans="1:7" x14ac:dyDescent="0.25">
      <c r="A12" s="18" t="s">
        <v>2436</v>
      </c>
      <c r="B12" s="14" t="s">
        <v>107</v>
      </c>
      <c r="C12" s="14" t="s">
        <v>97</v>
      </c>
      <c r="D12" s="14" t="s">
        <v>107</v>
      </c>
      <c r="E12" s="14" t="s">
        <v>107</v>
      </c>
    </row>
    <row customFormat="1" r="13" s="193" spans="1:7" x14ac:dyDescent="0.25">
      <c r="A13" s="190" t="s">
        <v>2437</v>
      </c>
      <c r="B13" s="191"/>
      <c r="C13" s="191"/>
      <c r="D13" s="191"/>
      <c r="E13" s="192"/>
    </row>
    <row customFormat="1" r="14" s="18" spans="1:7" x14ac:dyDescent="0.25">
      <c r="A14" s="13" t="s">
        <v>2438</v>
      </c>
      <c r="B14" s="14" t="s">
        <v>3147</v>
      </c>
      <c r="C14" s="14"/>
      <c r="D14" s="14"/>
      <c r="E14" s="14"/>
    </row>
    <row customFormat="1" r="15" s="18" spans="1:7" x14ac:dyDescent="0.25">
      <c r="A15" s="59" t="s">
        <v>3304</v>
      </c>
      <c r="B15" s="14">
        <v>1</v>
      </c>
      <c r="C15" s="14">
        <v>1</v>
      </c>
      <c r="D15" s="14">
        <v>1</v>
      </c>
      <c r="E15" s="14">
        <v>1</v>
      </c>
    </row>
    <row customFormat="1" r="16" s="18" spans="1:7" x14ac:dyDescent="0.25">
      <c r="A16" s="13" t="s">
        <v>134</v>
      </c>
      <c r="B16" s="14">
        <v>1000</v>
      </c>
      <c r="C16" s="14">
        <v>1000</v>
      </c>
      <c r="D16" s="14">
        <v>1000</v>
      </c>
      <c r="E16" s="14">
        <v>1000</v>
      </c>
    </row>
    <row customFormat="1" r="17" s="18" spans="1:5" x14ac:dyDescent="0.25">
      <c r="A17" s="13" t="s">
        <v>2432</v>
      </c>
      <c r="B17" s="14">
        <v>3</v>
      </c>
      <c r="C17" s="14">
        <v>0.33</v>
      </c>
      <c r="D17" s="14">
        <v>0.33</v>
      </c>
      <c r="E17" s="14">
        <v>0.33</v>
      </c>
    </row>
    <row customFormat="1" r="18" s="18" spans="1:5" x14ac:dyDescent="0.25">
      <c r="A18" s="13" t="s">
        <v>2439</v>
      </c>
      <c r="B18" s="14">
        <v>1000</v>
      </c>
      <c r="C18" s="14">
        <v>1000</v>
      </c>
      <c r="D18" s="14">
        <v>1000</v>
      </c>
      <c r="E18" s="14">
        <v>1000</v>
      </c>
    </row>
    <row customFormat="1" r="19" s="18" spans="1:5" x14ac:dyDescent="0.25">
      <c r="A19" s="13" t="s">
        <v>2440</v>
      </c>
      <c r="B19" s="14">
        <v>4</v>
      </c>
      <c r="C19" s="14">
        <v>0.33</v>
      </c>
      <c r="D19" s="14">
        <v>0.33</v>
      </c>
      <c r="E19" s="14">
        <v>0.33</v>
      </c>
    </row>
    <row customFormat="1" r="20" s="18" spans="1:5" x14ac:dyDescent="0.25">
      <c r="A20" s="13" t="s">
        <v>2433</v>
      </c>
      <c r="B20" s="14">
        <v>1000</v>
      </c>
      <c r="C20" s="14">
        <v>1000</v>
      </c>
      <c r="D20" s="14">
        <v>1000</v>
      </c>
      <c r="E20" s="14">
        <v>1000</v>
      </c>
    </row>
    <row customFormat="1" r="21" s="18" spans="1:5" x14ac:dyDescent="0.25">
      <c r="A21" s="13" t="s">
        <v>2423</v>
      </c>
      <c r="B21" s="14">
        <v>5</v>
      </c>
      <c r="C21" s="14">
        <v>0.25</v>
      </c>
      <c r="D21" s="14">
        <v>0.25</v>
      </c>
      <c r="E21" s="14">
        <v>0.25</v>
      </c>
    </row>
    <row customFormat="1" r="22" s="18" spans="1:5" x14ac:dyDescent="0.25">
      <c r="A22" s="13" t="s">
        <v>2424</v>
      </c>
      <c r="B22" s="14">
        <v>1000</v>
      </c>
      <c r="C22" s="14">
        <v>1000</v>
      </c>
      <c r="D22" s="14">
        <v>1000</v>
      </c>
      <c r="E22" s="14">
        <v>1000</v>
      </c>
    </row>
    <row customFormat="1" r="23" s="18" spans="1:5" x14ac:dyDescent="0.25">
      <c r="A23" s="13" t="s">
        <v>2425</v>
      </c>
      <c r="B23" s="14">
        <v>2</v>
      </c>
      <c r="C23" s="14">
        <v>0.62</v>
      </c>
      <c r="D23" s="14">
        <v>0.62</v>
      </c>
      <c r="E23" s="14">
        <v>0.62</v>
      </c>
    </row>
    <row customFormat="1" r="24" s="18" spans="1:5" x14ac:dyDescent="0.25">
      <c r="A24" s="13" t="s">
        <v>2426</v>
      </c>
      <c r="B24" s="14">
        <v>0</v>
      </c>
      <c r="C24" s="14">
        <v>0</v>
      </c>
      <c r="D24" s="14">
        <v>0</v>
      </c>
      <c r="E24" s="14">
        <v>0</v>
      </c>
    </row>
    <row customFormat="1" r="25" s="18" spans="1:5" x14ac:dyDescent="0.25">
      <c r="A25" s="13" t="s">
        <v>2427</v>
      </c>
      <c r="B25" s="14">
        <v>1</v>
      </c>
      <c r="C25" s="14">
        <v>1</v>
      </c>
      <c r="D25" s="14">
        <v>1</v>
      </c>
      <c r="E25" s="14">
        <v>1</v>
      </c>
    </row>
    <row customFormat="1" r="26" s="193" spans="1:5" x14ac:dyDescent="0.25">
      <c r="A26" s="190" t="s">
        <v>2441</v>
      </c>
      <c r="B26" s="191"/>
      <c r="C26" s="191"/>
      <c r="D26" s="191"/>
      <c r="E26" s="192"/>
    </row>
    <row customFormat="1" r="27" s="18" spans="1:5" x14ac:dyDescent="0.25">
      <c r="A27" s="13" t="s">
        <v>2442</v>
      </c>
      <c r="B27" s="14"/>
      <c r="C27" s="14"/>
      <c r="D27" s="14"/>
      <c r="E27" s="14"/>
    </row>
    <row customFormat="1" r="28" s="18" spans="1:5" x14ac:dyDescent="0.25">
      <c r="A28" s="13" t="s">
        <v>2443</v>
      </c>
      <c r="B28" s="26"/>
      <c r="C28" s="26"/>
      <c r="D28" s="26"/>
      <c r="E28" s="26"/>
    </row>
    <row customFormat="1" r="29" s="18" spans="1:5" x14ac:dyDescent="0.25">
      <c r="A29" s="59" t="s">
        <v>3304</v>
      </c>
      <c r="B29" s="14" t="s">
        <v>3150</v>
      </c>
      <c r="C29" s="14" t="s">
        <v>3150</v>
      </c>
      <c r="D29" s="14" t="s">
        <v>3217</v>
      </c>
      <c r="E29" s="14" t="s">
        <v>3218</v>
      </c>
    </row>
    <row customFormat="1" ht="45" r="30" s="18" spans="1:5" x14ac:dyDescent="0.25">
      <c r="A30" s="13" t="s">
        <v>134</v>
      </c>
      <c r="B30" s="26" t="s">
        <v>3144</v>
      </c>
      <c r="C30" s="26" t="s">
        <v>3219</v>
      </c>
      <c r="D30" s="26" t="s">
        <v>3220</v>
      </c>
      <c r="E30" s="26" t="s">
        <v>3221</v>
      </c>
    </row>
    <row customFormat="1" ht="30" r="31" s="18" spans="1:5" x14ac:dyDescent="0.25">
      <c r="A31" s="13" t="s">
        <v>2432</v>
      </c>
      <c r="B31" s="14" t="s">
        <v>3150</v>
      </c>
      <c r="C31" s="14" t="s">
        <v>3592</v>
      </c>
      <c r="D31" s="14" t="s">
        <v>3222</v>
      </c>
      <c r="E31" s="14" t="s">
        <v>3223</v>
      </c>
    </row>
    <row customFormat="1" ht="45" r="32" s="18" spans="1:5" x14ac:dyDescent="0.25">
      <c r="A32" s="13" t="s">
        <v>2439</v>
      </c>
      <c r="B32" s="26" t="s">
        <v>3144</v>
      </c>
      <c r="C32" s="26" t="s">
        <v>3219</v>
      </c>
      <c r="D32" s="26" t="s">
        <v>3220</v>
      </c>
      <c r="E32" s="26" t="s">
        <v>3221</v>
      </c>
    </row>
    <row customFormat="1" r="33" s="18" spans="1:5" x14ac:dyDescent="0.25">
      <c r="A33" s="13" t="s">
        <v>2440</v>
      </c>
      <c r="B33" s="14" t="s">
        <v>3150</v>
      </c>
      <c r="C33" s="14" t="s">
        <v>3224</v>
      </c>
      <c r="D33" s="14" t="s">
        <v>3225</v>
      </c>
      <c r="E33" s="14" t="s">
        <v>3226</v>
      </c>
    </row>
    <row customFormat="1" ht="45" r="34" s="18" spans="1:5" x14ac:dyDescent="0.25">
      <c r="A34" s="13" t="s">
        <v>2433</v>
      </c>
      <c r="B34" s="26" t="s">
        <v>3144</v>
      </c>
      <c r="C34" s="26" t="s">
        <v>3219</v>
      </c>
      <c r="D34" s="26" t="s">
        <v>3220</v>
      </c>
      <c r="E34" s="26" t="s">
        <v>3221</v>
      </c>
    </row>
    <row customFormat="1" r="35" s="18" spans="1:5" x14ac:dyDescent="0.25">
      <c r="A35" s="13" t="s">
        <v>2423</v>
      </c>
      <c r="B35" s="14" t="s">
        <v>3150</v>
      </c>
      <c r="C35" s="14" t="s">
        <v>3227</v>
      </c>
      <c r="D35" s="14" t="s">
        <v>3228</v>
      </c>
      <c r="E35" s="14" t="s">
        <v>3229</v>
      </c>
    </row>
    <row customFormat="1" ht="45" r="36" s="18" spans="1:5" x14ac:dyDescent="0.25">
      <c r="A36" s="13" t="s">
        <v>2424</v>
      </c>
      <c r="B36" s="26" t="s">
        <v>3144</v>
      </c>
      <c r="C36" s="26" t="s">
        <v>3219</v>
      </c>
      <c r="D36" s="26" t="s">
        <v>3220</v>
      </c>
      <c r="E36" s="26" t="s">
        <v>3221</v>
      </c>
    </row>
    <row customFormat="1" r="37" s="18" spans="1:5" x14ac:dyDescent="0.25">
      <c r="A37" s="13" t="s">
        <v>2425</v>
      </c>
      <c r="B37" s="14" t="s">
        <v>3150</v>
      </c>
      <c r="C37" s="14" t="s">
        <v>3230</v>
      </c>
      <c r="D37" s="14" t="s">
        <v>3231</v>
      </c>
      <c r="E37" s="14" t="s">
        <v>3232</v>
      </c>
    </row>
    <row customFormat="1" r="38" s="18" spans="1:5" x14ac:dyDescent="0.25">
      <c r="A38" s="13" t="s">
        <v>2426</v>
      </c>
      <c r="B38" s="26" t="s">
        <v>3075</v>
      </c>
      <c r="C38" s="26" t="s">
        <v>3075</v>
      </c>
      <c r="D38" s="26" t="s">
        <v>3075</v>
      </c>
      <c r="E38" s="26" t="s">
        <v>3075</v>
      </c>
    </row>
    <row customFormat="1" r="39" s="18" spans="1:5" x14ac:dyDescent="0.25">
      <c r="A39" s="13" t="s">
        <v>2427</v>
      </c>
      <c r="B39" s="14" t="s">
        <v>3150</v>
      </c>
      <c r="C39" s="14" t="s">
        <v>3233</v>
      </c>
      <c r="D39" s="14" t="s">
        <v>3234</v>
      </c>
      <c r="E39" s="14" t="s">
        <v>3235</v>
      </c>
    </row>
    <row customFormat="1" r="40" s="18" spans="1:5" x14ac:dyDescent="0.25">
      <c r="A40" s="13" t="s">
        <v>2428</v>
      </c>
      <c r="B40" s="26" t="s">
        <v>3075</v>
      </c>
      <c r="C40" s="26" t="s">
        <v>3075</v>
      </c>
      <c r="D40" s="26" t="s">
        <v>3075</v>
      </c>
      <c r="E40" s="26" t="s">
        <v>3075</v>
      </c>
    </row>
    <row customFormat="1" r="41" s="18" spans="1:5" x14ac:dyDescent="0.25">
      <c r="A41" s="13" t="s">
        <v>2429</v>
      </c>
      <c r="B41" s="14" t="s">
        <v>3075</v>
      </c>
      <c r="C41" s="14" t="s">
        <v>3075</v>
      </c>
      <c r="D41" s="14" t="s">
        <v>3236</v>
      </c>
      <c r="E41" s="14" t="s">
        <v>3237</v>
      </c>
    </row>
    <row customFormat="1" r="42" s="193" spans="1:5" x14ac:dyDescent="0.25">
      <c r="A42" s="190" t="s">
        <v>2430</v>
      </c>
      <c r="B42" s="191"/>
    </row>
    <row customFormat="1" r="43" s="18" spans="1:5" x14ac:dyDescent="0.25">
      <c r="A43" s="18" t="s">
        <v>2431</v>
      </c>
      <c r="B43" s="14"/>
      <c r="C43" s="14"/>
      <c r="D43" s="14"/>
      <c r="E43" s="14"/>
    </row>
    <row customFormat="1" r="44" s="18" spans="1:5" x14ac:dyDescent="0.25">
      <c r="A44" s="59" t="s">
        <v>3304</v>
      </c>
      <c r="B44" s="14">
        <v>1</v>
      </c>
      <c r="C44" s="14" t="s">
        <v>3442</v>
      </c>
      <c r="D44" s="14" t="s">
        <v>3238</v>
      </c>
      <c r="E44" s="14" t="s">
        <v>3239</v>
      </c>
    </row>
    <row customFormat="1" ht="30" r="45" s="18" spans="1:5" x14ac:dyDescent="0.25">
      <c r="A45" s="13" t="s">
        <v>134</v>
      </c>
      <c r="B45" s="14"/>
      <c r="C45" s="14" t="s">
        <v>3593</v>
      </c>
      <c r="D45" s="14"/>
      <c r="E45" s="14"/>
    </row>
    <row customFormat="1" r="46" s="18" spans="1:5" x14ac:dyDescent="0.25">
      <c r="A46" s="13" t="s">
        <v>2432</v>
      </c>
      <c r="B46" s="14">
        <v>1</v>
      </c>
      <c r="C46" s="14" t="s">
        <v>3240</v>
      </c>
      <c r="D46" s="14" t="s">
        <v>3241</v>
      </c>
      <c r="E46" s="14" t="s">
        <v>3242</v>
      </c>
    </row>
    <row customFormat="1" ht="30" r="47" s="18" spans="1:5" x14ac:dyDescent="0.25">
      <c r="A47" s="13" t="s">
        <v>2433</v>
      </c>
      <c r="B47" s="14"/>
      <c r="C47" s="14" t="s">
        <v>3593</v>
      </c>
      <c r="D47" s="14"/>
      <c r="E47" s="14"/>
    </row>
    <row customFormat="1" r="48" s="18" spans="1:5" x14ac:dyDescent="0.25">
      <c r="A48" s="13" t="s">
        <v>2423</v>
      </c>
      <c r="B48" s="14">
        <v>1</v>
      </c>
      <c r="C48" s="14" t="s">
        <v>3243</v>
      </c>
      <c r="D48" s="14" t="s">
        <v>3244</v>
      </c>
      <c r="E48" s="14" t="s">
        <v>3245</v>
      </c>
    </row>
    <row customFormat="1" ht="30" r="49" s="18" spans="1:5" x14ac:dyDescent="0.25">
      <c r="A49" s="13" t="s">
        <v>2424</v>
      </c>
      <c r="B49" s="14"/>
      <c r="C49" s="14" t="s">
        <v>3593</v>
      </c>
      <c r="D49" s="14"/>
      <c r="E49" s="14"/>
    </row>
    <row customFormat="1" ht="30" r="50" s="18" spans="1:5" x14ac:dyDescent="0.25">
      <c r="A50" s="13" t="s">
        <v>2425</v>
      </c>
      <c r="B50" s="14">
        <v>1</v>
      </c>
      <c r="C50" s="14" t="s">
        <v>3246</v>
      </c>
      <c r="D50" s="14" t="s">
        <v>3247</v>
      </c>
      <c r="E50" s="14" t="s">
        <v>3248</v>
      </c>
    </row>
    <row customFormat="1" ht="30" r="51" s="18" spans="1:5" x14ac:dyDescent="0.25">
      <c r="A51" s="13" t="s">
        <v>2426</v>
      </c>
      <c r="B51" s="14"/>
      <c r="C51" s="14" t="s">
        <v>3593</v>
      </c>
      <c r="D51" s="14"/>
      <c r="E51" s="14"/>
    </row>
    <row customFormat="1" r="52" s="18" spans="1:5" x14ac:dyDescent="0.25">
      <c r="A52" s="13" t="s">
        <v>2427</v>
      </c>
      <c r="B52" s="14">
        <v>1</v>
      </c>
      <c r="C52" s="14" t="s">
        <v>3249</v>
      </c>
      <c r="D52" s="14" t="s">
        <v>3250</v>
      </c>
      <c r="E52" s="14" t="s">
        <v>3251</v>
      </c>
    </row>
    <row customFormat="1" r="53" s="193" spans="1:5" x14ac:dyDescent="0.25">
      <c r="A53" s="193" t="s">
        <v>3489</v>
      </c>
    </row>
    <row customFormat="1" r="54" s="124" spans="1:5" x14ac:dyDescent="0.25">
      <c r="A54" s="123" t="s">
        <v>3493</v>
      </c>
      <c r="B54" t="s">
        <v>37</v>
      </c>
      <c r="C54" s="139" t="s">
        <v>3499</v>
      </c>
    </row>
    <row customFormat="1" ht="45" r="55" s="18" spans="1:5" x14ac:dyDescent="0.25">
      <c r="A55" s="13" t="s">
        <v>3490</v>
      </c>
      <c r="B55" s="125" t="s">
        <v>3494</v>
      </c>
      <c r="C55" s="125" t="s">
        <v>3494</v>
      </c>
      <c r="D55" s="14"/>
      <c r="E55" s="14"/>
    </row>
    <row customFormat="1" ht="30" r="56" s="18" spans="1:5" x14ac:dyDescent="0.25">
      <c r="A56" s="13" t="s">
        <v>3491</v>
      </c>
      <c r="B56" s="125" t="s">
        <v>3495</v>
      </c>
      <c r="C56" s="125" t="s">
        <v>3495</v>
      </c>
      <c r="D56" s="14"/>
      <c r="E56" s="14"/>
    </row>
    <row customFormat="1" r="57" s="18" spans="1:5" x14ac:dyDescent="0.25">
      <c r="A57" s="13" t="s">
        <v>3492</v>
      </c>
      <c r="B57" s="125" t="s">
        <v>3496</v>
      </c>
      <c r="C57" s="125" t="s">
        <v>3496</v>
      </c>
      <c r="D57" s="14"/>
      <c r="E57" s="14"/>
    </row>
    <row customFormat="1" r="58" s="18" spans="1:5" x14ac:dyDescent="0.25">
      <c r="A58" s="13" t="s">
        <v>3500</v>
      </c>
      <c r="B58" s="18" t="s">
        <v>3476</v>
      </c>
      <c r="C58" s="18" t="s">
        <v>3476</v>
      </c>
    </row>
    <row customFormat="1" r="59" s="19" spans="1:5" x14ac:dyDescent="0.25">
      <c r="A59" s="122"/>
      <c r="B59" s="110"/>
      <c r="C59" s="156"/>
      <c r="D59" s="110"/>
      <c r="E59" s="110"/>
    </row>
    <row r="60" spans="1:5" x14ac:dyDescent="0.25">
      <c r="A60" s="40"/>
      <c r="B60" s="19"/>
    </row>
    <row customFormat="1" ht="15.75" r="61" s="17" spans="1:5" thickBot="1" x14ac:dyDescent="0.3">
      <c r="A61" s="20"/>
      <c r="B61" s="19"/>
    </row>
    <row r="62" spans="1:5" x14ac:dyDescent="0.25">
      <c r="A62" s="194" t="s">
        <v>2434</v>
      </c>
      <c r="B62" s="195"/>
    </row>
    <row ht="210" r="63" spans="1:5" x14ac:dyDescent="0.25">
      <c r="A63" s="24" t="s">
        <v>2445</v>
      </c>
      <c r="B63" s="21" t="s">
        <v>2447</v>
      </c>
    </row>
    <row ht="90.75" r="64" spans="1: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 A33 A35 A37 A39 A41:XFD41 C31:XFD31 C33:XFD33 C35:XFD35 C37:XFD37 C39:XFD39">
    <cfRule dxfId="65" priority="3" type="expression">
      <formula>A$12="Amount"</formula>
    </cfRule>
  </conditionalFormatting>
  <conditionalFormatting sqref="A16:XFD16 A18:XFD18 A20:XFD20 A22:XFD22 A24:XFD24 A45:XFD45 A30:XFD30 A32:XFD32 A34:XFD34 A38:XFD38 A40:XFD40 A36:XFD36 A47:XFD47 A49:XFD49 A51:XFD51">
    <cfRule dxfId="64"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D55:E57 B41:E41 C37:E37 C35:E35 C33:E33 C31:E31 C39:E39"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B31 B33 B35 B37 B39 B1:B2"/>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5"/>
  <sheetViews>
    <sheetView workbookViewId="0">
      <pane activePane="topRight" state="frozen" topLeftCell="B1" xSplit="1"/>
      <selection activeCell="B1" pane="topRight" sqref="B1:B2"/>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s="18" t="s">
        <v>3046</v>
      </c>
      <c r="C2" s="18" t="s">
        <v>3046</v>
      </c>
      <c r="D2" s="18" t="s">
        <v>3046</v>
      </c>
      <c r="E2" s="18" t="s">
        <v>3046</v>
      </c>
      <c r="F2" s="18" t="s">
        <v>3046</v>
      </c>
      <c r="G2" s="18" t="s">
        <v>3046</v>
      </c>
    </row>
    <row customFormat="1" r="3" s="18" spans="1:7" x14ac:dyDescent="0.25">
      <c r="A3" s="18" t="s">
        <v>3203</v>
      </c>
    </row>
    <row customFormat="1" r="4" s="18" spans="1:7" x14ac:dyDescent="0.25">
      <c r="A4" s="18" t="s">
        <v>3285</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0002APP20221206344</v>
      </c>
      <c r="C8" s="18" t="str">
        <f>'1.TabCustomerMainData'!C$13</f>
        <v>0002APP20221206138</v>
      </c>
    </row>
    <row customFormat="1" r="9" s="18" spans="1:7" x14ac:dyDescent="0.25">
      <c r="A9" s="33" t="s">
        <v>3435</v>
      </c>
    </row>
    <row customFormat="1" r="10" s="18" spans="1:7" x14ac:dyDescent="0.25">
      <c r="A10" s="18" t="s">
        <v>3424</v>
      </c>
      <c r="B10" s="18" t="s">
        <v>3441</v>
      </c>
      <c r="C10" s="18" t="s">
        <v>3441</v>
      </c>
    </row>
    <row customFormat="1" r="11" s="104" spans="1:7" x14ac:dyDescent="0.25">
      <c r="A11" s="111" t="s">
        <v>3419</v>
      </c>
      <c r="B11" s="102"/>
    </row>
    <row customFormat="1" ht="15.75" r="12" s="42" spans="1:7" thickBot="1" x14ac:dyDescent="0.3">
      <c r="A12" s="68" t="s">
        <v>3414</v>
      </c>
      <c r="B12" s="41">
        <v>1000000</v>
      </c>
      <c r="C12" s="41">
        <v>1000000</v>
      </c>
      <c r="D12" s="41">
        <v>1000000</v>
      </c>
      <c r="E12" s="41">
        <v>1000000</v>
      </c>
    </row>
    <row customFormat="1" ht="16.5" r="13" s="44" spans="1:7" thickBot="1" thickTop="1" x14ac:dyDescent="0.3">
      <c r="A13" s="69" t="s">
        <v>3415</v>
      </c>
      <c r="B13">
        <v>0</v>
      </c>
      <c r="C13" s="43">
        <v>0</v>
      </c>
      <c r="D13" s="43">
        <v>0</v>
      </c>
      <c r="E13" s="43">
        <v>0</v>
      </c>
    </row>
    <row customFormat="1" ht="16.5" r="14" s="44" spans="1:7" thickBot="1" thickTop="1" x14ac:dyDescent="0.3">
      <c r="A14" s="69" t="s">
        <v>3416</v>
      </c>
      <c r="B14">
        <v>0</v>
      </c>
      <c r="C14" s="43">
        <v>0</v>
      </c>
      <c r="D14" s="43">
        <v>0</v>
      </c>
      <c r="E14" s="43">
        <v>0</v>
      </c>
    </row>
    <row customFormat="1" ht="16.5" r="15" s="44" spans="1:7" thickBot="1" thickTop="1" x14ac:dyDescent="0.3">
      <c r="A15" s="69" t="s">
        <v>3417</v>
      </c>
      <c r="B15" s="43">
        <v>2010</v>
      </c>
      <c r="C15" s="43">
        <v>10</v>
      </c>
      <c r="D15" s="43">
        <v>10</v>
      </c>
      <c r="E15" s="43">
        <v>10</v>
      </c>
    </row>
    <row customFormat="1" ht="16.5" r="16" s="44" spans="1:7" thickBot="1" thickTop="1" x14ac:dyDescent="0.3">
      <c r="A16" s="69" t="s">
        <v>3418</v>
      </c>
      <c r="B16" s="43">
        <v>4010</v>
      </c>
      <c r="C16" s="43">
        <v>10</v>
      </c>
      <c r="D16" s="43">
        <v>10</v>
      </c>
      <c r="E16" s="43">
        <v>10</v>
      </c>
    </row>
    <row ht="15.75" r="17" spans="1:5" thickTop="1" x14ac:dyDescent="0.25">
      <c r="A17" s="115" t="s">
        <v>3448</v>
      </c>
      <c r="B17" s="116">
        <f>B12+B13+B14+B15+B16</f>
        <v>1006020</v>
      </c>
      <c r="C17" s="116">
        <f>C12+C13+C14+C15+C16</f>
        <v>1000020</v>
      </c>
    </row>
    <row customFormat="1" r="18" s="193" spans="1:5" x14ac:dyDescent="0.25">
      <c r="A18" s="193" t="s">
        <v>3489</v>
      </c>
    </row>
    <row customFormat="1" r="19" s="124" spans="1:5" x14ac:dyDescent="0.25">
      <c r="A19" s="123" t="s">
        <v>3493</v>
      </c>
      <c r="B19" s="123" t="s">
        <v>37</v>
      </c>
      <c r="C19" s="123" t="s">
        <v>3499</v>
      </c>
    </row>
    <row customFormat="1" ht="45" r="20" s="18" spans="1:5" x14ac:dyDescent="0.25">
      <c r="A20" s="13" t="s">
        <v>3490</v>
      </c>
      <c r="B20" s="125" t="s">
        <v>3494</v>
      </c>
      <c r="C20" s="125" t="s">
        <v>3494</v>
      </c>
      <c r="D20" s="14"/>
      <c r="E20" s="14"/>
    </row>
    <row customFormat="1" ht="30" r="21" s="18" spans="1:5" x14ac:dyDescent="0.25">
      <c r="A21" s="13" t="s">
        <v>3491</v>
      </c>
      <c r="B21" s="125" t="s">
        <v>3497</v>
      </c>
      <c r="C21" s="125" t="s">
        <v>3497</v>
      </c>
      <c r="D21" s="14"/>
      <c r="E21" s="14"/>
    </row>
    <row customFormat="1" r="22" s="18" spans="1:5" x14ac:dyDescent="0.25">
      <c r="A22" s="13" t="s">
        <v>3492</v>
      </c>
      <c r="B22" s="125" t="s">
        <v>3498</v>
      </c>
      <c r="C22" s="125" t="s">
        <v>3498</v>
      </c>
      <c r="D22" s="14"/>
      <c r="E22" s="14"/>
    </row>
    <row customFormat="1" r="23" s="18" spans="1:5" x14ac:dyDescent="0.25">
      <c r="A23" s="13" t="s">
        <v>3500</v>
      </c>
      <c r="B23" s="18" t="s">
        <v>3501</v>
      </c>
      <c r="C23" s="18" t="s">
        <v>3501</v>
      </c>
    </row>
    <row ht="120" r="24" spans="1:5" x14ac:dyDescent="0.25">
      <c r="A24" s="126" t="s">
        <v>3413</v>
      </c>
      <c r="B24" s="127" t="s">
        <v>3420</v>
      </c>
    </row>
    <row r="25" spans="1:5" x14ac:dyDescent="0.25">
      <c r="A25" s="110"/>
      <c r="B25" s="110"/>
    </row>
  </sheetData>
  <mergeCells count="1">
    <mergeCell ref="A18:XFD18"/>
  </mergeCells>
  <conditionalFormatting sqref="A23 A20:XFD22">
    <cfRule dxfId="63" priority="1" type="expression">
      <formula>A$12="Amount"</formula>
    </cfRule>
  </conditionalFormatting>
  <dataValidations count="7">
    <dataValidation allowBlank="1" errorStyle="information" showErrorMessage="1" showInputMessage="1" sqref="B12:F16"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1:C21" type="list">
      <formula1>"Data is incomplete,Other Reason,Wrong input data"</formula1>
    </dataValidation>
    <dataValidation allowBlank="1" errorStyle="information" showErrorMessage="1" showInputMessage="1" sqref="B20:C20" type="list">
      <formula1>"Edit Application Data"</formula1>
    </dataValidation>
    <dataValidation allowBlank="1" errorStyle="information" showErrorMessage="1" showInputMessage="1" sqref="D20:E22" type="custom">
      <formula1>D$12="Percentage"</formula1>
    </dataValidation>
    <dataValidation allowBlank="1" showErrorMessage="1" showInputMessage="1" sqref="B19:C19" type="list">
      <formula1>"Yes,No,Done"</formula1>
    </dataValidation>
    <dataValidation allowBlank="1" errorStyle="information" showErrorMessage="1" showInputMessage="1" sqref="B22:C22 B1:B2"/>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workbookViewId="0">
      <pane activePane="topRight" state="frozen" topLeftCell="B1" xSplit="1"/>
      <selection activeCell="B17" pane="topRight" sqref="B17"/>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3202</v>
      </c>
      <c r="B2" t="s">
        <v>3046</v>
      </c>
      <c r="C2" s="18" t="s">
        <v>3046</v>
      </c>
      <c r="D2" s="18" t="s">
        <v>3046</v>
      </c>
      <c r="E2" s="18" t="s">
        <v>3046</v>
      </c>
      <c r="F2" s="18" t="s">
        <v>3046</v>
      </c>
      <c r="G2" s="18" t="s">
        <v>3046</v>
      </c>
    </row>
    <row customFormat="1" r="3" s="18" spans="1:7" x14ac:dyDescent="0.25">
      <c r="A3" s="18" t="s">
        <v>3203</v>
      </c>
    </row>
    <row customFormat="1" ht="16.5" r="4" s="18" spans="1:7" x14ac:dyDescent="0.3">
      <c r="A4" s="33" t="s">
        <v>3285</v>
      </c>
      <c r="B4" s="106">
        <f>COUNTIFS($A$12:$A$18, "*$*",B12:B18, "")</f>
        <v>0</v>
      </c>
      <c r="C4" s="106">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3435</v>
      </c>
    </row>
    <row customFormat="1" r="10" s="18" spans="1:7" x14ac:dyDescent="0.25">
      <c r="A10" s="18" t="s">
        <v>3436</v>
      </c>
      <c r="B10" s="18" t="s">
        <v>3441</v>
      </c>
      <c r="C10" s="18" t="s">
        <v>3441</v>
      </c>
    </row>
    <row customFormat="1" r="11" s="103" spans="1:7" x14ac:dyDescent="0.25">
      <c r="B11" s="102"/>
    </row>
    <row customFormat="1" r="12" s="18" spans="1:7" x14ac:dyDescent="0.25">
      <c r="A12" s="75" t="s">
        <v>3350</v>
      </c>
      <c r="B12" s="18" t="str">
        <f>'1.TabCustomerMainData'!$B$13</f>
        <v>0002APP20221206344</v>
      </c>
      <c r="C12" s="18" t="str">
        <f>'1.TabCustomerMainData'!$C$13</f>
        <v>0002APP20221206138</v>
      </c>
    </row>
    <row customFormat="1" r="13" s="18" spans="1:7" x14ac:dyDescent="0.25">
      <c r="A13" s="59" t="s">
        <v>3398</v>
      </c>
      <c r="B13" t="s">
        <v>5</v>
      </c>
      <c r="C13" t="s">
        <v>3622</v>
      </c>
      <c r="D13" s="17" t="s">
        <v>3199</v>
      </c>
      <c r="E13" s="17" t="s">
        <v>3199</v>
      </c>
    </row>
    <row customFormat="1" r="14" s="18" spans="1:7" x14ac:dyDescent="0.25">
      <c r="A14" s="57" t="s">
        <v>3399</v>
      </c>
      <c r="B14" s="18" t="s">
        <v>87</v>
      </c>
      <c r="C14" s="18" t="s">
        <v>87</v>
      </c>
      <c r="D14" s="18" t="s">
        <v>87</v>
      </c>
      <c r="E14" s="18" t="s">
        <v>87</v>
      </c>
    </row>
    <row customFormat="1" r="15" s="18" spans="1:7" x14ac:dyDescent="0.25">
      <c r="A15" s="59" t="s">
        <v>3400</v>
      </c>
      <c r="B15" t="s">
        <v>3568</v>
      </c>
      <c r="C15" t="s">
        <v>3599</v>
      </c>
      <c r="D15" s="17" t="s">
        <v>3200</v>
      </c>
      <c r="E15" s="17" t="s">
        <v>3200</v>
      </c>
    </row>
    <row customFormat="1" r="16" s="18" spans="1:7" x14ac:dyDescent="0.25">
      <c r="A16" s="57" t="s">
        <v>3399</v>
      </c>
      <c r="B16" s="18" t="s">
        <v>117</v>
      </c>
      <c r="C16" s="18" t="s">
        <v>87</v>
      </c>
      <c r="D16" s="18" t="s">
        <v>87</v>
      </c>
      <c r="E16" s="18" t="s">
        <v>87</v>
      </c>
    </row>
    <row customFormat="1" r="17" s="18" spans="1:5" x14ac:dyDescent="0.25">
      <c r="A17" s="59" t="s">
        <v>3401</v>
      </c>
      <c r="B17" t="s">
        <v>3633</v>
      </c>
      <c r="C17" t="s">
        <v>3623</v>
      </c>
      <c r="D17" s="17" t="s">
        <v>3201</v>
      </c>
      <c r="E17" s="17" t="s">
        <v>3201</v>
      </c>
    </row>
    <row customFormat="1" r="18" s="18" spans="1:5" x14ac:dyDescent="0.25">
      <c r="A18" s="57" t="s">
        <v>3399</v>
      </c>
      <c r="B18" s="18" t="s">
        <v>117</v>
      </c>
      <c r="C18" s="18" t="s">
        <v>87</v>
      </c>
      <c r="D18" s="18" t="s">
        <v>87</v>
      </c>
      <c r="E18" s="18" t="s">
        <v>87</v>
      </c>
    </row>
  </sheetData>
  <conditionalFormatting sqref="B17">
    <cfRule dxfId="62" priority="1" type="expression">
      <formula>B$13="Input Data"</formula>
    </cfRule>
  </conditionalFormatting>
  <dataValidations count="2">
    <dataValidation allowBlank="1" errorStyle="information" showErrorMessage="1" showInputMessage="1" sqref="A10 A5:A8 D1:XFD10 B5:C10 A1:C3"/>
    <dataValidation allowBlank="1" errorStyle="information" showErrorMessage="1" showInputMessage="1" sqref="B17" type="custom">
      <formula1>B$13="LookUp"</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3252</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3260</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3253</v>
      </c>
      <c r="DQ7" s="29" t="s">
        <v>3254</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3430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3170</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3171</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3172</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3173</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3261</v>
      </c>
      <c r="AR30" s="29" t="s">
        <v>504</v>
      </c>
      <c r="AS30" s="29" t="s">
        <v>2507</v>
      </c>
      <c r="CH30" s="29" t="s">
        <v>3259</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3257</v>
      </c>
      <c r="DH31" s="29" t="s">
        <v>3258</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3253</v>
      </c>
      <c r="DH32" s="29" t="s">
        <v>3254</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3255</v>
      </c>
      <c r="DH33" s="29" t="s">
        <v>3256</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3255</v>
      </c>
      <c r="DQ34" s="29" t="s">
        <v>3256</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3257</v>
      </c>
      <c r="DQ92" s="29" t="s">
        <v>3258</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2023-02-23T17:55:28Z</dcterms:modified>
</cp:coreProperties>
</file>