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BNI\Simulasi\"/>
    </mc:Choice>
  </mc:AlternateContent>
  <bookViews>
    <workbookView xWindow="0" yWindow="0" windowWidth="19200" windowHeight="1149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8" i="6" l="1"/>
  <c r="B6" i="12" l="1"/>
  <c r="C21" i="6" l="1"/>
  <c r="B7" i="6" l="1"/>
  <c r="B3" i="12" s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11" i="12"/>
  <c r="B5" i="12"/>
  <c r="B10" i="12" l="1"/>
  <c r="B9" i="12"/>
  <c r="B13" i="6"/>
  <c r="B12" i="6"/>
  <c r="B7" i="12"/>
  <c r="J83" i="6"/>
  <c r="B14" i="12" l="1"/>
  <c r="K83" i="6"/>
  <c r="J84" i="6" s="1"/>
  <c r="G20" i="6"/>
  <c r="G23" i="6"/>
  <c r="G22" i="6"/>
  <c r="G21" i="6"/>
  <c r="F150" i="12" l="1"/>
  <c r="D152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D17" i="12" l="1"/>
  <c r="F151" i="12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F17" i="12" l="1"/>
  <c r="E18" i="12" s="1"/>
  <c r="D18" i="12" s="1"/>
  <c r="F18" i="12" s="1"/>
  <c r="E153" i="12"/>
  <c r="D219" i="12"/>
  <c r="D84" i="12"/>
  <c r="F84" i="12" s="1"/>
  <c r="E85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E214" i="12" l="1"/>
  <c r="D276" i="12"/>
  <c r="F276" i="12" s="1"/>
  <c r="B148" i="12"/>
  <c r="C153" i="12" l="1"/>
  <c r="D153" i="12" s="1"/>
  <c r="F153" i="12" s="1"/>
  <c r="E154" i="12" s="1"/>
  <c r="C154" i="12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4" i="12" l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D157" i="12" s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D1" i="6" l="1"/>
  <c r="B19" i="6" s="1"/>
  <c r="E148" i="12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<sst xmlns="http://schemas.openxmlformats.org/spreadsheetml/2006/main" count="312" uniqueCount="103">
  <si>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</si>
  <si>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</si>
  <si>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</si>
  <si>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</si>
  <si>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</si>
  <si>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</si>
  <si>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</si>
  <si>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</si>
  <si>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</si>
  <si>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</si>
  <si>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</si>
  <si>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</si>
  <si>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</si>
  <si>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</si>
  <si>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</si>
  <si>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</si>
  <si>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</si>
  <si>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</si>
  <si>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</si>
  <si>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</si>
  <si>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</si>
  <si>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</si>
  <si>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</si>
  <si>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</si>
  <si>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</si>
  <si>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</si>
  <si>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</si>
  <si>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</si>
  <si>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</si>
  <si>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</si>
  <si>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</si>
  <si>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</si>
  <si>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</si>
  <si>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</si>
  <si>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</si>
  <si>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</si>
  <si>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</si>
  <si>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</si>
  <si>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</si>
  <si>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</si>
  <si>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</si>
  <si>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</si>
  <si>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</si>
  <si>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</si>
  <si>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</si>
  <si>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</si>
  <si>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</si>
  <si>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</si>
  <si>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</si>
  <si>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</si>
  <si>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</si>
  <si>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</si>
  <si>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</si>
  <si>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</si>
  <si>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</si>
  <si>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</si>
  <si>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</si>
  <si>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</si>
  <si>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</si>
  <si>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</si>
  <si>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</si>
  <si>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</si>
  <si>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</si>
  <si>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</si>
  <si>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</si>
  <si>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</si>
  <si>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</si>
  <si>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</si>
  <si>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</si>
  <si>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</si>
  <si>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</si>
  <si>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</si>
  <si>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</si>
  <si>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</si>
  <si>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</si>
  <si>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</si>
  <si>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</si>
  <si>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</si>
  <si>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</si>
  <si>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</si>
  <si>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</si>
  <si>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</si>
  <si>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</si>
  <si>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</si>
  <si>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</si>
  <si>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</si>
  <si>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</si>
  <si>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</si>
  <si>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</si>
  <si>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</si>
  <si>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</si>
  <si>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</si>
  <si>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</si>
  <si>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</si>
  <si>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</si>
  <si>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</si>
  <si>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</si>
  <si>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</si>
  <si>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</si>
  <si>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</si>
  <si>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</si>
  <si>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</si>
  <si>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 xml:space="preserve">PO Rounding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</si>
</sst>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9" fillId="0" borderId="0" xfId="0" applyFont="1"/>
    <xf numFmtId="43" fontId="0" fillId="3" borderId="0" xfId="0" applyNumberFormat="1" applyFill="1"/>
    <xf numFmtId="0" fontId="8" fillId="2" borderId="0" xfId="0" applyFont="1" applyFill="1"/>
    <xf numFmtId="43" fontId="0" fillId="3" borderId="0" xfId="1" applyFont="1" applyFill="1"/>
    <xf numFmtId="4" fontId="11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3" fillId="0" borderId="0" xfId="0" applyFont="1"/>
    <xf numFmtId="0" fontId="8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quotePrefix="1" applyFont="1"/>
    <xf numFmtId="0" fontId="6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5" fillId="0" borderId="9" xfId="4" applyFont="1" applyBorder="1"/>
    <xf numFmtId="43" fontId="15" fillId="0" borderId="0" xfId="4" applyFont="1"/>
    <xf numFmtId="43" fontId="15" fillId="2" borderId="0" xfId="4" applyFont="1" applyFill="1"/>
    <xf numFmtId="0" fontId="15" fillId="2" borderId="0" xfId="3" applyFont="1" applyFill="1"/>
    <xf numFmtId="43" fontId="0" fillId="0" borderId="0" xfId="4" applyFont="1"/>
    <xf numFmtId="43" fontId="6" fillId="0" borderId="0" xfId="3" applyNumberFormat="1"/>
    <xf numFmtId="43" fontId="15" fillId="0" borderId="0" xfId="3" applyNumberFormat="1" applyFont="1"/>
    <xf numFmtId="0" fontId="15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6" fillId="0" borderId="0" xfId="3" applyAlignment="1">
      <alignment vertical="center" wrapText="1"/>
    </xf>
    <xf numFmtId="43" fontId="6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7" fillId="0" borderId="0" xfId="4" applyFont="1" applyAlignment="1">
      <alignment horizontal="left" vertical="center"/>
    </xf>
    <xf numFmtId="164" fontId="18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5" fillId="0" borderId="9" xfId="6" applyFont="1" applyBorder="1"/>
    <xf numFmtId="43" fontId="15" fillId="0" borderId="0" xfId="6" applyFont="1"/>
    <xf numFmtId="43" fontId="15" fillId="2" borderId="0" xfId="6" applyFont="1" applyFill="1"/>
    <xf numFmtId="0" fontId="15" fillId="2" borderId="0" xfId="0" applyFont="1" applyFill="1"/>
    <xf numFmtId="43" fontId="0" fillId="0" borderId="0" xfId="6" applyFont="1"/>
    <xf numFmtId="43" fontId="15" fillId="0" borderId="0" xfId="0" applyNumberFormat="1" applyFont="1"/>
    <xf numFmtId="0" fontId="15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7" fillId="0" borderId="0" xfId="6" applyFont="1" applyAlignment="1">
      <alignment horizontal="left" vertical="center"/>
    </xf>
    <xf numFmtId="164" fontId="18" fillId="0" borderId="0" xfId="7" applyNumberFormat="1" applyFont="1" applyAlignment="1">
      <alignment vertical="center"/>
    </xf>
    <xf numFmtId="4" fontId="18" fillId="0" borderId="0" xfId="0" applyNumberFormat="1" applyFont="1"/>
    <xf numFmtId="43" fontId="0" fillId="0" borderId="9" xfId="4" applyNumberFormat="1" applyFont="1" applyBorder="1"/>
    <xf numFmtId="0" fontId="15" fillId="0" borderId="0" xfId="3" applyFont="1"/>
    <xf numFmtId="8" fontId="15" fillId="2" borderId="0" xfId="6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43" fontId="15" fillId="2" borderId="0" xfId="1" applyFont="1" applyFill="1"/>
    <xf numFmtId="0" fontId="0" fillId="0" borderId="9" xfId="0" applyBorder="1" applyAlignment="1">
      <alignment horizontal="center"/>
    </xf>
    <xf numFmtId="43" fontId="8" fillId="0" borderId="0" xfId="4" applyFont="1"/>
    <xf numFmtId="0" fontId="4" fillId="0" borderId="0" xfId="0" applyFont="1" applyAlignment="1">
      <alignment horizontal="center"/>
    </xf>
    <xf numFmtId="4" fontId="18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2" fillId="0" borderId="0" xfId="0" applyFont="1"/>
    <xf numFmtId="0" fontId="3" fillId="0" borderId="0" xfId="0" applyFont="1"/>
    <xf numFmtId="40" fontId="15" fillId="2" borderId="0" xfId="6" applyNumberFormat="1" applyFont="1" applyFill="1"/>
    <xf numFmtId="40" fontId="15" fillId="2" borderId="0" xfId="4" applyNumberFormat="1" applyFont="1" applyFill="1"/>
    <xf numFmtId="4" fontId="15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5" fillId="0" borderId="9" xfId="0" applyNumberFormat="1" applyFont="1" applyBorder="1"/>
    <xf numFmtId="43" fontId="2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2" fillId="0" borderId="0" xfId="0" applyNumberFormat="1" applyFont="1" applyBorder="1"/>
    <xf numFmtId="2" fontId="12" fillId="0" borderId="9" xfId="0" applyNumberFormat="1" applyFont="1" applyBorder="1"/>
    <xf numFmtId="0" fontId="0" fillId="0" borderId="0" xfId="0" applyNumberFormat="1"/>
    <xf numFmtId="167" fontId="0" fillId="0" borderId="0" xfId="0" applyNumberFormat="1"/>
    <xf numFmtId="0" fontId="23" fillId="0" borderId="0" xfId="0" applyFont="1"/>
    <xf numFmtId="43" fontId="1" fillId="0" borderId="0" xfId="4" applyFont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9" fillId="0" borderId="0" xfId="3" applyFont="1" applyAlignment="1">
      <alignment horizontal="center"/>
    </xf>
    <xf numFmtId="43" fontId="16" fillId="5" borderId="0" xfId="4" applyFont="1" applyFill="1" applyAlignment="1">
      <alignment horizontal="left" vertical="top" wrapText="1"/>
    </xf>
    <xf numFmtId="0" fontId="19" fillId="0" borderId="0" xfId="0" applyFont="1" applyAlignment="1">
      <alignment horizontal="center"/>
    </xf>
    <xf numFmtId="43" fontId="16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14" sqref="D14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1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104209979.80464816</v>
      </c>
    </row>
    <row r="2" spans="1:9">
      <c r="A2" s="90" t="s">
        <v>98</v>
      </c>
      <c r="B2">
        <v>302020000</v>
      </c>
    </row>
    <row r="3" spans="1:9">
      <c r="A3" s="90" t="s">
        <v>70</v>
      </c>
      <c r="B3">
        <v>562823998.79999995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755100000</v>
      </c>
      <c r="C5" s="82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1" t="s">
        <v>99</v>
      </c>
      <c r="B6">
        <v>302020000</v>
      </c>
      <c r="C6" s="82" t="s">
        <v>93</v>
      </c>
      <c r="D6" s="5" t="s">
        <v>3</v>
      </c>
      <c r="E6">
        <v>25471000</v>
      </c>
      <c r="F6" s="82" t="s">
        <v>93</v>
      </c>
      <c r="G6" s="6" t="s">
        <v>12</v>
      </c>
      <c r="H6">
        <v>23911000</v>
      </c>
      <c r="I6" s="82" t="s">
        <v>93</v>
      </c>
    </row>
    <row r="7" spans="1:9">
      <c r="A7" t="s">
        <v>32</v>
      </c>
      <c r="B7" s="88">
        <f>B5-B6+D24+D25+D26+D27+D28+D29+D30+D31+D38</f>
        <v>458614019</v>
      </c>
      <c r="D7" s="5" t="s">
        <v>5</v>
      </c>
      <c r="E7">
        <v>9935047</v>
      </c>
      <c r="F7" s="82" t="s">
        <v>93</v>
      </c>
      <c r="G7" s="6" t="s">
        <v>14</v>
      </c>
      <c r="H7">
        <v>10872275</v>
      </c>
      <c r="I7" s="82" t="s">
        <v>93</v>
      </c>
    </row>
    <row r="8" spans="1:9">
      <c r="A8" t="s">
        <v>33</v>
      </c>
      <c r="B8">
        <v>0.14675371000000001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 s="19">
        <v>0</v>
      </c>
    </row>
    <row r="9" spans="1:9">
      <c r="A9" t="s">
        <v>34</v>
      </c>
      <c r="B9">
        <v>36</v>
      </c>
      <c r="C9" s="82" t="s">
        <v>93</v>
      </c>
      <c r="D9" s="5" t="s">
        <v>7</v>
      </c>
      <c r="E9">
        <v>6200000</v>
      </c>
      <c r="F9" s="82" t="s">
        <v>93</v>
      </c>
      <c r="G9" s="6" t="s">
        <v>16</v>
      </c>
      <c r="H9" s="19">
        <v>0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20">
        <f>B8/(12/B10)</f>
        <v>1.2229475833333335E-2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36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356426028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1</v>
      </c>
      <c r="C16" s="82" t="s">
        <v>93</v>
      </c>
      <c r="D16" s="81" t="s">
        <v>95</v>
      </c>
      <c r="E16">
        <v>0</v>
      </c>
      <c r="F16" s="82" t="s">
        <v>93</v>
      </c>
    </row>
    <row r="17" spans="1:13">
      <c r="A17" t="s">
        <v>41</v>
      </c>
      <c r="B17">
        <v>15633999.970000001</v>
      </c>
      <c r="C17" s="81" t="s">
        <v>92</v>
      </c>
    </row>
    <row r="18" spans="1:13">
      <c r="B18" s="89">
        <f>CEILING(B17,1000)</f>
        <v>15634000</v>
      </c>
      <c r="F18" s="2" t="s">
        <v>42</v>
      </c>
    </row>
    <row r="19" spans="1:13">
      <c r="A19" t="s">
        <v>90</v>
      </c>
      <c r="B19" s="13">
        <f ca="1">(D1/B7)/(B9/12/B10)*100</f>
        <v>7.5742691011987402</v>
      </c>
      <c r="F19" s="84" t="s">
        <v>43</v>
      </c>
      <c r="G19" s="21" t="s">
        <v>44</v>
      </c>
      <c r="I19" s="84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4">
        <v>0</v>
      </c>
      <c r="G20" s="99">
        <f>IF(B16=0,-B7,0)</f>
        <v>0</v>
      </c>
      <c r="I20" s="84">
        <v>0</v>
      </c>
      <c r="J20" s="99">
        <f>IF(B16=0,B37-C37,0)</f>
        <v>0</v>
      </c>
      <c r="L20" s="13">
        <v>0</v>
      </c>
    </row>
    <row r="21" spans="1:13">
      <c r="A21" s="21" t="s">
        <v>50</v>
      </c>
      <c r="B21" s="22"/>
      <c r="C21" s="23">
        <f>B5</f>
        <v>755100000</v>
      </c>
      <c r="D21" s="21"/>
      <c r="F21" s="104">
        <v>1</v>
      </c>
      <c r="G21" s="100">
        <f>IF($B$16=0,IF(F21&lt;=$E$16,$E$15,$B$17),-B7+B17)</f>
        <v>-442980019.02999997</v>
      </c>
      <c r="I21" s="84">
        <v>1</v>
      </c>
      <c r="J21" s="100">
        <f>IF(B16=0,IF(I21&lt;=$E$16,$E$15,$B$18),B37-C37)</f>
        <v>-433487247</v>
      </c>
      <c r="L21" s="13">
        <v>-246450080</v>
      </c>
    </row>
    <row r="22" spans="1:13">
      <c r="A22" s="21" t="s">
        <v>51</v>
      </c>
      <c r="B22" s="23">
        <f>B6</f>
        <v>302020000</v>
      </c>
      <c r="C22" s="22"/>
      <c r="D22" s="21"/>
      <c r="F22" s="104">
        <v>2</v>
      </c>
      <c r="G22" s="101">
        <f>IF($B$16=0,IF(F22&lt;=$E$16,$E$15,$B$17),$B$17)</f>
        <v>15633999.970000001</v>
      </c>
      <c r="I22" s="84">
        <v>2</v>
      </c>
      <c r="J22" s="99">
        <f>IF($B$16=0,IF(I22&lt;=$E$16,$E$15,$B$18),$B$18)</f>
        <v>15634000</v>
      </c>
      <c r="L22" s="13">
        <v>6600000</v>
      </c>
    </row>
    <row r="23" spans="1:13">
      <c r="A23" s="21" t="s">
        <v>52</v>
      </c>
      <c r="B23" s="97">
        <f>IF(B16=1,B18,0)</f>
        <v>15634000</v>
      </c>
      <c r="C23" s="22"/>
      <c r="D23" s="21"/>
      <c r="F23" s="104">
        <v>3</v>
      </c>
      <c r="G23" s="101">
        <f>IF($B$16=0,IF(F23&lt;=$E$16,$E$15,$B$17),$B$17)</f>
        <v>15633999.970000001</v>
      </c>
      <c r="I23" s="84">
        <v>3</v>
      </c>
      <c r="J23" s="99">
        <f>IF($B$16=0,IF(I23&lt;=$E$16,$E$15,$B$18),$B$18)</f>
        <v>15634000</v>
      </c>
      <c r="L23" s="13">
        <v>6600000</v>
      </c>
    </row>
    <row r="24" spans="1:13">
      <c r="A24" s="21" t="s">
        <v>53</v>
      </c>
      <c r="B24" s="97">
        <f t="shared" ref="B24:B31" si="0">E6-D24</f>
        <v>25471000</v>
      </c>
      <c r="C24" s="22"/>
      <c r="D24">
        <v>0</v>
      </c>
      <c r="E24" s="82" t="s">
        <v>93</v>
      </c>
      <c r="F24" s="104">
        <v>4</v>
      </c>
      <c r="G24" s="101">
        <f>IF($B$16=0,IF(F24&lt;=$E$16,$E$15,$B$17),$B$17)</f>
        <v>15633999.970000001</v>
      </c>
      <c r="H24" s="103"/>
      <c r="I24" s="84">
        <v>4</v>
      </c>
      <c r="J24" s="99">
        <f t="shared" ref="J24:J81" si="1">IF($B$16=0,IF(I24&lt;=$E$16,$E$15,$B$18),$B$18)</f>
        <v>15634000</v>
      </c>
      <c r="L24" s="13">
        <v>6600000</v>
      </c>
      <c r="M24" s="106"/>
    </row>
    <row r="25" spans="1:13">
      <c r="A25" s="21" t="s">
        <v>5</v>
      </c>
      <c r="B25" s="23">
        <f t="shared" si="0"/>
        <v>5961028</v>
      </c>
      <c r="C25" s="22"/>
      <c r="D25">
        <v>3974019</v>
      </c>
      <c r="E25" s="82" t="s">
        <v>93</v>
      </c>
      <c r="F25" s="104">
        <v>5</v>
      </c>
      <c r="G25" s="101">
        <f t="shared" ref="G25:G81" si="2">IF($B$16=0,IF(F25&lt;=$E$16,$E$15,$B$17),$B$17)</f>
        <v>15633999.970000001</v>
      </c>
      <c r="H25" s="103"/>
      <c r="I25" s="84">
        <v>5</v>
      </c>
      <c r="J25" s="99">
        <f t="shared" si="1"/>
        <v>15634000</v>
      </c>
      <c r="L25" s="13">
        <v>6600000</v>
      </c>
      <c r="M25" s="56"/>
    </row>
    <row r="26" spans="1:13">
      <c r="A26" s="21" t="s">
        <v>6</v>
      </c>
      <c r="B26" s="23">
        <f t="shared" si="0"/>
        <v>50000</v>
      </c>
      <c r="C26" s="22"/>
      <c r="D26">
        <v>100000</v>
      </c>
      <c r="E26" s="82" t="s">
        <v>93</v>
      </c>
      <c r="F26" s="104">
        <v>6</v>
      </c>
      <c r="G26" s="101">
        <f t="shared" si="2"/>
        <v>15633999.970000001</v>
      </c>
      <c r="H26" s="103"/>
      <c r="I26" s="84">
        <v>6</v>
      </c>
      <c r="J26" s="99">
        <f t="shared" si="1"/>
        <v>15634000</v>
      </c>
      <c r="L26" s="13">
        <v>6600000</v>
      </c>
    </row>
    <row r="27" spans="1:13">
      <c r="A27" s="21" t="s">
        <v>7</v>
      </c>
      <c r="B27" s="23">
        <f t="shared" si="0"/>
        <v>5200000</v>
      </c>
      <c r="C27" s="22"/>
      <c r="D27">
        <v>1000000</v>
      </c>
      <c r="E27" s="82" t="s">
        <v>93</v>
      </c>
      <c r="F27" s="104">
        <v>7</v>
      </c>
      <c r="G27" s="101">
        <f t="shared" si="2"/>
        <v>15633999.970000001</v>
      </c>
      <c r="H27" s="103"/>
      <c r="I27" s="84">
        <v>7</v>
      </c>
      <c r="J27" s="99">
        <f t="shared" si="1"/>
        <v>15634000</v>
      </c>
      <c r="L27" s="13">
        <v>6600000</v>
      </c>
    </row>
    <row r="28" spans="1:13">
      <c r="A28" s="21" t="s">
        <v>8</v>
      </c>
      <c r="B28" s="23">
        <f t="shared" si="0"/>
        <v>1050000</v>
      </c>
      <c r="C28" s="22"/>
      <c r="D28">
        <v>150000</v>
      </c>
      <c r="E28" s="82" t="s">
        <v>93</v>
      </c>
      <c r="F28" s="104">
        <v>8</v>
      </c>
      <c r="G28" s="101">
        <f t="shared" si="2"/>
        <v>15633999.970000001</v>
      </c>
      <c r="H28" s="103"/>
      <c r="I28" s="84">
        <v>8</v>
      </c>
      <c r="J28" s="99">
        <f t="shared" si="1"/>
        <v>15634000</v>
      </c>
      <c r="L28" s="13">
        <v>6600000</v>
      </c>
    </row>
    <row r="29" spans="1:13">
      <c r="A29" s="21" t="s">
        <v>9</v>
      </c>
      <c r="B29" s="23">
        <f t="shared" si="0"/>
        <v>1000000</v>
      </c>
      <c r="C29" s="22"/>
      <c r="D29">
        <v>250000</v>
      </c>
      <c r="E29" s="82" t="s">
        <v>93</v>
      </c>
      <c r="F29" s="104">
        <v>9</v>
      </c>
      <c r="G29" s="101">
        <f t="shared" si="2"/>
        <v>15633999.970000001</v>
      </c>
      <c r="H29" s="103"/>
      <c r="I29" s="84">
        <v>9</v>
      </c>
      <c r="J29" s="99">
        <f t="shared" si="1"/>
        <v>15634000</v>
      </c>
      <c r="L29" s="13">
        <v>6600000</v>
      </c>
    </row>
    <row r="30" spans="1:13">
      <c r="A30" s="21" t="s">
        <v>10</v>
      </c>
      <c r="B30" s="97">
        <f t="shared" si="0"/>
        <v>0</v>
      </c>
      <c r="C30" s="22"/>
      <c r="D30" s="108">
        <v>0</v>
      </c>
      <c r="E30" s="82"/>
      <c r="F30" s="104">
        <v>10</v>
      </c>
      <c r="G30" s="101">
        <f t="shared" si="2"/>
        <v>15633999.970000001</v>
      </c>
      <c r="H30" s="103"/>
      <c r="I30" s="84">
        <v>10</v>
      </c>
      <c r="J30" s="99">
        <f t="shared" si="1"/>
        <v>15634000</v>
      </c>
      <c r="L30" s="13">
        <v>6600000</v>
      </c>
    </row>
    <row r="31" spans="1:13">
      <c r="A31" s="21" t="s">
        <v>11</v>
      </c>
      <c r="B31" s="23">
        <f t="shared" si="0"/>
        <v>10000</v>
      </c>
      <c r="C31" s="22"/>
      <c r="D31">
        <v>40000</v>
      </c>
      <c r="E31" s="82" t="s">
        <v>93</v>
      </c>
      <c r="F31" s="104">
        <v>11</v>
      </c>
      <c r="G31" s="101">
        <f t="shared" si="2"/>
        <v>15633999.970000001</v>
      </c>
      <c r="H31" s="103"/>
      <c r="I31" s="84">
        <v>11</v>
      </c>
      <c r="J31" s="99">
        <f t="shared" si="1"/>
        <v>15634000</v>
      </c>
      <c r="L31" s="13">
        <v>6600000</v>
      </c>
    </row>
    <row r="32" spans="1:13">
      <c r="A32" s="21" t="s">
        <v>12</v>
      </c>
      <c r="B32" s="22"/>
      <c r="C32" s="24">
        <f>H6</f>
        <v>23911000</v>
      </c>
      <c r="D32" s="21"/>
      <c r="F32" s="104">
        <v>12</v>
      </c>
      <c r="G32" s="101">
        <f t="shared" si="2"/>
        <v>15633999.970000001</v>
      </c>
      <c r="H32" s="103"/>
      <c r="I32" s="84">
        <v>12</v>
      </c>
      <c r="J32" s="99">
        <f t="shared" si="1"/>
        <v>15634000</v>
      </c>
      <c r="L32" s="13">
        <v>6600000</v>
      </c>
    </row>
    <row r="33" spans="1:12">
      <c r="A33" s="21" t="s">
        <v>14</v>
      </c>
      <c r="B33" s="22"/>
      <c r="C33" s="24">
        <f>H7</f>
        <v>10872275</v>
      </c>
      <c r="D33" s="21"/>
      <c r="F33" s="104">
        <v>13</v>
      </c>
      <c r="G33" s="101">
        <f t="shared" si="2"/>
        <v>15633999.970000001</v>
      </c>
      <c r="H33" s="103"/>
      <c r="I33" s="84">
        <v>13</v>
      </c>
      <c r="J33" s="99">
        <f t="shared" si="1"/>
        <v>15634000</v>
      </c>
      <c r="L33" s="13">
        <v>6600000</v>
      </c>
    </row>
    <row r="34" spans="1:12">
      <c r="A34" s="21" t="s">
        <v>15</v>
      </c>
      <c r="B34" s="23"/>
      <c r="C34" s="98">
        <f>H8</f>
        <v>0</v>
      </c>
      <c r="D34" s="21"/>
      <c r="F34" s="104">
        <v>14</v>
      </c>
      <c r="G34" s="101">
        <f t="shared" si="2"/>
        <v>15633999.970000001</v>
      </c>
      <c r="H34" s="103"/>
      <c r="I34" s="84">
        <v>14</v>
      </c>
      <c r="J34" s="99">
        <f t="shared" si="1"/>
        <v>15634000</v>
      </c>
      <c r="L34" s="13">
        <v>6600000</v>
      </c>
    </row>
    <row r="35" spans="1:12">
      <c r="A35" s="21" t="s">
        <v>16</v>
      </c>
      <c r="B35" s="23"/>
      <c r="C35" s="98">
        <f>H9</f>
        <v>0</v>
      </c>
      <c r="D35" s="21"/>
      <c r="F35" s="104">
        <v>15</v>
      </c>
      <c r="G35" s="101">
        <f t="shared" si="2"/>
        <v>15633999.970000001</v>
      </c>
      <c r="H35" s="103"/>
      <c r="I35" s="84">
        <v>15</v>
      </c>
      <c r="J35" s="99">
        <f t="shared" si="1"/>
        <v>15634000</v>
      </c>
      <c r="L35" s="13">
        <v>6600000</v>
      </c>
    </row>
    <row r="36" spans="1:12">
      <c r="A36" s="2" t="s">
        <v>54</v>
      </c>
      <c r="F36" s="104">
        <v>16</v>
      </c>
      <c r="G36" s="101">
        <f t="shared" si="2"/>
        <v>15633999.970000001</v>
      </c>
      <c r="H36" s="103"/>
      <c r="I36" s="84">
        <v>16</v>
      </c>
      <c r="J36" s="99">
        <f t="shared" si="1"/>
        <v>15634000</v>
      </c>
      <c r="L36" s="13">
        <v>6600000</v>
      </c>
    </row>
    <row r="37" spans="1:12">
      <c r="A37" t="s">
        <v>55</v>
      </c>
      <c r="B37" s="16">
        <f>SUM(B21:B35)</f>
        <v>356396028</v>
      </c>
      <c r="C37" s="16">
        <f>SUM(C21:C35)</f>
        <v>789883275</v>
      </c>
      <c r="D37" t="s">
        <v>49</v>
      </c>
      <c r="F37" s="104">
        <v>17</v>
      </c>
      <c r="G37" s="101">
        <f t="shared" si="2"/>
        <v>15633999.970000001</v>
      </c>
      <c r="H37" s="103"/>
      <c r="I37" s="84">
        <v>17</v>
      </c>
      <c r="J37" s="99">
        <f t="shared" si="1"/>
        <v>15634000</v>
      </c>
      <c r="L37" s="13">
        <v>6600000</v>
      </c>
    </row>
    <row r="38" spans="1:12">
      <c r="A38" s="21" t="s">
        <v>100</v>
      </c>
      <c r="B38" s="21"/>
      <c r="C38" s="21"/>
      <c r="D38">
        <v>20000</v>
      </c>
      <c r="E38" t="s">
        <v>93</v>
      </c>
      <c r="F38" s="104">
        <v>18</v>
      </c>
      <c r="G38" s="101">
        <f t="shared" si="2"/>
        <v>15633999.970000001</v>
      </c>
      <c r="H38" s="103"/>
      <c r="I38" s="84">
        <v>18</v>
      </c>
      <c r="J38" s="99">
        <f t="shared" si="1"/>
        <v>15634000</v>
      </c>
      <c r="L38" s="13">
        <v>6600000</v>
      </c>
    </row>
    <row r="39" spans="1:12">
      <c r="F39" s="104">
        <v>19</v>
      </c>
      <c r="G39" s="101">
        <f t="shared" si="2"/>
        <v>15633999.970000001</v>
      </c>
      <c r="H39" s="103"/>
      <c r="I39" s="84">
        <v>19</v>
      </c>
      <c r="J39" s="99">
        <f t="shared" si="1"/>
        <v>15634000</v>
      </c>
      <c r="K39" s="35"/>
      <c r="L39" s="13">
        <v>6600000</v>
      </c>
    </row>
    <row r="40" spans="1:12">
      <c r="D40" s="13"/>
      <c r="F40" s="104">
        <v>20</v>
      </c>
      <c r="G40" s="101">
        <f t="shared" si="2"/>
        <v>15633999.970000001</v>
      </c>
      <c r="H40" s="103"/>
      <c r="I40" s="84">
        <v>20</v>
      </c>
      <c r="J40" s="99">
        <f t="shared" si="1"/>
        <v>15634000</v>
      </c>
      <c r="L40" s="13">
        <v>6600000</v>
      </c>
    </row>
    <row r="41" spans="1:12">
      <c r="F41" s="104">
        <v>21</v>
      </c>
      <c r="G41" s="101">
        <f t="shared" si="2"/>
        <v>15633999.970000001</v>
      </c>
      <c r="H41" s="103"/>
      <c r="I41" s="84">
        <v>21</v>
      </c>
      <c r="J41" s="99">
        <f t="shared" si="1"/>
        <v>15634000</v>
      </c>
      <c r="L41" s="13">
        <v>6600000</v>
      </c>
    </row>
    <row r="42" spans="1:12">
      <c r="F42" s="104">
        <v>22</v>
      </c>
      <c r="G42" s="101">
        <f t="shared" si="2"/>
        <v>15633999.970000001</v>
      </c>
      <c r="H42" s="103"/>
      <c r="I42" s="84">
        <v>22</v>
      </c>
      <c r="J42" s="99">
        <f t="shared" si="1"/>
        <v>15634000</v>
      </c>
      <c r="L42" s="13">
        <v>6600000</v>
      </c>
    </row>
    <row r="43" spans="1:12">
      <c r="F43" s="104">
        <v>23</v>
      </c>
      <c r="G43" s="101">
        <f t="shared" si="2"/>
        <v>15633999.970000001</v>
      </c>
      <c r="H43" s="103"/>
      <c r="I43" s="84">
        <v>23</v>
      </c>
      <c r="J43" s="99">
        <f t="shared" si="1"/>
        <v>15634000</v>
      </c>
      <c r="L43" s="13">
        <v>6600000</v>
      </c>
    </row>
    <row r="44" spans="1:12">
      <c r="F44" s="104">
        <v>24</v>
      </c>
      <c r="G44" s="101">
        <f t="shared" si="2"/>
        <v>15633999.970000001</v>
      </c>
      <c r="H44" s="103"/>
      <c r="I44" s="84">
        <v>24</v>
      </c>
      <c r="J44" s="99">
        <f t="shared" si="1"/>
        <v>15634000</v>
      </c>
      <c r="L44" s="13">
        <v>6600000</v>
      </c>
    </row>
    <row r="45" spans="1:12">
      <c r="F45" s="104">
        <v>25</v>
      </c>
      <c r="G45" s="101">
        <f t="shared" si="2"/>
        <v>15633999.970000001</v>
      </c>
      <c r="H45" s="103"/>
      <c r="I45" s="84">
        <v>25</v>
      </c>
      <c r="J45" s="99">
        <f t="shared" si="1"/>
        <v>15634000</v>
      </c>
      <c r="L45" s="13">
        <v>6600000</v>
      </c>
    </row>
    <row r="46" spans="1:12">
      <c r="F46" s="104">
        <v>26</v>
      </c>
      <c r="G46" s="101">
        <f t="shared" si="2"/>
        <v>15633999.970000001</v>
      </c>
      <c r="H46" s="103"/>
      <c r="I46" s="84">
        <v>26</v>
      </c>
      <c r="J46" s="99">
        <f t="shared" si="1"/>
        <v>15634000</v>
      </c>
      <c r="L46" s="13">
        <v>6600000</v>
      </c>
    </row>
    <row r="47" spans="1:12">
      <c r="F47" s="104">
        <v>27</v>
      </c>
      <c r="G47" s="101">
        <f t="shared" si="2"/>
        <v>15633999.970000001</v>
      </c>
      <c r="H47" s="103"/>
      <c r="I47" s="84">
        <v>27</v>
      </c>
      <c r="J47" s="99">
        <f t="shared" si="1"/>
        <v>15634000</v>
      </c>
      <c r="L47" s="13">
        <v>6600000</v>
      </c>
    </row>
    <row r="48" spans="1:12">
      <c r="F48" s="104">
        <v>28</v>
      </c>
      <c r="G48" s="101">
        <f t="shared" si="2"/>
        <v>15633999.970000001</v>
      </c>
      <c r="H48" s="103"/>
      <c r="I48" s="84">
        <v>28</v>
      </c>
      <c r="J48" s="99">
        <f t="shared" si="1"/>
        <v>15634000</v>
      </c>
      <c r="L48" s="13">
        <v>6600000</v>
      </c>
    </row>
    <row r="49" spans="6:12">
      <c r="F49" s="104">
        <v>29</v>
      </c>
      <c r="G49" s="101">
        <f t="shared" si="2"/>
        <v>15633999.970000001</v>
      </c>
      <c r="H49" s="103"/>
      <c r="I49" s="84">
        <v>29</v>
      </c>
      <c r="J49" s="99">
        <f t="shared" si="1"/>
        <v>15634000</v>
      </c>
      <c r="L49" s="13">
        <v>6600000</v>
      </c>
    </row>
    <row r="50" spans="6:12">
      <c r="F50" s="104">
        <v>30</v>
      </c>
      <c r="G50" s="101">
        <f t="shared" si="2"/>
        <v>15633999.970000001</v>
      </c>
      <c r="H50" s="103"/>
      <c r="I50" s="84">
        <v>30</v>
      </c>
      <c r="J50" s="99">
        <f t="shared" si="1"/>
        <v>15634000</v>
      </c>
      <c r="L50" s="13">
        <v>6600000</v>
      </c>
    </row>
    <row r="51" spans="6:12">
      <c r="F51" s="104">
        <v>31</v>
      </c>
      <c r="G51" s="101">
        <f t="shared" si="2"/>
        <v>15633999.970000001</v>
      </c>
      <c r="H51" s="103"/>
      <c r="I51" s="84">
        <v>31</v>
      </c>
      <c r="J51" s="99">
        <f t="shared" si="1"/>
        <v>15634000</v>
      </c>
      <c r="L51" s="13">
        <v>6600000</v>
      </c>
    </row>
    <row r="52" spans="6:12">
      <c r="F52" s="104">
        <v>32</v>
      </c>
      <c r="G52" s="101">
        <f t="shared" si="2"/>
        <v>15633999.970000001</v>
      </c>
      <c r="H52" s="103"/>
      <c r="I52" s="84">
        <v>32</v>
      </c>
      <c r="J52" s="99">
        <f t="shared" si="1"/>
        <v>15634000</v>
      </c>
      <c r="L52" s="13">
        <v>6600000</v>
      </c>
    </row>
    <row r="53" spans="6:12">
      <c r="F53" s="104">
        <v>33</v>
      </c>
      <c r="G53" s="101">
        <f t="shared" si="2"/>
        <v>15633999.970000001</v>
      </c>
      <c r="H53" s="103"/>
      <c r="I53" s="84">
        <v>33</v>
      </c>
      <c r="J53" s="99">
        <f t="shared" si="1"/>
        <v>15634000</v>
      </c>
      <c r="L53" s="13">
        <v>6600000</v>
      </c>
    </row>
    <row r="54" spans="6:12">
      <c r="F54" s="104">
        <v>34</v>
      </c>
      <c r="G54" s="101">
        <f t="shared" si="2"/>
        <v>15633999.970000001</v>
      </c>
      <c r="H54" s="103"/>
      <c r="I54" s="84">
        <v>34</v>
      </c>
      <c r="J54" s="99">
        <f t="shared" si="1"/>
        <v>15634000</v>
      </c>
      <c r="L54" s="13">
        <v>6600000</v>
      </c>
    </row>
    <row r="55" spans="6:12">
      <c r="F55" s="104">
        <v>35</v>
      </c>
      <c r="G55" s="101">
        <f t="shared" si="2"/>
        <v>15633999.970000001</v>
      </c>
      <c r="H55" s="103"/>
      <c r="I55" s="84">
        <v>35</v>
      </c>
      <c r="J55" s="99">
        <f t="shared" si="1"/>
        <v>15634000</v>
      </c>
      <c r="L55" s="13">
        <v>6600000</v>
      </c>
    </row>
    <row r="56" spans="6:12">
      <c r="F56" s="104">
        <v>36</v>
      </c>
      <c r="G56" s="101">
        <f t="shared" si="2"/>
        <v>15633999.970000001</v>
      </c>
      <c r="H56" s="103"/>
      <c r="I56" s="84">
        <v>36</v>
      </c>
      <c r="J56" s="99">
        <f t="shared" si="1"/>
        <v>15634000</v>
      </c>
      <c r="L56" s="13">
        <v>6600000</v>
      </c>
    </row>
    <row r="57" spans="6:12">
      <c r="F57" s="104">
        <v>37</v>
      </c>
      <c r="G57" s="101">
        <f t="shared" si="2"/>
        <v>15633999.970000001</v>
      </c>
      <c r="H57" s="103"/>
      <c r="I57" s="84">
        <v>37</v>
      </c>
      <c r="J57" s="99">
        <f t="shared" si="1"/>
        <v>15634000</v>
      </c>
      <c r="L57" s="13">
        <v>6600000</v>
      </c>
    </row>
    <row r="58" spans="6:12">
      <c r="F58" s="104">
        <v>38</v>
      </c>
      <c r="G58" s="101">
        <f t="shared" si="2"/>
        <v>15633999.970000001</v>
      </c>
      <c r="H58" s="103"/>
      <c r="I58" s="84">
        <v>38</v>
      </c>
      <c r="J58" s="99">
        <f t="shared" si="1"/>
        <v>15634000</v>
      </c>
      <c r="L58" s="13">
        <v>6600000</v>
      </c>
    </row>
    <row r="59" spans="6:12">
      <c r="F59" s="104">
        <v>39</v>
      </c>
      <c r="G59" s="101">
        <f t="shared" si="2"/>
        <v>15633999.970000001</v>
      </c>
      <c r="H59" s="103"/>
      <c r="I59" s="84">
        <v>39</v>
      </c>
      <c r="J59" s="99">
        <f t="shared" si="1"/>
        <v>15634000</v>
      </c>
      <c r="L59" s="13">
        <v>6600000</v>
      </c>
    </row>
    <row r="60" spans="6:12">
      <c r="F60" s="104">
        <v>40</v>
      </c>
      <c r="G60" s="101">
        <f t="shared" si="2"/>
        <v>15633999.970000001</v>
      </c>
      <c r="H60" s="103"/>
      <c r="I60" s="84">
        <v>40</v>
      </c>
      <c r="J60" s="99">
        <f t="shared" si="1"/>
        <v>15634000</v>
      </c>
      <c r="L60" s="13">
        <v>6600000</v>
      </c>
    </row>
    <row r="61" spans="6:12">
      <c r="F61" s="104">
        <v>41</v>
      </c>
      <c r="G61" s="101">
        <f t="shared" si="2"/>
        <v>15633999.970000001</v>
      </c>
      <c r="H61" s="103"/>
      <c r="I61" s="84">
        <v>41</v>
      </c>
      <c r="J61" s="99">
        <f t="shared" si="1"/>
        <v>15634000</v>
      </c>
      <c r="L61" s="13">
        <v>6600000</v>
      </c>
    </row>
    <row r="62" spans="6:12">
      <c r="F62" s="104">
        <v>42</v>
      </c>
      <c r="G62" s="101">
        <f t="shared" si="2"/>
        <v>15633999.970000001</v>
      </c>
      <c r="H62" s="103"/>
      <c r="I62" s="84">
        <v>42</v>
      </c>
      <c r="J62" s="99">
        <f t="shared" si="1"/>
        <v>15634000</v>
      </c>
      <c r="L62" s="13">
        <v>6600000</v>
      </c>
    </row>
    <row r="63" spans="6:12">
      <c r="F63" s="104">
        <v>43</v>
      </c>
      <c r="G63" s="101">
        <f t="shared" si="2"/>
        <v>15633999.970000001</v>
      </c>
      <c r="H63" s="103"/>
      <c r="I63" s="84">
        <v>43</v>
      </c>
      <c r="J63" s="99">
        <f t="shared" si="1"/>
        <v>15634000</v>
      </c>
      <c r="L63" s="13">
        <v>6600000</v>
      </c>
    </row>
    <row r="64" spans="6:12">
      <c r="F64" s="104">
        <v>44</v>
      </c>
      <c r="G64" s="101">
        <f t="shared" si="2"/>
        <v>15633999.970000001</v>
      </c>
      <c r="H64" s="103"/>
      <c r="I64" s="84">
        <v>44</v>
      </c>
      <c r="J64" s="99">
        <f t="shared" si="1"/>
        <v>15634000</v>
      </c>
      <c r="L64" s="13">
        <v>6600000</v>
      </c>
    </row>
    <row r="65" spans="6:12">
      <c r="F65" s="104">
        <v>45</v>
      </c>
      <c r="G65" s="101">
        <f t="shared" si="2"/>
        <v>15633999.970000001</v>
      </c>
      <c r="H65" s="103"/>
      <c r="I65" s="84">
        <v>45</v>
      </c>
      <c r="J65" s="99">
        <f t="shared" si="1"/>
        <v>15634000</v>
      </c>
      <c r="L65" s="13">
        <v>6600000</v>
      </c>
    </row>
    <row r="66" spans="6:12">
      <c r="F66" s="104">
        <v>46</v>
      </c>
      <c r="G66" s="101">
        <f t="shared" si="2"/>
        <v>15633999.970000001</v>
      </c>
      <c r="H66" s="103"/>
      <c r="I66" s="84">
        <v>46</v>
      </c>
      <c r="J66" s="99">
        <f t="shared" si="1"/>
        <v>15634000</v>
      </c>
      <c r="L66" s="13">
        <v>6600000</v>
      </c>
    </row>
    <row r="67" spans="6:12">
      <c r="F67" s="104">
        <v>47</v>
      </c>
      <c r="G67" s="101">
        <f t="shared" si="2"/>
        <v>15633999.970000001</v>
      </c>
      <c r="H67" s="103"/>
      <c r="I67" s="84">
        <v>47</v>
      </c>
      <c r="J67" s="99">
        <f t="shared" si="1"/>
        <v>15634000</v>
      </c>
      <c r="L67" s="13">
        <v>6600000</v>
      </c>
    </row>
    <row r="68" spans="6:12">
      <c r="F68" s="104">
        <v>48</v>
      </c>
      <c r="G68" s="101">
        <f t="shared" si="2"/>
        <v>15633999.970000001</v>
      </c>
      <c r="H68" s="103"/>
      <c r="I68" s="84">
        <v>48</v>
      </c>
      <c r="J68" s="99">
        <f t="shared" si="1"/>
        <v>15634000</v>
      </c>
      <c r="L68" s="13">
        <v>6600000</v>
      </c>
    </row>
    <row r="69" spans="6:12">
      <c r="F69" s="104">
        <v>49</v>
      </c>
      <c r="G69" s="101">
        <f t="shared" si="2"/>
        <v>15633999.970000001</v>
      </c>
      <c r="H69" s="103"/>
      <c r="I69" s="84">
        <v>49</v>
      </c>
      <c r="J69" s="99">
        <f t="shared" si="1"/>
        <v>15634000</v>
      </c>
      <c r="L69" s="13">
        <v>6600000</v>
      </c>
    </row>
    <row r="70" spans="6:12">
      <c r="F70" s="104">
        <v>50</v>
      </c>
      <c r="G70" s="101">
        <f t="shared" si="2"/>
        <v>15633999.970000001</v>
      </c>
      <c r="H70" s="103"/>
      <c r="I70" s="84">
        <v>50</v>
      </c>
      <c r="J70" s="99">
        <f t="shared" si="1"/>
        <v>15634000</v>
      </c>
      <c r="L70" s="13">
        <v>6600000</v>
      </c>
    </row>
    <row r="71" spans="6:12">
      <c r="F71" s="104">
        <v>51</v>
      </c>
      <c r="G71" s="101">
        <f t="shared" si="2"/>
        <v>15633999.970000001</v>
      </c>
      <c r="H71" s="103"/>
      <c r="I71" s="84">
        <v>51</v>
      </c>
      <c r="J71" s="99">
        <f t="shared" si="1"/>
        <v>15634000</v>
      </c>
      <c r="L71" s="13">
        <v>6600000</v>
      </c>
    </row>
    <row r="72" spans="6:12">
      <c r="F72" s="104">
        <v>52</v>
      </c>
      <c r="G72" s="101">
        <f t="shared" si="2"/>
        <v>15633999.970000001</v>
      </c>
      <c r="H72" s="103"/>
      <c r="I72" s="84">
        <v>52</v>
      </c>
      <c r="J72" s="99">
        <f t="shared" si="1"/>
        <v>15634000</v>
      </c>
      <c r="L72" s="13">
        <v>6600000</v>
      </c>
    </row>
    <row r="73" spans="6:12">
      <c r="F73" s="104">
        <v>53</v>
      </c>
      <c r="G73" s="101">
        <f t="shared" si="2"/>
        <v>15633999.970000001</v>
      </c>
      <c r="H73" s="103"/>
      <c r="I73" s="84">
        <v>53</v>
      </c>
      <c r="J73" s="99">
        <f t="shared" si="1"/>
        <v>15634000</v>
      </c>
      <c r="L73" s="13">
        <v>6600000</v>
      </c>
    </row>
    <row r="74" spans="6:12">
      <c r="F74" s="104">
        <v>54</v>
      </c>
      <c r="G74" s="101">
        <f t="shared" si="2"/>
        <v>15633999.970000001</v>
      </c>
      <c r="H74" s="103"/>
      <c r="I74" s="84">
        <v>54</v>
      </c>
      <c r="J74" s="99">
        <f t="shared" si="1"/>
        <v>15634000</v>
      </c>
      <c r="L74" s="13">
        <v>6600000</v>
      </c>
    </row>
    <row r="75" spans="6:12">
      <c r="F75" s="104">
        <v>55</v>
      </c>
      <c r="G75" s="101">
        <f t="shared" si="2"/>
        <v>15633999.970000001</v>
      </c>
      <c r="H75" s="103"/>
      <c r="I75" s="84">
        <v>55</v>
      </c>
      <c r="J75" s="99">
        <f t="shared" si="1"/>
        <v>15634000</v>
      </c>
      <c r="L75" s="13">
        <v>6600000</v>
      </c>
    </row>
    <row r="76" spans="6:12">
      <c r="F76" s="104">
        <v>56</v>
      </c>
      <c r="G76" s="101">
        <f t="shared" si="2"/>
        <v>15633999.970000001</v>
      </c>
      <c r="H76" s="103"/>
      <c r="I76" s="84">
        <v>56</v>
      </c>
      <c r="J76" s="99">
        <f t="shared" si="1"/>
        <v>15634000</v>
      </c>
      <c r="L76" s="13">
        <v>6600000</v>
      </c>
    </row>
    <row r="77" spans="6:12">
      <c r="F77" s="104">
        <v>57</v>
      </c>
      <c r="G77" s="101">
        <f t="shared" si="2"/>
        <v>15633999.970000001</v>
      </c>
      <c r="H77" s="103"/>
      <c r="I77" s="84">
        <v>57</v>
      </c>
      <c r="J77" s="99">
        <f t="shared" si="1"/>
        <v>15634000</v>
      </c>
      <c r="L77" s="13">
        <v>6600000</v>
      </c>
    </row>
    <row r="78" spans="6:12">
      <c r="F78" s="104">
        <v>58</v>
      </c>
      <c r="G78" s="101">
        <f t="shared" si="2"/>
        <v>15633999.970000001</v>
      </c>
      <c r="H78" s="103"/>
      <c r="I78" s="84">
        <v>58</v>
      </c>
      <c r="J78" s="99">
        <f t="shared" si="1"/>
        <v>15634000</v>
      </c>
      <c r="L78" s="13">
        <v>6600000</v>
      </c>
    </row>
    <row r="79" spans="6:12">
      <c r="F79" s="104">
        <v>59</v>
      </c>
      <c r="G79" s="101">
        <f t="shared" si="2"/>
        <v>15633999.970000001</v>
      </c>
      <c r="H79" s="103"/>
      <c r="I79" s="84">
        <v>59</v>
      </c>
      <c r="J79" s="99">
        <f t="shared" si="1"/>
        <v>15634000</v>
      </c>
      <c r="L79" s="13">
        <v>6600000</v>
      </c>
    </row>
    <row r="80" spans="6:12">
      <c r="F80" s="104">
        <v>60</v>
      </c>
      <c r="G80" s="101">
        <f t="shared" si="2"/>
        <v>15633999.970000001</v>
      </c>
      <c r="H80" s="103"/>
      <c r="I80" s="84">
        <v>60</v>
      </c>
      <c r="J80" s="99">
        <f t="shared" si="1"/>
        <v>15634000</v>
      </c>
      <c r="L80" s="13">
        <v>6600000</v>
      </c>
    </row>
    <row r="81" spans="6:13">
      <c r="F81" s="104">
        <v>61</v>
      </c>
      <c r="G81" s="101">
        <f t="shared" si="2"/>
        <v>15633999.970000001</v>
      </c>
      <c r="H81" s="103"/>
      <c r="I81" s="84">
        <v>61</v>
      </c>
      <c r="J81" s="99">
        <f t="shared" si="1"/>
        <v>15634000</v>
      </c>
      <c r="L81" s="13">
        <v>6600000</v>
      </c>
      <c r="M81" s="106">
        <f>IRR(L20:L80)</f>
        <v>1.6701891950690717E-2</v>
      </c>
    </row>
    <row r="82" spans="6:13">
      <c r="G82" t="s">
        <v>56</v>
      </c>
      <c r="H82" s="56"/>
      <c r="J82" t="s">
        <v>57</v>
      </c>
      <c r="M82" s="110">
        <f>M81*12*100</f>
        <v>20.04227034082886</v>
      </c>
    </row>
    <row r="83" spans="6:13">
      <c r="F83" s="105"/>
      <c r="G83" s="14">
        <f ca="1">_xlfn.NUMBERVALUE(IRR(G20:INDIRECT(CONCATENATE("G",IF(B16=1,B13+20+1,B13+20)))))</f>
        <v>1.35622241310924E-2</v>
      </c>
      <c r="J83" s="56">
        <f ca="1">IRR(J20:INDIRECT(CONCATENATE("J",B13+20)))</f>
        <v>1.3543463116469479E-2</v>
      </c>
      <c r="K83" s="109">
        <f ca="1">J83*(12/B10)*100</f>
        <v>16.252155739763374</v>
      </c>
      <c r="L83" s="103"/>
    </row>
    <row r="84" spans="6:13">
      <c r="G84">
        <f ca="1">_xlfn.NUMBERVALUE(G83*12*100)</f>
        <v>16.274668957310901</v>
      </c>
      <c r="J84">
        <f ca="1">_xlfn.NUMBERVALUE(K83)</f>
        <v>16.252155739763399</v>
      </c>
    </row>
    <row r="85" spans="6:13">
      <c r="J85" s="56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workbookViewId="0">
      <selection activeCell="F17" sqref="F17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7">
        <f>'Gross Yield (CF)'!B7</f>
        <v>458614019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0.14675371000000001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36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1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112" t="s">
        <v>102</v>
      </c>
      <c r="B8" s="43">
        <v>1000</v>
      </c>
      <c r="C8" s="43"/>
      <c r="D8" s="43"/>
      <c r="E8" s="43"/>
      <c r="F8" s="51"/>
    </row>
    <row r="9" spans="1:6">
      <c r="A9" s="43" t="s">
        <v>37</v>
      </c>
      <c r="B9" s="57">
        <f>B4/(12/B6)</f>
        <v>1.2229475833333335E-2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36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-458614019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4">
        <f>PMT(B9,B10,B11,B12,B13)</f>
        <v>15825195.59156804</v>
      </c>
      <c r="C14" s="47"/>
      <c r="D14" s="40" t="s">
        <v>70</v>
      </c>
      <c r="E14" s="40">
        <f ca="1">E15+F16</f>
        <v>569707041.29644966</v>
      </c>
      <c r="F14" s="43"/>
    </row>
    <row r="15" spans="1:6">
      <c r="A15" s="85" t="s">
        <v>91</v>
      </c>
      <c r="B15">
        <v>1000</v>
      </c>
      <c r="C15" s="85" t="s">
        <v>97</v>
      </c>
      <c r="D15" s="40" t="s">
        <v>71</v>
      </c>
      <c r="E15" s="40">
        <f ca="1">SUM(E17:INDIRECT(CONCATENATE("E",16+B10)))</f>
        <v>111093022.29644966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458614019</v>
      </c>
    </row>
    <row r="17" spans="1:6">
      <c r="A17" s="37">
        <v>1</v>
      </c>
      <c r="B17" s="38">
        <f>EDATE($B$7,$B$6*A17)</f>
        <v>42916</v>
      </c>
      <c r="C17" s="37">
        <f>B14</f>
        <v>15825195.59156804</v>
      </c>
      <c r="D17" s="37">
        <f t="shared" ref="D17:D76" si="0">C17-E17</f>
        <v>10216586.529379666</v>
      </c>
      <c r="E17" s="37">
        <f t="shared" ref="E17:E76" si="1">F16*$B$9</f>
        <v>5608609.0621883748</v>
      </c>
      <c r="F17" s="37">
        <f>F16-D17</f>
        <v>448397432.47062033</v>
      </c>
    </row>
    <row r="18" spans="1:6">
      <c r="A18" s="37">
        <v>2</v>
      </c>
      <c r="B18" s="38">
        <f t="shared" ref="B18:B76" si="2">EDATE($B$7,$B$6*A18)</f>
        <v>42946</v>
      </c>
      <c r="C18" s="37">
        <f t="shared" ref="C18:C76" si="3">$C$17</f>
        <v>15825195.59156804</v>
      </c>
      <c r="D18" s="37">
        <f t="shared" si="0"/>
        <v>10341530.027439874</v>
      </c>
      <c r="E18" s="37">
        <f t="shared" si="1"/>
        <v>5483665.564128167</v>
      </c>
      <c r="F18" s="37">
        <f t="shared" ref="F18:F27" si="4">F17-D18</f>
        <v>438055902.44318044</v>
      </c>
    </row>
    <row r="19" spans="1:6">
      <c r="A19" s="37">
        <v>3</v>
      </c>
      <c r="B19" s="38">
        <f t="shared" si="2"/>
        <v>42977</v>
      </c>
      <c r="C19" s="37">
        <f t="shared" si="3"/>
        <v>15825195.59156804</v>
      </c>
      <c r="D19" s="37">
        <f t="shared" si="0"/>
        <v>10468001.51899014</v>
      </c>
      <c r="E19" s="37">
        <f t="shared" si="1"/>
        <v>5357194.0725779003</v>
      </c>
      <c r="F19" s="37">
        <f t="shared" si="4"/>
        <v>427587900.92419028</v>
      </c>
    </row>
    <row r="20" spans="1:6">
      <c r="A20" s="37">
        <v>4</v>
      </c>
      <c r="B20" s="38">
        <f t="shared" si="2"/>
        <v>43008</v>
      </c>
      <c r="C20" s="37">
        <f t="shared" si="3"/>
        <v>15825195.59156804</v>
      </c>
      <c r="D20" s="37">
        <f t="shared" si="0"/>
        <v>10596019.690589927</v>
      </c>
      <c r="E20" s="37">
        <f t="shared" si="1"/>
        <v>5229175.9009781135</v>
      </c>
      <c r="F20" s="37">
        <f t="shared" si="4"/>
        <v>416991881.23360038</v>
      </c>
    </row>
    <row r="21" spans="1:6">
      <c r="A21" s="37">
        <v>5</v>
      </c>
      <c r="B21" s="38">
        <f t="shared" si="2"/>
        <v>43038</v>
      </c>
      <c r="C21" s="37">
        <f t="shared" si="3"/>
        <v>15825195.59156804</v>
      </c>
      <c r="D21" s="37">
        <f t="shared" si="0"/>
        <v>10725603.45732552</v>
      </c>
      <c r="E21" s="37">
        <f t="shared" si="1"/>
        <v>5099592.1342425197</v>
      </c>
      <c r="F21" s="37">
        <f t="shared" si="4"/>
        <v>406266277.77627486</v>
      </c>
    </row>
    <row r="22" spans="1:6">
      <c r="A22" s="37">
        <v>6</v>
      </c>
      <c r="B22" s="38">
        <f t="shared" si="2"/>
        <v>43069</v>
      </c>
      <c r="C22" s="37">
        <f t="shared" si="3"/>
        <v>15825195.59156804</v>
      </c>
      <c r="D22" s="37">
        <f t="shared" si="0"/>
        <v>10856771.965604799</v>
      </c>
      <c r="E22" s="37">
        <f t="shared" si="1"/>
        <v>4968423.6259632409</v>
      </c>
      <c r="F22" s="37">
        <f t="shared" si="4"/>
        <v>395409505.81067008</v>
      </c>
    </row>
    <row r="23" spans="1:6">
      <c r="A23" s="37">
        <v>7</v>
      </c>
      <c r="B23" s="38">
        <f t="shared" si="2"/>
        <v>43099</v>
      </c>
      <c r="C23" s="37">
        <f t="shared" si="3"/>
        <v>15825195.59156804</v>
      </c>
      <c r="D23" s="37">
        <f t="shared" si="0"/>
        <v>10989544.595986173</v>
      </c>
      <c r="E23" s="37">
        <f t="shared" si="1"/>
        <v>4835650.9955818662</v>
      </c>
      <c r="F23" s="37">
        <f t="shared" si="4"/>
        <v>384419961.21468389</v>
      </c>
    </row>
    <row r="24" spans="1:6">
      <c r="A24" s="37">
        <v>8</v>
      </c>
      <c r="B24" s="38">
        <f t="shared" si="2"/>
        <v>43130</v>
      </c>
      <c r="C24" s="37">
        <f t="shared" si="3"/>
        <v>15825195.59156804</v>
      </c>
      <c r="D24" s="37">
        <f t="shared" si="0"/>
        <v>11123940.966042126</v>
      </c>
      <c r="E24" s="37">
        <f t="shared" si="1"/>
        <v>4701254.6255259141</v>
      </c>
      <c r="F24" s="37">
        <f t="shared" si="4"/>
        <v>373296020.24864179</v>
      </c>
    </row>
    <row r="25" spans="1:6">
      <c r="A25" s="37">
        <v>9</v>
      </c>
      <c r="B25" s="38">
        <f t="shared" si="2"/>
        <v>43159</v>
      </c>
      <c r="C25" s="37">
        <f t="shared" si="3"/>
        <v>15825195.59156804</v>
      </c>
      <c r="D25" s="37">
        <f t="shared" si="0"/>
        <v>11259980.933257764</v>
      </c>
      <c r="E25" s="37">
        <f t="shared" si="1"/>
        <v>4565214.6583102755</v>
      </c>
      <c r="F25" s="37">
        <f t="shared" si="4"/>
        <v>362036039.31538403</v>
      </c>
    </row>
    <row r="26" spans="1:6">
      <c r="A26" s="37">
        <v>10</v>
      </c>
      <c r="B26" s="38">
        <f t="shared" si="2"/>
        <v>43189</v>
      </c>
      <c r="C26" s="37">
        <f t="shared" si="3"/>
        <v>15825195.59156804</v>
      </c>
      <c r="D26" s="37">
        <f t="shared" si="0"/>
        <v>11397684.597964834</v>
      </c>
      <c r="E26" s="37">
        <f t="shared" si="1"/>
        <v>4427510.9936032062</v>
      </c>
      <c r="F26" s="37">
        <f t="shared" si="4"/>
        <v>350638354.71741921</v>
      </c>
    </row>
    <row r="27" spans="1:6">
      <c r="A27" s="37">
        <v>11</v>
      </c>
      <c r="B27" s="38">
        <f t="shared" si="2"/>
        <v>43220</v>
      </c>
      <c r="C27" s="37">
        <f t="shared" si="3"/>
        <v>15825195.59156804</v>
      </c>
      <c r="D27" s="37">
        <f t="shared" si="0"/>
        <v>11537072.3063116</v>
      </c>
      <c r="E27" s="37">
        <f t="shared" si="1"/>
        <v>4288123.2852564398</v>
      </c>
      <c r="F27" s="37">
        <f t="shared" si="4"/>
        <v>339101282.4111076</v>
      </c>
    </row>
    <row r="28" spans="1:6">
      <c r="A28" s="37">
        <v>12</v>
      </c>
      <c r="B28" s="38">
        <f t="shared" si="2"/>
        <v>43250</v>
      </c>
      <c r="C28" s="37">
        <f t="shared" si="3"/>
        <v>15825195.59156804</v>
      </c>
      <c r="D28" s="37">
        <f t="shared" si="0"/>
        <v>11678164.653269056</v>
      </c>
      <c r="E28" s="37">
        <f t="shared" si="1"/>
        <v>4147030.9382989826</v>
      </c>
      <c r="F28" s="37">
        <f t="shared" ref="F28:F76" si="5">F27-D28</f>
        <v>327423117.75783855</v>
      </c>
    </row>
    <row r="29" spans="1:6">
      <c r="A29" s="37">
        <v>13</v>
      </c>
      <c r="B29" s="38">
        <f t="shared" si="2"/>
        <v>43281</v>
      </c>
      <c r="C29" s="37">
        <f t="shared" si="3"/>
        <v>15825195.59156804</v>
      </c>
      <c r="D29" s="37">
        <f t="shared" si="0"/>
        <v>11820982.485673899</v>
      </c>
      <c r="E29" s="37">
        <f t="shared" si="1"/>
        <v>4004213.1058941414</v>
      </c>
      <c r="F29" s="37">
        <f t="shared" si="5"/>
        <v>315602135.27216464</v>
      </c>
    </row>
    <row r="30" spans="1:6">
      <c r="A30" s="37">
        <v>14</v>
      </c>
      <c r="B30" s="38">
        <f t="shared" si="2"/>
        <v>43311</v>
      </c>
      <c r="C30" s="37">
        <f t="shared" si="3"/>
        <v>15825195.59156804</v>
      </c>
      <c r="D30" s="37">
        <f t="shared" si="0"/>
        <v>11965546.905308705</v>
      </c>
      <c r="E30" s="37">
        <f t="shared" si="1"/>
        <v>3859648.6862593354</v>
      </c>
      <c r="F30" s="37">
        <f t="shared" si="5"/>
        <v>303636588.36685592</v>
      </c>
    </row>
    <row r="31" spans="1:6">
      <c r="A31" s="37">
        <v>15</v>
      </c>
      <c r="B31" s="38">
        <f t="shared" si="2"/>
        <v>43342</v>
      </c>
      <c r="C31" s="37">
        <f t="shared" si="3"/>
        <v>15825195.59156804</v>
      </c>
      <c r="D31" s="37">
        <f t="shared" si="0"/>
        <v>12111879.272019794</v>
      </c>
      <c r="E31" s="37">
        <f t="shared" si="1"/>
        <v>3713316.319548246</v>
      </c>
      <c r="F31" s="37">
        <f t="shared" si="5"/>
        <v>291524709.09483612</v>
      </c>
    </row>
    <row r="32" spans="1:6">
      <c r="A32" s="37">
        <v>16</v>
      </c>
      <c r="B32" s="38">
        <f t="shared" si="2"/>
        <v>43373</v>
      </c>
      <c r="C32" s="37">
        <f t="shared" si="3"/>
        <v>15825195.59156804</v>
      </c>
      <c r="D32" s="37">
        <f t="shared" si="0"/>
        <v>12260001.206873212</v>
      </c>
      <c r="E32" s="37">
        <f t="shared" si="1"/>
        <v>3565194.3846948287</v>
      </c>
      <c r="F32" s="37">
        <f t="shared" si="5"/>
        <v>279264707.88796288</v>
      </c>
    </row>
    <row r="33" spans="1:6">
      <c r="A33" s="37">
        <v>17</v>
      </c>
      <c r="B33" s="38">
        <f t="shared" si="2"/>
        <v>43403</v>
      </c>
      <c r="C33" s="37">
        <f t="shared" si="3"/>
        <v>15825195.59156804</v>
      </c>
      <c r="D33" s="37">
        <f t="shared" si="0"/>
        <v>12409934.595349304</v>
      </c>
      <c r="E33" s="37">
        <f t="shared" si="1"/>
        <v>3415260.9962187349</v>
      </c>
      <c r="F33" s="37">
        <f t="shared" si="5"/>
        <v>266854773.29261357</v>
      </c>
    </row>
    <row r="34" spans="1:6">
      <c r="A34" s="37">
        <v>18</v>
      </c>
      <c r="B34" s="38">
        <f t="shared" si="2"/>
        <v>43434</v>
      </c>
      <c r="C34" s="37">
        <f t="shared" si="3"/>
        <v>15825195.59156804</v>
      </c>
      <c r="D34" s="37">
        <f t="shared" si="0"/>
        <v>12561701.590576377</v>
      </c>
      <c r="E34" s="37">
        <f t="shared" si="1"/>
        <v>3263494.0009916634</v>
      </c>
      <c r="F34" s="37">
        <f t="shared" si="5"/>
        <v>254293071.70203719</v>
      </c>
    </row>
    <row r="35" spans="1:6">
      <c r="A35" s="37">
        <v>19</v>
      </c>
      <c r="B35" s="38">
        <f t="shared" si="2"/>
        <v>43464</v>
      </c>
      <c r="C35" s="37">
        <f t="shared" si="3"/>
        <v>15825195.59156804</v>
      </c>
      <c r="D35" s="37">
        <f t="shared" si="0"/>
        <v>12715324.616603876</v>
      </c>
      <c r="E35" s="37">
        <f t="shared" si="1"/>
        <v>3109870.9749641647</v>
      </c>
      <c r="F35" s="37">
        <f t="shared" si="5"/>
        <v>241577747.0854333</v>
      </c>
    </row>
    <row r="36" spans="1:6">
      <c r="A36" s="37">
        <v>20</v>
      </c>
      <c r="B36" s="38">
        <f t="shared" si="2"/>
        <v>43495</v>
      </c>
      <c r="C36" s="37">
        <f t="shared" si="3"/>
        <v>15825195.59156804</v>
      </c>
      <c r="D36" s="37">
        <f t="shared" si="0"/>
        <v>12870826.37171562</v>
      </c>
      <c r="E36" s="37">
        <f t="shared" si="1"/>
        <v>2954369.2198524191</v>
      </c>
      <c r="F36" s="37">
        <f t="shared" si="5"/>
        <v>228706920.7137177</v>
      </c>
    </row>
    <row r="37" spans="1:6">
      <c r="A37" s="37">
        <v>21</v>
      </c>
      <c r="B37" s="38">
        <f t="shared" si="2"/>
        <v>43524</v>
      </c>
      <c r="C37" s="37">
        <f t="shared" si="3"/>
        <v>15825195.59156804</v>
      </c>
      <c r="D37" s="37">
        <f t="shared" si="0"/>
        <v>13028229.831783546</v>
      </c>
      <c r="E37" s="37">
        <f t="shared" si="1"/>
        <v>2796965.7597844936</v>
      </c>
      <c r="F37" s="37">
        <f t="shared" si="5"/>
        <v>215678690.88193417</v>
      </c>
    </row>
    <row r="38" spans="1:6">
      <c r="A38" s="37">
        <v>22</v>
      </c>
      <c r="B38" s="38">
        <f t="shared" si="2"/>
        <v>43554</v>
      </c>
      <c r="C38" s="37">
        <f t="shared" si="3"/>
        <v>15825195.59156804</v>
      </c>
      <c r="D38" s="37">
        <f t="shared" si="0"/>
        <v>13187558.253662456</v>
      </c>
      <c r="E38" s="37">
        <f t="shared" si="1"/>
        <v>2637637.3379055844</v>
      </c>
      <c r="F38" s="37">
        <f t="shared" si="5"/>
        <v>202491132.6282717</v>
      </c>
    </row>
    <row r="39" spans="1:6">
      <c r="A39" s="37">
        <v>23</v>
      </c>
      <c r="B39" s="38">
        <f t="shared" si="2"/>
        <v>43585</v>
      </c>
      <c r="C39" s="37">
        <f t="shared" si="3"/>
        <v>15825195.59156804</v>
      </c>
      <c r="D39" s="37">
        <f t="shared" si="0"/>
        <v>13348835.178626295</v>
      </c>
      <c r="E39" s="37">
        <f t="shared" si="1"/>
        <v>2476360.4129417436</v>
      </c>
      <c r="F39" s="37">
        <f t="shared" si="5"/>
        <v>189142297.4496454</v>
      </c>
    </row>
    <row r="40" spans="1:6">
      <c r="A40" s="37">
        <v>24</v>
      </c>
      <c r="B40" s="38">
        <f t="shared" si="2"/>
        <v>43615</v>
      </c>
      <c r="C40" s="37">
        <f t="shared" si="3"/>
        <v>15825195.59156804</v>
      </c>
      <c r="D40" s="37">
        <f t="shared" si="0"/>
        <v>13512084.435846455</v>
      </c>
      <c r="E40" s="37">
        <f t="shared" si="1"/>
        <v>2313111.1557215839</v>
      </c>
      <c r="F40" s="37">
        <f t="shared" si="5"/>
        <v>175630213.01379895</v>
      </c>
    </row>
    <row r="41" spans="1:6">
      <c r="A41" s="37">
        <v>25</v>
      </c>
      <c r="B41" s="38">
        <f t="shared" si="2"/>
        <v>43646</v>
      </c>
      <c r="C41" s="37">
        <f t="shared" si="3"/>
        <v>15825195.59156804</v>
      </c>
      <c r="D41" s="37">
        <f t="shared" si="0"/>
        <v>13677330.145912599</v>
      </c>
      <c r="E41" s="37">
        <f t="shared" si="1"/>
        <v>2147865.44565544</v>
      </c>
      <c r="F41" s="37">
        <f t="shared" si="5"/>
        <v>161952882.86788636</v>
      </c>
    </row>
    <row r="42" spans="1:6">
      <c r="A42" s="37">
        <v>26</v>
      </c>
      <c r="B42" s="38">
        <f t="shared" si="2"/>
        <v>43676</v>
      </c>
      <c r="C42" s="37">
        <f t="shared" si="3"/>
        <v>15825195.59156804</v>
      </c>
      <c r="D42" s="37">
        <f t="shared" si="0"/>
        <v>13844596.724396558</v>
      </c>
      <c r="E42" s="37">
        <f t="shared" si="1"/>
        <v>1980598.8671714806</v>
      </c>
      <c r="F42" s="37">
        <f t="shared" si="5"/>
        <v>148108286.14348981</v>
      </c>
    </row>
    <row r="43" spans="1:6">
      <c r="A43" s="37">
        <v>27</v>
      </c>
      <c r="B43" s="38">
        <f t="shared" si="2"/>
        <v>43707</v>
      </c>
      <c r="C43" s="37">
        <f t="shared" si="3"/>
        <v>15825195.59156804</v>
      </c>
      <c r="D43" s="37">
        <f t="shared" si="0"/>
        <v>14013908.885459812</v>
      </c>
      <c r="E43" s="37">
        <f t="shared" si="1"/>
        <v>1811286.7061082269</v>
      </c>
      <c r="F43" s="37">
        <f t="shared" si="5"/>
        <v>134094377.25803</v>
      </c>
    </row>
    <row r="44" spans="1:6">
      <c r="A44" s="37">
        <v>28</v>
      </c>
      <c r="B44" s="38">
        <f t="shared" si="2"/>
        <v>43738</v>
      </c>
      <c r="C44" s="37">
        <f t="shared" si="3"/>
        <v>15825195.59156804</v>
      </c>
      <c r="D44" s="37">
        <f t="shared" si="0"/>
        <v>14185291.645505078</v>
      </c>
      <c r="E44" s="37">
        <f t="shared" si="1"/>
        <v>1639903.9460629609</v>
      </c>
      <c r="F44" s="37">
        <f t="shared" si="5"/>
        <v>119909085.61252493</v>
      </c>
    </row>
    <row r="45" spans="1:6">
      <c r="A45" s="37">
        <v>29</v>
      </c>
      <c r="B45" s="38">
        <f t="shared" si="2"/>
        <v>43768</v>
      </c>
      <c r="C45" s="37">
        <f t="shared" si="3"/>
        <v>15825195.59156804</v>
      </c>
      <c r="D45" s="37">
        <f t="shared" si="0"/>
        <v>14358770.326872569</v>
      </c>
      <c r="E45" s="37">
        <f t="shared" si="1"/>
        <v>1466425.2646954714</v>
      </c>
      <c r="F45" s="37">
        <f t="shared" si="5"/>
        <v>105550315.28565235</v>
      </c>
    </row>
    <row r="46" spans="1:6">
      <c r="A46" s="37">
        <v>30</v>
      </c>
      <c r="B46" s="38">
        <f t="shared" si="2"/>
        <v>43799</v>
      </c>
      <c r="C46" s="37">
        <f t="shared" si="3"/>
        <v>15825195.59156804</v>
      </c>
      <c r="D46" s="37">
        <f t="shared" si="0"/>
        <v>14534370.56158144</v>
      </c>
      <c r="E46" s="37">
        <f t="shared" si="1"/>
        <v>1290825.0299865995</v>
      </c>
      <c r="F46" s="37">
        <f t="shared" si="5"/>
        <v>91015944.724070907</v>
      </c>
    </row>
    <row r="47" spans="1:6">
      <c r="A47" s="37">
        <v>31</v>
      </c>
      <c r="B47" s="38">
        <f t="shared" si="2"/>
        <v>43829</v>
      </c>
      <c r="C47" s="37">
        <f t="shared" si="3"/>
        <v>15825195.59156804</v>
      </c>
      <c r="D47" s="37">
        <f t="shared" si="0"/>
        <v>14712118.295117011</v>
      </c>
      <c r="E47" s="37">
        <f t="shared" si="1"/>
        <v>1113077.2964510277</v>
      </c>
      <c r="F47" s="37">
        <f t="shared" si="5"/>
        <v>76303826.428953901</v>
      </c>
    </row>
    <row r="48" spans="1:6">
      <c r="A48" s="37">
        <v>32</v>
      </c>
      <c r="B48" s="38">
        <f t="shared" si="2"/>
        <v>43860</v>
      </c>
      <c r="C48" s="37">
        <f t="shared" si="3"/>
        <v>15825195.59156804</v>
      </c>
      <c r="D48" s="37">
        <f t="shared" si="0"/>
        <v>14892039.790264286</v>
      </c>
      <c r="E48" s="37">
        <f t="shared" si="1"/>
        <v>933155.80130375316</v>
      </c>
      <c r="F48" s="37">
        <f t="shared" si="5"/>
        <v>61411786.638689615</v>
      </c>
    </row>
    <row r="49" spans="1:6">
      <c r="A49" s="37">
        <v>33</v>
      </c>
      <c r="B49" s="38">
        <f t="shared" si="2"/>
        <v>43890</v>
      </c>
      <c r="C49" s="37">
        <f t="shared" si="3"/>
        <v>15825195.59156804</v>
      </c>
      <c r="D49" s="37">
        <f t="shared" si="0"/>
        <v>15074161.630988361</v>
      </c>
      <c r="E49" s="37">
        <f t="shared" si="1"/>
        <v>751033.9605796776</v>
      </c>
      <c r="F49" s="37">
        <f t="shared" si="5"/>
        <v>46337625.007701255</v>
      </c>
    </row>
    <row r="50" spans="1:6">
      <c r="A50" s="37">
        <v>34</v>
      </c>
      <c r="B50" s="38">
        <f t="shared" si="2"/>
        <v>43920</v>
      </c>
      <c r="C50" s="37">
        <f t="shared" si="3"/>
        <v>15825195.59156804</v>
      </c>
      <c r="D50" s="37">
        <f t="shared" si="0"/>
        <v>15258510.726362295</v>
      </c>
      <c r="E50" s="37">
        <f t="shared" si="1"/>
        <v>566684.86520574486</v>
      </c>
      <c r="F50" s="37">
        <f t="shared" si="5"/>
        <v>31079114.28133896</v>
      </c>
    </row>
    <row r="51" spans="1:6">
      <c r="A51" s="37">
        <v>35</v>
      </c>
      <c r="B51" s="38">
        <f t="shared" si="2"/>
        <v>43951</v>
      </c>
      <c r="C51" s="37">
        <f t="shared" si="3"/>
        <v>15825195.59156804</v>
      </c>
      <c r="D51" s="37">
        <f t="shared" si="0"/>
        <v>15445114.314542999</v>
      </c>
      <c r="E51" s="37">
        <f t="shared" si="1"/>
        <v>380081.27702503972</v>
      </c>
      <c r="F51" s="37">
        <f t="shared" si="5"/>
        <v>15633999.96679596</v>
      </c>
    </row>
    <row r="52" spans="1:6">
      <c r="A52" s="37">
        <v>36</v>
      </c>
      <c r="B52" s="38">
        <f t="shared" si="2"/>
        <v>43981</v>
      </c>
      <c r="C52" s="37">
        <f t="shared" si="3"/>
        <v>15825195.59156804</v>
      </c>
      <c r="D52" s="37">
        <f t="shared" si="0"/>
        <v>15633999.966795774</v>
      </c>
      <c r="E52" s="37">
        <f t="shared" si="1"/>
        <v>191195.62477226535</v>
      </c>
      <c r="F52" s="37">
        <f t="shared" si="5"/>
        <v>1.862645149230957E-7</v>
      </c>
    </row>
    <row r="53" spans="1:6">
      <c r="A53" s="37">
        <v>37</v>
      </c>
      <c r="B53" s="38">
        <f t="shared" si="2"/>
        <v>44012</v>
      </c>
      <c r="C53" s="37">
        <f t="shared" si="3"/>
        <v>15825195.59156804</v>
      </c>
      <c r="D53" s="37">
        <f t="shared" si="0"/>
        <v>15825195.591568038</v>
      </c>
      <c r="E53" s="37">
        <f t="shared" si="1"/>
        <v>2.2779173838595551E-9</v>
      </c>
      <c r="F53" s="37">
        <f t="shared" si="5"/>
        <v>-15825195.591567852</v>
      </c>
    </row>
    <row r="54" spans="1:6">
      <c r="A54" s="37">
        <v>38</v>
      </c>
      <c r="B54" s="38">
        <f t="shared" si="2"/>
        <v>44042</v>
      </c>
      <c r="C54" s="37">
        <f t="shared" si="3"/>
        <v>15825195.59156804</v>
      </c>
      <c r="D54" s="37">
        <f t="shared" si="0"/>
        <v>16018729.438612891</v>
      </c>
      <c r="E54" s="37">
        <f t="shared" si="1"/>
        <v>-193533.84704485227</v>
      </c>
      <c r="F54" s="37">
        <f t="shared" si="5"/>
        <v>-31843925.030180745</v>
      </c>
    </row>
    <row r="55" spans="1:6">
      <c r="A55" s="37">
        <v>39</v>
      </c>
      <c r="B55" s="38">
        <f t="shared" si="2"/>
        <v>44073</v>
      </c>
      <c r="C55" s="37">
        <f t="shared" si="3"/>
        <v>15825195.59156804</v>
      </c>
      <c r="D55" s="37">
        <f t="shared" si="0"/>
        <v>16214630.103163114</v>
      </c>
      <c r="E55" s="37">
        <f t="shared" si="1"/>
        <v>-389434.51159507391</v>
      </c>
      <c r="F55" s="37">
        <f t="shared" si="5"/>
        <v>-48058555.133343861</v>
      </c>
    </row>
    <row r="56" spans="1:6">
      <c r="A56" s="37">
        <v>40</v>
      </c>
      <c r="B56" s="38">
        <f t="shared" si="2"/>
        <v>44104</v>
      </c>
      <c r="C56" s="37">
        <f t="shared" si="3"/>
        <v>15825195.59156804</v>
      </c>
      <c r="D56" s="37">
        <f t="shared" si="0"/>
        <v>16412926.530156186</v>
      </c>
      <c r="E56" s="37">
        <f t="shared" si="1"/>
        <v>-587730.93858814647</v>
      </c>
      <c r="F56" s="37">
        <f t="shared" si="5"/>
        <v>-64471481.663500048</v>
      </c>
    </row>
    <row r="57" spans="1:6">
      <c r="A57" s="37">
        <v>41</v>
      </c>
      <c r="B57" s="38">
        <f t="shared" si="2"/>
        <v>44134</v>
      </c>
      <c r="C57" s="37">
        <f t="shared" si="3"/>
        <v>15825195.59156804</v>
      </c>
      <c r="D57" s="37">
        <f t="shared" si="0"/>
        <v>16613648.018511007</v>
      </c>
      <c r="E57" s="37">
        <f t="shared" si="1"/>
        <v>-788452.42694296711</v>
      </c>
      <c r="F57" s="37">
        <f t="shared" si="5"/>
        <v>-81085129.682011053</v>
      </c>
    </row>
    <row r="58" spans="1:6">
      <c r="A58" s="37">
        <v>42</v>
      </c>
      <c r="B58" s="38">
        <f t="shared" si="2"/>
        <v>44165</v>
      </c>
      <c r="C58" s="37">
        <f t="shared" si="3"/>
        <v>15825195.59156804</v>
      </c>
      <c r="D58" s="37">
        <f t="shared" si="0"/>
        <v>16816824.225456893</v>
      </c>
      <c r="E58" s="37">
        <f t="shared" si="1"/>
        <v>-991628.6338888536</v>
      </c>
      <c r="F58" s="37">
        <f t="shared" si="5"/>
        <v>-97901953.907467946</v>
      </c>
    </row>
    <row r="59" spans="1:6">
      <c r="A59" s="37">
        <v>43</v>
      </c>
      <c r="B59" s="38">
        <f t="shared" si="2"/>
        <v>44195</v>
      </c>
      <c r="C59" s="37">
        <f t="shared" si="3"/>
        <v>15825195.59156804</v>
      </c>
      <c r="D59" s="37">
        <f t="shared" si="0"/>
        <v>17022485.170915533</v>
      </c>
      <c r="E59" s="37">
        <f t="shared" si="1"/>
        <v>-1197289.5793474934</v>
      </c>
      <c r="F59" s="37">
        <f t="shared" si="5"/>
        <v>-114924439.07838348</v>
      </c>
    </row>
    <row r="60" spans="1:6">
      <c r="A60" s="37">
        <v>44</v>
      </c>
      <c r="B60" s="38">
        <f t="shared" si="2"/>
        <v>44226</v>
      </c>
      <c r="C60" s="37">
        <f t="shared" si="3"/>
        <v>15825195.59156804</v>
      </c>
      <c r="D60" s="37">
        <f t="shared" si="0"/>
        <v>17230661.24193652</v>
      </c>
      <c r="E60" s="37">
        <f t="shared" si="1"/>
        <v>-1405465.6503684798</v>
      </c>
      <c r="F60" s="37">
        <f t="shared" si="5"/>
        <v>-132155100.32032</v>
      </c>
    </row>
    <row r="61" spans="1:6">
      <c r="A61" s="37">
        <v>45</v>
      </c>
      <c r="B61" s="38">
        <f t="shared" si="2"/>
        <v>44255</v>
      </c>
      <c r="C61" s="37">
        <f t="shared" si="3"/>
        <v>15825195.59156804</v>
      </c>
      <c r="D61" s="37">
        <f t="shared" si="0"/>
        <v>17441383.197187137</v>
      </c>
      <c r="E61" s="37">
        <f t="shared" si="1"/>
        <v>-1616187.6056190957</v>
      </c>
      <c r="F61" s="37">
        <f t="shared" si="5"/>
        <v>-149596483.51750714</v>
      </c>
    </row>
    <row r="62" spans="1:6">
      <c r="A62" s="37">
        <v>46</v>
      </c>
      <c r="B62" s="38">
        <f t="shared" si="2"/>
        <v>44285</v>
      </c>
      <c r="C62" s="37">
        <f t="shared" si="3"/>
        <v>15825195.59156804</v>
      </c>
      <c r="D62" s="37">
        <f t="shared" si="0"/>
        <v>17654682.171497043</v>
      </c>
      <c r="E62" s="37">
        <f t="shared" si="1"/>
        <v>-1829486.5799290021</v>
      </c>
      <c r="F62" s="37">
        <f t="shared" si="5"/>
        <v>-167251165.68900418</v>
      </c>
    </row>
    <row r="63" spans="1:6">
      <c r="A63" s="37">
        <v>47</v>
      </c>
      <c r="B63" s="38">
        <f t="shared" si="2"/>
        <v>44316</v>
      </c>
      <c r="C63" s="37">
        <f t="shared" si="3"/>
        <v>15825195.59156804</v>
      </c>
      <c r="D63" s="37">
        <f t="shared" si="0"/>
        <v>17870589.680458546</v>
      </c>
      <c r="E63" s="37">
        <f t="shared" si="1"/>
        <v>-2045394.088890506</v>
      </c>
      <c r="F63" s="37">
        <f t="shared" si="5"/>
        <v>-185121755.36946273</v>
      </c>
    </row>
    <row r="64" spans="1:6">
      <c r="A64" s="37">
        <v>48</v>
      </c>
      <c r="B64" s="38">
        <f t="shared" si="2"/>
        <v>44346</v>
      </c>
      <c r="C64" s="37">
        <f t="shared" si="3"/>
        <v>15825195.59156804</v>
      </c>
      <c r="D64" s="37">
        <f t="shared" si="0"/>
        <v>18089137.62508313</v>
      </c>
      <c r="E64" s="37">
        <f t="shared" si="1"/>
        <v>-2263942.0335150901</v>
      </c>
      <c r="F64" s="37">
        <f t="shared" si="5"/>
        <v>-203210892.99454585</v>
      </c>
    </row>
    <row r="65" spans="1:6">
      <c r="A65" s="37">
        <v>49</v>
      </c>
      <c r="B65" s="38">
        <f t="shared" si="2"/>
        <v>44377</v>
      </c>
      <c r="C65" s="37">
        <f t="shared" si="3"/>
        <v>15825195.59156804</v>
      </c>
      <c r="D65" s="37">
        <f t="shared" si="0"/>
        <v>18310358.296514925</v>
      </c>
      <c r="E65" s="37">
        <f t="shared" si="1"/>
        <v>-2485162.7049468849</v>
      </c>
      <c r="F65" s="37">
        <f t="shared" si="5"/>
        <v>-221521251.29106078</v>
      </c>
    </row>
    <row r="66" spans="1:6">
      <c r="A66" s="37">
        <v>50</v>
      </c>
      <c r="B66" s="38">
        <f t="shared" si="2"/>
        <v>44407</v>
      </c>
      <c r="C66" s="37">
        <f t="shared" si="3"/>
        <v>15825195.59156804</v>
      </c>
      <c r="D66" s="37">
        <f t="shared" si="0"/>
        <v>18534284.380801827</v>
      </c>
      <c r="E66" s="37">
        <f t="shared" si="1"/>
        <v>-2709088.7892337884</v>
      </c>
      <c r="F66" s="37">
        <f t="shared" si="5"/>
        <v>-240055535.6718626</v>
      </c>
    </row>
    <row r="67" spans="1:6">
      <c r="A67" s="37">
        <v>51</v>
      </c>
      <c r="B67" s="38">
        <f t="shared" si="2"/>
        <v>44438</v>
      </c>
      <c r="C67" s="37">
        <f t="shared" si="3"/>
        <v>15825195.59156804</v>
      </c>
      <c r="D67" s="37">
        <f t="shared" si="0"/>
        <v>18760948.963724971</v>
      </c>
      <c r="E67" s="37">
        <f t="shared" si="1"/>
        <v>-2935753.372156932</v>
      </c>
      <c r="F67" s="37">
        <f t="shared" si="5"/>
        <v>-258816484.63558757</v>
      </c>
    </row>
    <row r="68" spans="1:6">
      <c r="A68" s="37">
        <v>52</v>
      </c>
      <c r="B68" s="38">
        <f t="shared" si="2"/>
        <v>44469</v>
      </c>
      <c r="C68" s="37">
        <f t="shared" si="3"/>
        <v>15825195.59156804</v>
      </c>
      <c r="D68" s="37">
        <f t="shared" si="0"/>
        <v>18990385.535687245</v>
      </c>
      <c r="E68" s="37">
        <f t="shared" si="1"/>
        <v>-3165189.9441192066</v>
      </c>
      <c r="F68" s="37">
        <f t="shared" si="5"/>
        <v>-277806870.17127484</v>
      </c>
    </row>
    <row r="69" spans="1:6">
      <c r="A69" s="37">
        <v>53</v>
      </c>
      <c r="B69" s="38">
        <f t="shared" si="2"/>
        <v>44499</v>
      </c>
      <c r="C69" s="37">
        <f t="shared" si="3"/>
        <v>15825195.59156804</v>
      </c>
      <c r="D69" s="37">
        <f t="shared" si="0"/>
        <v>19222627.996661618</v>
      </c>
      <c r="E69" s="37">
        <f t="shared" si="1"/>
        <v>-3397432.4050935768</v>
      </c>
      <c r="F69" s="37">
        <f t="shared" si="5"/>
        <v>-297029498.16793644</v>
      </c>
    </row>
    <row r="70" spans="1:6">
      <c r="A70" s="37">
        <v>54</v>
      </c>
      <c r="B70" s="38">
        <f t="shared" si="2"/>
        <v>44530</v>
      </c>
      <c r="C70" s="37">
        <f t="shared" si="3"/>
        <v>15825195.59156804</v>
      </c>
      <c r="D70" s="37">
        <f t="shared" si="0"/>
        <v>19457710.661199946</v>
      </c>
      <c r="E70" s="37">
        <f t="shared" si="1"/>
        <v>-3632515.0696319067</v>
      </c>
      <c r="F70" s="37">
        <f t="shared" si="5"/>
        <v>-316487208.82913637</v>
      </c>
    </row>
    <row r="71" spans="1:6">
      <c r="A71" s="37">
        <v>55</v>
      </c>
      <c r="B71" s="38">
        <f t="shared" si="2"/>
        <v>44560</v>
      </c>
      <c r="C71" s="37">
        <f t="shared" si="3"/>
        <v>15825195.59156804</v>
      </c>
      <c r="D71" s="37">
        <f t="shared" si="0"/>
        <v>19695668.263503082</v>
      </c>
      <c r="E71" s="37">
        <f t="shared" si="1"/>
        <v>-3870472.6719350438</v>
      </c>
      <c r="F71" s="37">
        <f t="shared" si="5"/>
        <v>-336182877.09263945</v>
      </c>
    </row>
    <row r="72" spans="1:6">
      <c r="A72" s="37">
        <v>56</v>
      </c>
      <c r="B72" s="38">
        <f t="shared" si="2"/>
        <v>44591</v>
      </c>
      <c r="C72" s="37">
        <f t="shared" si="3"/>
        <v>15825195.59156804</v>
      </c>
      <c r="D72" s="37">
        <f t="shared" si="0"/>
        <v>19936535.962552946</v>
      </c>
      <c r="E72" s="37">
        <f t="shared" si="1"/>
        <v>-4111340.3709849049</v>
      </c>
      <c r="F72" s="37">
        <f t="shared" si="5"/>
        <v>-356119413.05519241</v>
      </c>
    </row>
    <row r="73" spans="1:6">
      <c r="A73" s="37">
        <v>57</v>
      </c>
      <c r="B73" s="38">
        <f t="shared" si="2"/>
        <v>44620</v>
      </c>
      <c r="C73" s="37">
        <f t="shared" si="3"/>
        <v>15825195.59156804</v>
      </c>
      <c r="D73" s="37">
        <f t="shared" si="0"/>
        <v>20180349.347307369</v>
      </c>
      <c r="E73" s="37">
        <f t="shared" si="1"/>
        <v>-4355153.7557393275</v>
      </c>
      <c r="F73" s="37">
        <f t="shared" si="5"/>
        <v>-376299762.40249979</v>
      </c>
    </row>
    <row r="74" spans="1:6">
      <c r="A74" s="37">
        <v>58</v>
      </c>
      <c r="B74" s="38">
        <f t="shared" si="2"/>
        <v>44650</v>
      </c>
      <c r="C74" s="37">
        <f t="shared" si="3"/>
        <v>15825195.59156804</v>
      </c>
      <c r="D74" s="37">
        <f t="shared" si="0"/>
        <v>20427144.441958487</v>
      </c>
      <c r="E74" s="37">
        <f t="shared" si="1"/>
        <v>-4601948.8503904473</v>
      </c>
      <c r="F74" s="37">
        <f t="shared" si="5"/>
        <v>-396726906.84445828</v>
      </c>
    </row>
    <row r="75" spans="1:6">
      <c r="A75" s="37">
        <v>59</v>
      </c>
      <c r="B75" s="38">
        <f t="shared" si="2"/>
        <v>44681</v>
      </c>
      <c r="C75" s="37">
        <f t="shared" si="3"/>
        <v>15825195.59156804</v>
      </c>
      <c r="D75" s="37">
        <f t="shared" si="0"/>
        <v>20676957.711255427</v>
      </c>
      <c r="E75" s="37">
        <f t="shared" si="1"/>
        <v>-4851762.1196873877</v>
      </c>
      <c r="F75" s="37">
        <f t="shared" si="5"/>
        <v>-417403864.55571371</v>
      </c>
    </row>
    <row r="76" spans="1:6">
      <c r="A76" s="37">
        <v>60</v>
      </c>
      <c r="B76" s="38">
        <f t="shared" si="2"/>
        <v>44711</v>
      </c>
      <c r="C76" s="37">
        <f t="shared" si="3"/>
        <v>15825195.59156804</v>
      </c>
      <c r="D76" s="37">
        <f t="shared" si="0"/>
        <v>20929826.065892082</v>
      </c>
      <c r="E76" s="37">
        <f t="shared" si="1"/>
        <v>-5104630.474324041</v>
      </c>
      <c r="F76" s="37">
        <f t="shared" si="5"/>
        <v>-438333690.62160581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104209979.80464816</v>
      </c>
      <c r="F79" s="44"/>
    </row>
    <row r="80" spans="1:6">
      <c r="A80" s="41" t="s">
        <v>64</v>
      </c>
      <c r="B80" s="94">
        <f>PMT(B9,B10,B11,B12,B79)</f>
        <v>15633999.966795776</v>
      </c>
      <c r="C80" s="47"/>
      <c r="D80" s="46" t="s">
        <v>70</v>
      </c>
      <c r="E80" s="45">
        <f ca="1">F82+E79</f>
        <v>562823998.80464816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458614019</v>
      </c>
    </row>
    <row r="83" spans="1:6">
      <c r="A83" s="37">
        <v>1</v>
      </c>
      <c r="B83" s="38">
        <f>EDATE($B$7,$B$6*A83)</f>
        <v>42916</v>
      </c>
      <c r="C83" s="37">
        <f>B80</f>
        <v>15633999.966795776</v>
      </c>
      <c r="D83" s="37">
        <f t="shared" ref="D83:D142" si="6">C83-E83</f>
        <v>15633999.966795776</v>
      </c>
      <c r="E83" s="37">
        <v>0</v>
      </c>
      <c r="F83" s="37">
        <f t="shared" ref="F83:F94" si="7">F82-D83</f>
        <v>442980019.0332042</v>
      </c>
    </row>
    <row r="84" spans="1:6">
      <c r="A84" s="37">
        <v>2</v>
      </c>
      <c r="B84" s="38">
        <f t="shared" ref="B84:B142" si="8">EDATE($B$7,$B$6*A84)</f>
        <v>42946</v>
      </c>
      <c r="C84" s="37">
        <f t="shared" ref="C84:C142" si="9">$C$83</f>
        <v>15633999.966795776</v>
      </c>
      <c r="D84" s="37">
        <f t="shared" si="6"/>
        <v>10216586.529379666</v>
      </c>
      <c r="E84" s="37">
        <f t="shared" ref="E84:E142" si="10">F83*$B$9</f>
        <v>5417413.4374161111</v>
      </c>
      <c r="F84" s="37">
        <f t="shared" si="7"/>
        <v>432763432.50382453</v>
      </c>
    </row>
    <row r="85" spans="1:6">
      <c r="A85" s="37">
        <v>3</v>
      </c>
      <c r="B85" s="38">
        <f t="shared" si="8"/>
        <v>42977</v>
      </c>
      <c r="C85" s="37">
        <f t="shared" si="9"/>
        <v>15633999.966795776</v>
      </c>
      <c r="D85" s="37">
        <f t="shared" si="6"/>
        <v>10341530.027439872</v>
      </c>
      <c r="E85" s="37">
        <f t="shared" si="10"/>
        <v>5292469.9393559042</v>
      </c>
      <c r="F85" s="37">
        <f t="shared" si="7"/>
        <v>422421902.47638464</v>
      </c>
    </row>
    <row r="86" spans="1:6">
      <c r="A86" s="37">
        <v>4</v>
      </c>
      <c r="B86" s="38">
        <f t="shared" si="8"/>
        <v>43008</v>
      </c>
      <c r="C86" s="37">
        <f t="shared" si="9"/>
        <v>15633999.966795776</v>
      </c>
      <c r="D86" s="37">
        <f t="shared" si="6"/>
        <v>10468001.51899014</v>
      </c>
      <c r="E86" s="37">
        <f t="shared" si="10"/>
        <v>5165998.4478056366</v>
      </c>
      <c r="F86" s="37">
        <f t="shared" si="7"/>
        <v>411953900.95739448</v>
      </c>
    </row>
    <row r="87" spans="1:6">
      <c r="A87" s="37">
        <v>5</v>
      </c>
      <c r="B87" s="38">
        <f t="shared" si="8"/>
        <v>43038</v>
      </c>
      <c r="C87" s="37">
        <f t="shared" si="9"/>
        <v>15633999.966795776</v>
      </c>
      <c r="D87" s="37">
        <f t="shared" si="6"/>
        <v>10596019.690589927</v>
      </c>
      <c r="E87" s="37">
        <f t="shared" si="10"/>
        <v>5037980.2762058498</v>
      </c>
      <c r="F87" s="37">
        <f t="shared" si="7"/>
        <v>401357881.26680458</v>
      </c>
    </row>
    <row r="88" spans="1:6">
      <c r="A88" s="37">
        <v>6</v>
      </c>
      <c r="B88" s="38">
        <f t="shared" si="8"/>
        <v>43069</v>
      </c>
      <c r="C88" s="37">
        <f t="shared" si="9"/>
        <v>15633999.966795776</v>
      </c>
      <c r="D88" s="37">
        <f t="shared" si="6"/>
        <v>10725603.45732552</v>
      </c>
      <c r="E88" s="37">
        <f t="shared" si="10"/>
        <v>4908396.509470256</v>
      </c>
      <c r="F88" s="37">
        <f t="shared" si="7"/>
        <v>390632277.80947906</v>
      </c>
    </row>
    <row r="89" spans="1:6">
      <c r="A89" s="37">
        <v>7</v>
      </c>
      <c r="B89" s="38">
        <f t="shared" si="8"/>
        <v>43099</v>
      </c>
      <c r="C89" s="37">
        <f t="shared" si="9"/>
        <v>15633999.966795776</v>
      </c>
      <c r="D89" s="37">
        <f t="shared" si="6"/>
        <v>10856771.965604799</v>
      </c>
      <c r="E89" s="37">
        <f t="shared" si="10"/>
        <v>4777228.0011909772</v>
      </c>
      <c r="F89" s="37">
        <f t="shared" si="7"/>
        <v>379775505.84387428</v>
      </c>
    </row>
    <row r="90" spans="1:6">
      <c r="A90" s="37">
        <v>8</v>
      </c>
      <c r="B90" s="38">
        <f t="shared" si="8"/>
        <v>43130</v>
      </c>
      <c r="C90" s="37">
        <f t="shared" si="9"/>
        <v>15633999.966795776</v>
      </c>
      <c r="D90" s="37">
        <f t="shared" si="6"/>
        <v>10989544.595986173</v>
      </c>
      <c r="E90" s="37">
        <f t="shared" si="10"/>
        <v>4644455.3708096035</v>
      </c>
      <c r="F90" s="37">
        <f t="shared" si="7"/>
        <v>368785961.24788809</v>
      </c>
    </row>
    <row r="91" spans="1:6">
      <c r="A91" s="37">
        <v>9</v>
      </c>
      <c r="B91" s="38">
        <f t="shared" si="8"/>
        <v>43159</v>
      </c>
      <c r="C91" s="37">
        <f t="shared" si="9"/>
        <v>15633999.966795776</v>
      </c>
      <c r="D91" s="37">
        <f t="shared" si="6"/>
        <v>11123940.966042124</v>
      </c>
      <c r="E91" s="37">
        <f t="shared" si="10"/>
        <v>4510059.0007536514</v>
      </c>
      <c r="F91" s="37">
        <f t="shared" si="7"/>
        <v>357662020.28184599</v>
      </c>
    </row>
    <row r="92" spans="1:6">
      <c r="A92" s="37">
        <v>10</v>
      </c>
      <c r="B92" s="38">
        <f t="shared" si="8"/>
        <v>43189</v>
      </c>
      <c r="C92" s="37">
        <f t="shared" si="9"/>
        <v>15633999.966795776</v>
      </c>
      <c r="D92" s="37">
        <f t="shared" si="6"/>
        <v>11259980.933257762</v>
      </c>
      <c r="E92" s="37">
        <f t="shared" si="10"/>
        <v>4374019.0335380128</v>
      </c>
      <c r="F92" s="37">
        <f t="shared" si="7"/>
        <v>346402039.34858823</v>
      </c>
    </row>
    <row r="93" spans="1:6">
      <c r="A93" s="37">
        <v>11</v>
      </c>
      <c r="B93" s="38">
        <f t="shared" si="8"/>
        <v>43220</v>
      </c>
      <c r="C93" s="37">
        <f t="shared" si="9"/>
        <v>15633999.966795776</v>
      </c>
      <c r="D93" s="37">
        <f t="shared" si="6"/>
        <v>11397684.597964834</v>
      </c>
      <c r="E93" s="37">
        <f t="shared" si="10"/>
        <v>4236315.3688309425</v>
      </c>
      <c r="F93" s="37">
        <f t="shared" si="7"/>
        <v>335004354.7506234</v>
      </c>
    </row>
    <row r="94" spans="1:6">
      <c r="A94" s="37">
        <v>12</v>
      </c>
      <c r="B94" s="38">
        <f t="shared" si="8"/>
        <v>43250</v>
      </c>
      <c r="C94" s="37">
        <f t="shared" si="9"/>
        <v>15633999.966795776</v>
      </c>
      <c r="D94" s="37">
        <f t="shared" si="6"/>
        <v>11537072.3063116</v>
      </c>
      <c r="E94" s="37">
        <f t="shared" si="10"/>
        <v>4096927.6604841761</v>
      </c>
      <c r="F94" s="37">
        <f t="shared" si="7"/>
        <v>323467282.4443118</v>
      </c>
    </row>
    <row r="95" spans="1:6">
      <c r="A95" s="37">
        <v>13</v>
      </c>
      <c r="B95" s="38">
        <f t="shared" si="8"/>
        <v>43281</v>
      </c>
      <c r="C95" s="37">
        <f t="shared" si="9"/>
        <v>15633999.966795776</v>
      </c>
      <c r="D95" s="37">
        <f t="shared" si="6"/>
        <v>11678164.653269056</v>
      </c>
      <c r="E95" s="37">
        <f t="shared" si="10"/>
        <v>3955835.3135267193</v>
      </c>
      <c r="F95" s="37">
        <f t="shared" ref="F95:F142" si="11">F94-D95</f>
        <v>311789117.79104275</v>
      </c>
    </row>
    <row r="96" spans="1:6">
      <c r="A96" s="37">
        <v>14</v>
      </c>
      <c r="B96" s="38">
        <f t="shared" si="8"/>
        <v>43311</v>
      </c>
      <c r="C96" s="37">
        <f t="shared" si="9"/>
        <v>15633999.966795776</v>
      </c>
      <c r="D96" s="37">
        <f t="shared" si="6"/>
        <v>11820982.485673899</v>
      </c>
      <c r="E96" s="37">
        <f t="shared" si="10"/>
        <v>3813017.4811218777</v>
      </c>
      <c r="F96" s="37">
        <f t="shared" si="11"/>
        <v>299968135.30536884</v>
      </c>
    </row>
    <row r="97" spans="1:6">
      <c r="A97" s="37">
        <v>15</v>
      </c>
      <c r="B97" s="38">
        <f t="shared" si="8"/>
        <v>43342</v>
      </c>
      <c r="C97" s="37">
        <f t="shared" si="9"/>
        <v>15633999.966795776</v>
      </c>
      <c r="D97" s="37">
        <f t="shared" si="6"/>
        <v>11965546.905308705</v>
      </c>
      <c r="E97" s="37">
        <f t="shared" si="10"/>
        <v>3668453.0614870721</v>
      </c>
      <c r="F97" s="37">
        <f t="shared" si="11"/>
        <v>288002588.40006012</v>
      </c>
    </row>
    <row r="98" spans="1:6">
      <c r="A98" s="37">
        <v>16</v>
      </c>
      <c r="B98" s="38">
        <f t="shared" si="8"/>
        <v>43373</v>
      </c>
      <c r="C98" s="37">
        <f t="shared" si="9"/>
        <v>15633999.966795776</v>
      </c>
      <c r="D98" s="37">
        <f t="shared" si="6"/>
        <v>12111879.272019792</v>
      </c>
      <c r="E98" s="37">
        <f t="shared" si="10"/>
        <v>3522120.6947759828</v>
      </c>
      <c r="F98" s="37">
        <f t="shared" si="11"/>
        <v>275890709.12804031</v>
      </c>
    </row>
    <row r="99" spans="1:6">
      <c r="A99" s="37">
        <v>17</v>
      </c>
      <c r="B99" s="38">
        <f t="shared" si="8"/>
        <v>43403</v>
      </c>
      <c r="C99" s="37">
        <f t="shared" si="9"/>
        <v>15633999.966795776</v>
      </c>
      <c r="D99" s="37">
        <f t="shared" si="6"/>
        <v>12260001.20687321</v>
      </c>
      <c r="E99" s="37">
        <f t="shared" si="10"/>
        <v>3373998.7599225654</v>
      </c>
      <c r="F99" s="37">
        <f t="shared" si="11"/>
        <v>263630707.92116711</v>
      </c>
    </row>
    <row r="100" spans="1:6">
      <c r="A100" s="37">
        <v>18</v>
      </c>
      <c r="B100" s="38">
        <f t="shared" si="8"/>
        <v>43434</v>
      </c>
      <c r="C100" s="37">
        <f t="shared" si="9"/>
        <v>15633999.966795776</v>
      </c>
      <c r="D100" s="37">
        <f t="shared" si="6"/>
        <v>12409934.595349304</v>
      </c>
      <c r="E100" s="37">
        <f t="shared" si="10"/>
        <v>3224065.3714464721</v>
      </c>
      <c r="F100" s="37">
        <f t="shared" si="11"/>
        <v>251220773.32581779</v>
      </c>
    </row>
    <row r="101" spans="1:6">
      <c r="A101" s="37">
        <v>19</v>
      </c>
      <c r="B101" s="38">
        <f t="shared" si="8"/>
        <v>43464</v>
      </c>
      <c r="C101" s="37">
        <f t="shared" si="9"/>
        <v>15633999.966795776</v>
      </c>
      <c r="D101" s="37">
        <f t="shared" si="6"/>
        <v>12561701.590576377</v>
      </c>
      <c r="E101" s="37">
        <f t="shared" si="10"/>
        <v>3072298.3762194002</v>
      </c>
      <c r="F101" s="37">
        <f t="shared" si="11"/>
        <v>238659071.73524141</v>
      </c>
    </row>
    <row r="102" spans="1:6">
      <c r="A102" s="37">
        <v>20</v>
      </c>
      <c r="B102" s="38">
        <f t="shared" si="8"/>
        <v>43495</v>
      </c>
      <c r="C102" s="37">
        <f t="shared" si="9"/>
        <v>15633999.966795776</v>
      </c>
      <c r="D102" s="37">
        <f t="shared" si="6"/>
        <v>12715324.616603874</v>
      </c>
      <c r="E102" s="37">
        <f t="shared" si="10"/>
        <v>2918675.3501919014</v>
      </c>
      <c r="F102" s="37">
        <f t="shared" si="11"/>
        <v>225943747.11863753</v>
      </c>
    </row>
    <row r="103" spans="1:6">
      <c r="A103" s="37">
        <v>21</v>
      </c>
      <c r="B103" s="38">
        <f t="shared" si="8"/>
        <v>43524</v>
      </c>
      <c r="C103" s="37">
        <f t="shared" si="9"/>
        <v>15633999.966795776</v>
      </c>
      <c r="D103" s="37">
        <f t="shared" si="6"/>
        <v>12870826.37171562</v>
      </c>
      <c r="E103" s="37">
        <f t="shared" si="10"/>
        <v>2763173.5950801559</v>
      </c>
      <c r="F103" s="37">
        <f t="shared" si="11"/>
        <v>213072920.7469219</v>
      </c>
    </row>
    <row r="104" spans="1:6">
      <c r="A104" s="37">
        <v>22</v>
      </c>
      <c r="B104" s="38">
        <f t="shared" si="8"/>
        <v>43554</v>
      </c>
      <c r="C104" s="37">
        <f t="shared" si="9"/>
        <v>15633999.966795776</v>
      </c>
      <c r="D104" s="37">
        <f t="shared" si="6"/>
        <v>13028229.831783546</v>
      </c>
      <c r="E104" s="37">
        <f t="shared" si="10"/>
        <v>2605770.1350122304</v>
      </c>
      <c r="F104" s="37">
        <f t="shared" si="11"/>
        <v>200044690.91513836</v>
      </c>
    </row>
    <row r="105" spans="1:6">
      <c r="A105" s="37">
        <v>23</v>
      </c>
      <c r="B105" s="38">
        <f t="shared" si="8"/>
        <v>43585</v>
      </c>
      <c r="C105" s="37">
        <f t="shared" si="9"/>
        <v>15633999.966795776</v>
      </c>
      <c r="D105" s="37">
        <f t="shared" si="6"/>
        <v>13187558.253662456</v>
      </c>
      <c r="E105" s="37">
        <f t="shared" si="10"/>
        <v>2446441.7131333211</v>
      </c>
      <c r="F105" s="37">
        <f t="shared" si="11"/>
        <v>186857132.6614759</v>
      </c>
    </row>
    <row r="106" spans="1:6">
      <c r="A106" s="37">
        <v>24</v>
      </c>
      <c r="B106" s="38">
        <f t="shared" si="8"/>
        <v>43615</v>
      </c>
      <c r="C106" s="37">
        <f t="shared" si="9"/>
        <v>15633999.966795776</v>
      </c>
      <c r="D106" s="37">
        <f t="shared" si="6"/>
        <v>13348835.178626295</v>
      </c>
      <c r="E106" s="37">
        <f t="shared" si="10"/>
        <v>2285164.7881694804</v>
      </c>
      <c r="F106" s="37">
        <f t="shared" si="11"/>
        <v>173508297.4828496</v>
      </c>
    </row>
    <row r="107" spans="1:6">
      <c r="A107" s="37">
        <v>25</v>
      </c>
      <c r="B107" s="38">
        <f t="shared" si="8"/>
        <v>43646</v>
      </c>
      <c r="C107" s="37">
        <f t="shared" si="9"/>
        <v>15633999.966795776</v>
      </c>
      <c r="D107" s="37">
        <f t="shared" si="6"/>
        <v>13512084.435846455</v>
      </c>
      <c r="E107" s="37">
        <f t="shared" si="10"/>
        <v>2121915.5309493202</v>
      </c>
      <c r="F107" s="37">
        <f t="shared" si="11"/>
        <v>159996213.04700315</v>
      </c>
    </row>
    <row r="108" spans="1:6">
      <c r="A108" s="37">
        <v>26</v>
      </c>
      <c r="B108" s="38">
        <f t="shared" si="8"/>
        <v>43676</v>
      </c>
      <c r="C108" s="37">
        <f t="shared" si="9"/>
        <v>15633999.966795776</v>
      </c>
      <c r="D108" s="37">
        <f t="shared" si="6"/>
        <v>13677330.145912599</v>
      </c>
      <c r="E108" s="37">
        <f t="shared" si="10"/>
        <v>1956669.8208831765</v>
      </c>
      <c r="F108" s="37">
        <f t="shared" si="11"/>
        <v>146318882.90109056</v>
      </c>
    </row>
    <row r="109" spans="1:6">
      <c r="A109" s="37">
        <v>27</v>
      </c>
      <c r="B109" s="38">
        <f t="shared" si="8"/>
        <v>43707</v>
      </c>
      <c r="C109" s="37">
        <f t="shared" si="9"/>
        <v>15633999.966795776</v>
      </c>
      <c r="D109" s="37">
        <f t="shared" si="6"/>
        <v>13844596.724396558</v>
      </c>
      <c r="E109" s="37">
        <f t="shared" si="10"/>
        <v>1789403.2423992171</v>
      </c>
      <c r="F109" s="37">
        <f t="shared" si="11"/>
        <v>132474286.17669401</v>
      </c>
    </row>
    <row r="110" spans="1:6">
      <c r="A110" s="37">
        <v>28</v>
      </c>
      <c r="B110" s="38">
        <f t="shared" si="8"/>
        <v>43738</v>
      </c>
      <c r="C110" s="37">
        <f t="shared" si="9"/>
        <v>15633999.966795776</v>
      </c>
      <c r="D110" s="37">
        <f t="shared" si="6"/>
        <v>14013908.885459812</v>
      </c>
      <c r="E110" s="37">
        <f t="shared" si="10"/>
        <v>1620091.0813359637</v>
      </c>
      <c r="F110" s="37">
        <f t="shared" si="11"/>
        <v>118460377.2912342</v>
      </c>
    </row>
    <row r="111" spans="1:6">
      <c r="A111" s="37">
        <v>29</v>
      </c>
      <c r="B111" s="38">
        <f t="shared" si="8"/>
        <v>43768</v>
      </c>
      <c r="C111" s="37">
        <f t="shared" si="9"/>
        <v>15633999.966795776</v>
      </c>
      <c r="D111" s="37">
        <f t="shared" si="6"/>
        <v>14185291.645505078</v>
      </c>
      <c r="E111" s="37">
        <f t="shared" si="10"/>
        <v>1448708.3212906974</v>
      </c>
      <c r="F111" s="37">
        <f t="shared" si="11"/>
        <v>104275085.64572912</v>
      </c>
    </row>
    <row r="112" spans="1:6">
      <c r="A112" s="37">
        <v>30</v>
      </c>
      <c r="B112" s="38">
        <f t="shared" si="8"/>
        <v>43799</v>
      </c>
      <c r="C112" s="37">
        <f t="shared" si="9"/>
        <v>15633999.966795776</v>
      </c>
      <c r="D112" s="37">
        <f t="shared" si="6"/>
        <v>14358770.326872569</v>
      </c>
      <c r="E112" s="37">
        <f t="shared" si="10"/>
        <v>1275229.6399232079</v>
      </c>
      <c r="F112" s="37">
        <f t="shared" si="11"/>
        <v>89916315.318856552</v>
      </c>
    </row>
    <row r="113" spans="1:6">
      <c r="A113" s="37">
        <v>31</v>
      </c>
      <c r="B113" s="38">
        <f t="shared" si="8"/>
        <v>43829</v>
      </c>
      <c r="C113" s="37">
        <f t="shared" si="9"/>
        <v>15633999.966795776</v>
      </c>
      <c r="D113" s="37">
        <f t="shared" si="6"/>
        <v>14534370.56158144</v>
      </c>
      <c r="E113" s="37">
        <f t="shared" si="10"/>
        <v>1099629.4052143362</v>
      </c>
      <c r="F113" s="37">
        <f t="shared" si="11"/>
        <v>75381944.757275105</v>
      </c>
    </row>
    <row r="114" spans="1:6">
      <c r="A114" s="37">
        <v>32</v>
      </c>
      <c r="B114" s="38">
        <f t="shared" si="8"/>
        <v>43860</v>
      </c>
      <c r="C114" s="37">
        <f t="shared" si="9"/>
        <v>15633999.966795776</v>
      </c>
      <c r="D114" s="37">
        <f t="shared" si="6"/>
        <v>14712118.295117011</v>
      </c>
      <c r="E114" s="37">
        <f t="shared" si="10"/>
        <v>921881.6716787644</v>
      </c>
      <c r="F114" s="37">
        <f t="shared" si="11"/>
        <v>60669826.462158091</v>
      </c>
    </row>
    <row r="115" spans="1:6">
      <c r="A115" s="37">
        <v>33</v>
      </c>
      <c r="B115" s="38">
        <f t="shared" si="8"/>
        <v>43890</v>
      </c>
      <c r="C115" s="37">
        <f t="shared" si="9"/>
        <v>15633999.966795776</v>
      </c>
      <c r="D115" s="37">
        <f t="shared" si="6"/>
        <v>14892039.790264286</v>
      </c>
      <c r="E115" s="37">
        <f t="shared" si="10"/>
        <v>741960.17653148959</v>
      </c>
      <c r="F115" s="37">
        <f t="shared" si="11"/>
        <v>45777786.671893805</v>
      </c>
    </row>
    <row r="116" spans="1:6">
      <c r="A116" s="37">
        <v>34</v>
      </c>
      <c r="B116" s="38">
        <f t="shared" si="8"/>
        <v>43920</v>
      </c>
      <c r="C116" s="37">
        <f t="shared" si="9"/>
        <v>15633999.966795776</v>
      </c>
      <c r="D116" s="37">
        <f t="shared" si="6"/>
        <v>15074161.630988361</v>
      </c>
      <c r="E116" s="37">
        <f t="shared" si="10"/>
        <v>559838.33580741414</v>
      </c>
      <c r="F116" s="37">
        <f t="shared" si="11"/>
        <v>30703625.040905446</v>
      </c>
    </row>
    <row r="117" spans="1:6">
      <c r="A117" s="37">
        <v>35</v>
      </c>
      <c r="B117" s="38">
        <f t="shared" si="8"/>
        <v>43951</v>
      </c>
      <c r="C117" s="37">
        <f t="shared" si="9"/>
        <v>15633999.966795776</v>
      </c>
      <c r="D117" s="37">
        <f t="shared" si="6"/>
        <v>15258510.726362295</v>
      </c>
      <c r="E117" s="37">
        <f t="shared" si="10"/>
        <v>375489.24043348135</v>
      </c>
      <c r="F117" s="37">
        <f t="shared" si="11"/>
        <v>15445114.31454315</v>
      </c>
    </row>
    <row r="118" spans="1:6">
      <c r="A118" s="37">
        <v>36</v>
      </c>
      <c r="B118" s="38">
        <f t="shared" si="8"/>
        <v>43981</v>
      </c>
      <c r="C118" s="37">
        <f t="shared" si="9"/>
        <v>15633999.966795776</v>
      </c>
      <c r="D118" s="37">
        <f t="shared" si="6"/>
        <v>15445114.314542999</v>
      </c>
      <c r="E118" s="37">
        <f t="shared" si="10"/>
        <v>188885.6522527762</v>
      </c>
      <c r="F118" s="37">
        <f t="shared" si="11"/>
        <v>1.5087425708770752E-7</v>
      </c>
    </row>
    <row r="119" spans="1:6">
      <c r="A119" s="37">
        <v>37</v>
      </c>
      <c r="B119" s="38">
        <f t="shared" si="8"/>
        <v>44012</v>
      </c>
      <c r="C119" s="37">
        <f t="shared" si="9"/>
        <v>15633999.966795776</v>
      </c>
      <c r="D119" s="37">
        <f t="shared" si="6"/>
        <v>15633999.966795774</v>
      </c>
      <c r="E119" s="37">
        <f t="shared" si="10"/>
        <v>1.8451130809262398E-9</v>
      </c>
      <c r="F119" s="37">
        <f t="shared" si="11"/>
        <v>-15633999.966795623</v>
      </c>
    </row>
    <row r="120" spans="1:6">
      <c r="A120" s="37">
        <v>38</v>
      </c>
      <c r="B120" s="38">
        <f t="shared" si="8"/>
        <v>44042</v>
      </c>
      <c r="C120" s="37">
        <f t="shared" si="9"/>
        <v>15633999.966795776</v>
      </c>
      <c r="D120" s="37">
        <f t="shared" si="6"/>
        <v>15825195.591568038</v>
      </c>
      <c r="E120" s="37">
        <f t="shared" si="10"/>
        <v>-191195.62477226125</v>
      </c>
      <c r="F120" s="37">
        <f t="shared" si="11"/>
        <v>-31459195.558363661</v>
      </c>
    </row>
    <row r="121" spans="1:6">
      <c r="A121" s="37">
        <v>39</v>
      </c>
      <c r="B121" s="38">
        <f t="shared" si="8"/>
        <v>44073</v>
      </c>
      <c r="C121" s="37">
        <f t="shared" si="9"/>
        <v>15633999.966795776</v>
      </c>
      <c r="D121" s="37">
        <f t="shared" si="6"/>
        <v>16018729.438612891</v>
      </c>
      <c r="E121" s="37">
        <f t="shared" si="10"/>
        <v>-384729.47181711579</v>
      </c>
      <c r="F121" s="37">
        <f t="shared" si="11"/>
        <v>-47477924.996976554</v>
      </c>
    </row>
    <row r="122" spans="1:6">
      <c r="A122" s="37">
        <v>40</v>
      </c>
      <c r="B122" s="38">
        <f t="shared" si="8"/>
        <v>44104</v>
      </c>
      <c r="C122" s="37">
        <f t="shared" si="9"/>
        <v>15633999.966795776</v>
      </c>
      <c r="D122" s="37">
        <f t="shared" si="6"/>
        <v>16214630.103163114</v>
      </c>
      <c r="E122" s="37">
        <f t="shared" si="10"/>
        <v>-580630.13636733743</v>
      </c>
      <c r="F122" s="37">
        <f t="shared" si="11"/>
        <v>-63692555.10013967</v>
      </c>
    </row>
    <row r="123" spans="1:6">
      <c r="A123" s="37">
        <v>41</v>
      </c>
      <c r="B123" s="38">
        <f t="shared" si="8"/>
        <v>44134</v>
      </c>
      <c r="C123" s="37">
        <f t="shared" si="9"/>
        <v>15633999.966795776</v>
      </c>
      <c r="D123" s="37">
        <f t="shared" si="6"/>
        <v>16412926.530156186</v>
      </c>
      <c r="E123" s="37">
        <f t="shared" si="10"/>
        <v>-778926.56336040993</v>
      </c>
      <c r="F123" s="37">
        <f t="shared" si="11"/>
        <v>-80105481.630295858</v>
      </c>
    </row>
    <row r="124" spans="1:6">
      <c r="A124" s="37">
        <v>42</v>
      </c>
      <c r="B124" s="38">
        <f t="shared" si="8"/>
        <v>44165</v>
      </c>
      <c r="C124" s="37">
        <f t="shared" si="9"/>
        <v>15633999.966795776</v>
      </c>
      <c r="D124" s="37">
        <f t="shared" si="6"/>
        <v>16613648.018511007</v>
      </c>
      <c r="E124" s="37">
        <f t="shared" si="10"/>
        <v>-979648.05171523057</v>
      </c>
      <c r="F124" s="37">
        <f t="shared" si="11"/>
        <v>-96719129.64880687</v>
      </c>
    </row>
    <row r="125" spans="1:6">
      <c r="A125" s="37">
        <v>43</v>
      </c>
      <c r="B125" s="38">
        <f t="shared" si="8"/>
        <v>44195</v>
      </c>
      <c r="C125" s="37">
        <f t="shared" si="9"/>
        <v>15633999.966795776</v>
      </c>
      <c r="D125" s="37">
        <f t="shared" si="6"/>
        <v>16816824.225456893</v>
      </c>
      <c r="E125" s="37">
        <f t="shared" si="10"/>
        <v>-1182824.2586611172</v>
      </c>
      <c r="F125" s="37">
        <f t="shared" si="11"/>
        <v>-113535953.87426376</v>
      </c>
    </row>
    <row r="126" spans="1:6">
      <c r="A126" s="37">
        <v>44</v>
      </c>
      <c r="B126" s="38">
        <f t="shared" si="8"/>
        <v>44226</v>
      </c>
      <c r="C126" s="37">
        <f t="shared" si="9"/>
        <v>15633999.966795776</v>
      </c>
      <c r="D126" s="37">
        <f t="shared" si="6"/>
        <v>17022485.170915533</v>
      </c>
      <c r="E126" s="37">
        <f t="shared" si="10"/>
        <v>-1388485.2041197568</v>
      </c>
      <c r="F126" s="37">
        <f t="shared" si="11"/>
        <v>-130558439.04517929</v>
      </c>
    </row>
    <row r="127" spans="1:6">
      <c r="A127" s="37">
        <v>45</v>
      </c>
      <c r="B127" s="38">
        <f t="shared" si="8"/>
        <v>44255</v>
      </c>
      <c r="C127" s="37">
        <f t="shared" si="9"/>
        <v>15633999.966795776</v>
      </c>
      <c r="D127" s="37">
        <f t="shared" si="6"/>
        <v>17230661.24193652</v>
      </c>
      <c r="E127" s="37">
        <f t="shared" si="10"/>
        <v>-1596661.2751407435</v>
      </c>
      <c r="F127" s="37">
        <f t="shared" si="11"/>
        <v>-147789100.28711581</v>
      </c>
    </row>
    <row r="128" spans="1:6">
      <c r="A128" s="37">
        <v>46</v>
      </c>
      <c r="B128" s="38">
        <f t="shared" si="8"/>
        <v>44285</v>
      </c>
      <c r="C128" s="37">
        <f t="shared" si="9"/>
        <v>15633999.966795776</v>
      </c>
      <c r="D128" s="37">
        <f t="shared" si="6"/>
        <v>17441383.197187137</v>
      </c>
      <c r="E128" s="37">
        <f t="shared" si="10"/>
        <v>-1807383.2303913594</v>
      </c>
      <c r="F128" s="37">
        <f t="shared" si="11"/>
        <v>-165230483.48430294</v>
      </c>
    </row>
    <row r="129" spans="1:6">
      <c r="A129" s="37">
        <v>47</v>
      </c>
      <c r="B129" s="38">
        <f t="shared" si="8"/>
        <v>44316</v>
      </c>
      <c r="C129" s="37">
        <f t="shared" si="9"/>
        <v>15633999.966795776</v>
      </c>
      <c r="D129" s="37">
        <f t="shared" si="6"/>
        <v>17654682.171497043</v>
      </c>
      <c r="E129" s="37">
        <f t="shared" si="10"/>
        <v>-2020682.2047012656</v>
      </c>
      <c r="F129" s="37">
        <f t="shared" si="11"/>
        <v>-182885165.65579998</v>
      </c>
    </row>
    <row r="130" spans="1:6">
      <c r="A130" s="37">
        <v>48</v>
      </c>
      <c r="B130" s="38">
        <f t="shared" si="8"/>
        <v>44346</v>
      </c>
      <c r="C130" s="37">
        <f t="shared" si="9"/>
        <v>15633999.966795776</v>
      </c>
      <c r="D130" s="37">
        <f t="shared" si="6"/>
        <v>17870589.680458546</v>
      </c>
      <c r="E130" s="37">
        <f t="shared" si="10"/>
        <v>-2236589.7136627696</v>
      </c>
      <c r="F130" s="37">
        <f t="shared" si="11"/>
        <v>-200755755.33625853</v>
      </c>
    </row>
    <row r="131" spans="1:6">
      <c r="A131" s="37">
        <v>49</v>
      </c>
      <c r="B131" s="38">
        <f t="shared" si="8"/>
        <v>44377</v>
      </c>
      <c r="C131" s="37">
        <f t="shared" si="9"/>
        <v>15633999.966795776</v>
      </c>
      <c r="D131" s="37">
        <f t="shared" si="6"/>
        <v>18089137.62508313</v>
      </c>
      <c r="E131" s="37">
        <f t="shared" si="10"/>
        <v>-2455137.6582873533</v>
      </c>
      <c r="F131" s="37">
        <f t="shared" si="11"/>
        <v>-218844892.96134165</v>
      </c>
    </row>
    <row r="132" spans="1:6">
      <c r="A132" s="37">
        <v>50</v>
      </c>
      <c r="B132" s="38">
        <f t="shared" si="8"/>
        <v>44407</v>
      </c>
      <c r="C132" s="37">
        <f t="shared" si="9"/>
        <v>15633999.966795776</v>
      </c>
      <c r="D132" s="37">
        <f t="shared" si="6"/>
        <v>18310358.296514925</v>
      </c>
      <c r="E132" s="37">
        <f t="shared" si="10"/>
        <v>-2676358.3297191481</v>
      </c>
      <c r="F132" s="37">
        <f t="shared" si="11"/>
        <v>-237155251.25785658</v>
      </c>
    </row>
    <row r="133" spans="1:6">
      <c r="A133" s="37">
        <v>51</v>
      </c>
      <c r="B133" s="38">
        <f t="shared" si="8"/>
        <v>44438</v>
      </c>
      <c r="C133" s="37">
        <f t="shared" si="9"/>
        <v>15633999.966795776</v>
      </c>
      <c r="D133" s="37">
        <f t="shared" si="6"/>
        <v>18534284.380801827</v>
      </c>
      <c r="E133" s="37">
        <f t="shared" si="10"/>
        <v>-2900284.4140060521</v>
      </c>
      <c r="F133" s="37">
        <f t="shared" si="11"/>
        <v>-255689535.6386584</v>
      </c>
    </row>
    <row r="134" spans="1:6">
      <c r="A134" s="37">
        <v>52</v>
      </c>
      <c r="B134" s="38">
        <f t="shared" si="8"/>
        <v>44469</v>
      </c>
      <c r="C134" s="37">
        <f t="shared" si="9"/>
        <v>15633999.966795776</v>
      </c>
      <c r="D134" s="37">
        <f t="shared" si="6"/>
        <v>18760948.963724971</v>
      </c>
      <c r="E134" s="37">
        <f t="shared" si="10"/>
        <v>-3126948.9969291952</v>
      </c>
      <c r="F134" s="37">
        <f t="shared" si="11"/>
        <v>-274450484.60238338</v>
      </c>
    </row>
    <row r="135" spans="1:6">
      <c r="A135" s="37">
        <v>53</v>
      </c>
      <c r="B135" s="38">
        <f t="shared" si="8"/>
        <v>44499</v>
      </c>
      <c r="C135" s="37">
        <f t="shared" si="9"/>
        <v>15633999.966795776</v>
      </c>
      <c r="D135" s="37">
        <f t="shared" si="6"/>
        <v>18990385.535687245</v>
      </c>
      <c r="E135" s="37">
        <f t="shared" si="10"/>
        <v>-3356385.5688914699</v>
      </c>
      <c r="F135" s="37">
        <f t="shared" si="11"/>
        <v>-293440870.13807064</v>
      </c>
    </row>
    <row r="136" spans="1:6">
      <c r="A136" s="37">
        <v>54</v>
      </c>
      <c r="B136" s="38">
        <f t="shared" si="8"/>
        <v>44530</v>
      </c>
      <c r="C136" s="37">
        <f t="shared" si="9"/>
        <v>15633999.966795776</v>
      </c>
      <c r="D136" s="37">
        <f t="shared" si="6"/>
        <v>19222627.996661618</v>
      </c>
      <c r="E136" s="37">
        <f t="shared" si="10"/>
        <v>-3588628.0298658404</v>
      </c>
      <c r="F136" s="37">
        <f t="shared" si="11"/>
        <v>-312663498.13473225</v>
      </c>
    </row>
    <row r="137" spans="1:6">
      <c r="A137" s="37">
        <v>55</v>
      </c>
      <c r="B137" s="38">
        <f t="shared" si="8"/>
        <v>44560</v>
      </c>
      <c r="C137" s="37">
        <f t="shared" si="9"/>
        <v>15633999.966795776</v>
      </c>
      <c r="D137" s="37">
        <f t="shared" si="6"/>
        <v>19457710.661199946</v>
      </c>
      <c r="E137" s="37">
        <f t="shared" si="10"/>
        <v>-3823710.6944041704</v>
      </c>
      <c r="F137" s="37">
        <f t="shared" si="11"/>
        <v>-332121208.79593217</v>
      </c>
    </row>
    <row r="138" spans="1:6">
      <c r="A138" s="37">
        <v>56</v>
      </c>
      <c r="B138" s="38">
        <f t="shared" si="8"/>
        <v>44591</v>
      </c>
      <c r="C138" s="37">
        <f t="shared" si="9"/>
        <v>15633999.966795776</v>
      </c>
      <c r="D138" s="37">
        <f t="shared" si="6"/>
        <v>19695668.263503082</v>
      </c>
      <c r="E138" s="37">
        <f t="shared" si="10"/>
        <v>-4061668.296707307</v>
      </c>
      <c r="F138" s="37">
        <f t="shared" si="11"/>
        <v>-351816877.05943525</v>
      </c>
    </row>
    <row r="139" spans="1:6">
      <c r="A139" s="37">
        <v>57</v>
      </c>
      <c r="B139" s="38">
        <f t="shared" si="8"/>
        <v>44620</v>
      </c>
      <c r="C139" s="37">
        <f t="shared" si="9"/>
        <v>15633999.966795776</v>
      </c>
      <c r="D139" s="37">
        <f t="shared" si="6"/>
        <v>19936535.962552942</v>
      </c>
      <c r="E139" s="37">
        <f t="shared" si="10"/>
        <v>-4302535.9957571682</v>
      </c>
      <c r="F139" s="37">
        <f t="shared" si="11"/>
        <v>-371753413.02198821</v>
      </c>
    </row>
    <row r="140" spans="1:6">
      <c r="A140" s="37">
        <v>58</v>
      </c>
      <c r="B140" s="38">
        <f t="shared" si="8"/>
        <v>44650</v>
      </c>
      <c r="C140" s="37">
        <f t="shared" si="9"/>
        <v>15633999.966795776</v>
      </c>
      <c r="D140" s="37">
        <f t="shared" si="6"/>
        <v>20180349.347307365</v>
      </c>
      <c r="E140" s="37">
        <f t="shared" si="10"/>
        <v>-4546349.3805115903</v>
      </c>
      <c r="F140" s="37">
        <f t="shared" si="11"/>
        <v>-391933762.3692956</v>
      </c>
    </row>
    <row r="141" spans="1:6">
      <c r="A141" s="37">
        <v>59</v>
      </c>
      <c r="B141" s="38">
        <f t="shared" si="8"/>
        <v>44681</v>
      </c>
      <c r="C141" s="37">
        <f t="shared" si="9"/>
        <v>15633999.966795776</v>
      </c>
      <c r="D141" s="37">
        <f t="shared" si="6"/>
        <v>20427144.441958487</v>
      </c>
      <c r="E141" s="37">
        <f t="shared" si="10"/>
        <v>-4793144.4751627101</v>
      </c>
      <c r="F141" s="37">
        <f t="shared" si="11"/>
        <v>-412360906.81125408</v>
      </c>
    </row>
    <row r="142" spans="1:6">
      <c r="A142" s="37">
        <v>60</v>
      </c>
      <c r="B142" s="38">
        <f t="shared" si="8"/>
        <v>44711</v>
      </c>
      <c r="C142" s="37">
        <f t="shared" si="9"/>
        <v>15633999.966795776</v>
      </c>
      <c r="D142" s="37">
        <f t="shared" si="6"/>
        <v>20676957.711255427</v>
      </c>
      <c r="E142" s="37">
        <f t="shared" si="10"/>
        <v>-5042957.7444596514</v>
      </c>
      <c r="F142" s="37">
        <f t="shared" si="11"/>
        <v>-433037864.52250952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>
        <v>2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115911817.69819492</v>
      </c>
    </row>
    <row r="148" spans="1:6">
      <c r="A148" s="41" t="s">
        <v>64</v>
      </c>
      <c r="B148" s="94">
        <f ca="1">PMT(B9,B10-B146,-INDIRECT(CONCATENATE("F",150+B146)),0,0)</f>
        <v>16567877.54994691</v>
      </c>
      <c r="D148" s="79" t="s">
        <v>70</v>
      </c>
      <c r="E148" s="44">
        <f ca="1">F150+E147</f>
        <v>574525836.69819498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458614019</v>
      </c>
    </row>
    <row r="151" spans="1:6">
      <c r="A151" s="37">
        <v>1</v>
      </c>
      <c r="B151" s="38">
        <f t="shared" ref="B151:B210" si="12">EDATE($B$7,$B$6*A151)</f>
        <v>42916</v>
      </c>
      <c r="C151" s="78">
        <f>IF($B$146&gt;=A151,IF($B$15&lt;&gt;0,CEILING(E151,$B$15),E151),$B$148)</f>
        <v>5609000</v>
      </c>
      <c r="D151" s="102">
        <f>IF($B$146&gt;=$A151,0,C151-E151)</f>
        <v>0</v>
      </c>
      <c r="E151" s="78">
        <f>IF($B$146&gt;=A151,IF($B$15&lt;&gt;0,CEILING(F150*$B$9,B$15),F150*$B$9),F150*$B$9)</f>
        <v>5609000</v>
      </c>
      <c r="F151" s="78">
        <f>F150-D151</f>
        <v>458614019</v>
      </c>
    </row>
    <row r="152" spans="1:6">
      <c r="A152" s="37">
        <v>2</v>
      </c>
      <c r="B152" s="38">
        <f t="shared" si="12"/>
        <v>42946</v>
      </c>
      <c r="C152" s="78">
        <f t="shared" ref="C152:C210" si="13">IF($B$146&gt;=A152,IF($B$15&lt;&gt;0,CEILING(E152,$B$15),E152),$B$148)</f>
        <v>5609000</v>
      </c>
      <c r="D152" s="102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5609000</v>
      </c>
      <c r="F152" s="78">
        <f t="shared" ref="F152:F162" si="16">F151-D152</f>
        <v>458614019</v>
      </c>
    </row>
    <row r="153" spans="1:6">
      <c r="A153" s="37">
        <v>3</v>
      </c>
      <c r="B153" s="38">
        <f t="shared" si="12"/>
        <v>42977</v>
      </c>
      <c r="C153" s="78">
        <f t="shared" ca="1" si="13"/>
        <v>16567877.54994691</v>
      </c>
      <c r="D153" s="102">
        <f t="shared" ca="1" si="14"/>
        <v>10959268.487758536</v>
      </c>
      <c r="E153" s="78">
        <f t="shared" si="15"/>
        <v>5608609.0621883748</v>
      </c>
      <c r="F153" s="78">
        <f ca="1">F152-D153</f>
        <v>447654750.51224148</v>
      </c>
    </row>
    <row r="154" spans="1:6">
      <c r="A154" s="37">
        <v>4</v>
      </c>
      <c r="B154" s="38">
        <f t="shared" si="12"/>
        <v>43008</v>
      </c>
      <c r="C154" s="78">
        <f t="shared" ca="1" si="13"/>
        <v>16567877.54994691</v>
      </c>
      <c r="D154" s="102">
        <f t="shared" ca="1" si="14"/>
        <v>11093294.596880589</v>
      </c>
      <c r="E154" s="78">
        <f t="shared" ca="1" si="15"/>
        <v>5474582.9530663202</v>
      </c>
      <c r="F154" s="78">
        <f ca="1">F153-D154</f>
        <v>436561455.91536087</v>
      </c>
    </row>
    <row r="155" spans="1:6">
      <c r="A155" s="37">
        <v>5</v>
      </c>
      <c r="B155" s="38">
        <f t="shared" si="12"/>
        <v>43038</v>
      </c>
      <c r="C155" s="78">
        <f t="shared" ca="1" si="13"/>
        <v>16567877.54994691</v>
      </c>
      <c r="D155" s="102">
        <f t="shared" ca="1" si="14"/>
        <v>11228959.775065187</v>
      </c>
      <c r="E155" s="78">
        <f t="shared" ca="1" si="15"/>
        <v>5338917.7748817215</v>
      </c>
      <c r="F155" s="78">
        <f t="shared" ca="1" si="16"/>
        <v>425332496.14029568</v>
      </c>
    </row>
    <row r="156" spans="1:6">
      <c r="A156" s="37">
        <v>6</v>
      </c>
      <c r="B156" s="38">
        <f t="shared" si="12"/>
        <v>43069</v>
      </c>
      <c r="C156" s="78">
        <f t="shared" ca="1" si="13"/>
        <v>16567877.54994691</v>
      </c>
      <c r="D156" s="102">
        <f t="shared" ca="1" si="14"/>
        <v>11366284.06726782</v>
      </c>
      <c r="E156" s="78">
        <f t="shared" ca="1" si="15"/>
        <v>5201593.4826790895</v>
      </c>
      <c r="F156" s="78">
        <f t="shared" ca="1" si="16"/>
        <v>413966212.07302785</v>
      </c>
    </row>
    <row r="157" spans="1:6">
      <c r="A157" s="37">
        <v>7</v>
      </c>
      <c r="B157" s="38">
        <f t="shared" si="12"/>
        <v>43099</v>
      </c>
      <c r="C157" s="78">
        <f t="shared" ca="1" si="13"/>
        <v>16567877.54994691</v>
      </c>
      <c r="D157" s="102">
        <f t="shared" ca="1" si="14"/>
        <v>11505287.763583273</v>
      </c>
      <c r="E157" s="78">
        <f t="shared" ca="1" si="15"/>
        <v>5062589.7863636361</v>
      </c>
      <c r="F157" s="78">
        <f t="shared" ca="1" si="16"/>
        <v>402460924.30944455</v>
      </c>
    </row>
    <row r="158" spans="1:6">
      <c r="A158" s="37">
        <v>8</v>
      </c>
      <c r="B158" s="38">
        <f t="shared" si="12"/>
        <v>43130</v>
      </c>
      <c r="C158" s="78">
        <f t="shared" ca="1" si="13"/>
        <v>16567877.54994691</v>
      </c>
      <c r="D158" s="102">
        <f t="shared" ca="1" si="14"/>
        <v>11645991.402243562</v>
      </c>
      <c r="E158" s="78">
        <f t="shared" ca="1" si="15"/>
        <v>4921886.1477033487</v>
      </c>
      <c r="F158" s="78">
        <f t="shared" ca="1" si="16"/>
        <v>390814932.90720099</v>
      </c>
    </row>
    <row r="159" spans="1:6">
      <c r="A159" s="37">
        <v>9</v>
      </c>
      <c r="B159" s="38">
        <f t="shared" si="12"/>
        <v>43159</v>
      </c>
      <c r="C159" s="78">
        <f t="shared" ca="1" si="13"/>
        <v>16567877.54994691</v>
      </c>
      <c r="D159" s="102">
        <f t="shared" ca="1" si="14"/>
        <v>11788415.772652507</v>
      </c>
      <c r="E159" s="78">
        <f t="shared" ca="1" si="15"/>
        <v>4779461.7772944029</v>
      </c>
      <c r="F159" s="78">
        <f t="shared" ca="1" si="16"/>
        <v>379026517.13454849</v>
      </c>
    </row>
    <row r="160" spans="1:6">
      <c r="A160" s="37">
        <v>10</v>
      </c>
      <c r="B160" s="38">
        <f t="shared" si="12"/>
        <v>43189</v>
      </c>
      <c r="C160" s="78">
        <f t="shared" ca="1" si="13"/>
        <v>16567877.54994691</v>
      </c>
      <c r="D160" s="102">
        <f t="shared" ca="1" si="14"/>
        <v>11932581.918457445</v>
      </c>
      <c r="E160" s="78">
        <f t="shared" ca="1" si="15"/>
        <v>4635295.6314894641</v>
      </c>
      <c r="F160" s="78">
        <f t="shared" ca="1" si="16"/>
        <v>367093935.21609104</v>
      </c>
    </row>
    <row r="161" spans="1:6">
      <c r="A161" s="37">
        <v>11</v>
      </c>
      <c r="B161" s="38">
        <f t="shared" si="12"/>
        <v>43220</v>
      </c>
      <c r="C161" s="78">
        <f t="shared" ca="1" si="13"/>
        <v>16567877.54994691</v>
      </c>
      <c r="D161" s="102">
        <f t="shared" ca="1" si="14"/>
        <v>12078511.14065849</v>
      </c>
      <c r="E161" s="78">
        <f t="shared" ca="1" si="15"/>
        <v>4489366.4092884185</v>
      </c>
      <c r="F161" s="78">
        <f t="shared" ca="1" si="16"/>
        <v>355015424.07543254</v>
      </c>
    </row>
    <row r="162" spans="1:6">
      <c r="A162" s="37">
        <v>12</v>
      </c>
      <c r="B162" s="38">
        <f t="shared" si="12"/>
        <v>43250</v>
      </c>
      <c r="C162" s="78">
        <f t="shared" ca="1" si="13"/>
        <v>16567877.54994691</v>
      </c>
      <c r="D162" s="102">
        <f t="shared" ca="1" si="14"/>
        <v>12226225.000755822</v>
      </c>
      <c r="E162" s="78">
        <f t="shared" ca="1" si="15"/>
        <v>4341652.5491910875</v>
      </c>
      <c r="F162" s="78">
        <f t="shared" ca="1" si="16"/>
        <v>342789199.07467669</v>
      </c>
    </row>
    <row r="163" spans="1:6">
      <c r="A163" s="37">
        <v>13</v>
      </c>
      <c r="B163" s="38">
        <f t="shared" si="12"/>
        <v>43281</v>
      </c>
      <c r="C163" s="78">
        <f t="shared" ca="1" si="13"/>
        <v>16567877.54994691</v>
      </c>
      <c r="D163" s="102">
        <f t="shared" ca="1" si="14"/>
        <v>12375745.323935462</v>
      </c>
      <c r="E163" s="78">
        <f t="shared" ca="1" si="15"/>
        <v>4192132.2260114481</v>
      </c>
      <c r="F163" s="78">
        <f t="shared" ref="F163:F210" ca="1" si="17">F162-D163</f>
        <v>330413453.75074124</v>
      </c>
    </row>
    <row r="164" spans="1:6">
      <c r="A164" s="37">
        <v>14</v>
      </c>
      <c r="B164" s="38">
        <f t="shared" si="12"/>
        <v>43311</v>
      </c>
      <c r="C164" s="78">
        <f t="shared" ca="1" si="13"/>
        <v>16567877.54994691</v>
      </c>
      <c r="D164" s="102">
        <f t="shared" ca="1" si="14"/>
        <v>12527094.202294018</v>
      </c>
      <c r="E164" s="78">
        <f t="shared" ca="1" si="15"/>
        <v>4040783.3476528917</v>
      </c>
      <c r="F164" s="78">
        <f t="shared" ca="1" si="17"/>
        <v>317886359.54844725</v>
      </c>
    </row>
    <row r="165" spans="1:6">
      <c r="A165" s="37">
        <v>15</v>
      </c>
      <c r="B165" s="38">
        <f t="shared" si="12"/>
        <v>43342</v>
      </c>
      <c r="C165" s="78">
        <f t="shared" ca="1" si="13"/>
        <v>16567877.54994691</v>
      </c>
      <c r="D165" s="102">
        <f t="shared" ca="1" si="14"/>
        <v>12680293.998102862</v>
      </c>
      <c r="E165" s="78">
        <f t="shared" ca="1" si="15"/>
        <v>3887583.5518440469</v>
      </c>
      <c r="F165" s="78">
        <f t="shared" ca="1" si="17"/>
        <v>305206065.55034441</v>
      </c>
    </row>
    <row r="166" spans="1:6">
      <c r="A166" s="37">
        <v>16</v>
      </c>
      <c r="B166" s="38">
        <f t="shared" si="12"/>
        <v>43373</v>
      </c>
      <c r="C166" s="78">
        <f t="shared" ca="1" si="13"/>
        <v>16567877.54994691</v>
      </c>
      <c r="D166" s="102">
        <f t="shared" ca="1" si="14"/>
        <v>12835367.347112224</v>
      </c>
      <c r="E166" s="78">
        <f t="shared" ca="1" si="15"/>
        <v>3732510.2028346867</v>
      </c>
      <c r="F166" s="78">
        <f t="shared" ca="1" si="17"/>
        <v>292370698.20323217</v>
      </c>
    </row>
    <row r="167" spans="1:6">
      <c r="A167" s="37">
        <v>17</v>
      </c>
      <c r="B167" s="38">
        <f t="shared" si="12"/>
        <v>43403</v>
      </c>
      <c r="C167" s="78">
        <f t="shared" ca="1" si="13"/>
        <v>16567877.54994691</v>
      </c>
      <c r="D167" s="102">
        <f t="shared" ca="1" si="14"/>
        <v>12992337.161895689</v>
      </c>
      <c r="E167" s="78">
        <f t="shared" ca="1" si="15"/>
        <v>3575540.3880512216</v>
      </c>
      <c r="F167" s="78">
        <f t="shared" ca="1" si="17"/>
        <v>279378361.04133648</v>
      </c>
    </row>
    <row r="168" spans="1:6">
      <c r="A168" s="37">
        <v>18</v>
      </c>
      <c r="B168" s="38">
        <f t="shared" si="12"/>
        <v>43434</v>
      </c>
      <c r="C168" s="78">
        <f t="shared" ca="1" si="13"/>
        <v>16567877.54994691</v>
      </c>
      <c r="D168" s="102">
        <f t="shared" ca="1" si="14"/>
        <v>13151226.635235609</v>
      </c>
      <c r="E168" s="78">
        <f t="shared" ca="1" si="15"/>
        <v>3416650.9147112998</v>
      </c>
      <c r="F168" s="78">
        <f t="shared" ca="1" si="17"/>
        <v>266227134.40610087</v>
      </c>
    </row>
    <row r="169" spans="1:6">
      <c r="A169" s="37">
        <v>19</v>
      </c>
      <c r="B169" s="38">
        <f t="shared" si="12"/>
        <v>43464</v>
      </c>
      <c r="C169" s="78">
        <f t="shared" ca="1" si="13"/>
        <v>16567877.54994691</v>
      </c>
      <c r="D169" s="102">
        <f t="shared" ca="1" si="14"/>
        <v>13312059.243549913</v>
      </c>
      <c r="E169" s="78">
        <f t="shared" ca="1" si="15"/>
        <v>3255818.3063969961</v>
      </c>
      <c r="F169" s="78">
        <f t="shared" ca="1" si="17"/>
        <v>252915075.16255096</v>
      </c>
    </row>
    <row r="170" spans="1:6">
      <c r="A170" s="37">
        <v>20</v>
      </c>
      <c r="B170" s="38">
        <f t="shared" si="12"/>
        <v>43495</v>
      </c>
      <c r="C170" s="78">
        <f t="shared" ca="1" si="13"/>
        <v>16567877.54994691</v>
      </c>
      <c r="D170" s="102">
        <f t="shared" ca="1" si="14"/>
        <v>13474858.750360809</v>
      </c>
      <c r="E170" s="78">
        <f t="shared" ca="1" si="15"/>
        <v>3093018.799586101</v>
      </c>
      <c r="F170" s="78">
        <f t="shared" ca="1" si="17"/>
        <v>239440216.41219014</v>
      </c>
    </row>
    <row r="171" spans="1:6">
      <c r="A171" s="37">
        <v>21</v>
      </c>
      <c r="B171" s="38">
        <f t="shared" si="12"/>
        <v>43524</v>
      </c>
      <c r="C171" s="78">
        <f t="shared" ca="1" si="13"/>
        <v>16567877.54994691</v>
      </c>
      <c r="D171" s="102">
        <f t="shared" ca="1" si="14"/>
        <v>13639649.209805926</v>
      </c>
      <c r="E171" s="78">
        <f t="shared" ca="1" si="15"/>
        <v>2928228.340140983</v>
      </c>
      <c r="F171" s="78">
        <f t="shared" ca="1" si="17"/>
        <v>225800567.2023842</v>
      </c>
    </row>
    <row r="172" spans="1:6">
      <c r="A172" s="37">
        <v>22</v>
      </c>
      <c r="B172" s="38">
        <f t="shared" si="12"/>
        <v>43554</v>
      </c>
      <c r="C172" s="78">
        <f t="shared" ca="1" si="13"/>
        <v>16567877.54994691</v>
      </c>
      <c r="D172" s="102">
        <f t="shared" ca="1" si="14"/>
        <v>13806454.970192391</v>
      </c>
      <c r="E172" s="78">
        <f t="shared" ca="1" si="15"/>
        <v>2761422.5797545174</v>
      </c>
      <c r="F172" s="78">
        <f t="shared" ca="1" si="17"/>
        <v>211994112.2321918</v>
      </c>
    </row>
    <row r="173" spans="1:6">
      <c r="A173" s="37">
        <v>23</v>
      </c>
      <c r="B173" s="38">
        <f t="shared" si="12"/>
        <v>43585</v>
      </c>
      <c r="C173" s="78">
        <f t="shared" ca="1" si="13"/>
        <v>16567877.54994691</v>
      </c>
      <c r="D173" s="102">
        <f t="shared" ca="1" si="14"/>
        <v>13975300.677594366</v>
      </c>
      <c r="E173" s="78">
        <f t="shared" ca="1" si="15"/>
        <v>2592576.8723525442</v>
      </c>
      <c r="F173" s="78">
        <f t="shared" ca="1" si="17"/>
        <v>198018811.55459744</v>
      </c>
    </row>
    <row r="174" spans="1:6">
      <c r="A174" s="37">
        <v>24</v>
      </c>
      <c r="B174" s="38">
        <f t="shared" si="12"/>
        <v>43615</v>
      </c>
      <c r="C174" s="78">
        <f t="shared" ca="1" si="13"/>
        <v>16567877.54994691</v>
      </c>
      <c r="D174" s="102">
        <f t="shared" ca="1" si="14"/>
        <v>14146211.279494572</v>
      </c>
      <c r="E174" s="78">
        <f t="shared" ca="1" si="15"/>
        <v>2421666.2704523369</v>
      </c>
      <c r="F174" s="78">
        <f t="shared" ca="1" si="17"/>
        <v>183872600.27510285</v>
      </c>
    </row>
    <row r="175" spans="1:6">
      <c r="A175" s="37">
        <v>25</v>
      </c>
      <c r="B175" s="38">
        <f t="shared" si="12"/>
        <v>43646</v>
      </c>
      <c r="C175" s="78">
        <f t="shared" ca="1" si="13"/>
        <v>16567877.54994691</v>
      </c>
      <c r="D175" s="102">
        <f t="shared" ca="1" si="14"/>
        <v>14319212.028470378</v>
      </c>
      <c r="E175" s="78">
        <f t="shared" ca="1" si="15"/>
        <v>2248665.5214765305</v>
      </c>
      <c r="F175" s="78">
        <f t="shared" ca="1" si="17"/>
        <v>169553388.24663249</v>
      </c>
    </row>
    <row r="176" spans="1:6">
      <c r="A176" s="37">
        <v>26</v>
      </c>
      <c r="B176" s="38">
        <f t="shared" si="12"/>
        <v>43676</v>
      </c>
      <c r="C176" s="78">
        <f t="shared" ca="1" si="13"/>
        <v>16567877.54994691</v>
      </c>
      <c r="D176" s="102">
        <f t="shared" ca="1" si="14"/>
        <v>14494328.485924933</v>
      </c>
      <c r="E176" s="78">
        <f t="shared" ca="1" si="15"/>
        <v>2073549.0640219762</v>
      </c>
      <c r="F176" s="78">
        <f t="shared" ca="1" si="17"/>
        <v>155059059.76070756</v>
      </c>
    </row>
    <row r="177" spans="1:6">
      <c r="A177" s="37">
        <v>27</v>
      </c>
      <c r="B177" s="38">
        <f t="shared" si="12"/>
        <v>43707</v>
      </c>
      <c r="C177" s="78">
        <f t="shared" ca="1" si="13"/>
        <v>16567877.54994691</v>
      </c>
      <c r="D177" s="102">
        <f t="shared" ca="1" si="14"/>
        <v>14671586.525863947</v>
      </c>
      <c r="E177" s="78">
        <f t="shared" ca="1" si="15"/>
        <v>1896291.0240829624</v>
      </c>
      <c r="F177" s="78">
        <f t="shared" ca="1" si="17"/>
        <v>140387473.23484361</v>
      </c>
    </row>
    <row r="178" spans="1:6">
      <c r="A178" s="37">
        <v>28</v>
      </c>
      <c r="B178" s="38">
        <f t="shared" si="12"/>
        <v>43738</v>
      </c>
      <c r="C178" s="78">
        <f t="shared" ca="1" si="13"/>
        <v>16567877.54994691</v>
      </c>
      <c r="D178" s="102">
        <f t="shared" ca="1" si="14"/>
        <v>14851012.33871866</v>
      </c>
      <c r="E178" s="78">
        <f t="shared" ca="1" si="15"/>
        <v>1716865.2112282503</v>
      </c>
      <c r="F178" s="78">
        <f t="shared" ca="1" si="17"/>
        <v>125536460.89612496</v>
      </c>
    </row>
    <row r="179" spans="1:6">
      <c r="A179" s="37">
        <v>29</v>
      </c>
      <c r="B179" s="38">
        <f t="shared" si="12"/>
        <v>43768</v>
      </c>
      <c r="C179" s="78">
        <f t="shared" ca="1" si="13"/>
        <v>16567877.54994691</v>
      </c>
      <c r="D179" s="102">
        <f t="shared" ca="1" si="14"/>
        <v>15032632.435215555</v>
      </c>
      <c r="E179" s="78">
        <f t="shared" ca="1" si="15"/>
        <v>1535245.1147313553</v>
      </c>
      <c r="F179" s="78">
        <f t="shared" ca="1" si="17"/>
        <v>110503828.4609094</v>
      </c>
    </row>
    <row r="180" spans="1:6">
      <c r="A180" s="37">
        <v>30</v>
      </c>
      <c r="B180" s="38">
        <f t="shared" si="12"/>
        <v>43799</v>
      </c>
      <c r="C180" s="78">
        <f t="shared" ca="1" si="13"/>
        <v>16567877.54994691</v>
      </c>
      <c r="D180" s="102">
        <f t="shared" ca="1" si="14"/>
        <v>15216473.650293406</v>
      </c>
      <c r="E180" s="78">
        <f t="shared" ca="1" si="15"/>
        <v>1351403.8996535039</v>
      </c>
      <c r="F180" s="78">
        <f t="shared" ca="1" si="17"/>
        <v>95287354.810615987</v>
      </c>
    </row>
    <row r="181" spans="1:6">
      <c r="A181" s="37">
        <v>31</v>
      </c>
      <c r="B181" s="38">
        <f t="shared" si="12"/>
        <v>43829</v>
      </c>
      <c r="C181" s="78">
        <f t="shared" ca="1" si="13"/>
        <v>16567877.54994691</v>
      </c>
      <c r="D181" s="102">
        <f t="shared" ca="1" si="14"/>
        <v>15402563.147068223</v>
      </c>
      <c r="E181" s="78">
        <f t="shared" ca="1" si="15"/>
        <v>1165314.402878687</v>
      </c>
      <c r="F181" s="78">
        <f t="shared" ca="1" si="17"/>
        <v>79884791.663547769</v>
      </c>
    </row>
    <row r="182" spans="1:6">
      <c r="A182" s="37">
        <v>32</v>
      </c>
      <c r="B182" s="38">
        <f t="shared" si="12"/>
        <v>43860</v>
      </c>
      <c r="C182" s="78">
        <f t="shared" ca="1" si="13"/>
        <v>16567877.54994691</v>
      </c>
      <c r="D182" s="102">
        <f t="shared" ca="1" si="14"/>
        <v>15590928.420846684</v>
      </c>
      <c r="E182" s="78">
        <f t="shared" ca="1" si="15"/>
        <v>976949.12910022563</v>
      </c>
      <c r="F182" s="78">
        <f t="shared" ca="1" si="17"/>
        <v>64293863.242701083</v>
      </c>
    </row>
    <row r="183" spans="1:6">
      <c r="A183" s="37">
        <v>33</v>
      </c>
      <c r="B183" s="38">
        <f t="shared" si="12"/>
        <v>43890</v>
      </c>
      <c r="C183" s="78">
        <f t="shared" ca="1" si="13"/>
        <v>16567877.54994691</v>
      </c>
      <c r="D183" s="102">
        <f t="shared" ca="1" si="14"/>
        <v>15781597.303188659</v>
      </c>
      <c r="E183" s="78">
        <f t="shared" ca="1" si="15"/>
        <v>786280.24675825133</v>
      </c>
      <c r="F183" s="78">
        <f t="shared" ca="1" si="17"/>
        <v>48512265.939512424</v>
      </c>
    </row>
    <row r="184" spans="1:6">
      <c r="A184" s="37">
        <v>34</v>
      </c>
      <c r="B184" s="38">
        <f t="shared" si="12"/>
        <v>43920</v>
      </c>
      <c r="C184" s="78">
        <f t="shared" ca="1" si="13"/>
        <v>16567877.54994691</v>
      </c>
      <c r="D184" s="102">
        <f t="shared" ca="1" si="14"/>
        <v>15974597.966019403</v>
      </c>
      <c r="E184" s="78">
        <f t="shared" ca="1" si="15"/>
        <v>593279.58392750705</v>
      </c>
      <c r="F184" s="78">
        <f t="shared" ca="1" si="17"/>
        <v>32537667.973493021</v>
      </c>
    </row>
    <row r="185" spans="1:6">
      <c r="A185" s="37">
        <v>35</v>
      </c>
      <c r="B185" s="38">
        <f t="shared" si="12"/>
        <v>43951</v>
      </c>
      <c r="C185" s="78">
        <f t="shared" ca="1" si="13"/>
        <v>16567877.54994691</v>
      </c>
      <c r="D185" s="102">
        <f t="shared" ca="1" si="14"/>
        <v>16169958.925792053</v>
      </c>
      <c r="E185" s="78">
        <f t="shared" ca="1" si="15"/>
        <v>397918.62415485689</v>
      </c>
      <c r="F185" s="78">
        <f t="shared" ca="1" si="17"/>
        <v>16367709.047700968</v>
      </c>
    </row>
    <row r="186" spans="1:6">
      <c r="A186" s="37">
        <v>36</v>
      </c>
      <c r="B186" s="38">
        <f t="shared" si="12"/>
        <v>43981</v>
      </c>
      <c r="C186" s="78">
        <f t="shared" ca="1" si="13"/>
        <v>16567877.54994691</v>
      </c>
      <c r="D186" s="102">
        <f t="shared" ca="1" si="14"/>
        <v>16367709.04770102</v>
      </c>
      <c r="E186" s="78">
        <f t="shared" ca="1" si="15"/>
        <v>200168.50224589035</v>
      </c>
      <c r="F186" s="78">
        <f t="shared" ca="1" si="17"/>
        <v>-5.2154064178466797E-8</v>
      </c>
    </row>
    <row r="187" spans="1:6">
      <c r="A187" s="37">
        <v>37</v>
      </c>
      <c r="B187" s="38">
        <f t="shared" si="12"/>
        <v>44012</v>
      </c>
      <c r="C187" s="78">
        <f t="shared" ca="1" si="13"/>
        <v>16567877.54994691</v>
      </c>
      <c r="D187" s="102">
        <f t="shared" ca="1" si="14"/>
        <v>16567877.54994691</v>
      </c>
      <c r="E187" s="78">
        <f t="shared" ca="1" si="15"/>
        <v>-6.3781686748067544E-10</v>
      </c>
      <c r="F187" s="78">
        <f t="shared" ca="1" si="17"/>
        <v>-16567877.549946962</v>
      </c>
    </row>
    <row r="188" spans="1:6">
      <c r="A188" s="37">
        <v>38</v>
      </c>
      <c r="B188" s="38">
        <f t="shared" si="12"/>
        <v>44042</v>
      </c>
      <c r="C188" s="78">
        <f t="shared" ca="1" si="13"/>
        <v>16567877.54994691</v>
      </c>
      <c r="D188" s="102">
        <f t="shared" ca="1" si="14"/>
        <v>16770494.008053612</v>
      </c>
      <c r="E188" s="78">
        <f t="shared" ca="1" si="15"/>
        <v>-202616.45810670228</v>
      </c>
      <c r="F188" s="78">
        <f t="shared" ca="1" si="17"/>
        <v>-33338371.558000572</v>
      </c>
    </row>
    <row r="189" spans="1:6">
      <c r="A189" s="37">
        <v>39</v>
      </c>
      <c r="B189" s="38">
        <f t="shared" si="12"/>
        <v>44073</v>
      </c>
      <c r="C189" s="78">
        <f t="shared" ca="1" si="13"/>
        <v>16567877.54994691</v>
      </c>
      <c r="D189" s="102">
        <f t="shared" ca="1" si="14"/>
        <v>16975588.359238166</v>
      </c>
      <c r="E189" s="78">
        <f t="shared" ca="1" si="15"/>
        <v>-407710.80929125537</v>
      </c>
      <c r="F189" s="78">
        <f t="shared" ca="1" si="17"/>
        <v>-50313959.917238742</v>
      </c>
    </row>
    <row r="190" spans="1:6">
      <c r="A190" s="37">
        <v>40</v>
      </c>
      <c r="B190" s="38">
        <f t="shared" si="12"/>
        <v>44104</v>
      </c>
      <c r="C190" s="78">
        <f t="shared" ca="1" si="13"/>
        <v>16567877.54994691</v>
      </c>
      <c r="D190" s="102">
        <f t="shared" ca="1" si="14"/>
        <v>17183190.906834085</v>
      </c>
      <c r="E190" s="78">
        <f t="shared" ca="1" si="15"/>
        <v>-615313.35688717326</v>
      </c>
      <c r="F190" s="78">
        <f t="shared" ca="1" si="17"/>
        <v>-67497150.824072823</v>
      </c>
    </row>
    <row r="191" spans="1:6">
      <c r="A191" s="37">
        <v>41</v>
      </c>
      <c r="B191" s="38">
        <f t="shared" si="12"/>
        <v>44134</v>
      </c>
      <c r="C191" s="78">
        <f t="shared" ca="1" si="13"/>
        <v>16567877.54994691</v>
      </c>
      <c r="D191" s="102">
        <f t="shared" ca="1" si="14"/>
        <v>17393332.324768763</v>
      </c>
      <c r="E191" s="78">
        <f t="shared" ca="1" si="15"/>
        <v>-825454.77482185373</v>
      </c>
      <c r="F191" s="78">
        <f t="shared" ca="1" si="17"/>
        <v>-84890483.14884159</v>
      </c>
    </row>
    <row r="192" spans="1:6">
      <c r="A192" s="37">
        <v>42</v>
      </c>
      <c r="B192" s="38">
        <f t="shared" si="12"/>
        <v>44165</v>
      </c>
      <c r="C192" s="78">
        <f t="shared" ca="1" si="13"/>
        <v>16567877.54994691</v>
      </c>
      <c r="D192" s="102">
        <f t="shared" ca="1" si="14"/>
        <v>17606043.662095658</v>
      </c>
      <c r="E192" s="78">
        <f t="shared" ca="1" si="15"/>
        <v>-1038166.1121487489</v>
      </c>
      <c r="F192" s="78">
        <f t="shared" ca="1" si="17"/>
        <v>-102496526.81093726</v>
      </c>
    </row>
    <row r="193" spans="1:6">
      <c r="A193" s="37">
        <v>43</v>
      </c>
      <c r="B193" s="38">
        <f t="shared" si="12"/>
        <v>44195</v>
      </c>
      <c r="C193" s="78">
        <f t="shared" ca="1" si="13"/>
        <v>16567877.54994691</v>
      </c>
      <c r="D193" s="102">
        <f t="shared" ca="1" si="14"/>
        <v>17821356.347581871</v>
      </c>
      <c r="E193" s="78">
        <f t="shared" ca="1" si="15"/>
        <v>-1253478.7976349595</v>
      </c>
      <c r="F193" s="78">
        <f t="shared" ca="1" si="17"/>
        <v>-120317883.15851912</v>
      </c>
    </row>
    <row r="194" spans="1:6">
      <c r="A194" s="37">
        <v>44</v>
      </c>
      <c r="B194" s="38">
        <f t="shared" si="12"/>
        <v>44226</v>
      </c>
      <c r="C194" s="78">
        <f t="shared" ca="1" si="13"/>
        <v>16567877.54994691</v>
      </c>
      <c r="D194" s="102">
        <f t="shared" ca="1" si="14"/>
        <v>18039302.194351844</v>
      </c>
      <c r="E194" s="78">
        <f t="shared" ca="1" si="15"/>
        <v>-1471424.6444049333</v>
      </c>
      <c r="F194" s="78">
        <f t="shared" ca="1" si="17"/>
        <v>-138357185.35287097</v>
      </c>
    </row>
    <row r="195" spans="1:6">
      <c r="A195" s="37">
        <v>45</v>
      </c>
      <c r="B195" s="38">
        <f t="shared" si="12"/>
        <v>44255</v>
      </c>
      <c r="C195" s="78">
        <f t="shared" ca="1" si="13"/>
        <v>16567877.54994691</v>
      </c>
      <c r="D195" s="102">
        <f t="shared" ca="1" si="14"/>
        <v>18259913.404587865</v>
      </c>
      <c r="E195" s="78">
        <f t="shared" ca="1" si="15"/>
        <v>-1692035.8546409563</v>
      </c>
      <c r="F195" s="78">
        <f t="shared" ca="1" si="17"/>
        <v>-156617098.75745884</v>
      </c>
    </row>
    <row r="196" spans="1:6">
      <c r="A196" s="37">
        <v>46</v>
      </c>
      <c r="B196" s="38">
        <f t="shared" si="12"/>
        <v>44285</v>
      </c>
      <c r="C196" s="78">
        <f t="shared" ca="1" si="13"/>
        <v>16567877.54994691</v>
      </c>
      <c r="D196" s="102">
        <f t="shared" ca="1" si="14"/>
        <v>18483222.574288033</v>
      </c>
      <c r="E196" s="78">
        <f t="shared" ca="1" si="15"/>
        <v>-1915345.0243411232</v>
      </c>
      <c r="F196" s="78">
        <f t="shared" ca="1" si="17"/>
        <v>-175100321.33174688</v>
      </c>
    </row>
    <row r="197" spans="1:6">
      <c r="A197" s="37">
        <v>47</v>
      </c>
      <c r="B197" s="38">
        <f t="shared" si="12"/>
        <v>44316</v>
      </c>
      <c r="C197" s="78">
        <f t="shared" ca="1" si="13"/>
        <v>16567877.54994691</v>
      </c>
      <c r="D197" s="102">
        <f t="shared" ca="1" si="14"/>
        <v>18709262.69808241</v>
      </c>
      <c r="E197" s="78">
        <f t="shared" ca="1" si="15"/>
        <v>-2141385.1481355</v>
      </c>
      <c r="F197" s="78">
        <f t="shared" ca="1" si="17"/>
        <v>-193809584.02982929</v>
      </c>
    </row>
    <row r="198" spans="1:6">
      <c r="A198" s="37">
        <v>48</v>
      </c>
      <c r="B198" s="38">
        <f t="shared" si="12"/>
        <v>44346</v>
      </c>
      <c r="C198" s="78">
        <f t="shared" ca="1" si="13"/>
        <v>16567877.54994691</v>
      </c>
      <c r="D198" s="102">
        <f t="shared" ca="1" si="14"/>
        <v>18938067.174108092</v>
      </c>
      <c r="E198" s="78">
        <f t="shared" ca="1" si="15"/>
        <v>-2370189.6241611834</v>
      </c>
      <c r="F198" s="78">
        <f t="shared" ca="1" si="17"/>
        <v>-212747651.20393738</v>
      </c>
    </row>
    <row r="199" spans="1:6">
      <c r="A199" s="37">
        <v>49</v>
      </c>
      <c r="B199" s="38">
        <f t="shared" si="12"/>
        <v>44377</v>
      </c>
      <c r="C199" s="78">
        <f t="shared" ca="1" si="13"/>
        <v>16567877.54994691</v>
      </c>
      <c r="D199" s="102">
        <f t="shared" ca="1" si="14"/>
        <v>19169669.80894389</v>
      </c>
      <c r="E199" s="78">
        <f t="shared" ca="1" si="15"/>
        <v>-2601792.2589969817</v>
      </c>
      <c r="F199" s="78">
        <f t="shared" ca="1" si="17"/>
        <v>-231917321.01288128</v>
      </c>
    </row>
    <row r="200" spans="1:6">
      <c r="A200" s="37">
        <v>50</v>
      </c>
      <c r="B200" s="38">
        <f t="shared" si="12"/>
        <v>44407</v>
      </c>
      <c r="C200" s="78">
        <f t="shared" ca="1" si="13"/>
        <v>16567877.54994691</v>
      </c>
      <c r="D200" s="102">
        <f t="shared" ca="1" si="14"/>
        <v>19404104.822605349</v>
      </c>
      <c r="E200" s="78">
        <f t="shared" ca="1" si="15"/>
        <v>-2836227.2726584408</v>
      </c>
      <c r="F200" s="78">
        <f t="shared" ca="1" si="17"/>
        <v>-251321425.83548662</v>
      </c>
    </row>
    <row r="201" spans="1:6">
      <c r="A201" s="37">
        <v>51</v>
      </c>
      <c r="B201" s="38">
        <f t="shared" si="12"/>
        <v>44438</v>
      </c>
      <c r="C201" s="78">
        <f t="shared" ca="1" si="13"/>
        <v>16567877.54994691</v>
      </c>
      <c r="D201" s="102">
        <f t="shared" ca="1" si="14"/>
        <v>19641406.853600871</v>
      </c>
      <c r="E201" s="78">
        <f t="shared" ca="1" si="15"/>
        <v>-3073529.3036539597</v>
      </c>
      <c r="F201" s="78">
        <f t="shared" ca="1" si="17"/>
        <v>-270962832.68908751</v>
      </c>
    </row>
    <row r="202" spans="1:6">
      <c r="A202" s="37">
        <v>52</v>
      </c>
      <c r="B202" s="38">
        <f t="shared" si="12"/>
        <v>44469</v>
      </c>
      <c r="C202" s="78">
        <f t="shared" ca="1" si="13"/>
        <v>16567877.54994691</v>
      </c>
      <c r="D202" s="102">
        <f t="shared" ca="1" si="14"/>
        <v>19881610.964049648</v>
      </c>
      <c r="E202" s="78">
        <f t="shared" ca="1" si="15"/>
        <v>-3313733.4141027392</v>
      </c>
      <c r="F202" s="78">
        <f t="shared" ca="1" si="17"/>
        <v>-290844443.65313715</v>
      </c>
    </row>
    <row r="203" spans="1:6">
      <c r="A203" s="37">
        <v>53</v>
      </c>
      <c r="B203" s="38">
        <f t="shared" si="12"/>
        <v>44499</v>
      </c>
      <c r="C203" s="78">
        <f t="shared" ca="1" si="13"/>
        <v>16567877.54994691</v>
      </c>
      <c r="D203" s="102">
        <f t="shared" ca="1" si="14"/>
        <v>20124752.644862231</v>
      </c>
      <c r="E203" s="78">
        <f t="shared" ca="1" si="15"/>
        <v>-3556875.0949153197</v>
      </c>
      <c r="F203" s="78">
        <f t="shared" ca="1" si="17"/>
        <v>-310969196.29799938</v>
      </c>
    </row>
    <row r="204" spans="1:6">
      <c r="A204" s="37">
        <v>54</v>
      </c>
      <c r="B204" s="38">
        <f t="shared" si="12"/>
        <v>44530</v>
      </c>
      <c r="C204" s="78">
        <f t="shared" ca="1" si="13"/>
        <v>16567877.54994691</v>
      </c>
      <c r="D204" s="102">
        <f t="shared" ca="1" si="14"/>
        <v>20370867.820984382</v>
      </c>
      <c r="E204" s="78">
        <f t="shared" ca="1" si="15"/>
        <v>-3802990.2710374733</v>
      </c>
      <c r="F204" s="78">
        <f t="shared" ca="1" si="17"/>
        <v>-331340064.11898375</v>
      </c>
    </row>
    <row r="205" spans="1:6">
      <c r="A205" s="37">
        <v>55</v>
      </c>
      <c r="B205" s="38">
        <f t="shared" si="12"/>
        <v>44560</v>
      </c>
      <c r="C205" s="78">
        <f t="shared" ca="1" si="13"/>
        <v>16567877.54994691</v>
      </c>
      <c r="D205" s="102">
        <f t="shared" ca="1" si="14"/>
        <v>20619992.85670514</v>
      </c>
      <c r="E205" s="78">
        <f t="shared" ca="1" si="15"/>
        <v>-4052115.3067582292</v>
      </c>
      <c r="F205" s="78">
        <f t="shared" ca="1" si="17"/>
        <v>-351960056.97568887</v>
      </c>
    </row>
    <row r="206" spans="1:6">
      <c r="A206" s="37">
        <v>56</v>
      </c>
      <c r="B206" s="38">
        <f t="shared" si="12"/>
        <v>44591</v>
      </c>
      <c r="C206" s="78">
        <f t="shared" ca="1" si="13"/>
        <v>16567877.54994691</v>
      </c>
      <c r="D206" s="102">
        <f t="shared" ca="1" si="14"/>
        <v>20872164.561029721</v>
      </c>
      <c r="E206" s="78">
        <f t="shared" ca="1" si="15"/>
        <v>-4304287.0110828103</v>
      </c>
      <c r="F206" s="78">
        <f t="shared" ca="1" si="17"/>
        <v>-372832221.53671861</v>
      </c>
    </row>
    <row r="207" spans="1:6">
      <c r="A207" s="37">
        <v>57</v>
      </c>
      <c r="B207" s="38">
        <f t="shared" si="12"/>
        <v>44620</v>
      </c>
      <c r="C207" s="78">
        <f t="shared" ca="1" si="13"/>
        <v>16567877.54994691</v>
      </c>
      <c r="D207" s="102">
        <f t="shared" ca="1" si="14"/>
        <v>21127420.193118192</v>
      </c>
      <c r="E207" s="78">
        <f t="shared" ca="1" si="15"/>
        <v>-4559542.6431712806</v>
      </c>
      <c r="F207" s="78">
        <f t="shared" ca="1" si="17"/>
        <v>-393959641.72983682</v>
      </c>
    </row>
    <row r="208" spans="1:6">
      <c r="A208" s="37">
        <v>58</v>
      </c>
      <c r="B208" s="38">
        <f t="shared" si="12"/>
        <v>44650</v>
      </c>
      <c r="C208" s="78">
        <f t="shared" ca="1" si="13"/>
        <v>16567877.54994691</v>
      </c>
      <c r="D208" s="102">
        <f t="shared" ca="1" si="14"/>
        <v>21385797.467790607</v>
      </c>
      <c r="E208" s="78">
        <f t="shared" ca="1" si="15"/>
        <v>-4817919.9178436985</v>
      </c>
      <c r="F208" s="37">
        <f t="shared" ca="1" si="17"/>
        <v>-415345439.19762743</v>
      </c>
    </row>
    <row r="209" spans="1:6">
      <c r="A209" s="37">
        <v>59</v>
      </c>
      <c r="B209" s="38">
        <f t="shared" si="12"/>
        <v>44681</v>
      </c>
      <c r="C209" s="78">
        <f t="shared" ca="1" si="13"/>
        <v>16567877.54994691</v>
      </c>
      <c r="D209" s="102">
        <f t="shared" ca="1" si="14"/>
        <v>21647334.561099514</v>
      </c>
      <c r="E209" s="78">
        <f t="shared" ca="1" si="15"/>
        <v>-5079457.0111526046</v>
      </c>
      <c r="F209" s="37">
        <f t="shared" ca="1" si="17"/>
        <v>-436992773.75872695</v>
      </c>
    </row>
    <row r="210" spans="1:6">
      <c r="A210" s="37">
        <v>60</v>
      </c>
      <c r="B210" s="38">
        <f t="shared" si="12"/>
        <v>44711</v>
      </c>
      <c r="C210" s="78">
        <f t="shared" ca="1" si="13"/>
        <v>16567877.54994691</v>
      </c>
      <c r="D210" s="102">
        <f t="shared" ca="1" si="14"/>
        <v>21912070.115970563</v>
      </c>
      <c r="E210" s="78">
        <f t="shared" ca="1" si="15"/>
        <v>-5344192.5660236524</v>
      </c>
      <c r="F210" s="37">
        <f t="shared" ca="1" si="17"/>
        <v>-458904843.87469751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122313411.4725465</v>
      </c>
    </row>
    <row r="214" spans="1:6">
      <c r="A214" s="41" t="s">
        <v>64</v>
      </c>
      <c r="B214" s="93">
        <f ca="1">PMT(B9,B10-B212,-INDIRECT(CONCATENATE("F",216+B212)),0,0)</f>
        <v>17603861.529471107</v>
      </c>
      <c r="D214" s="79" t="s">
        <v>70</v>
      </c>
      <c r="E214" s="44">
        <f ca="1">F216+E213</f>
        <v>580927430.47254646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458614019</v>
      </c>
    </row>
    <row r="217" spans="1:6">
      <c r="A217" s="37">
        <v>1</v>
      </c>
      <c r="B217" s="38">
        <f t="shared" ref="B217:B276" si="18">EDATE($B$7,$B$6*A217)</f>
        <v>42916</v>
      </c>
      <c r="C217" s="37">
        <f>IF($B$212&gt;=$A217,0,$B$214)</f>
        <v>0</v>
      </c>
      <c r="D217" s="37">
        <f t="shared" ref="D217:D276" si="19">C217-E217</f>
        <v>-5608609.0621883748</v>
      </c>
      <c r="E217" s="37">
        <f t="shared" ref="E217:E276" si="20">F216*$B$9</f>
        <v>5608609.0621883748</v>
      </c>
      <c r="F217" s="37">
        <f t="shared" ref="F217:F228" si="21">F216-D217</f>
        <v>464222628.06218839</v>
      </c>
    </row>
    <row r="218" spans="1:6">
      <c r="A218" s="37">
        <v>2</v>
      </c>
      <c r="B218" s="38">
        <f t="shared" si="18"/>
        <v>42946</v>
      </c>
      <c r="C218" s="37">
        <f t="shared" ref="C218:C276" si="22">IF($B$212&gt;=$A218,0,$B$214)</f>
        <v>0</v>
      </c>
      <c r="D218" s="37">
        <f t="shared" si="19"/>
        <v>-5677199.4111730224</v>
      </c>
      <c r="E218" s="37">
        <f t="shared" si="20"/>
        <v>5677199.4111730224</v>
      </c>
      <c r="F218" s="37">
        <f t="shared" si="21"/>
        <v>469899827.47336143</v>
      </c>
    </row>
    <row r="219" spans="1:6">
      <c r="A219" s="37">
        <v>3</v>
      </c>
      <c r="B219" s="38">
        <f t="shared" si="18"/>
        <v>42977</v>
      </c>
      <c r="C219" s="37">
        <f t="shared" si="22"/>
        <v>0</v>
      </c>
      <c r="D219" s="37">
        <f t="shared" si="19"/>
        <v>-5746628.5841729771</v>
      </c>
      <c r="E219" s="37">
        <f t="shared" si="20"/>
        <v>5746628.5841729771</v>
      </c>
      <c r="F219" s="37">
        <f t="shared" si="21"/>
        <v>475646456.0575344</v>
      </c>
    </row>
    <row r="220" spans="1:6">
      <c r="A220" s="37">
        <v>4</v>
      </c>
      <c r="B220" s="38">
        <f t="shared" si="18"/>
        <v>43008</v>
      </c>
      <c r="C220" s="37">
        <f t="shared" ca="1" si="22"/>
        <v>17603861.529471107</v>
      </c>
      <c r="D220" s="37">
        <f t="shared" ca="1" si="19"/>
        <v>11786954.689904844</v>
      </c>
      <c r="E220" s="37">
        <f t="shared" si="20"/>
        <v>5816906.8395662624</v>
      </c>
      <c r="F220" s="37">
        <f t="shared" ca="1" si="21"/>
        <v>463859501.36762953</v>
      </c>
    </row>
    <row r="221" spans="1:6">
      <c r="A221" s="37">
        <v>5</v>
      </c>
      <c r="B221" s="38">
        <f t="shared" si="18"/>
        <v>43038</v>
      </c>
      <c r="C221" s="37">
        <f t="shared" ca="1" si="22"/>
        <v>17603861.529471107</v>
      </c>
      <c r="D221" s="37">
        <f t="shared" ca="1" si="19"/>
        <v>11931102.967433631</v>
      </c>
      <c r="E221" s="37">
        <f t="shared" ca="1" si="20"/>
        <v>5672758.5620374763</v>
      </c>
      <c r="F221" s="37">
        <f t="shared" ca="1" si="21"/>
        <v>451928398.4001959</v>
      </c>
    </row>
    <row r="222" spans="1:6">
      <c r="A222" s="37">
        <v>6</v>
      </c>
      <c r="B222" s="38">
        <f t="shared" si="18"/>
        <v>43069</v>
      </c>
      <c r="C222" s="37">
        <f t="shared" ca="1" si="22"/>
        <v>17603861.529471107</v>
      </c>
      <c r="D222" s="37">
        <f t="shared" ca="1" si="19"/>
        <v>12077014.102838872</v>
      </c>
      <c r="E222" s="37">
        <f t="shared" ca="1" si="20"/>
        <v>5526847.4266322348</v>
      </c>
      <c r="F222" s="37">
        <f t="shared" ca="1" si="21"/>
        <v>439851384.29735702</v>
      </c>
    </row>
    <row r="223" spans="1:6">
      <c r="A223" s="37">
        <v>7</v>
      </c>
      <c r="B223" s="38">
        <f t="shared" si="18"/>
        <v>43099</v>
      </c>
      <c r="C223" s="37">
        <f t="shared" ca="1" si="22"/>
        <v>17603861.529471107</v>
      </c>
      <c r="D223" s="37">
        <f t="shared" ca="1" si="19"/>
        <v>12224709.654948365</v>
      </c>
      <c r="E223" s="37">
        <f t="shared" ca="1" si="20"/>
        <v>5379151.874522741</v>
      </c>
      <c r="F223" s="37">
        <f t="shared" ca="1" si="21"/>
        <v>427626674.64240867</v>
      </c>
    </row>
    <row r="224" spans="1:6">
      <c r="A224" s="37">
        <v>8</v>
      </c>
      <c r="B224" s="38">
        <f t="shared" si="18"/>
        <v>43130</v>
      </c>
      <c r="C224" s="37">
        <f t="shared" ca="1" si="22"/>
        <v>17603861.529471107</v>
      </c>
      <c r="D224" s="37">
        <f t="shared" ca="1" si="19"/>
        <v>12374211.446243074</v>
      </c>
      <c r="E224" s="37">
        <f t="shared" ca="1" si="20"/>
        <v>5229650.083228034</v>
      </c>
      <c r="F224" s="37">
        <f t="shared" ca="1" si="21"/>
        <v>415252463.19616562</v>
      </c>
    </row>
    <row r="225" spans="1:6">
      <c r="A225" s="37">
        <v>9</v>
      </c>
      <c r="B225" s="38">
        <f t="shared" si="18"/>
        <v>43159</v>
      </c>
      <c r="C225" s="37">
        <f t="shared" ca="1" si="22"/>
        <v>17603861.529471107</v>
      </c>
      <c r="D225" s="37">
        <f t="shared" ca="1" si="19"/>
        <v>12525541.566081461</v>
      </c>
      <c r="E225" s="37">
        <f t="shared" ca="1" si="20"/>
        <v>5078319.9633896472</v>
      </c>
      <c r="F225" s="37">
        <f t="shared" ca="1" si="21"/>
        <v>402726921.63008416</v>
      </c>
    </row>
    <row r="226" spans="1:6">
      <c r="A226" s="37">
        <v>10</v>
      </c>
      <c r="B226" s="38">
        <f t="shared" si="18"/>
        <v>43189</v>
      </c>
      <c r="C226" s="37">
        <f t="shared" ca="1" si="22"/>
        <v>17603861.529471107</v>
      </c>
      <c r="D226" s="37">
        <f t="shared" ca="1" si="19"/>
        <v>12678722.373963265</v>
      </c>
      <c r="E226" s="37">
        <f t="shared" ca="1" si="20"/>
        <v>4925139.1555078421</v>
      </c>
      <c r="F226" s="37">
        <f t="shared" ca="1" si="21"/>
        <v>390048199.25612092</v>
      </c>
    </row>
    <row r="227" spans="1:6">
      <c r="A227" s="37">
        <v>11</v>
      </c>
      <c r="B227" s="38">
        <f t="shared" si="18"/>
        <v>43220</v>
      </c>
      <c r="C227" s="37">
        <f t="shared" ca="1" si="22"/>
        <v>17603861.529471107</v>
      </c>
      <c r="D227" s="37">
        <f t="shared" ca="1" si="19"/>
        <v>12833776.502833191</v>
      </c>
      <c r="E227" s="37">
        <f t="shared" ca="1" si="20"/>
        <v>4770085.0266379155</v>
      </c>
      <c r="F227" s="37">
        <f t="shared" ca="1" si="21"/>
        <v>377214422.75328773</v>
      </c>
    </row>
    <row r="228" spans="1:6">
      <c r="A228" s="37">
        <v>12</v>
      </c>
      <c r="B228" s="38">
        <f t="shared" si="18"/>
        <v>43250</v>
      </c>
      <c r="C228" s="37">
        <f t="shared" ca="1" si="22"/>
        <v>17603861.529471107</v>
      </c>
      <c r="D228" s="37">
        <f t="shared" ca="1" si="19"/>
        <v>12990726.86242499</v>
      </c>
      <c r="E228" s="37">
        <f t="shared" ca="1" si="20"/>
        <v>4613134.6670461167</v>
      </c>
      <c r="F228" s="37">
        <f t="shared" ca="1" si="21"/>
        <v>364223695.89086276</v>
      </c>
    </row>
    <row r="229" spans="1:6">
      <c r="A229" s="37">
        <v>13</v>
      </c>
      <c r="B229" s="38">
        <f t="shared" si="18"/>
        <v>43281</v>
      </c>
      <c r="C229" s="37">
        <f t="shared" ca="1" si="22"/>
        <v>17603861.529471107</v>
      </c>
      <c r="D229" s="37">
        <f t="shared" ca="1" si="19"/>
        <v>13149596.642646451</v>
      </c>
      <c r="E229" s="37">
        <f t="shared" ca="1" si="20"/>
        <v>4454264.8868246563</v>
      </c>
      <c r="F229" s="37">
        <f t="shared" ref="F229:F276" ca="1" si="23">F228-D229</f>
        <v>351074099.24821633</v>
      </c>
    </row>
    <row r="230" spans="1:6">
      <c r="A230" s="37">
        <v>14</v>
      </c>
      <c r="B230" s="38">
        <f t="shared" si="18"/>
        <v>43311</v>
      </c>
      <c r="C230" s="37">
        <f t="shared" ca="1" si="22"/>
        <v>17603861.529471107</v>
      </c>
      <c r="D230" s="37">
        <f t="shared" ca="1" si="19"/>
        <v>13310409.317005776</v>
      </c>
      <c r="E230" s="37">
        <f t="shared" ca="1" si="20"/>
        <v>4293452.21246533</v>
      </c>
      <c r="F230" s="37">
        <f t="shared" ca="1" si="23"/>
        <v>337763689.93121058</v>
      </c>
    </row>
    <row r="231" spans="1:6">
      <c r="A231" s="37">
        <v>15</v>
      </c>
      <c r="B231" s="38">
        <f t="shared" si="18"/>
        <v>43342</v>
      </c>
      <c r="C231" s="37">
        <f t="shared" ca="1" si="22"/>
        <v>17603861.529471107</v>
      </c>
      <c r="D231" s="37">
        <f t="shared" ca="1" si="19"/>
        <v>13473188.646079874</v>
      </c>
      <c r="E231" s="37">
        <f t="shared" ca="1" si="20"/>
        <v>4130672.8833912336</v>
      </c>
      <c r="F231" s="37">
        <f t="shared" ca="1" si="23"/>
        <v>324290501.28513068</v>
      </c>
    </row>
    <row r="232" spans="1:6">
      <c r="A232" s="37">
        <v>16</v>
      </c>
      <c r="B232" s="38">
        <f t="shared" si="18"/>
        <v>43373</v>
      </c>
      <c r="C232" s="37">
        <f t="shared" ca="1" si="22"/>
        <v>17603861.529471107</v>
      </c>
      <c r="D232" s="37">
        <f t="shared" ca="1" si="19"/>
        <v>13637958.681025049</v>
      </c>
      <c r="E232" s="37">
        <f t="shared" ca="1" si="20"/>
        <v>3965902.8484460586</v>
      </c>
      <c r="F232" s="37">
        <f t="shared" ca="1" si="23"/>
        <v>310652542.60410565</v>
      </c>
    </row>
    <row r="233" spans="1:6">
      <c r="A233" s="37">
        <v>17</v>
      </c>
      <c r="B233" s="38">
        <f t="shared" si="18"/>
        <v>43403</v>
      </c>
      <c r="C233" s="37">
        <f t="shared" ca="1" si="22"/>
        <v>17603861.529471107</v>
      </c>
      <c r="D233" s="37">
        <f t="shared" ca="1" si="19"/>
        <v>13804743.767130643</v>
      </c>
      <c r="E233" s="37">
        <f t="shared" ca="1" si="20"/>
        <v>3799117.7623404642</v>
      </c>
      <c r="F233" s="37">
        <f t="shared" ca="1" si="23"/>
        <v>296847798.83697498</v>
      </c>
    </row>
    <row r="234" spans="1:6">
      <c r="A234" s="37">
        <v>18</v>
      </c>
      <c r="B234" s="38">
        <f t="shared" si="18"/>
        <v>43434</v>
      </c>
      <c r="C234" s="37">
        <f t="shared" ca="1" si="22"/>
        <v>17603861.529471107</v>
      </c>
      <c r="D234" s="37">
        <f t="shared" ca="1" si="19"/>
        <v>13973568.547416126</v>
      </c>
      <c r="E234" s="37">
        <f t="shared" ca="1" si="20"/>
        <v>3630292.9820549805</v>
      </c>
      <c r="F234" s="37">
        <f t="shared" ca="1" si="23"/>
        <v>282874230.28955883</v>
      </c>
    </row>
    <row r="235" spans="1:6">
      <c r="A235" s="37">
        <v>19</v>
      </c>
      <c r="B235" s="38">
        <f t="shared" si="18"/>
        <v>43464</v>
      </c>
      <c r="C235" s="37">
        <f t="shared" ca="1" si="22"/>
        <v>17603861.529471107</v>
      </c>
      <c r="D235" s="37">
        <f t="shared" ca="1" si="19"/>
        <v>14144457.966272179</v>
      </c>
      <c r="E235" s="37">
        <f t="shared" ca="1" si="20"/>
        <v>3459403.5631989283</v>
      </c>
      <c r="F235" s="37">
        <f t="shared" ca="1" si="23"/>
        <v>268729772.32328665</v>
      </c>
    </row>
    <row r="236" spans="1:6">
      <c r="A236" s="37">
        <v>20</v>
      </c>
      <c r="B236" s="38">
        <f t="shared" si="18"/>
        <v>43495</v>
      </c>
      <c r="C236" s="37">
        <f t="shared" ca="1" si="22"/>
        <v>17603861.529471107</v>
      </c>
      <c r="D236" s="37">
        <f t="shared" ca="1" si="19"/>
        <v>14317437.273146303</v>
      </c>
      <c r="E236" s="37">
        <f t="shared" ca="1" si="20"/>
        <v>3286424.2563248035</v>
      </c>
      <c r="F236" s="37">
        <f t="shared" ca="1" si="23"/>
        <v>254412335.05014035</v>
      </c>
    </row>
    <row r="237" spans="1:6">
      <c r="A237" s="37">
        <v>21</v>
      </c>
      <c r="B237" s="38">
        <f t="shared" si="18"/>
        <v>43524</v>
      </c>
      <c r="C237" s="37">
        <f t="shared" ca="1" si="22"/>
        <v>17603861.529471107</v>
      </c>
      <c r="D237" s="37">
        <f t="shared" ca="1" si="19"/>
        <v>14492532.026273511</v>
      </c>
      <c r="E237" s="37">
        <f t="shared" ca="1" si="20"/>
        <v>3111329.5031975945</v>
      </c>
      <c r="F237" s="37">
        <f t="shared" ca="1" si="23"/>
        <v>239919803.02386683</v>
      </c>
    </row>
    <row r="238" spans="1:6">
      <c r="A238" s="37">
        <v>22</v>
      </c>
      <c r="B238" s="38">
        <f t="shared" si="18"/>
        <v>43554</v>
      </c>
      <c r="C238" s="37">
        <f t="shared" ca="1" si="22"/>
        <v>17603861.529471107</v>
      </c>
      <c r="D238" s="37">
        <f t="shared" ca="1" si="19"/>
        <v>14669768.096452633</v>
      </c>
      <c r="E238" s="37">
        <f t="shared" ca="1" si="20"/>
        <v>2934093.4330184734</v>
      </c>
      <c r="F238" s="37">
        <f t="shared" ca="1" si="23"/>
        <v>225250034.92741421</v>
      </c>
    </row>
    <row r="239" spans="1:6">
      <c r="A239" s="37">
        <v>23</v>
      </c>
      <c r="B239" s="38">
        <f t="shared" si="18"/>
        <v>43585</v>
      </c>
      <c r="C239" s="37">
        <f t="shared" ca="1" si="22"/>
        <v>17603861.529471107</v>
      </c>
      <c r="D239" s="37">
        <f t="shared" ca="1" si="19"/>
        <v>14849171.670868805</v>
      </c>
      <c r="E239" s="37">
        <f t="shared" ca="1" si="20"/>
        <v>2754689.8586023017</v>
      </c>
      <c r="F239" s="37">
        <f t="shared" ca="1" si="23"/>
        <v>210400863.25654539</v>
      </c>
    </row>
    <row r="240" spans="1:6">
      <c r="A240" s="37">
        <v>24</v>
      </c>
      <c r="B240" s="38">
        <f t="shared" si="18"/>
        <v>43615</v>
      </c>
      <c r="C240" s="37">
        <f t="shared" ca="1" si="22"/>
        <v>17603861.529471107</v>
      </c>
      <c r="D240" s="37">
        <f t="shared" ca="1" si="19"/>
        <v>15030769.256962713</v>
      </c>
      <c r="E240" s="37">
        <f t="shared" ca="1" si="20"/>
        <v>2573092.2725083935</v>
      </c>
      <c r="F240" s="37">
        <f t="shared" ca="1" si="23"/>
        <v>195370093.99958268</v>
      </c>
    </row>
    <row r="241" spans="1:6">
      <c r="A241" s="37">
        <v>25</v>
      </c>
      <c r="B241" s="38">
        <f t="shared" si="18"/>
        <v>43646</v>
      </c>
      <c r="C241" s="37">
        <f t="shared" ca="1" si="22"/>
        <v>17603861.529471107</v>
      </c>
      <c r="D241" s="37">
        <f t="shared" ca="1" si="19"/>
        <v>15214587.686347149</v>
      </c>
      <c r="E241" s="37">
        <f t="shared" ca="1" si="20"/>
        <v>2389273.8431239584</v>
      </c>
      <c r="F241" s="37">
        <f t="shared" ca="1" si="23"/>
        <v>180155506.31323552</v>
      </c>
    </row>
    <row r="242" spans="1:6">
      <c r="A242" s="37">
        <v>26</v>
      </c>
      <c r="B242" s="38">
        <f t="shared" si="18"/>
        <v>43676</v>
      </c>
      <c r="C242" s="37">
        <f t="shared" ca="1" si="22"/>
        <v>17603861.529471107</v>
      </c>
      <c r="D242" s="37">
        <f t="shared" ca="1" si="19"/>
        <v>15400654.118771462</v>
      </c>
      <c r="E242" s="37">
        <f t="shared" ca="1" si="20"/>
        <v>2203207.4106996446</v>
      </c>
      <c r="F242" s="37">
        <f t="shared" ca="1" si="23"/>
        <v>164754852.19446406</v>
      </c>
    </row>
    <row r="243" spans="1:6">
      <c r="A243" s="37">
        <v>27</v>
      </c>
      <c r="B243" s="38">
        <f t="shared" si="18"/>
        <v>43707</v>
      </c>
      <c r="C243" s="37">
        <f t="shared" ca="1" si="22"/>
        <v>17603861.529471107</v>
      </c>
      <c r="D243" s="37">
        <f t="shared" ca="1" si="19"/>
        <v>15588996.046134504</v>
      </c>
      <c r="E243" s="37">
        <f t="shared" ca="1" si="20"/>
        <v>2014865.4833366037</v>
      </c>
      <c r="F243" s="37">
        <f t="shared" ca="1" si="23"/>
        <v>149165856.14832956</v>
      </c>
    </row>
    <row r="244" spans="1:6">
      <c r="A244" s="37">
        <v>28</v>
      </c>
      <c r="B244" s="38">
        <f t="shared" si="18"/>
        <v>43738</v>
      </c>
      <c r="C244" s="37">
        <f t="shared" ca="1" si="22"/>
        <v>17603861.529471107</v>
      </c>
      <c r="D244" s="37">
        <f t="shared" ca="1" si="19"/>
        <v>15779641.296546634</v>
      </c>
      <c r="E244" s="37">
        <f t="shared" ca="1" si="20"/>
        <v>1824220.232924473</v>
      </c>
      <c r="F244" s="37">
        <f t="shared" ca="1" si="23"/>
        <v>133386214.85178292</v>
      </c>
    </row>
    <row r="245" spans="1:6">
      <c r="A245" s="37">
        <v>29</v>
      </c>
      <c r="B245" s="38">
        <f t="shared" si="18"/>
        <v>43768</v>
      </c>
      <c r="C245" s="37">
        <f t="shared" ca="1" si="22"/>
        <v>17603861.529471107</v>
      </c>
      <c r="D245" s="37">
        <f t="shared" ca="1" si="19"/>
        <v>15972618.03844142</v>
      </c>
      <c r="E245" s="37">
        <f t="shared" ca="1" si="20"/>
        <v>1631243.4910296872</v>
      </c>
      <c r="F245" s="37">
        <f t="shared" ca="1" si="23"/>
        <v>117413596.8133415</v>
      </c>
    </row>
    <row r="246" spans="1:6">
      <c r="A246" s="37">
        <v>30</v>
      </c>
      <c r="B246" s="38">
        <f t="shared" si="18"/>
        <v>43799</v>
      </c>
      <c r="C246" s="37">
        <f t="shared" ca="1" si="22"/>
        <v>17603861.529471107</v>
      </c>
      <c r="D246" s="37">
        <f t="shared" ca="1" si="19"/>
        <v>16167954.784737604</v>
      </c>
      <c r="E246" s="37">
        <f t="shared" ca="1" si="20"/>
        <v>1435906.7447335038</v>
      </c>
      <c r="F246" s="37">
        <f t="shared" ca="1" si="23"/>
        <v>101245642.0286039</v>
      </c>
    </row>
    <row r="247" spans="1:6">
      <c r="A247" s="37">
        <v>31</v>
      </c>
      <c r="B247" s="38">
        <f t="shared" si="18"/>
        <v>43829</v>
      </c>
      <c r="C247" s="37">
        <f t="shared" ca="1" si="22"/>
        <v>17603861.529471107</v>
      </c>
      <c r="D247" s="37">
        <f t="shared" ca="1" si="19"/>
        <v>16365680.397051977</v>
      </c>
      <c r="E247" s="37">
        <f t="shared" ca="1" si="20"/>
        <v>1238181.1324191291</v>
      </c>
      <c r="F247" s="37">
        <f t="shared" ca="1" si="23"/>
        <v>84879961.631551921</v>
      </c>
    </row>
    <row r="248" spans="1:6">
      <c r="A248" s="37">
        <v>32</v>
      </c>
      <c r="B248" s="38">
        <f t="shared" si="18"/>
        <v>43860</v>
      </c>
      <c r="C248" s="37">
        <f t="shared" ca="1" si="22"/>
        <v>17603861.529471107</v>
      </c>
      <c r="D248" s="37">
        <f t="shared" ca="1" si="19"/>
        <v>16565824.089963783</v>
      </c>
      <c r="E248" s="37">
        <f t="shared" ca="1" si="20"/>
        <v>1038037.4395073249</v>
      </c>
      <c r="F248" s="37">
        <f t="shared" ca="1" si="23"/>
        <v>68314137.541588143</v>
      </c>
    </row>
    <row r="249" spans="1:6">
      <c r="A249" s="37">
        <v>33</v>
      </c>
      <c r="B249" s="38">
        <f t="shared" si="18"/>
        <v>43890</v>
      </c>
      <c r="C249" s="37">
        <f t="shared" ca="1" si="22"/>
        <v>17603861.529471107</v>
      </c>
      <c r="D249" s="37">
        <f t="shared" ca="1" si="19"/>
        <v>16768415.435331246</v>
      </c>
      <c r="E249" s="37">
        <f t="shared" ca="1" si="20"/>
        <v>835446.09413986164</v>
      </c>
      <c r="F249" s="37">
        <f t="shared" ca="1" si="23"/>
        <v>51545722.106256895</v>
      </c>
    </row>
    <row r="250" spans="1:6">
      <c r="A250" s="37">
        <v>34</v>
      </c>
      <c r="B250" s="38">
        <f t="shared" si="18"/>
        <v>43920</v>
      </c>
      <c r="C250" s="37">
        <f t="shared" ca="1" si="22"/>
        <v>17603861.529471107</v>
      </c>
      <c r="D250" s="37">
        <f t="shared" ca="1" si="19"/>
        <v>16973484.366660923</v>
      </c>
      <c r="E250" s="37">
        <f t="shared" ca="1" si="20"/>
        <v>630377.16281018453</v>
      </c>
      <c r="F250" s="37">
        <f t="shared" ca="1" si="23"/>
        <v>34572237.739595972</v>
      </c>
    </row>
    <row r="251" spans="1:6">
      <c r="A251" s="37">
        <v>35</v>
      </c>
      <c r="B251" s="38">
        <f t="shared" si="18"/>
        <v>43951</v>
      </c>
      <c r="C251" s="37">
        <f t="shared" ca="1" si="22"/>
        <v>17603861.529471107</v>
      </c>
      <c r="D251" s="37">
        <f t="shared" ca="1" si="19"/>
        <v>17181061.183530465</v>
      </c>
      <c r="E251" s="37">
        <f t="shared" ca="1" si="20"/>
        <v>422800.34594064363</v>
      </c>
      <c r="F251" s="37">
        <f t="shared" ca="1" si="23"/>
        <v>17391176.556065507</v>
      </c>
    </row>
    <row r="252" spans="1:6">
      <c r="A252" s="37">
        <v>36</v>
      </c>
      <c r="B252" s="38">
        <f t="shared" si="18"/>
        <v>43981</v>
      </c>
      <c r="C252" s="37">
        <f t="shared" ca="1" si="22"/>
        <v>17603861.529471107</v>
      </c>
      <c r="D252" s="37">
        <f t="shared" ca="1" si="19"/>
        <v>17391176.55606547</v>
      </c>
      <c r="E252" s="37">
        <f t="shared" ca="1" si="20"/>
        <v>212684.97340563638</v>
      </c>
      <c r="F252" s="37">
        <f t="shared" ca="1" si="23"/>
        <v>3.7252902984619141E-8</v>
      </c>
    </row>
    <row r="253" spans="1:6">
      <c r="A253" s="37">
        <v>37</v>
      </c>
      <c r="B253" s="38">
        <f t="shared" si="18"/>
        <v>44012</v>
      </c>
      <c r="C253" s="37">
        <f t="shared" ca="1" si="22"/>
        <v>17603861.529471107</v>
      </c>
      <c r="D253" s="37">
        <f t="shared" ca="1" si="19"/>
        <v>17603861.529471107</v>
      </c>
      <c r="E253" s="37">
        <f t="shared" ca="1" si="20"/>
        <v>4.5558347677191105E-10</v>
      </c>
      <c r="F253" s="37">
        <f t="shared" ca="1" si="23"/>
        <v>-17603861.52947107</v>
      </c>
    </row>
    <row r="254" spans="1:6">
      <c r="A254" s="37">
        <v>38</v>
      </c>
      <c r="B254" s="38">
        <f t="shared" si="18"/>
        <v>44042</v>
      </c>
      <c r="C254" s="37">
        <f t="shared" ca="1" si="22"/>
        <v>17603861.529471107</v>
      </c>
      <c r="D254" s="37">
        <f t="shared" ca="1" si="19"/>
        <v>17819147.528619118</v>
      </c>
      <c r="E254" s="37">
        <f t="shared" ca="1" si="20"/>
        <v>-215285.99914801284</v>
      </c>
      <c r="F254" s="37">
        <f t="shared" ca="1" si="23"/>
        <v>-35423009.058090188</v>
      </c>
    </row>
    <row r="255" spans="1:6">
      <c r="A255" s="37">
        <v>39</v>
      </c>
      <c r="B255" s="38">
        <f t="shared" si="18"/>
        <v>44073</v>
      </c>
      <c r="C255" s="37">
        <f t="shared" ca="1" si="22"/>
        <v>17603861.529471107</v>
      </c>
      <c r="D255" s="37">
        <f t="shared" ca="1" si="19"/>
        <v>18037066.36269097</v>
      </c>
      <c r="E255" s="37">
        <f t="shared" ca="1" si="20"/>
        <v>-433204.83321986179</v>
      </c>
      <c r="F255" s="37">
        <f t="shared" ca="1" si="23"/>
        <v>-53460075.420781158</v>
      </c>
    </row>
    <row r="256" spans="1:6">
      <c r="A256" s="37">
        <v>40</v>
      </c>
      <c r="B256" s="38">
        <f t="shared" si="18"/>
        <v>44104</v>
      </c>
      <c r="C256" s="37">
        <f t="shared" ca="1" si="22"/>
        <v>17603861.529471107</v>
      </c>
      <c r="D256" s="37">
        <f t="shared" ca="1" si="19"/>
        <v>18257650.229877729</v>
      </c>
      <c r="E256" s="37">
        <f t="shared" ca="1" si="20"/>
        <v>-653788.70040662063</v>
      </c>
      <c r="F256" s="37">
        <f t="shared" ca="1" si="23"/>
        <v>-71717725.650658891</v>
      </c>
    </row>
    <row r="257" spans="1:6">
      <c r="A257" s="37">
        <v>41</v>
      </c>
      <c r="B257" s="38">
        <f t="shared" si="18"/>
        <v>44134</v>
      </c>
      <c r="C257" s="37">
        <f t="shared" ca="1" si="22"/>
        <v>17603861.529471107</v>
      </c>
      <c r="D257" s="37">
        <f t="shared" ca="1" si="19"/>
        <v>18480931.72213747</v>
      </c>
      <c r="E257" s="37">
        <f t="shared" ca="1" si="20"/>
        <v>-877070.19266636309</v>
      </c>
      <c r="F257" s="37">
        <f t="shared" ca="1" si="23"/>
        <v>-90198657.372796357</v>
      </c>
    </row>
    <row r="258" spans="1:6">
      <c r="A258" s="37">
        <v>42</v>
      </c>
      <c r="B258" s="38">
        <f t="shared" si="18"/>
        <v>44165</v>
      </c>
      <c r="C258" s="37">
        <f t="shared" ca="1" si="22"/>
        <v>17603861.529471107</v>
      </c>
      <c r="D258" s="37">
        <f t="shared" ca="1" si="19"/>
        <v>18706943.830010835</v>
      </c>
      <c r="E258" s="37">
        <f t="shared" ca="1" si="20"/>
        <v>-1103082.3005397266</v>
      </c>
      <c r="F258" s="37">
        <f t="shared" ca="1" si="23"/>
        <v>-108905601.20280719</v>
      </c>
    </row>
    <row r="259" spans="1:6">
      <c r="A259" s="37">
        <v>43</v>
      </c>
      <c r="B259" s="38">
        <f t="shared" si="18"/>
        <v>44195</v>
      </c>
      <c r="C259" s="37">
        <f t="shared" ca="1" si="22"/>
        <v>17603861.529471107</v>
      </c>
      <c r="D259" s="37">
        <f t="shared" ca="1" si="19"/>
        <v>18935719.947495475</v>
      </c>
      <c r="E259" s="37">
        <f t="shared" ca="1" si="20"/>
        <v>-1331858.4180243684</v>
      </c>
      <c r="F259" s="37">
        <f t="shared" ca="1" si="23"/>
        <v>-127841321.15030266</v>
      </c>
    </row>
    <row r="260" spans="1:6">
      <c r="A260" s="37">
        <v>44</v>
      </c>
      <c r="B260" s="38">
        <f t="shared" si="18"/>
        <v>44226</v>
      </c>
      <c r="C260" s="37">
        <f t="shared" ca="1" si="22"/>
        <v>17603861.529471107</v>
      </c>
      <c r="D260" s="37">
        <f t="shared" ca="1" si="19"/>
        <v>19167293.876980141</v>
      </c>
      <c r="E260" s="37">
        <f t="shared" ca="1" si="20"/>
        <v>-1563432.3475090321</v>
      </c>
      <c r="F260" s="37">
        <f t="shared" ca="1" si="23"/>
        <v>-147008615.0272828</v>
      </c>
    </row>
    <row r="261" spans="1:6">
      <c r="A261" s="37">
        <v>45</v>
      </c>
      <c r="B261" s="38">
        <f t="shared" si="18"/>
        <v>44255</v>
      </c>
      <c r="C261" s="37">
        <f t="shared" ca="1" si="22"/>
        <v>17603861.529471107</v>
      </c>
      <c r="D261" s="37">
        <f t="shared" ca="1" si="19"/>
        <v>19401699.834239066</v>
      </c>
      <c r="E261" s="37">
        <f t="shared" ca="1" si="20"/>
        <v>-1797838.3047679588</v>
      </c>
      <c r="F261" s="37">
        <f t="shared" ca="1" si="23"/>
        <v>-166410314.86152187</v>
      </c>
    </row>
    <row r="262" spans="1:6">
      <c r="A262" s="37">
        <v>46</v>
      </c>
      <c r="B262" s="38">
        <f t="shared" si="18"/>
        <v>44285</v>
      </c>
      <c r="C262" s="37">
        <f t="shared" ca="1" si="22"/>
        <v>17603861.529471107</v>
      </c>
      <c r="D262" s="37">
        <f t="shared" ca="1" si="19"/>
        <v>19638972.453487478</v>
      </c>
      <c r="E262" s="37">
        <f t="shared" ca="1" si="20"/>
        <v>-2035110.9240163728</v>
      </c>
      <c r="F262" s="37">
        <f t="shared" ca="1" si="23"/>
        <v>-186049287.31500936</v>
      </c>
    </row>
    <row r="263" spans="1:6">
      <c r="A263" s="37">
        <v>47</v>
      </c>
      <c r="B263" s="38">
        <f t="shared" si="18"/>
        <v>44316</v>
      </c>
      <c r="C263" s="37">
        <f t="shared" ca="1" si="22"/>
        <v>17603861.529471107</v>
      </c>
      <c r="D263" s="37">
        <f t="shared" ca="1" si="19"/>
        <v>19879146.792498905</v>
      </c>
      <c r="E263" s="37">
        <f t="shared" ca="1" si="20"/>
        <v>-2275285.263027797</v>
      </c>
      <c r="F263" s="37">
        <f t="shared" ca="1" si="23"/>
        <v>-205928434.10750827</v>
      </c>
    </row>
    <row r="264" spans="1:6">
      <c r="A264" s="37">
        <v>48</v>
      </c>
      <c r="B264" s="38">
        <f t="shared" si="18"/>
        <v>44346</v>
      </c>
      <c r="C264" s="37">
        <f t="shared" ca="1" si="22"/>
        <v>17603861.529471107</v>
      </c>
      <c r="D264" s="37">
        <f t="shared" ca="1" si="19"/>
        <v>20122258.337785054</v>
      </c>
      <c r="E264" s="37">
        <f t="shared" ca="1" si="20"/>
        <v>-2518396.8083139486</v>
      </c>
      <c r="F264" s="37">
        <f t="shared" ca="1" si="23"/>
        <v>-226050692.44529334</v>
      </c>
    </row>
    <row r="265" spans="1:6">
      <c r="A265" s="37">
        <v>49</v>
      </c>
      <c r="B265" s="38">
        <f t="shared" si="18"/>
        <v>44377</v>
      </c>
      <c r="C265" s="37">
        <f t="shared" ca="1" si="22"/>
        <v>17603861.529471107</v>
      </c>
      <c r="D265" s="37">
        <f t="shared" ca="1" si="19"/>
        <v>20368343.009839088</v>
      </c>
      <c r="E265" s="37">
        <f t="shared" ca="1" si="20"/>
        <v>-2764481.4803679809</v>
      </c>
      <c r="F265" s="37">
        <f t="shared" ca="1" si="23"/>
        <v>-246419035.45513242</v>
      </c>
    </row>
    <row r="266" spans="1:6">
      <c r="A266" s="37">
        <v>50</v>
      </c>
      <c r="B266" s="38">
        <f t="shared" si="18"/>
        <v>44407</v>
      </c>
      <c r="C266" s="37">
        <f t="shared" ca="1" si="22"/>
        <v>17603861.529471107</v>
      </c>
      <c r="D266" s="37">
        <f t="shared" ca="1" si="19"/>
        <v>20617437.168442957</v>
      </c>
      <c r="E266" s="37">
        <f t="shared" ca="1" si="20"/>
        <v>-3013575.6389718521</v>
      </c>
      <c r="F266" s="37">
        <f t="shared" ca="1" si="23"/>
        <v>-267036472.62357539</v>
      </c>
    </row>
    <row r="267" spans="1:6">
      <c r="A267" s="37">
        <v>51</v>
      </c>
      <c r="B267" s="38">
        <f t="shared" si="18"/>
        <v>44438</v>
      </c>
      <c r="C267" s="37">
        <f t="shared" ca="1" si="22"/>
        <v>17603861.529471107</v>
      </c>
      <c r="D267" s="37">
        <f t="shared" ca="1" si="19"/>
        <v>20869577.618039701</v>
      </c>
      <c r="E267" s="37">
        <f t="shared" ca="1" si="20"/>
        <v>-3265716.0885685938</v>
      </c>
      <c r="F267" s="37">
        <f t="shared" ca="1" si="23"/>
        <v>-287906050.24161512</v>
      </c>
    </row>
    <row r="268" spans="1:6">
      <c r="A268" s="37">
        <v>52</v>
      </c>
      <c r="B268" s="38">
        <f t="shared" si="18"/>
        <v>44469</v>
      </c>
      <c r="C268" s="37">
        <f t="shared" ca="1" si="22"/>
        <v>17603861.529471107</v>
      </c>
      <c r="D268" s="37">
        <f t="shared" ca="1" si="19"/>
        <v>21124801.613171391</v>
      </c>
      <c r="E268" s="37">
        <f t="shared" ca="1" si="20"/>
        <v>-3520940.0837002848</v>
      </c>
      <c r="F268" s="37">
        <f t="shared" ca="1" si="23"/>
        <v>-309030851.85478652</v>
      </c>
    </row>
    <row r="269" spans="1:6">
      <c r="A269" s="37">
        <v>53</v>
      </c>
      <c r="B269" s="38">
        <f t="shared" si="18"/>
        <v>44499</v>
      </c>
      <c r="C269" s="37">
        <f t="shared" ca="1" si="22"/>
        <v>17603861.529471107</v>
      </c>
      <c r="D269" s="37">
        <f t="shared" ca="1" si="19"/>
        <v>21383146.863983631</v>
      </c>
      <c r="E269" s="37">
        <f t="shared" ca="1" si="20"/>
        <v>-3779285.3345125257</v>
      </c>
      <c r="F269" s="37">
        <f t="shared" ca="1" si="23"/>
        <v>-330413998.71877015</v>
      </c>
    </row>
    <row r="270" spans="1:6">
      <c r="A270" s="37">
        <v>54</v>
      </c>
      <c r="B270" s="38">
        <f t="shared" si="18"/>
        <v>44530</v>
      </c>
      <c r="C270" s="37">
        <f t="shared" ca="1" si="22"/>
        <v>17603861.529471107</v>
      </c>
      <c r="D270" s="37">
        <f t="shared" ca="1" si="19"/>
        <v>21644651.541797336</v>
      </c>
      <c r="E270" s="37">
        <f t="shared" ca="1" si="20"/>
        <v>-4040790.0123262308</v>
      </c>
      <c r="F270" s="37">
        <f t="shared" ca="1" si="23"/>
        <v>-352058650.26056749</v>
      </c>
    </row>
    <row r="271" spans="1:6">
      <c r="A271" s="37">
        <v>55</v>
      </c>
      <c r="B271" s="38">
        <f t="shared" si="18"/>
        <v>44560</v>
      </c>
      <c r="C271" s="37">
        <f t="shared" ca="1" si="22"/>
        <v>17603861.529471107</v>
      </c>
      <c r="D271" s="37">
        <f t="shared" ca="1" si="19"/>
        <v>21909354.28474867</v>
      </c>
      <c r="E271" s="37">
        <f t="shared" ca="1" si="20"/>
        <v>-4305492.7552775629</v>
      </c>
      <c r="F271" s="37">
        <f t="shared" ca="1" si="23"/>
        <v>-373968004.54531616</v>
      </c>
    </row>
    <row r="272" spans="1:6">
      <c r="A272" s="37">
        <v>56</v>
      </c>
      <c r="B272" s="38">
        <f t="shared" si="18"/>
        <v>44591</v>
      </c>
      <c r="C272" s="37">
        <f t="shared" ca="1" si="22"/>
        <v>17603861.529471107</v>
      </c>
      <c r="D272" s="37">
        <f t="shared" ca="1" si="19"/>
        <v>22177294.203497943</v>
      </c>
      <c r="E272" s="37">
        <f t="shared" ca="1" si="20"/>
        <v>-4573432.6740268348</v>
      </c>
      <c r="F272" s="37">
        <f t="shared" ca="1" si="23"/>
        <v>-396145298.74881411</v>
      </c>
    </row>
    <row r="273" spans="1:6">
      <c r="A273" s="37">
        <v>57</v>
      </c>
      <c r="B273" s="38">
        <f t="shared" si="18"/>
        <v>44620</v>
      </c>
      <c r="C273" s="37">
        <f t="shared" ca="1" si="22"/>
        <v>17603861.529471107</v>
      </c>
      <c r="D273" s="37">
        <f t="shared" ca="1" si="19"/>
        <v>22448510.887008343</v>
      </c>
      <c r="E273" s="37">
        <f t="shared" ca="1" si="20"/>
        <v>-4844649.3575372361</v>
      </c>
      <c r="F273" s="37">
        <f t="shared" ca="1" si="23"/>
        <v>-418593809.63582247</v>
      </c>
    </row>
    <row r="274" spans="1:6">
      <c r="A274" s="37">
        <v>58</v>
      </c>
      <c r="B274" s="38">
        <f t="shared" si="18"/>
        <v>44650</v>
      </c>
      <c r="C274" s="37">
        <f t="shared" ca="1" si="22"/>
        <v>17603861.529471107</v>
      </c>
      <c r="D274" s="37">
        <f t="shared" ca="1" si="19"/>
        <v>22723044.408395331</v>
      </c>
      <c r="E274" s="37">
        <f t="shared" ca="1" si="20"/>
        <v>-5119182.8789242255</v>
      </c>
      <c r="F274" s="37">
        <f t="shared" ca="1" si="23"/>
        <v>-441316854.04421782</v>
      </c>
    </row>
    <row r="275" spans="1:6">
      <c r="A275" s="37">
        <v>59</v>
      </c>
      <c r="B275" s="38">
        <f t="shared" si="18"/>
        <v>44681</v>
      </c>
      <c r="C275" s="37">
        <f t="shared" ca="1" si="22"/>
        <v>17603861.529471107</v>
      </c>
      <c r="D275" s="37">
        <f t="shared" ca="1" si="19"/>
        <v>23000935.330847561</v>
      </c>
      <c r="E275" s="37">
        <f t="shared" ca="1" si="20"/>
        <v>-5397073.8013764564</v>
      </c>
      <c r="F275" s="37">
        <f t="shared" ca="1" si="23"/>
        <v>-464317789.37506539</v>
      </c>
    </row>
    <row r="276" spans="1:6">
      <c r="A276" s="37">
        <v>60</v>
      </c>
      <c r="B276" s="38">
        <f t="shared" si="18"/>
        <v>44711</v>
      </c>
      <c r="C276" s="37">
        <f t="shared" ca="1" si="22"/>
        <v>17603861.529471107</v>
      </c>
      <c r="D276" s="37">
        <f t="shared" ca="1" si="19"/>
        <v>23282224.713620227</v>
      </c>
      <c r="E276" s="37">
        <f t="shared" ca="1" si="20"/>
        <v>-5678363.18414912</v>
      </c>
      <c r="F276" s="37">
        <f t="shared" ca="1" si="23"/>
        <v>-487600014.08868563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2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2023-01-29T10:46:23Z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