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remy.andreas\git\NAP-CF4W-UFSprint17\Simulasi\"/>
    </mc:Choice>
  </mc:AlternateContent>
  <bookViews>
    <workbookView xWindow="0" yWindow="0" windowWidth="20490" windowHeight="7650" activeTab="2"/>
  </bookViews>
  <sheets>
    <sheet name="RefYieldItem" sheetId="11" r:id="rId1"/>
    <sheet name="Gross Yield (CF FL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J81" i="6" l="1"/>
  <c r="G81" i="6"/>
  <c r="B14" i="12"/>
  <c r="B80" i="12"/>
  <c r="C152" i="12"/>
  <c r="C151" i="12"/>
  <c r="E151" i="12"/>
  <c r="C17" i="12"/>
  <c r="G22" i="6"/>
  <c r="G21" i="6"/>
  <c r="J83" i="6"/>
  <c r="G83" i="6"/>
  <c r="B148" i="12"/>
  <c r="J84" i="6" l="1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B18" i="6"/>
  <c r="B19" i="6"/>
  <c r="B7" i="6"/>
  <c r="C21" i="6"/>
  <c r="B22" i="6"/>
  <c r="B15" i="6"/>
  <c r="J28" i="6" l="1"/>
  <c r="J36" i="6"/>
  <c r="J44" i="6"/>
  <c r="J52" i="6"/>
  <c r="J60" i="6"/>
  <c r="J68" i="6"/>
  <c r="J76" i="6"/>
  <c r="J62" i="6"/>
  <c r="J78" i="6"/>
  <c r="J31" i="6"/>
  <c r="J47" i="6"/>
  <c r="J63" i="6"/>
  <c r="J79" i="6"/>
  <c r="J24" i="6"/>
  <c r="J40" i="6"/>
  <c r="J56" i="6"/>
  <c r="J72" i="6"/>
  <c r="J25" i="6"/>
  <c r="J41" i="6"/>
  <c r="J57" i="6"/>
  <c r="J22" i="6"/>
  <c r="J42" i="6"/>
  <c r="J58" i="6"/>
  <c r="J74" i="6"/>
  <c r="J27" i="6"/>
  <c r="J35" i="6"/>
  <c r="J51" i="6"/>
  <c r="J67" i="6"/>
  <c r="J29" i="6"/>
  <c r="J37" i="6"/>
  <c r="J45" i="6"/>
  <c r="J53" i="6"/>
  <c r="J61" i="6"/>
  <c r="J69" i="6"/>
  <c r="J77" i="6"/>
  <c r="J30" i="6"/>
  <c r="J38" i="6"/>
  <c r="J46" i="6"/>
  <c r="J54" i="6"/>
  <c r="J70" i="6"/>
  <c r="J23" i="6"/>
  <c r="J39" i="6"/>
  <c r="J55" i="6"/>
  <c r="J71" i="6"/>
  <c r="J32" i="6"/>
  <c r="J48" i="6"/>
  <c r="J64" i="6"/>
  <c r="J80" i="6"/>
  <c r="J33" i="6"/>
  <c r="J49" i="6"/>
  <c r="J65" i="6"/>
  <c r="J73" i="6"/>
  <c r="J26" i="6"/>
  <c r="J34" i="6"/>
  <c r="J50" i="6"/>
  <c r="J66" i="6"/>
  <c r="J43" i="6"/>
  <c r="J59" i="6"/>
  <c r="J75" i="6"/>
  <c r="B215" i="13"/>
  <c r="B14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7" i="12"/>
  <c r="B6" i="12"/>
  <c r="B236" i="12" s="1"/>
  <c r="B4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3" i="13"/>
  <c r="B11" i="13" s="1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B152" i="13"/>
  <c r="F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42" i="12" l="1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C34" i="13"/>
  <c r="C62" i="13"/>
  <c r="C18" i="13"/>
  <c r="C31" i="13"/>
  <c r="C47" i="13"/>
  <c r="F153" i="13"/>
  <c r="F218" i="13"/>
  <c r="C87" i="13" l="1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D18" i="13" s="1"/>
  <c r="F18" i="13" s="1"/>
  <c r="E83" i="13"/>
  <c r="D83" i="13" s="1"/>
  <c r="F83" i="13" s="1"/>
  <c r="E219" i="13"/>
  <c r="D219" i="13" s="1"/>
  <c r="F219" i="13" s="1"/>
  <c r="E154" i="13"/>
  <c r="C154" i="13" s="1"/>
  <c r="F154" i="13"/>
  <c r="E84" i="13" l="1"/>
  <c r="D84" i="13" s="1"/>
  <c r="F84" i="13" s="1"/>
  <c r="E19" i="13"/>
  <c r="D19" i="13" s="1"/>
  <c r="F19" i="13" s="1"/>
  <c r="E155" i="13"/>
  <c r="E220" i="13"/>
  <c r="D220" i="13" s="1"/>
  <c r="F220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/>
  <c r="E171" i="13"/>
  <c r="D171" i="13" s="1"/>
  <c r="F171" i="13"/>
  <c r="E93" i="13"/>
  <c r="E29" i="13"/>
  <c r="D29" i="13" s="1"/>
  <c r="F29" i="13" s="1"/>
  <c r="E172" i="13" l="1"/>
  <c r="D172" i="13" s="1"/>
  <c r="F172" i="13"/>
  <c r="E236" i="13"/>
  <c r="D236" i="13" s="1"/>
  <c r="F236" i="13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/>
  <c r="E240" i="13"/>
  <c r="D240" i="13" s="1"/>
  <c r="F240" i="13"/>
  <c r="E96" i="13"/>
  <c r="D96" i="13" s="1"/>
  <c r="F96" i="13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/>
  <c r="E176" i="13" s="1"/>
  <c r="D176" i="13" s="1"/>
  <c r="F176" i="13" s="1"/>
  <c r="E241" i="13"/>
  <c r="D241" i="13" s="1"/>
  <c r="F241" i="13"/>
  <c r="E242" i="13" s="1"/>
  <c r="D242" i="13" s="1"/>
  <c r="F242" i="13" s="1"/>
  <c r="E99" i="13"/>
  <c r="D99" i="13" s="1"/>
  <c r="F99" i="13"/>
  <c r="E33" i="13"/>
  <c r="D33" i="13" s="1"/>
  <c r="F33" i="13"/>
  <c r="E177" i="13" l="1"/>
  <c r="D177" i="13" s="1"/>
  <c r="F177" i="13"/>
  <c r="E243" i="13"/>
  <c r="D243" i="13" s="1"/>
  <c r="F243" i="13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/>
  <c r="E178" i="13"/>
  <c r="D178" i="13" s="1"/>
  <c r="F178" i="13"/>
  <c r="E179" i="13" s="1"/>
  <c r="D179" i="13" s="1"/>
  <c r="F179" i="13" s="1"/>
  <c r="E101" i="13"/>
  <c r="D101" i="13" s="1"/>
  <c r="F101" i="13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/>
  <c r="E107" i="13"/>
  <c r="D107" i="13" s="1"/>
  <c r="F107" i="13"/>
  <c r="E39" i="13"/>
  <c r="D39" i="13" s="1"/>
  <c r="F39" i="13"/>
  <c r="E254" i="13" l="1"/>
  <c r="D254" i="13" s="1"/>
  <c r="F254" i="13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/>
  <c r="E188" i="13" s="1"/>
  <c r="D188" i="13" s="1"/>
  <c r="F188" i="13" s="1"/>
  <c r="E255" i="13"/>
  <c r="D255" i="13" s="1"/>
  <c r="F255" i="13"/>
  <c r="E109" i="13"/>
  <c r="D109" i="13" s="1"/>
  <c r="F109" i="13" s="1"/>
  <c r="E41" i="13"/>
  <c r="D41" i="13" s="1"/>
  <c r="F41" i="13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/>
  <c r="E110" i="13"/>
  <c r="D110" i="13" s="1"/>
  <c r="F110" i="13" s="1"/>
  <c r="E42" i="13"/>
  <c r="D42" i="13" s="1"/>
  <c r="F42" i="13" s="1"/>
  <c r="E257" i="13" l="1"/>
  <c r="D257" i="13" s="1"/>
  <c r="F257" i="13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/>
  <c r="D260" i="13" s="1"/>
  <c r="F260" i="13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/>
  <c r="E198" i="13"/>
  <c r="D198" i="13" s="1"/>
  <c r="F198" i="13"/>
  <c r="E118" i="13"/>
  <c r="D118" i="13" s="1"/>
  <c r="F118" i="13"/>
  <c r="E48" i="13"/>
  <c r="D48" i="13" s="1"/>
  <c r="F48" i="13" s="1"/>
  <c r="E265" i="13" l="1"/>
  <c r="D265" i="13" s="1"/>
  <c r="F265" i="13"/>
  <c r="E199" i="13"/>
  <c r="D199" i="13" s="1"/>
  <c r="F199" i="13" s="1"/>
  <c r="E119" i="13"/>
  <c r="D119" i="13" s="1"/>
  <c r="F119" i="13" s="1"/>
  <c r="E49" i="13"/>
  <c r="D49" i="13" s="1"/>
  <c r="F49" i="13"/>
  <c r="E266" i="13" l="1"/>
  <c r="D266" i="13" s="1"/>
  <c r="F266" i="13" s="1"/>
  <c r="E200" i="13"/>
  <c r="D200" i="13" s="1"/>
  <c r="F200" i="13" s="1"/>
  <c r="E120" i="13"/>
  <c r="D120" i="13" s="1"/>
  <c r="F120" i="13"/>
  <c r="E50" i="13"/>
  <c r="D50" i="13" s="1"/>
  <c r="F50" i="13" s="1"/>
  <c r="E267" i="13" l="1"/>
  <c r="D267" i="13" s="1"/>
  <c r="F267" i="13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/>
  <c r="E204" i="13"/>
  <c r="D204" i="13" s="1"/>
  <c r="F204" i="13"/>
  <c r="E125" i="13"/>
  <c r="D125" i="13" s="1"/>
  <c r="F125" i="13" s="1"/>
  <c r="E54" i="13"/>
  <c r="D54" i="13" s="1"/>
  <c r="F54" i="13" s="1"/>
  <c r="E271" i="13" l="1"/>
  <c r="D271" i="13" s="1"/>
  <c r="F271" i="13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/>
  <c r="E206" i="13"/>
  <c r="D206" i="13" s="1"/>
  <c r="F206" i="13" s="1"/>
  <c r="E127" i="13"/>
  <c r="D127" i="13" s="1"/>
  <c r="F127" i="13"/>
  <c r="E128" i="13" s="1"/>
  <c r="D128" i="13" s="1"/>
  <c r="F128" i="13" s="1"/>
  <c r="E56" i="13"/>
  <c r="D56" i="13" s="1"/>
  <c r="F56" i="13" s="1"/>
  <c r="E273" i="13" l="1"/>
  <c r="D273" i="13" s="1"/>
  <c r="F273" i="13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/>
  <c r="E274" i="13" l="1"/>
  <c r="D274" i="13" s="1"/>
  <c r="F274" i="13" s="1"/>
  <c r="E208" i="13"/>
  <c r="D208" i="13" s="1"/>
  <c r="F208" i="13"/>
  <c r="E131" i="13"/>
  <c r="D131" i="13" s="1"/>
  <c r="F131" i="13" s="1"/>
  <c r="E58" i="13"/>
  <c r="D58" i="13" s="1"/>
  <c r="F58" i="13" s="1"/>
  <c r="E275" i="13" l="1"/>
  <c r="D275" i="13" s="1"/>
  <c r="F275" i="13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/>
  <c r="E69" i="13" s="1"/>
  <c r="D69" i="13" s="1"/>
  <c r="F69" i="13" s="1"/>
  <c r="E70" i="13" s="1"/>
  <c r="D70" i="13" s="1"/>
  <c r="F70" i="13" s="1"/>
  <c r="E71" i="13" l="1"/>
  <c r="D71" i="13" s="1"/>
  <c r="F71" i="13"/>
  <c r="E72" i="13" l="1"/>
  <c r="D72" i="13" s="1"/>
  <c r="F72" i="13"/>
  <c r="E73" i="13" s="1"/>
  <c r="D73" i="13" s="1"/>
  <c r="F73" i="13" s="1"/>
  <c r="B9" i="12"/>
  <c r="B12" i="6"/>
  <c r="B5" i="12"/>
  <c r="B10" i="12" s="1"/>
  <c r="B3" i="12"/>
  <c r="F82" i="12" s="1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F216" i="12" l="1"/>
  <c r="E74" i="13"/>
  <c r="D74" i="13" s="1"/>
  <c r="F74" i="13"/>
  <c r="E75" i="13" s="1"/>
  <c r="D75" i="13" s="1"/>
  <c r="F75" i="13" s="1"/>
  <c r="F150" i="12"/>
  <c r="F151" i="12" s="1"/>
  <c r="F152" i="12" s="1"/>
  <c r="E153" i="12" s="1"/>
  <c r="E217" i="12"/>
  <c r="F16" i="12"/>
  <c r="E17" i="12" s="1"/>
  <c r="B11" i="12"/>
  <c r="E76" i="13" l="1"/>
  <c r="D76" i="13" s="1"/>
  <c r="F76" i="13"/>
  <c r="D217" i="12"/>
  <c r="F217" i="12" s="1"/>
  <c r="E218" i="12" s="1"/>
  <c r="D218" i="12" s="1"/>
  <c r="F218" i="12" s="1"/>
  <c r="E219" i="12" s="1"/>
  <c r="D219" i="12" s="1"/>
  <c r="F219" i="12" s="1"/>
  <c r="C158" i="12"/>
  <c r="C83" i="12"/>
  <c r="C94" i="12" s="1"/>
  <c r="E152" i="12"/>
  <c r="C86" i="12" l="1"/>
  <c r="C93" i="12"/>
  <c r="C84" i="12"/>
  <c r="C91" i="12"/>
  <c r="C154" i="12"/>
  <c r="C161" i="12"/>
  <c r="C88" i="12"/>
  <c r="C159" i="12"/>
  <c r="C168" i="12"/>
  <c r="C176" i="12"/>
  <c r="C184" i="12"/>
  <c r="C192" i="12"/>
  <c r="C200" i="12"/>
  <c r="C208" i="12"/>
  <c r="C163" i="12"/>
  <c r="C169" i="12"/>
  <c r="C177" i="12"/>
  <c r="C185" i="12"/>
  <c r="C193" i="12"/>
  <c r="C201" i="12"/>
  <c r="C209" i="12"/>
  <c r="C175" i="12"/>
  <c r="C191" i="12"/>
  <c r="C170" i="12"/>
  <c r="C178" i="12"/>
  <c r="C186" i="12"/>
  <c r="C194" i="12"/>
  <c r="C202" i="12"/>
  <c r="C210" i="12"/>
  <c r="C171" i="12"/>
  <c r="C179" i="12"/>
  <c r="C187" i="12"/>
  <c r="C195" i="12"/>
  <c r="C203" i="12"/>
  <c r="C164" i="12"/>
  <c r="C172" i="12"/>
  <c r="C180" i="12"/>
  <c r="C188" i="12"/>
  <c r="C196" i="12"/>
  <c r="C204" i="12"/>
  <c r="C167" i="12"/>
  <c r="C199" i="12"/>
  <c r="C165" i="12"/>
  <c r="C173" i="12"/>
  <c r="C181" i="12"/>
  <c r="C189" i="12"/>
  <c r="C197" i="12"/>
  <c r="C205" i="12"/>
  <c r="C183" i="12"/>
  <c r="C207" i="12"/>
  <c r="C166" i="12"/>
  <c r="C174" i="12"/>
  <c r="C182" i="12"/>
  <c r="C190" i="12"/>
  <c r="C198" i="12"/>
  <c r="C206" i="12"/>
  <c r="C92" i="12"/>
  <c r="C87" i="12"/>
  <c r="C85" i="12"/>
  <c r="D83" i="12"/>
  <c r="F83" i="12" s="1"/>
  <c r="E84" i="12" s="1"/>
  <c r="D84" i="12" s="1"/>
  <c r="F84" i="12" s="1"/>
  <c r="E85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153" i="12"/>
  <c r="D153" i="12" s="1"/>
  <c r="F153" i="12" s="1"/>
  <c r="E154" i="12" s="1"/>
  <c r="D154" i="12" s="1"/>
  <c r="F154" i="12" s="1"/>
  <c r="C155" i="12"/>
  <c r="C162" i="12"/>
  <c r="C156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C160" i="12"/>
  <c r="C157" i="12"/>
  <c r="D17" i="12"/>
  <c r="F17" i="12" s="1"/>
  <c r="E18" i="12" s="1"/>
  <c r="E220" i="12"/>
  <c r="D85" i="12" l="1"/>
  <c r="F85" i="12" s="1"/>
  <c r="D18" i="12"/>
  <c r="F18" i="12" s="1"/>
  <c r="E86" i="12"/>
  <c r="D86" i="12" s="1"/>
  <c r="F86" i="12" s="1"/>
  <c r="E19" i="12" l="1"/>
  <c r="E87" i="12"/>
  <c r="D19" i="12" l="1"/>
  <c r="F19" i="12" s="1"/>
  <c r="E20" i="12" s="1"/>
  <c r="D20" i="12" s="1"/>
  <c r="F20" i="12" s="1"/>
  <c r="E21" i="12" s="1"/>
  <c r="D21" i="12" s="1"/>
  <c r="F21" i="12" s="1"/>
  <c r="E22" i="12" s="1"/>
  <c r="D22" i="12" s="1"/>
  <c r="F22" i="12" s="1"/>
  <c r="E23" i="12" s="1"/>
  <c r="D23" i="12" s="1"/>
  <c r="F23" i="12" s="1"/>
  <c r="E24" i="12" s="1"/>
  <c r="D24" i="12" s="1"/>
  <c r="F24" i="12" s="1"/>
  <c r="D87" i="12"/>
  <c r="F87" i="12" s="1"/>
  <c r="E25" i="12" l="1"/>
  <c r="D25" i="12" s="1"/>
  <c r="F25" i="12" s="1"/>
  <c r="E88" i="12"/>
  <c r="E26" i="12" l="1"/>
  <c r="D26" i="12" s="1"/>
  <c r="F26" i="12" s="1"/>
  <c r="E27" i="12" s="1"/>
  <c r="D27" i="12" s="1"/>
  <c r="F27" i="12" s="1"/>
  <c r="E28" i="12" s="1"/>
  <c r="D88" i="12"/>
  <c r="F88" i="12" s="1"/>
  <c r="D28" i="12" l="1"/>
  <c r="F28" i="12" s="1"/>
  <c r="E15" i="12"/>
  <c r="E14" i="12" s="1"/>
  <c r="E89" i="12"/>
  <c r="D89" i="12" s="1"/>
  <c r="F89" i="12" s="1"/>
  <c r="E29" i="12" l="1"/>
  <c r="D29" i="12" s="1"/>
  <c r="F29" i="12" s="1"/>
  <c r="E30" i="12" s="1"/>
  <c r="D30" i="12" s="1"/>
  <c r="F30" i="12" s="1"/>
  <c r="E90" i="12"/>
  <c r="D90" i="12" s="1"/>
  <c r="F90" i="12" s="1"/>
  <c r="E31" i="12" l="1"/>
  <c r="D31" i="12" s="1"/>
  <c r="F31" i="12" s="1"/>
  <c r="E32" i="12" s="1"/>
  <c r="D32" i="12" s="1"/>
  <c r="F32" i="12" s="1"/>
  <c r="E91" i="12"/>
  <c r="D91" i="12" s="1"/>
  <c r="F91" i="12" s="1"/>
  <c r="E33" i="12" l="1"/>
  <c r="D33" i="12" s="1"/>
  <c r="F33" i="12" s="1"/>
  <c r="E92" i="12"/>
  <c r="D92" i="12" s="1"/>
  <c r="F92" i="12" s="1"/>
  <c r="E34" i="12" l="1"/>
  <c r="D34" i="12" s="1"/>
  <c r="F34" i="12" s="1"/>
  <c r="E35" i="12" s="1"/>
  <c r="D35" i="12" s="1"/>
  <c r="F35" i="12" s="1"/>
  <c r="E93" i="12"/>
  <c r="D93" i="12" s="1"/>
  <c r="F93" i="12" s="1"/>
  <c r="E36" i="12" l="1"/>
  <c r="D36" i="12" s="1"/>
  <c r="F36" i="12" s="1"/>
  <c r="E94" i="12"/>
  <c r="E79" i="12" s="1"/>
  <c r="E80" i="12" s="1"/>
  <c r="E37" i="12" l="1"/>
  <c r="D37" i="12" s="1"/>
  <c r="F37" i="12" s="1"/>
  <c r="D94" i="12"/>
  <c r="F94" i="12" s="1"/>
  <c r="E95" i="12" s="1"/>
  <c r="D95" i="12" s="1"/>
  <c r="F95" i="12" s="1"/>
  <c r="E96" i="12" s="1"/>
  <c r="D96" i="12" s="1"/>
  <c r="F96" i="12" s="1"/>
  <c r="F79" i="12"/>
  <c r="E97" i="12" l="1"/>
  <c r="D97" i="12" s="1"/>
  <c r="F97" i="12" s="1"/>
  <c r="E38" i="12"/>
  <c r="D38" i="12" s="1"/>
  <c r="F38" i="12" s="1"/>
  <c r="E39" i="12" s="1"/>
  <c r="D39" i="12" s="1"/>
  <c r="F39" i="12" s="1"/>
  <c r="C35" i="6"/>
  <c r="C34" i="6"/>
  <c r="C33" i="6"/>
  <c r="C32" i="6"/>
  <c r="B31" i="6"/>
  <c r="B30" i="6"/>
  <c r="B29" i="6"/>
  <c r="B28" i="6"/>
  <c r="B27" i="6"/>
  <c r="B26" i="6"/>
  <c r="B25" i="6"/>
  <c r="B24" i="6"/>
  <c r="G20" i="6"/>
  <c r="B13" i="6"/>
  <c r="E98" i="12" l="1"/>
  <c r="D98" i="12" s="1"/>
  <c r="F98" i="12" s="1"/>
  <c r="E99" i="12" s="1"/>
  <c r="D99" i="12" s="1"/>
  <c r="F99" i="12" s="1"/>
  <c r="E100" i="12" s="1"/>
  <c r="D100" i="12" s="1"/>
  <c r="F100" i="12" s="1"/>
  <c r="E101" i="12" s="1"/>
  <c r="D101" i="12" s="1"/>
  <c r="F101" i="12" s="1"/>
  <c r="E102" i="12" s="1"/>
  <c r="D102" i="12" s="1"/>
  <c r="F102" i="12" s="1"/>
  <c r="E103" i="12" s="1"/>
  <c r="D103" i="12" s="1"/>
  <c r="F103" i="12" s="1"/>
  <c r="E104" i="12" s="1"/>
  <c r="D104" i="12" s="1"/>
  <c r="F104" i="12" s="1"/>
  <c r="E105" i="12" s="1"/>
  <c r="D105" i="12" s="1"/>
  <c r="F105" i="12" s="1"/>
  <c r="E40" i="12"/>
  <c r="D40" i="12" s="1"/>
  <c r="F40" i="12" s="1"/>
  <c r="C37" i="6"/>
  <c r="E106" i="12" l="1"/>
  <c r="D106" i="12" s="1"/>
  <c r="F106" i="12" s="1"/>
  <c r="E41" i="12"/>
  <c r="D41" i="12" s="1"/>
  <c r="F41" i="12" s="1"/>
  <c r="E107" i="12" l="1"/>
  <c r="D107" i="12" s="1"/>
  <c r="F107" i="12" s="1"/>
  <c r="E108" i="12" s="1"/>
  <c r="D108" i="12" s="1"/>
  <c r="F108" i="12" s="1"/>
  <c r="E109" i="12" s="1"/>
  <c r="D109" i="12" s="1"/>
  <c r="F109" i="12" s="1"/>
  <c r="E42" i="12"/>
  <c r="D42" i="12" s="1"/>
  <c r="F42" i="12" s="1"/>
  <c r="G84" i="6"/>
  <c r="B23" i="6"/>
  <c r="B37" i="6" s="1"/>
  <c r="J21" i="6" s="1"/>
  <c r="J20" i="6" l="1"/>
  <c r="E110" i="12"/>
  <c r="D110" i="12" s="1"/>
  <c r="F110" i="12" s="1"/>
  <c r="E111" i="12" s="1"/>
  <c r="D111" i="12" s="1"/>
  <c r="F111" i="12" s="1"/>
  <c r="E112" i="12" s="1"/>
  <c r="D112" i="12" s="1"/>
  <c r="F112" i="12" s="1"/>
  <c r="E113" i="12" s="1"/>
  <c r="D113" i="12" s="1"/>
  <c r="F113" i="12" s="1"/>
  <c r="E43" i="12"/>
  <c r="D43" i="12" s="1"/>
  <c r="F43" i="12" s="1"/>
  <c r="E114" i="12" l="1"/>
  <c r="D114" i="12" s="1"/>
  <c r="F114" i="12" s="1"/>
  <c r="E44" i="12"/>
  <c r="D44" i="12" s="1"/>
  <c r="F44" i="12" s="1"/>
  <c r="E115" i="12" l="1"/>
  <c r="D115" i="12" s="1"/>
  <c r="F115" i="12" s="1"/>
  <c r="E45" i="12"/>
  <c r="D45" i="12" s="1"/>
  <c r="F45" i="12" s="1"/>
  <c r="E155" i="12"/>
  <c r="E116" i="12" l="1"/>
  <c r="D116" i="12" s="1"/>
  <c r="F116" i="12" s="1"/>
  <c r="E117" i="12" s="1"/>
  <c r="D117" i="12" s="1"/>
  <c r="F117" i="12" s="1"/>
  <c r="E118" i="12" s="1"/>
  <c r="D118" i="12" s="1"/>
  <c r="F118" i="12" s="1"/>
  <c r="E119" i="12" s="1"/>
  <c r="D119" i="12" s="1"/>
  <c r="F119" i="12" s="1"/>
  <c r="E120" i="12" s="1"/>
  <c r="D120" i="12" s="1"/>
  <c r="F120" i="12" s="1"/>
  <c r="E46" i="12"/>
  <c r="D46" i="12" s="1"/>
  <c r="F46" i="12" s="1"/>
  <c r="D155" i="12"/>
  <c r="E121" i="12" l="1"/>
  <c r="D121" i="12" s="1"/>
  <c r="F121" i="12" s="1"/>
  <c r="E122" i="12" s="1"/>
  <c r="D122" i="12" s="1"/>
  <c r="F122" i="12" s="1"/>
  <c r="E47" i="12"/>
  <c r="D47" i="12" s="1"/>
  <c r="F47" i="12" s="1"/>
  <c r="F155" i="12"/>
  <c r="E123" i="12" l="1"/>
  <c r="D123" i="12" s="1"/>
  <c r="F123" i="12" s="1"/>
  <c r="E124" i="12" s="1"/>
  <c r="D124" i="12" s="1"/>
  <c r="F124" i="12" s="1"/>
  <c r="E48" i="12"/>
  <c r="D48" i="12" s="1"/>
  <c r="F48" i="12" s="1"/>
  <c r="E49" i="12" s="1"/>
  <c r="D49" i="12" s="1"/>
  <c r="F49" i="12" s="1"/>
  <c r="E50" i="12" s="1"/>
  <c r="D50" i="12" s="1"/>
  <c r="F50" i="12" s="1"/>
  <c r="E156" i="12"/>
  <c r="D156" i="12" l="1"/>
  <c r="F156" i="12" s="1"/>
  <c r="E125" i="12"/>
  <c r="D125" i="12" s="1"/>
  <c r="F125" i="12" s="1"/>
  <c r="E126" i="12" s="1"/>
  <c r="D126" i="12" s="1"/>
  <c r="F126" i="12" s="1"/>
  <c r="E127" i="12" s="1"/>
  <c r="D127" i="12" s="1"/>
  <c r="F127" i="12" s="1"/>
  <c r="E128" i="12" s="1"/>
  <c r="D128" i="12" s="1"/>
  <c r="F128" i="12" s="1"/>
  <c r="E129" i="12" s="1"/>
  <c r="D129" i="12" s="1"/>
  <c r="F129" i="12" s="1"/>
  <c r="E130" i="12" s="1"/>
  <c r="D130" i="12" s="1"/>
  <c r="F130" i="12" s="1"/>
  <c r="E131" i="12" s="1"/>
  <c r="D131" i="12" s="1"/>
  <c r="F131" i="12" s="1"/>
  <c r="E51" i="12"/>
  <c r="D51" i="12" s="1"/>
  <c r="F51" i="12" s="1"/>
  <c r="E132" i="12" l="1"/>
  <c r="D132" i="12" s="1"/>
  <c r="F132" i="12" s="1"/>
  <c r="E133" i="12" s="1"/>
  <c r="D133" i="12" s="1"/>
  <c r="F133" i="12" s="1"/>
  <c r="E134" i="12" s="1"/>
  <c r="D134" i="12" s="1"/>
  <c r="F134" i="12" s="1"/>
  <c r="E52" i="12"/>
  <c r="D52" i="12" s="1"/>
  <c r="F52" i="12" s="1"/>
  <c r="E157" i="12"/>
  <c r="D157" i="12" s="1"/>
  <c r="F157" i="12" s="1"/>
  <c r="E135" i="12" l="1"/>
  <c r="D135" i="12" s="1"/>
  <c r="F135" i="12" s="1"/>
  <c r="E53" i="12"/>
  <c r="D53" i="12" s="1"/>
  <c r="F53" i="12" s="1"/>
  <c r="E54" i="12" s="1"/>
  <c r="D54" i="12" s="1"/>
  <c r="F54" i="12" s="1"/>
  <c r="E55" i="12" s="1"/>
  <c r="D55" i="12" s="1"/>
  <c r="F55" i="12" s="1"/>
  <c r="E56" i="12" s="1"/>
  <c r="D56" i="12" s="1"/>
  <c r="F56" i="12" s="1"/>
  <c r="E57" i="12" s="1"/>
  <c r="D57" i="12" s="1"/>
  <c r="F57" i="12" s="1"/>
  <c r="E58" i="12" s="1"/>
  <c r="D58" i="12" s="1"/>
  <c r="F58" i="12" s="1"/>
  <c r="E59" i="12" s="1"/>
  <c r="D59" i="12" s="1"/>
  <c r="F59" i="12" s="1"/>
  <c r="E60" i="12" s="1"/>
  <c r="D60" i="12" s="1"/>
  <c r="F60" i="12" s="1"/>
  <c r="E158" i="12"/>
  <c r="D158" i="12" s="1"/>
  <c r="F158" i="12" s="1"/>
  <c r="E136" i="12" l="1"/>
  <c r="D136" i="12" s="1"/>
  <c r="F136" i="12" s="1"/>
  <c r="E137" i="12" s="1"/>
  <c r="D137" i="12" s="1"/>
  <c r="F137" i="12" s="1"/>
  <c r="E61" i="12"/>
  <c r="D61" i="12" s="1"/>
  <c r="F61" i="12" s="1"/>
  <c r="E159" i="12"/>
  <c r="D159" i="12" s="1"/>
  <c r="F159" i="12" s="1"/>
  <c r="E138" i="12" l="1"/>
  <c r="D138" i="12" s="1"/>
  <c r="F138" i="12" s="1"/>
  <c r="E139" i="12" s="1"/>
  <c r="D139" i="12" s="1"/>
  <c r="F139" i="12" s="1"/>
  <c r="E62" i="12"/>
  <c r="D62" i="12" s="1"/>
  <c r="F62" i="12" s="1"/>
  <c r="E160" i="12"/>
  <c r="D160" i="12" s="1"/>
  <c r="F160" i="12" s="1"/>
  <c r="E161" i="12" s="1"/>
  <c r="D161" i="12" s="1"/>
  <c r="E140" i="12" l="1"/>
  <c r="D140" i="12" s="1"/>
  <c r="F140" i="12" s="1"/>
  <c r="E63" i="12"/>
  <c r="D63" i="12" s="1"/>
  <c r="F63" i="12" s="1"/>
  <c r="F161" i="12"/>
  <c r="E162" i="12" s="1"/>
  <c r="D162" i="12" l="1"/>
  <c r="F162" i="12" s="1"/>
  <c r="E163" i="12" s="1"/>
  <c r="D163" i="12" s="1"/>
  <c r="F163" i="12" s="1"/>
  <c r="E164" i="12" s="1"/>
  <c r="D164" i="12" s="1"/>
  <c r="F164" i="12" s="1"/>
  <c r="E147" i="12"/>
  <c r="E148" i="12" s="1"/>
  <c r="E141" i="12"/>
  <c r="D141" i="12" s="1"/>
  <c r="F141" i="12" s="1"/>
  <c r="E64" i="12"/>
  <c r="D64" i="12" s="1"/>
  <c r="F64" i="12" s="1"/>
  <c r="E165" i="12" l="1"/>
  <c r="D165" i="12" s="1"/>
  <c r="F165" i="12" s="1"/>
  <c r="E166" i="12" s="1"/>
  <c r="D166" i="12" s="1"/>
  <c r="F166" i="12" s="1"/>
  <c r="E167" i="12" s="1"/>
  <c r="D167" i="12" s="1"/>
  <c r="F167" i="12" s="1"/>
  <c r="E168" i="12" s="1"/>
  <c r="D168" i="12" s="1"/>
  <c r="F168" i="12" s="1"/>
  <c r="E169" i="12" s="1"/>
  <c r="D169" i="12" s="1"/>
  <c r="F169" i="12" s="1"/>
  <c r="E142" i="12"/>
  <c r="D142" i="12" s="1"/>
  <c r="F142" i="12" s="1"/>
  <c r="E65" i="12"/>
  <c r="D65" i="12" s="1"/>
  <c r="F65" i="12" s="1"/>
  <c r="E66" i="12" s="1"/>
  <c r="D66" i="12" s="1"/>
  <c r="F66" i="12" s="1"/>
  <c r="E170" i="12" l="1"/>
  <c r="D170" i="12" s="1"/>
  <c r="F170" i="12" s="1"/>
  <c r="E171" i="12" s="1"/>
  <c r="D171" i="12" s="1"/>
  <c r="F171" i="12" s="1"/>
  <c r="E67" i="12"/>
  <c r="D67" i="12" s="1"/>
  <c r="F67" i="12" s="1"/>
  <c r="E172" i="12" l="1"/>
  <c r="D172" i="12" s="1"/>
  <c r="F172" i="12" s="1"/>
  <c r="E173" i="12" s="1"/>
  <c r="D173" i="12" s="1"/>
  <c r="F173" i="12" s="1"/>
  <c r="E174" i="12" s="1"/>
  <c r="D174" i="12" s="1"/>
  <c r="F174" i="12" s="1"/>
  <c r="E175" i="12" s="1"/>
  <c r="D175" i="12" s="1"/>
  <c r="F175" i="12" s="1"/>
  <c r="E176" i="12" s="1"/>
  <c r="D176" i="12" s="1"/>
  <c r="F176" i="12" s="1"/>
  <c r="E68" i="12"/>
  <c r="D68" i="12" s="1"/>
  <c r="F68" i="12" s="1"/>
  <c r="E177" i="12" l="1"/>
  <c r="D177" i="12" s="1"/>
  <c r="F177" i="12" s="1"/>
  <c r="E178" i="12" s="1"/>
  <c r="D178" i="12" s="1"/>
  <c r="F178" i="12" s="1"/>
  <c r="E69" i="12"/>
  <c r="D69" i="12" s="1"/>
  <c r="F69" i="12" s="1"/>
  <c r="E70" i="12" s="1"/>
  <c r="D70" i="12" s="1"/>
  <c r="F70" i="12" s="1"/>
  <c r="E179" i="12" l="1"/>
  <c r="D179" i="12" s="1"/>
  <c r="F179" i="12" s="1"/>
  <c r="E180" i="12" s="1"/>
  <c r="D180" i="12" s="1"/>
  <c r="F180" i="12" s="1"/>
  <c r="E181" i="12" s="1"/>
  <c r="D181" i="12" s="1"/>
  <c r="F181" i="12" s="1"/>
  <c r="E182" i="12" s="1"/>
  <c r="D182" i="12" s="1"/>
  <c r="F182" i="12" s="1"/>
  <c r="E183" i="12" s="1"/>
  <c r="D183" i="12" s="1"/>
  <c r="F183" i="12" s="1"/>
  <c r="E71" i="12"/>
  <c r="D71" i="12" s="1"/>
  <c r="F71" i="12" s="1"/>
  <c r="E184" i="12" l="1"/>
  <c r="D184" i="12" s="1"/>
  <c r="F184" i="12" s="1"/>
  <c r="E185" i="12" s="1"/>
  <c r="D185" i="12" s="1"/>
  <c r="F185" i="12" s="1"/>
  <c r="E186" i="12" s="1"/>
  <c r="D186" i="12" s="1"/>
  <c r="F186" i="12" s="1"/>
  <c r="E72" i="12"/>
  <c r="D72" i="12" s="1"/>
  <c r="F72" i="12" s="1"/>
  <c r="E187" i="12" l="1"/>
  <c r="D187" i="12" s="1"/>
  <c r="F187" i="12" s="1"/>
  <c r="E73" i="12"/>
  <c r="D73" i="12" s="1"/>
  <c r="F73" i="12" s="1"/>
  <c r="E74" i="12" s="1"/>
  <c r="D74" i="12" s="1"/>
  <c r="F74" i="12" s="1"/>
  <c r="E188" i="12" l="1"/>
  <c r="D188" i="12" s="1"/>
  <c r="F188" i="12" s="1"/>
  <c r="E189" i="12" s="1"/>
  <c r="D189" i="12" s="1"/>
  <c r="F189" i="12" s="1"/>
  <c r="E190" i="12" s="1"/>
  <c r="D190" i="12" s="1"/>
  <c r="F190" i="12" s="1"/>
  <c r="E191" i="12" s="1"/>
  <c r="D191" i="12" s="1"/>
  <c r="F191" i="12" s="1"/>
  <c r="E192" i="12" s="1"/>
  <c r="D192" i="12" s="1"/>
  <c r="F192" i="12" s="1"/>
  <c r="E193" i="12" s="1"/>
  <c r="D193" i="12" s="1"/>
  <c r="F193" i="12" s="1"/>
  <c r="E194" i="12" s="1"/>
  <c r="D194" i="12" s="1"/>
  <c r="F194" i="12" s="1"/>
  <c r="E195" i="12" s="1"/>
  <c r="D195" i="12" s="1"/>
  <c r="F195" i="12" s="1"/>
  <c r="E196" i="12" s="1"/>
  <c r="D196" i="12" s="1"/>
  <c r="F196" i="12" s="1"/>
  <c r="E197" i="12" s="1"/>
  <c r="D197" i="12" s="1"/>
  <c r="F197" i="12" s="1"/>
  <c r="E198" i="12" s="1"/>
  <c r="D198" i="12" s="1"/>
  <c r="F198" i="12" s="1"/>
  <c r="E199" i="12" s="1"/>
  <c r="D199" i="12" s="1"/>
  <c r="F199" i="12" s="1"/>
  <c r="E200" i="12" s="1"/>
  <c r="D200" i="12" s="1"/>
  <c r="F200" i="12" s="1"/>
  <c r="E201" i="12" s="1"/>
  <c r="D201" i="12" s="1"/>
  <c r="F201" i="12" s="1"/>
  <c r="E202" i="12" s="1"/>
  <c r="D202" i="12" s="1"/>
  <c r="F202" i="12" s="1"/>
  <c r="E75" i="12"/>
  <c r="D75" i="12" s="1"/>
  <c r="F75" i="12" s="1"/>
  <c r="E203" i="12" l="1"/>
  <c r="D203" i="12" s="1"/>
  <c r="F203" i="12" s="1"/>
  <c r="E76" i="12"/>
  <c r="D76" i="12" s="1"/>
  <c r="F76" i="12" s="1"/>
  <c r="E204" i="12" l="1"/>
  <c r="D204" i="12" s="1"/>
  <c r="F204" i="12" s="1"/>
  <c r="E205" i="12" l="1"/>
  <c r="D205" i="12" s="1"/>
  <c r="F205" i="12" s="1"/>
  <c r="E206" i="12" s="1"/>
  <c r="D206" i="12" s="1"/>
  <c r="F206" i="12" s="1"/>
  <c r="E207" i="12" s="1"/>
  <c r="D207" i="12" s="1"/>
  <c r="F207" i="12" s="1"/>
  <c r="E208" i="12" s="1"/>
  <c r="D208" i="12" s="1"/>
  <c r="F208" i="12" s="1"/>
  <c r="E209" i="12" l="1"/>
  <c r="D209" i="12" s="1"/>
  <c r="F209" i="12" s="1"/>
  <c r="E210" i="12" l="1"/>
  <c r="D210" i="12" s="1"/>
  <c r="F210" i="12" s="1"/>
  <c r="B214" i="12" l="1"/>
  <c r="C222" i="12" l="1"/>
  <c r="C267" i="12"/>
  <c r="C261" i="12"/>
  <c r="C226" i="12"/>
  <c r="C263" i="12"/>
  <c r="C229" i="12"/>
  <c r="C264" i="12"/>
  <c r="C272" i="12"/>
  <c r="C252" i="12"/>
  <c r="C235" i="12"/>
  <c r="C244" i="12"/>
  <c r="C251" i="12"/>
  <c r="C243" i="12"/>
  <c r="C232" i="12"/>
  <c r="C225" i="12"/>
  <c r="C249" i="12"/>
  <c r="C223" i="12"/>
  <c r="C259" i="12"/>
  <c r="C262" i="12"/>
  <c r="C274" i="12"/>
  <c r="C269" i="12"/>
  <c r="C241" i="12"/>
  <c r="C242" i="12"/>
  <c r="C273" i="12"/>
  <c r="C234" i="12"/>
  <c r="C239" i="12"/>
  <c r="C266" i="12"/>
  <c r="C256" i="12"/>
  <c r="C260" i="12"/>
  <c r="C247" i="12"/>
  <c r="C220" i="12"/>
  <c r="D220" i="12" s="1"/>
  <c r="F220" i="12" s="1"/>
  <c r="E221" i="12" s="1"/>
  <c r="C221" i="12"/>
  <c r="C231" i="12"/>
  <c r="C253" i="12"/>
  <c r="C227" i="12"/>
  <c r="C228" i="12"/>
  <c r="C233" i="12"/>
  <c r="C268" i="12"/>
  <c r="C254" i="12"/>
  <c r="C265" i="12"/>
  <c r="C236" i="12"/>
  <c r="C258" i="12"/>
  <c r="C230" i="12"/>
  <c r="C275" i="12"/>
  <c r="C276" i="12"/>
  <c r="C245" i="12"/>
  <c r="C224" i="12"/>
  <c r="C257" i="12"/>
  <c r="C250" i="12"/>
  <c r="C270" i="12"/>
  <c r="C246" i="12"/>
  <c r="C255" i="12"/>
  <c r="C271" i="12"/>
  <c r="C237" i="12"/>
  <c r="C238" i="12"/>
  <c r="C240" i="12"/>
  <c r="C248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s="1"/>
  <c r="D228" i="12" s="1"/>
  <c r="F228" i="12" s="1"/>
  <c r="E229" i="12" s="1"/>
  <c r="D229" i="12" s="1"/>
  <c r="F229" i="12" s="1"/>
  <c r="E230" i="12" s="1"/>
  <c r="D230" i="12" s="1"/>
  <c r="F230" i="12" s="1"/>
  <c r="E231" i="12" s="1"/>
  <c r="D231" i="12" s="1"/>
  <c r="F231" i="12" s="1"/>
  <c r="E232" i="12" s="1"/>
  <c r="D232" i="12" s="1"/>
  <c r="F232" i="12" s="1"/>
  <c r="E233" i="12" s="1"/>
  <c r="D233" i="12" s="1"/>
  <c r="F233" i="12" s="1"/>
  <c r="E234" i="12" s="1"/>
  <c r="D234" i="12" s="1"/>
  <c r="F234" i="12" s="1"/>
  <c r="E235" i="12" l="1"/>
  <c r="D235" i="12" s="1"/>
  <c r="F235" i="12"/>
  <c r="E236" i="12" s="1"/>
  <c r="D236" i="12" s="1"/>
  <c r="F236" i="12" s="1"/>
  <c r="E237" i="12" s="1"/>
  <c r="D237" i="12" s="1"/>
  <c r="F237" i="12" s="1"/>
  <c r="E238" i="12" s="1"/>
  <c r="D238" i="12" s="1"/>
  <c r="F238" i="12" s="1"/>
  <c r="E239" i="12" s="1"/>
  <c r="D239" i="12" s="1"/>
  <c r="F239" i="12" s="1"/>
  <c r="E240" i="12" s="1"/>
  <c r="D240" i="12" s="1"/>
  <c r="F240" i="12" s="1"/>
  <c r="E241" i="12" s="1"/>
  <c r="D241" i="12" s="1"/>
  <c r="F241" i="12" s="1"/>
  <c r="E242" i="12" s="1"/>
  <c r="D242" i="12" s="1"/>
  <c r="F242" i="12" s="1"/>
  <c r="E213" i="12"/>
  <c r="E214" i="12" s="1"/>
  <c r="E243" i="12" l="1"/>
  <c r="D243" i="12" s="1"/>
  <c r="F243" i="12"/>
  <c r="E244" i="12" s="1"/>
  <c r="D244" i="12" s="1"/>
  <c r="F244" i="12" s="1"/>
  <c r="E245" i="12" l="1"/>
  <c r="D245" i="12" s="1"/>
  <c r="F245" i="12"/>
  <c r="E246" i="12" s="1"/>
  <c r="D246" i="12" s="1"/>
  <c r="F246" i="12" s="1"/>
  <c r="E247" i="12" s="1"/>
  <c r="D247" i="12" s="1"/>
  <c r="F247" i="12" s="1"/>
  <c r="E248" i="12" l="1"/>
  <c r="D248" i="12" s="1"/>
  <c r="F248" i="12"/>
  <c r="E249" i="12" s="1"/>
  <c r="D249" i="12" s="1"/>
  <c r="F249" i="12" s="1"/>
  <c r="E250" i="12" s="1"/>
  <c r="D250" i="12" s="1"/>
  <c r="F250" i="12" s="1"/>
  <c r="E251" i="12" s="1"/>
  <c r="D251" i="12" s="1"/>
  <c r="F251" i="12" s="1"/>
  <c r="E252" i="12" s="1"/>
  <c r="D252" i="12" s="1"/>
  <c r="F252" i="12" s="1"/>
  <c r="E253" i="12" s="1"/>
  <c r="D253" i="12" s="1"/>
  <c r="F253" i="12" s="1"/>
  <c r="E254" i="12" s="1"/>
  <c r="D254" i="12" s="1"/>
  <c r="F254" i="12" s="1"/>
  <c r="E255" i="12" s="1"/>
  <c r="D255" i="12" s="1"/>
  <c r="F255" i="12" s="1"/>
  <c r="E256" i="12" s="1"/>
  <c r="D256" i="12" s="1"/>
  <c r="F256" i="12" s="1"/>
  <c r="E257" i="12" s="1"/>
  <c r="D257" i="12" s="1"/>
  <c r="F257" i="12" s="1"/>
  <c r="E258" i="12" s="1"/>
  <c r="D258" i="12" s="1"/>
  <c r="F258" i="12" s="1"/>
  <c r="E259" i="12" s="1"/>
  <c r="D259" i="12" s="1"/>
  <c r="F259" i="12" s="1"/>
  <c r="E260" i="12" s="1"/>
  <c r="D260" i="12" s="1"/>
  <c r="F260" i="12" s="1"/>
  <c r="E261" i="12" s="1"/>
  <c r="D261" i="12" s="1"/>
  <c r="F261" i="12" s="1"/>
  <c r="E262" i="12" s="1"/>
  <c r="D262" i="12" s="1"/>
  <c r="F262" i="12" s="1"/>
  <c r="E263" i="12" s="1"/>
  <c r="D263" i="12" s="1"/>
  <c r="F263" i="12" s="1"/>
  <c r="E264" i="12" s="1"/>
  <c r="D264" i="12" s="1"/>
  <c r="F264" i="12" s="1"/>
  <c r="E265" i="12" s="1"/>
  <c r="D265" i="12" s="1"/>
  <c r="F265" i="12" s="1"/>
  <c r="E266" i="12" l="1"/>
  <c r="D266" i="12" s="1"/>
  <c r="F266" i="12"/>
  <c r="E267" i="12" s="1"/>
  <c r="D267" i="12" s="1"/>
  <c r="F267" i="12" s="1"/>
  <c r="E268" i="12" s="1"/>
  <c r="D268" i="12" s="1"/>
  <c r="F268" i="12" s="1"/>
  <c r="E269" i="12" s="1"/>
  <c r="D269" i="12" s="1"/>
  <c r="F269" i="12" s="1"/>
  <c r="E270" i="12" s="1"/>
  <c r="D270" i="12" s="1"/>
  <c r="F270" i="12" s="1"/>
  <c r="E271" i="12" s="1"/>
  <c r="D271" i="12" s="1"/>
  <c r="F271" i="12" s="1"/>
  <c r="E272" i="12" s="1"/>
  <c r="D272" i="12" s="1"/>
  <c r="F272" i="12" s="1"/>
  <c r="E273" i="12" s="1"/>
  <c r="D273" i="12" s="1"/>
  <c r="F273" i="12" s="1"/>
  <c r="E274" i="12" s="1"/>
  <c r="D274" i="12" s="1"/>
  <c r="F274" i="12" s="1"/>
  <c r="E275" i="12" s="1"/>
  <c r="D275" i="12" s="1"/>
  <c r="F275" i="12" s="1"/>
  <c r="E276" i="12" s="1"/>
  <c r="D276" i="12" s="1"/>
  <c r="F276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<sst xmlns="http://schemas.openxmlformats.org/spreadsheetml/2006/main" count="304" uniqueCount="100">
  <si>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</si>
  <si>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</si>
  <si>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</si>
  <si>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</si>
  <si>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</si>
  <si>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</si>
  <si>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</si>
  <si>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</si>
  <si>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</si>
  <si>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</si>
  <si>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</si>
  <si>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</si>
  <si>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</si>
  <si>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</si>
  <si>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</si>
  <si>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</si>
  <si>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</si>
  <si>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</si>
  <si>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</si>
  <si>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</si>
  <si>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</si>
  <si>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</si>
  <si>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</si>
  <si>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</si>
  <si>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</si>
  <si>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</si>
  <si>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</si>
  <si>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</si>
  <si>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</si>
  <si>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</si>
  <si>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</si>
  <si>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</si>
  <si>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</si>
  <si>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</si>
  <si>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</si>
  <si>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</si>
  <si>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</si>
  <si>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</si>
  <si>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</si>
  <si>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</si>
  <si>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</si>
  <si>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</si>
  <si>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</si>
  <si>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</si>
  <si>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</si>
  <si>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</si>
  <si>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</si>
  <si>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</si>
  <si>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</si>
  <si>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</si>
  <si>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</si>
  <si>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</si>
  <si>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</si>
  <si>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</si>
  <si>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</si>
  <si>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</si>
  <si>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</si>
  <si>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</si>
  <si>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</si>
  <si>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</si>
  <si>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</si>
  <si>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</si>
  <si>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</si>
  <si>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</si>
  <si>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</si>
  <si>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</si>
  <si>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</si>
  <si>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</si>
  <si>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</si>
  <si>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</si>
  <si>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</si>
  <si>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</si>
  <si>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</si>
  <si>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</si>
  <si>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</si>
  <si>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</si>
  <si>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</si>
  <si>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</si>
  <si>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</si>
  <si>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</si>
  <si>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</si>
  <si>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</si>
  <si>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</si>
  <si>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</si>
  <si>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</si>
  <si>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</si>
  <si>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</si>
  <si>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</si>
  <si>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</si>
  <si>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</si>
  <si>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</si>
  <si>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</si>
  <si>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</si>
  <si>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</si>
  <si>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</si>
  <si>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</si>
  <si>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</si>
  <si>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</si>
  <si>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</si>
  <si>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 xml:space="preserve">DP atau Security Deposit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</si>
</sst>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[$Rp-421]#,##0.00_);[Red]\([$Rp-421]#,##0.00\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0" xfId="1" applyNumberFormat="1" applyFont="1" applyFill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0" fontId="9" fillId="0" borderId="0" xfId="0" applyFont="1"/>
    <xf numFmtId="0" fontId="7" fillId="0" borderId="0" xfId="0" applyFont="1"/>
    <xf numFmtId="43" fontId="0" fillId="3" borderId="0" xfId="0" applyNumberFormat="1" applyFill="1"/>
    <xf numFmtId="0" fontId="6" fillId="2" borderId="0" xfId="0" applyFont="1" applyFill="1"/>
    <xf numFmtId="4" fontId="10" fillId="0" borderId="0" xfId="0" applyNumberFormat="1" applyFont="1"/>
    <xf numFmtId="4" fontId="11" fillId="0" borderId="0" xfId="0" applyNumberFormat="1" applyFont="1" applyBorder="1"/>
    <xf numFmtId="4" fontId="11" fillId="0" borderId="5" xfId="0" applyNumberFormat="1" applyFont="1" applyBorder="1"/>
    <xf numFmtId="43" fontId="0" fillId="3" borderId="0" xfId="1" applyFont="1" applyFill="1"/>
    <xf numFmtId="164" fontId="0" fillId="3" borderId="0" xfId="1" applyNumberFormat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4" fontId="11" fillId="0" borderId="7" xfId="0" applyNumberFormat="1" applyFont="1" applyBorder="1"/>
    <xf numFmtId="165" fontId="0" fillId="3" borderId="0" xfId="1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0" borderId="9" xfId="1" applyFont="1" applyBorder="1"/>
    <xf numFmtId="4" fontId="11" fillId="0" borderId="9" xfId="0" applyNumberFormat="1" applyFont="1" applyBorder="1"/>
    <xf numFmtId="43" fontId="0" fillId="3" borderId="9" xfId="0" applyNumberFormat="1" applyFill="1" applyBorder="1"/>
    <xf numFmtId="0" fontId="12" fillId="0" borderId="0" xfId="0" applyFont="1"/>
    <xf numFmtId="0" fontId="6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0" xfId="0" quotePrefix="1" applyFont="1"/>
    <xf numFmtId="0" fontId="3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8" fontId="14" fillId="2" borderId="0" xfId="4" applyNumberFormat="1" applyFont="1" applyFill="1"/>
    <xf numFmtId="43" fontId="0" fillId="0" borderId="0" xfId="4" applyFont="1"/>
    <xf numFmtId="43" fontId="3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3" fillId="0" borderId="0" xfId="3" applyAlignment="1">
      <alignment vertical="center" wrapText="1"/>
    </xf>
    <xf numFmtId="43" fontId="3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4" fontId="17" fillId="0" borderId="0" xfId="3" applyNumberFormat="1" applyFont="1"/>
    <xf numFmtId="8" fontId="0" fillId="0" borderId="9" xfId="4" applyNumberFormat="1" applyFont="1" applyBorder="1"/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0" fontId="19" fillId="0" borderId="0" xfId="0" applyFont="1"/>
    <xf numFmtId="43" fontId="2" fillId="0" borderId="0" xfId="4" applyFont="1"/>
    <xf numFmtId="0" fontId="2" fillId="0" borderId="0" xfId="0" applyFont="1"/>
    <xf numFmtId="0" fontId="2" fillId="0" borderId="0" xfId="0" applyFont="1" applyAlignment="1">
      <alignment horizontal="center"/>
    </xf>
    <xf numFmtId="4" fontId="20" fillId="0" borderId="0" xfId="0" applyNumberFormat="1" applyFont="1" applyFill="1" applyBorder="1"/>
    <xf numFmtId="43" fontId="14" fillId="2" borderId="0" xfId="1" applyFont="1" applyFill="1"/>
    <xf numFmtId="0" fontId="0" fillId="0" borderId="9" xfId="0" applyBorder="1" applyAlignment="1">
      <alignment horizontal="center"/>
    </xf>
    <xf numFmtId="43" fontId="0" fillId="0" borderId="9" xfId="0" applyNumberFormat="1" applyBorder="1"/>
    <xf numFmtId="43" fontId="2" fillId="0" borderId="9" xfId="0" applyNumberFormat="1" applyFont="1" applyBorder="1"/>
    <xf numFmtId="43" fontId="6" fillId="0" borderId="0" xfId="4" applyFont="1"/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9" defaultRowHeight="15"/>
  <cols>
    <col min="2" max="2" width="25" customWidth="1"/>
    <col min="3" max="4" width="23.5703125" customWidth="1"/>
    <col min="5" max="5" width="13.140625" customWidth="1"/>
  </cols>
  <sheetData>
    <row r="1" spans="1:3">
      <c r="A1" s="37" t="s">
        <v>0</v>
      </c>
    </row>
    <row r="3" spans="1:3">
      <c r="B3" s="38" t="s">
        <v>1</v>
      </c>
      <c r="C3" s="38" t="s">
        <v>2</v>
      </c>
    </row>
    <row r="4" spans="1:3">
      <c r="B4" s="39" t="s">
        <v>3</v>
      </c>
      <c r="C4" s="9" t="s">
        <v>4</v>
      </c>
    </row>
    <row r="5" spans="1:3">
      <c r="B5" s="40" t="s">
        <v>5</v>
      </c>
      <c r="C5" s="9" t="s">
        <v>4</v>
      </c>
    </row>
    <row r="6" spans="1:3">
      <c r="B6" s="40" t="s">
        <v>6</v>
      </c>
      <c r="C6" s="9" t="s">
        <v>4</v>
      </c>
    </row>
    <row r="7" spans="1:3">
      <c r="B7" s="40" t="s">
        <v>7</v>
      </c>
      <c r="C7" s="9" t="s">
        <v>4</v>
      </c>
    </row>
    <row r="8" spans="1:3">
      <c r="B8" s="40" t="s">
        <v>8</v>
      </c>
      <c r="C8" s="9" t="s">
        <v>4</v>
      </c>
    </row>
    <row r="9" spans="1:3">
      <c r="B9" s="40" t="s">
        <v>9</v>
      </c>
      <c r="C9" s="9" t="s">
        <v>4</v>
      </c>
    </row>
    <row r="10" spans="1:3">
      <c r="B10" s="40" t="s">
        <v>10</v>
      </c>
      <c r="C10" s="9" t="s">
        <v>4</v>
      </c>
    </row>
    <row r="11" spans="1:3">
      <c r="B11" s="40" t="s">
        <v>11</v>
      </c>
      <c r="C11" s="9" t="s">
        <v>4</v>
      </c>
    </row>
    <row r="12" spans="1:3">
      <c r="B12" s="40" t="s">
        <v>12</v>
      </c>
      <c r="C12" s="9" t="s">
        <v>13</v>
      </c>
    </row>
    <row r="13" spans="1:3">
      <c r="B13" s="40" t="s">
        <v>14</v>
      </c>
      <c r="C13" s="9" t="s">
        <v>13</v>
      </c>
    </row>
    <row r="14" spans="1:3">
      <c r="B14" s="40" t="s">
        <v>15</v>
      </c>
      <c r="C14" s="9" t="s">
        <v>13</v>
      </c>
    </row>
    <row r="15" spans="1:3">
      <c r="B15" s="41" t="s">
        <v>16</v>
      </c>
      <c r="C15" s="13" t="s">
        <v>13</v>
      </c>
    </row>
    <row r="17" spans="2:5">
      <c r="B17" s="42" t="s">
        <v>17</v>
      </c>
    </row>
    <row r="18" spans="2:5">
      <c r="B18" s="38" t="s">
        <v>18</v>
      </c>
      <c r="C18" s="38" t="s">
        <v>19</v>
      </c>
      <c r="D18" s="38" t="s">
        <v>20</v>
      </c>
      <c r="E18" s="38" t="s">
        <v>21</v>
      </c>
    </row>
    <row r="19" spans="2:5">
      <c r="B19" s="39" t="s">
        <v>22</v>
      </c>
      <c r="C19" s="39" t="s">
        <v>3</v>
      </c>
      <c r="D19" s="39" t="s">
        <v>23</v>
      </c>
      <c r="E19" s="43">
        <v>1</v>
      </c>
    </row>
    <row r="20" spans="2:5">
      <c r="B20" s="40" t="s">
        <v>22</v>
      </c>
      <c r="C20" s="40" t="s">
        <v>5</v>
      </c>
      <c r="D20" s="40" t="s">
        <v>23</v>
      </c>
      <c r="E20" s="43">
        <v>1</v>
      </c>
    </row>
    <row r="21" spans="2:5">
      <c r="B21" s="40" t="s">
        <v>22</v>
      </c>
      <c r="C21" s="40" t="s">
        <v>6</v>
      </c>
      <c r="D21" s="40" t="s">
        <v>23</v>
      </c>
      <c r="E21" s="43">
        <v>1</v>
      </c>
    </row>
    <row r="22" spans="2:5">
      <c r="B22" s="40" t="s">
        <v>22</v>
      </c>
      <c r="C22" s="40" t="s">
        <v>7</v>
      </c>
      <c r="D22" s="40" t="s">
        <v>23</v>
      </c>
      <c r="E22" s="43">
        <v>1</v>
      </c>
    </row>
    <row r="23" spans="2:5">
      <c r="B23" s="40" t="s">
        <v>22</v>
      </c>
      <c r="C23" s="40" t="s">
        <v>8</v>
      </c>
      <c r="D23" s="40" t="s">
        <v>23</v>
      </c>
      <c r="E23" s="43">
        <v>1</v>
      </c>
    </row>
    <row r="24" spans="2:5">
      <c r="B24" s="40" t="s">
        <v>22</v>
      </c>
      <c r="C24" s="40" t="s">
        <v>9</v>
      </c>
      <c r="D24" s="40" t="s">
        <v>23</v>
      </c>
      <c r="E24" s="43">
        <v>1</v>
      </c>
    </row>
    <row r="25" spans="2:5">
      <c r="B25" s="40" t="s">
        <v>22</v>
      </c>
      <c r="C25" s="40" t="s">
        <v>10</v>
      </c>
      <c r="D25" s="40" t="s">
        <v>23</v>
      </c>
      <c r="E25" s="43">
        <v>1</v>
      </c>
    </row>
    <row r="26" spans="2:5">
      <c r="B26" s="40" t="s">
        <v>22</v>
      </c>
      <c r="C26" s="40" t="s">
        <v>11</v>
      </c>
      <c r="D26" s="40" t="s">
        <v>23</v>
      </c>
      <c r="E26" s="43">
        <v>1</v>
      </c>
    </row>
    <row r="27" spans="2:5">
      <c r="B27" s="40" t="s">
        <v>22</v>
      </c>
      <c r="C27" s="40" t="s">
        <v>12</v>
      </c>
      <c r="D27" s="40" t="s">
        <v>24</v>
      </c>
      <c r="E27" s="43">
        <v>1</v>
      </c>
    </row>
    <row r="28" spans="2:5">
      <c r="B28" s="40" t="s">
        <v>22</v>
      </c>
      <c r="C28" s="40" t="s">
        <v>14</v>
      </c>
      <c r="D28" s="40" t="s">
        <v>24</v>
      </c>
      <c r="E28" s="43">
        <v>1</v>
      </c>
    </row>
    <row r="29" spans="2:5">
      <c r="B29" s="40" t="s">
        <v>22</v>
      </c>
      <c r="C29" s="40" t="s">
        <v>15</v>
      </c>
      <c r="D29" s="40" t="s">
        <v>24</v>
      </c>
      <c r="E29" s="43">
        <v>1</v>
      </c>
    </row>
    <row r="30" spans="2:5">
      <c r="B30" s="40" t="s">
        <v>22</v>
      </c>
      <c r="C30" s="40" t="s">
        <v>16</v>
      </c>
      <c r="D30" s="40" t="s">
        <v>24</v>
      </c>
      <c r="E30" s="43">
        <v>1</v>
      </c>
    </row>
    <row r="31" spans="2:5">
      <c r="B31" s="44"/>
      <c r="C31" s="44"/>
      <c r="D31" s="44"/>
      <c r="E31" s="45"/>
    </row>
    <row r="32" spans="2:5">
      <c r="B32" s="40" t="s">
        <v>25</v>
      </c>
      <c r="C32" s="40" t="s">
        <v>3</v>
      </c>
      <c r="D32" s="40"/>
      <c r="E32" s="43"/>
    </row>
    <row r="33" spans="2:5">
      <c r="B33" s="40" t="s">
        <v>25</v>
      </c>
      <c r="C33" s="40" t="s">
        <v>5</v>
      </c>
      <c r="D33" s="40"/>
      <c r="E33" s="43"/>
    </row>
    <row r="34" spans="2:5">
      <c r="B34" s="40" t="s">
        <v>25</v>
      </c>
      <c r="C34" s="40" t="s">
        <v>6</v>
      </c>
      <c r="D34" s="40"/>
      <c r="E34" s="43"/>
    </row>
    <row r="35" spans="2:5">
      <c r="B35" s="40" t="s">
        <v>25</v>
      </c>
      <c r="C35" s="40" t="s">
        <v>7</v>
      </c>
      <c r="D35" s="40"/>
      <c r="E35" s="43"/>
    </row>
    <row r="36" spans="2:5">
      <c r="B36" s="40" t="s">
        <v>25</v>
      </c>
      <c r="C36" s="40" t="s">
        <v>12</v>
      </c>
      <c r="D36" s="40"/>
      <c r="E36" s="43"/>
    </row>
    <row r="37" spans="2:5">
      <c r="B37" s="40" t="s">
        <v>25</v>
      </c>
      <c r="C37" s="40" t="s">
        <v>14</v>
      </c>
      <c r="D37" s="40"/>
      <c r="E37" s="43"/>
    </row>
    <row r="38" spans="2:5">
      <c r="B38" s="40" t="s">
        <v>25</v>
      </c>
      <c r="C38" s="40" t="s">
        <v>15</v>
      </c>
      <c r="D38" s="40"/>
      <c r="E38" s="43"/>
    </row>
    <row r="39" spans="2:5">
      <c r="B39" s="41" t="s">
        <v>25</v>
      </c>
      <c r="C39" s="41" t="s">
        <v>16</v>
      </c>
      <c r="D39" s="41"/>
      <c r="E39" s="4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E6" sqref="E6"/>
    </sheetView>
  </sheetViews>
  <sheetFormatPr defaultColWidth="9" defaultRowHeight="15"/>
  <cols>
    <col min="1" max="1" width="30.85546875" customWidth="1"/>
    <col min="2" max="2" width="17.85546875" customWidth="1"/>
    <col min="3" max="3" width="18" customWidth="1"/>
    <col min="4" max="4" width="27.42578125" customWidth="1"/>
    <col min="5" max="5" width="18.5703125" customWidth="1"/>
    <col min="6" max="6" width="18.140625" style="1" customWidth="1"/>
    <col min="7" max="7" width="24.5703125" customWidth="1"/>
    <col min="8" max="8" width="13.28515625" customWidth="1"/>
    <col min="9" max="9" width="17.5703125" style="1" customWidth="1"/>
    <col min="10" max="10" width="24.5703125" customWidth="1"/>
    <col min="11" max="11" width="14"/>
    <col min="12" max="12" width="16" bestFit="1" customWidth="1"/>
    <col min="14" max="14" width="14"/>
  </cols>
  <sheetData>
    <row r="1" spans="1:10" s="1" customFormat="1">
      <c r="A1" s="2" t="s">
        <v>26</v>
      </c>
      <c r="B1"/>
      <c r="C1"/>
      <c r="D1"/>
      <c r="E1"/>
      <c r="G1"/>
      <c r="H1"/>
      <c r="J1"/>
    </row>
    <row r="2" spans="1:10">
      <c r="A2" s="96"/>
    </row>
    <row r="3" spans="1:10">
      <c r="A3" s="18" t="s">
        <v>71</v>
      </c>
      <c r="B3" s="15">
        <v>500000000</v>
      </c>
      <c r="C3" s="106" t="s">
        <v>97</v>
      </c>
    </row>
    <row r="4" spans="1:10">
      <c r="A4" s="21" t="s">
        <v>27</v>
      </c>
      <c r="B4" s="21" t="s">
        <v>28</v>
      </c>
      <c r="D4" s="19" t="s">
        <v>29</v>
      </c>
    </row>
    <row r="5" spans="1:10">
      <c r="A5" t="s">
        <v>30</v>
      </c>
      <c r="B5" s="22">
        <v>803500000</v>
      </c>
      <c r="C5" s="99" t="s">
        <v>94</v>
      </c>
      <c r="D5" s="107" t="s">
        <v>31</v>
      </c>
      <c r="E5" s="108"/>
      <c r="F5" s="5"/>
      <c r="G5" s="108" t="s">
        <v>32</v>
      </c>
      <c r="H5" s="109"/>
    </row>
    <row r="6" spans="1:10">
      <c r="A6" t="s">
        <v>99</v>
      </c>
      <c r="B6" s="4">
        <v>186750000</v>
      </c>
      <c r="C6" s="99" t="s">
        <v>94</v>
      </c>
      <c r="D6" s="6" t="s">
        <v>3</v>
      </c>
      <c r="E6" s="23">
        <v>10811000</v>
      </c>
      <c r="F6" s="99" t="s">
        <v>94</v>
      </c>
      <c r="G6" s="7" t="s">
        <v>12</v>
      </c>
      <c r="H6" s="24">
        <v>10603094</v>
      </c>
      <c r="I6" s="99" t="s">
        <v>94</v>
      </c>
    </row>
    <row r="7" spans="1:10">
      <c r="A7" t="s">
        <v>33</v>
      </c>
      <c r="B7" s="25">
        <f>B5-B6+D24+D25+D26+D27+D28+D29+D30+D31</f>
        <v>623635062</v>
      </c>
      <c r="D7" s="6" t="s">
        <v>5</v>
      </c>
      <c r="E7" s="23">
        <v>19335187</v>
      </c>
      <c r="F7" s="99" t="s">
        <v>94</v>
      </c>
      <c r="G7" s="7" t="s">
        <v>14</v>
      </c>
      <c r="H7" s="24">
        <v>20221250</v>
      </c>
      <c r="I7" s="99" t="s">
        <v>94</v>
      </c>
    </row>
    <row r="8" spans="1:10">
      <c r="A8" t="s">
        <v>34</v>
      </c>
      <c r="B8" s="26">
        <v>0.10011465999999999</v>
      </c>
      <c r="C8" s="99" t="s">
        <v>94</v>
      </c>
      <c r="D8" s="6" t="s">
        <v>6</v>
      </c>
      <c r="E8" s="23">
        <v>150000</v>
      </c>
      <c r="F8" s="99" t="s">
        <v>94</v>
      </c>
      <c r="G8" s="7" t="s">
        <v>15</v>
      </c>
      <c r="H8" s="27">
        <v>0</v>
      </c>
    </row>
    <row r="9" spans="1:10">
      <c r="A9" t="s">
        <v>35</v>
      </c>
      <c r="B9" s="4">
        <v>12</v>
      </c>
      <c r="C9" s="99" t="s">
        <v>94</v>
      </c>
      <c r="D9" s="6" t="s">
        <v>7</v>
      </c>
      <c r="E9" s="23">
        <v>21912500</v>
      </c>
      <c r="F9" s="99" t="s">
        <v>94</v>
      </c>
      <c r="G9" s="7" t="s">
        <v>16</v>
      </c>
      <c r="H9" s="27">
        <v>0</v>
      </c>
    </row>
    <row r="10" spans="1:10">
      <c r="A10" t="s">
        <v>36</v>
      </c>
      <c r="B10" s="4">
        <v>1</v>
      </c>
      <c r="C10" s="99" t="s">
        <v>94</v>
      </c>
      <c r="D10" s="6" t="s">
        <v>8</v>
      </c>
      <c r="E10" s="23">
        <v>1100000</v>
      </c>
      <c r="F10" s="9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 s="23">
        <v>1100000</v>
      </c>
      <c r="F11" s="99" t="s">
        <v>94</v>
      </c>
      <c r="G11" s="7"/>
      <c r="H11" s="9"/>
    </row>
    <row r="12" spans="1:10">
      <c r="A12" t="s">
        <v>38</v>
      </c>
      <c r="B12" s="28">
        <f>B8/(12/B10)</f>
        <v>8.3428883333333329E-3</v>
      </c>
      <c r="D12" s="6" t="s">
        <v>10</v>
      </c>
      <c r="E12" s="23">
        <v>0</v>
      </c>
      <c r="F12" s="8"/>
      <c r="G12" s="7"/>
      <c r="H12" s="9"/>
    </row>
    <row r="13" spans="1:10">
      <c r="A13" t="s">
        <v>39</v>
      </c>
      <c r="B13" s="25">
        <f>B9/B10</f>
        <v>12</v>
      </c>
      <c r="D13" s="11" t="s">
        <v>11</v>
      </c>
      <c r="E13" s="29">
        <v>50000</v>
      </c>
      <c r="F13" s="99" t="s">
        <v>94</v>
      </c>
      <c r="G13" s="12"/>
      <c r="H13" s="13"/>
    </row>
    <row r="14" spans="1:10">
      <c r="A14" t="s">
        <v>40</v>
      </c>
      <c r="B14" s="4">
        <v>0</v>
      </c>
    </row>
    <row r="15" spans="1:10">
      <c r="A15" t="s">
        <v>90</v>
      </c>
      <c r="B15" s="4">
        <f>B6+SUM(E6:E13)-SUM(D24:D31)</f>
        <v>234323625</v>
      </c>
      <c r="D15" s="98" t="s">
        <v>95</v>
      </c>
      <c r="E15" s="100">
        <v>5000000</v>
      </c>
      <c r="F15" s="99" t="s">
        <v>94</v>
      </c>
    </row>
    <row r="16" spans="1:10">
      <c r="A16" s="101" t="s">
        <v>41</v>
      </c>
      <c r="B16" s="14">
        <v>0</v>
      </c>
      <c r="C16" s="99" t="s">
        <v>94</v>
      </c>
      <c r="D16" s="98" t="s">
        <v>96</v>
      </c>
      <c r="E16" s="100">
        <v>2</v>
      </c>
      <c r="F16" s="99" t="s">
        <v>94</v>
      </c>
    </row>
    <row r="17" spans="1:12">
      <c r="A17" t="s">
        <v>42</v>
      </c>
      <c r="B17" s="30">
        <v>35700053.75</v>
      </c>
      <c r="C17" s="98" t="s">
        <v>93</v>
      </c>
    </row>
    <row r="18" spans="1:12">
      <c r="B18" s="30">
        <f>ROUND(B17,0)</f>
        <v>35700054</v>
      </c>
      <c r="F18" s="3" t="s">
        <v>43</v>
      </c>
    </row>
    <row r="19" spans="1:12">
      <c r="A19" t="s">
        <v>91</v>
      </c>
      <c r="B19" s="15">
        <f>B3/(B3-(C21-B22))</f>
        <v>-4.282655246252677</v>
      </c>
      <c r="F19" s="102" t="s">
        <v>44</v>
      </c>
      <c r="G19" s="31" t="s">
        <v>45</v>
      </c>
      <c r="I19" s="102" t="s">
        <v>44</v>
      </c>
      <c r="J19" s="31" t="s">
        <v>46</v>
      </c>
    </row>
    <row r="20" spans="1:12">
      <c r="A20" s="31" t="s">
        <v>47</v>
      </c>
      <c r="B20" s="32" t="s">
        <v>48</v>
      </c>
      <c r="C20" s="32" t="s">
        <v>49</v>
      </c>
      <c r="D20" s="31" t="s">
        <v>50</v>
      </c>
      <c r="F20" s="102">
        <v>0</v>
      </c>
      <c r="G20" s="103">
        <f>IF(B16=0,-B7,0)</f>
        <v>-623635062</v>
      </c>
      <c r="I20" s="102">
        <v>0</v>
      </c>
      <c r="J20" s="103">
        <f>IF(B16=0,B37-C37,0)</f>
        <v>-600000719</v>
      </c>
      <c r="L20" s="15"/>
    </row>
    <row r="21" spans="1:12">
      <c r="A21" s="31" t="s">
        <v>51</v>
      </c>
      <c r="B21" s="32"/>
      <c r="C21" s="33">
        <f>B5</f>
        <v>803500000</v>
      </c>
      <c r="D21" s="31"/>
      <c r="F21" s="102">
        <v>1</v>
      </c>
      <c r="G21" s="34">
        <f>IF(B16=0,IF(F21&lt;=$E$16,$E$15,$B$17),-B7+B17)</f>
        <v>5000000</v>
      </c>
      <c r="I21" s="102">
        <v>1</v>
      </c>
      <c r="J21" s="34">
        <f>IF(B16=0,IF(I21&lt;=$E$16,$E$15,$B$18),B37-C37)</f>
        <v>5000000</v>
      </c>
      <c r="L21" s="15"/>
    </row>
    <row r="22" spans="1:12">
      <c r="A22" s="31" t="s">
        <v>52</v>
      </c>
      <c r="B22" s="33">
        <f>B6</f>
        <v>186750000</v>
      </c>
      <c r="C22" s="32"/>
      <c r="D22" s="31"/>
      <c r="F22" s="102">
        <v>2</v>
      </c>
      <c r="G22" s="104">
        <f>IF($B$16=0,IF(F22&lt;=$E$16,$E$15,$B$17),$B$17)</f>
        <v>5000000</v>
      </c>
      <c r="I22" s="102">
        <v>2</v>
      </c>
      <c r="J22" s="103">
        <f>IF($B$16=0,IF(I22&lt;=$E$16,$E$15,$B$18),$B$18)</f>
        <v>5000000</v>
      </c>
      <c r="L22" s="15"/>
    </row>
    <row r="23" spans="1:12">
      <c r="A23" s="31" t="s">
        <v>53</v>
      </c>
      <c r="B23" s="33">
        <f>IF(B16=1,B18,0)</f>
        <v>0</v>
      </c>
      <c r="C23" s="32"/>
      <c r="D23" s="31"/>
      <c r="F23" s="102">
        <v>3</v>
      </c>
      <c r="G23" s="104">
        <f t="shared" ref="G23:G80" si="0">IF($B$16=0,IF(F23&lt;=$E$16,$E$15,$B$17),$B$17)</f>
        <v>35700053.75</v>
      </c>
      <c r="I23" s="102">
        <v>3</v>
      </c>
      <c r="J23" s="103">
        <f t="shared" ref="J23:J81" si="1">IF($B$16=0,IF(I23&lt;=$E$16,$E$15,$B$18),$B$18)</f>
        <v>35700054</v>
      </c>
      <c r="L23" s="15"/>
    </row>
    <row r="24" spans="1:12">
      <c r="A24" s="31" t="s">
        <v>54</v>
      </c>
      <c r="B24" s="33">
        <f t="shared" ref="B24:B31" si="2">E6-D24</f>
        <v>10811000</v>
      </c>
      <c r="C24" s="32"/>
      <c r="D24" s="34">
        <v>0</v>
      </c>
      <c r="E24" s="99" t="s">
        <v>94</v>
      </c>
      <c r="F24" s="102">
        <v>4</v>
      </c>
      <c r="G24" s="104">
        <f t="shared" si="0"/>
        <v>35700053.75</v>
      </c>
      <c r="I24" s="102">
        <v>4</v>
      </c>
      <c r="J24" s="103">
        <f t="shared" si="1"/>
        <v>35700054</v>
      </c>
      <c r="L24" s="15"/>
    </row>
    <row r="25" spans="1:12">
      <c r="A25" s="31" t="s">
        <v>5</v>
      </c>
      <c r="B25" s="33">
        <f t="shared" si="2"/>
        <v>12890125</v>
      </c>
      <c r="C25" s="32"/>
      <c r="D25" s="35">
        <v>6445062</v>
      </c>
      <c r="E25" s="99" t="s">
        <v>94</v>
      </c>
      <c r="F25" s="102">
        <v>5</v>
      </c>
      <c r="G25" s="104">
        <f t="shared" si="0"/>
        <v>35700053.75</v>
      </c>
      <c r="I25" s="102">
        <v>5</v>
      </c>
      <c r="J25" s="103">
        <f t="shared" si="1"/>
        <v>35700054</v>
      </c>
      <c r="L25" s="15"/>
    </row>
    <row r="26" spans="1:12">
      <c r="A26" s="31" t="s">
        <v>6</v>
      </c>
      <c r="B26" s="33">
        <f t="shared" si="2"/>
        <v>150000</v>
      </c>
      <c r="C26" s="32"/>
      <c r="D26" s="35">
        <v>0</v>
      </c>
      <c r="E26" s="99" t="s">
        <v>94</v>
      </c>
      <c r="F26" s="102">
        <v>6</v>
      </c>
      <c r="G26" s="104">
        <f t="shared" si="0"/>
        <v>35700053.75</v>
      </c>
      <c r="I26" s="102">
        <v>6</v>
      </c>
      <c r="J26" s="103">
        <f t="shared" si="1"/>
        <v>35700054</v>
      </c>
      <c r="L26" s="15"/>
    </row>
    <row r="27" spans="1:12">
      <c r="A27" s="31" t="s">
        <v>7</v>
      </c>
      <c r="B27" s="33">
        <f t="shared" si="2"/>
        <v>21912500</v>
      </c>
      <c r="C27" s="32"/>
      <c r="D27" s="35">
        <v>0</v>
      </c>
      <c r="E27" s="99" t="s">
        <v>94</v>
      </c>
      <c r="F27" s="102">
        <v>7</v>
      </c>
      <c r="G27" s="104">
        <f t="shared" si="0"/>
        <v>35700053.75</v>
      </c>
      <c r="I27" s="102">
        <v>7</v>
      </c>
      <c r="J27" s="103">
        <f t="shared" si="1"/>
        <v>35700054</v>
      </c>
      <c r="L27" s="15"/>
    </row>
    <row r="28" spans="1:12">
      <c r="A28" s="31" t="s">
        <v>8</v>
      </c>
      <c r="B28" s="33">
        <f t="shared" si="2"/>
        <v>950000</v>
      </c>
      <c r="C28" s="32"/>
      <c r="D28" s="35">
        <v>150000</v>
      </c>
      <c r="E28" s="99" t="s">
        <v>94</v>
      </c>
      <c r="F28" s="102">
        <v>8</v>
      </c>
      <c r="G28" s="104">
        <f t="shared" si="0"/>
        <v>35700053.75</v>
      </c>
      <c r="I28" s="102">
        <v>8</v>
      </c>
      <c r="J28" s="103">
        <f t="shared" si="1"/>
        <v>35700054</v>
      </c>
      <c r="L28" s="15"/>
    </row>
    <row r="29" spans="1:12">
      <c r="A29" s="31" t="s">
        <v>9</v>
      </c>
      <c r="B29" s="33">
        <f t="shared" si="2"/>
        <v>850000</v>
      </c>
      <c r="C29" s="32"/>
      <c r="D29" s="35">
        <v>250000</v>
      </c>
      <c r="E29" s="99" t="s">
        <v>94</v>
      </c>
      <c r="F29" s="102">
        <v>9</v>
      </c>
      <c r="G29" s="104">
        <f t="shared" si="0"/>
        <v>35700053.75</v>
      </c>
      <c r="I29" s="102">
        <v>9</v>
      </c>
      <c r="J29" s="103">
        <f t="shared" si="1"/>
        <v>35700054</v>
      </c>
      <c r="L29" s="15"/>
    </row>
    <row r="30" spans="1:12">
      <c r="A30" s="31" t="s">
        <v>10</v>
      </c>
      <c r="B30" s="33">
        <f t="shared" si="2"/>
        <v>0</v>
      </c>
      <c r="C30" s="32"/>
      <c r="D30" s="35">
        <v>0</v>
      </c>
      <c r="E30" s="99"/>
      <c r="F30" s="102">
        <v>10</v>
      </c>
      <c r="G30" s="104">
        <f t="shared" si="0"/>
        <v>35700053.75</v>
      </c>
      <c r="I30" s="102">
        <v>10</v>
      </c>
      <c r="J30" s="103">
        <f t="shared" si="1"/>
        <v>35700054</v>
      </c>
      <c r="L30" s="15"/>
    </row>
    <row r="31" spans="1:12">
      <c r="A31" s="31" t="s">
        <v>11</v>
      </c>
      <c r="B31" s="33">
        <f t="shared" si="2"/>
        <v>10000</v>
      </c>
      <c r="C31" s="32"/>
      <c r="D31" s="35">
        <v>40000</v>
      </c>
      <c r="E31" s="99" t="s">
        <v>94</v>
      </c>
      <c r="F31" s="102">
        <v>11</v>
      </c>
      <c r="G31" s="104">
        <f t="shared" si="0"/>
        <v>35700053.75</v>
      </c>
      <c r="I31" s="102">
        <v>11</v>
      </c>
      <c r="J31" s="103">
        <f t="shared" si="1"/>
        <v>35700054</v>
      </c>
      <c r="L31" s="15"/>
    </row>
    <row r="32" spans="1:12">
      <c r="A32" s="31" t="s">
        <v>12</v>
      </c>
      <c r="B32" s="32"/>
      <c r="C32" s="36">
        <f>H6</f>
        <v>10603094</v>
      </c>
      <c r="D32" s="31"/>
      <c r="F32" s="102">
        <v>12</v>
      </c>
      <c r="G32" s="104">
        <f t="shared" si="0"/>
        <v>35700053.75</v>
      </c>
      <c r="I32" s="102">
        <v>12</v>
      </c>
      <c r="J32" s="103">
        <f t="shared" si="1"/>
        <v>35700054</v>
      </c>
      <c r="L32" s="15"/>
    </row>
    <row r="33" spans="1:11">
      <c r="A33" s="31" t="s">
        <v>14</v>
      </c>
      <c r="B33" s="32"/>
      <c r="C33" s="36">
        <f>H7</f>
        <v>20221250</v>
      </c>
      <c r="D33" s="31"/>
      <c r="F33" s="102">
        <v>13</v>
      </c>
      <c r="G33" s="104">
        <f t="shared" si="0"/>
        <v>35700053.75</v>
      </c>
      <c r="I33" s="102">
        <v>13</v>
      </c>
      <c r="J33" s="103">
        <f t="shared" si="1"/>
        <v>35700054</v>
      </c>
    </row>
    <row r="34" spans="1:11">
      <c r="A34" s="31" t="s">
        <v>15</v>
      </c>
      <c r="B34" s="33"/>
      <c r="C34" s="36">
        <f>H8</f>
        <v>0</v>
      </c>
      <c r="D34" s="31"/>
      <c r="F34" s="102">
        <v>14</v>
      </c>
      <c r="G34" s="104">
        <f t="shared" si="0"/>
        <v>35700053.75</v>
      </c>
      <c r="I34" s="102">
        <v>14</v>
      </c>
      <c r="J34" s="103">
        <f t="shared" si="1"/>
        <v>35700054</v>
      </c>
    </row>
    <row r="35" spans="1:11">
      <c r="A35" s="31" t="s">
        <v>16</v>
      </c>
      <c r="B35" s="33"/>
      <c r="C35" s="36">
        <f>H9</f>
        <v>0</v>
      </c>
      <c r="D35" s="31"/>
      <c r="F35" s="102">
        <v>15</v>
      </c>
      <c r="G35" s="104">
        <f t="shared" si="0"/>
        <v>35700053.75</v>
      </c>
      <c r="I35" s="102">
        <v>15</v>
      </c>
      <c r="J35" s="103">
        <f t="shared" si="1"/>
        <v>35700054</v>
      </c>
    </row>
    <row r="36" spans="1:11">
      <c r="A36" s="3" t="s">
        <v>55</v>
      </c>
      <c r="F36" s="102">
        <v>16</v>
      </c>
      <c r="G36" s="104">
        <f t="shared" si="0"/>
        <v>35700053.75</v>
      </c>
      <c r="I36" s="102">
        <v>16</v>
      </c>
      <c r="J36" s="103">
        <f t="shared" si="1"/>
        <v>35700054</v>
      </c>
    </row>
    <row r="37" spans="1:11">
      <c r="A37" t="s">
        <v>56</v>
      </c>
      <c r="B37" s="20">
        <f>SUM(B21:B31)</f>
        <v>234323625</v>
      </c>
      <c r="C37" s="20">
        <f>SUM(C21:C35)</f>
        <v>834324344</v>
      </c>
      <c r="F37" s="102">
        <v>17</v>
      </c>
      <c r="G37" s="104">
        <f t="shared" si="0"/>
        <v>35700053.75</v>
      </c>
      <c r="I37" s="102">
        <v>17</v>
      </c>
      <c r="J37" s="103">
        <f t="shared" si="1"/>
        <v>35700054</v>
      </c>
    </row>
    <row r="38" spans="1:11">
      <c r="F38" s="102">
        <v>18</v>
      </c>
      <c r="G38" s="104">
        <f t="shared" si="0"/>
        <v>35700053.75</v>
      </c>
      <c r="I38" s="102">
        <v>18</v>
      </c>
      <c r="J38" s="103">
        <f t="shared" si="1"/>
        <v>35700054</v>
      </c>
    </row>
    <row r="39" spans="1:11">
      <c r="F39" s="102">
        <v>19</v>
      </c>
      <c r="G39" s="104">
        <f t="shared" si="0"/>
        <v>35700053.75</v>
      </c>
      <c r="I39" s="102">
        <v>19</v>
      </c>
      <c r="J39" s="103">
        <f t="shared" si="1"/>
        <v>35700054</v>
      </c>
      <c r="K39" s="47"/>
    </row>
    <row r="40" spans="1:11">
      <c r="D40" s="15"/>
      <c r="F40" s="102">
        <v>20</v>
      </c>
      <c r="G40" s="104">
        <f t="shared" si="0"/>
        <v>35700053.75</v>
      </c>
      <c r="I40" s="102">
        <v>20</v>
      </c>
      <c r="J40" s="103">
        <f t="shared" si="1"/>
        <v>35700054</v>
      </c>
    </row>
    <row r="41" spans="1:11">
      <c r="F41" s="102">
        <v>21</v>
      </c>
      <c r="G41" s="104">
        <f t="shared" si="0"/>
        <v>35700053.75</v>
      </c>
      <c r="I41" s="102">
        <v>21</v>
      </c>
      <c r="J41" s="103">
        <f t="shared" si="1"/>
        <v>35700054</v>
      </c>
    </row>
    <row r="42" spans="1:11">
      <c r="F42" s="102">
        <v>22</v>
      </c>
      <c r="G42" s="104">
        <f t="shared" si="0"/>
        <v>35700053.75</v>
      </c>
      <c r="I42" s="102">
        <v>22</v>
      </c>
      <c r="J42" s="103">
        <f t="shared" si="1"/>
        <v>35700054</v>
      </c>
    </row>
    <row r="43" spans="1:11">
      <c r="F43" s="102">
        <v>23</v>
      </c>
      <c r="G43" s="104">
        <f t="shared" si="0"/>
        <v>35700053.75</v>
      </c>
      <c r="I43" s="102">
        <v>23</v>
      </c>
      <c r="J43" s="103">
        <f t="shared" si="1"/>
        <v>35700054</v>
      </c>
    </row>
    <row r="44" spans="1:11">
      <c r="F44" s="102">
        <v>24</v>
      </c>
      <c r="G44" s="104">
        <f t="shared" si="0"/>
        <v>35700053.75</v>
      </c>
      <c r="I44" s="102">
        <v>24</v>
      </c>
      <c r="J44" s="103">
        <f t="shared" si="1"/>
        <v>35700054</v>
      </c>
    </row>
    <row r="45" spans="1:11">
      <c r="F45" s="102">
        <v>25</v>
      </c>
      <c r="G45" s="104">
        <f t="shared" si="0"/>
        <v>35700053.75</v>
      </c>
      <c r="I45" s="102">
        <v>25</v>
      </c>
      <c r="J45" s="103">
        <f t="shared" si="1"/>
        <v>35700054</v>
      </c>
    </row>
    <row r="46" spans="1:11">
      <c r="F46" s="102">
        <v>26</v>
      </c>
      <c r="G46" s="104">
        <f t="shared" si="0"/>
        <v>35700053.75</v>
      </c>
      <c r="I46" s="102">
        <v>26</v>
      </c>
      <c r="J46" s="103">
        <f t="shared" si="1"/>
        <v>35700054</v>
      </c>
    </row>
    <row r="47" spans="1:11">
      <c r="F47" s="102">
        <v>27</v>
      </c>
      <c r="G47" s="104">
        <f t="shared" si="0"/>
        <v>35700053.75</v>
      </c>
      <c r="I47" s="102">
        <v>27</v>
      </c>
      <c r="J47" s="103">
        <f t="shared" si="1"/>
        <v>35700054</v>
      </c>
    </row>
    <row r="48" spans="1:11">
      <c r="F48" s="102">
        <v>28</v>
      </c>
      <c r="G48" s="104">
        <f t="shared" si="0"/>
        <v>35700053.75</v>
      </c>
      <c r="I48" s="102">
        <v>28</v>
      </c>
      <c r="J48" s="103">
        <f t="shared" si="1"/>
        <v>35700054</v>
      </c>
    </row>
    <row r="49" spans="6:10">
      <c r="F49" s="102">
        <v>29</v>
      </c>
      <c r="G49" s="104">
        <f t="shared" si="0"/>
        <v>35700053.75</v>
      </c>
      <c r="I49" s="102">
        <v>29</v>
      </c>
      <c r="J49" s="103">
        <f t="shared" si="1"/>
        <v>35700054</v>
      </c>
    </row>
    <row r="50" spans="6:10">
      <c r="F50" s="102">
        <v>30</v>
      </c>
      <c r="G50" s="104">
        <f t="shared" si="0"/>
        <v>35700053.75</v>
      </c>
      <c r="I50" s="102">
        <v>30</v>
      </c>
      <c r="J50" s="103">
        <f t="shared" si="1"/>
        <v>35700054</v>
      </c>
    </row>
    <row r="51" spans="6:10">
      <c r="F51" s="102">
        <v>31</v>
      </c>
      <c r="G51" s="104">
        <f t="shared" si="0"/>
        <v>35700053.75</v>
      </c>
      <c r="I51" s="102">
        <v>31</v>
      </c>
      <c r="J51" s="103">
        <f t="shared" si="1"/>
        <v>35700054</v>
      </c>
    </row>
    <row r="52" spans="6:10">
      <c r="F52" s="102">
        <v>32</v>
      </c>
      <c r="G52" s="104">
        <f t="shared" si="0"/>
        <v>35700053.75</v>
      </c>
      <c r="I52" s="102">
        <v>32</v>
      </c>
      <c r="J52" s="103">
        <f t="shared" si="1"/>
        <v>35700054</v>
      </c>
    </row>
    <row r="53" spans="6:10">
      <c r="F53" s="102">
        <v>33</v>
      </c>
      <c r="G53" s="104">
        <f t="shared" si="0"/>
        <v>35700053.75</v>
      </c>
      <c r="I53" s="102">
        <v>33</v>
      </c>
      <c r="J53" s="103">
        <f t="shared" si="1"/>
        <v>35700054</v>
      </c>
    </row>
    <row r="54" spans="6:10">
      <c r="F54" s="102">
        <v>34</v>
      </c>
      <c r="G54" s="104">
        <f t="shared" si="0"/>
        <v>35700053.75</v>
      </c>
      <c r="I54" s="102">
        <v>34</v>
      </c>
      <c r="J54" s="103">
        <f t="shared" si="1"/>
        <v>35700054</v>
      </c>
    </row>
    <row r="55" spans="6:10">
      <c r="F55" s="102">
        <v>35</v>
      </c>
      <c r="G55" s="104">
        <f t="shared" si="0"/>
        <v>35700053.75</v>
      </c>
      <c r="I55" s="102">
        <v>35</v>
      </c>
      <c r="J55" s="103">
        <f t="shared" si="1"/>
        <v>35700054</v>
      </c>
    </row>
    <row r="56" spans="6:10">
      <c r="F56" s="102">
        <v>36</v>
      </c>
      <c r="G56" s="104">
        <f t="shared" si="0"/>
        <v>35700053.75</v>
      </c>
      <c r="I56" s="102">
        <v>36</v>
      </c>
      <c r="J56" s="103">
        <f t="shared" si="1"/>
        <v>35700054</v>
      </c>
    </row>
    <row r="57" spans="6:10">
      <c r="F57" s="102">
        <v>37</v>
      </c>
      <c r="G57" s="104">
        <f t="shared" si="0"/>
        <v>35700053.75</v>
      </c>
      <c r="I57" s="102">
        <v>37</v>
      </c>
      <c r="J57" s="103">
        <f t="shared" si="1"/>
        <v>35700054</v>
      </c>
    </row>
    <row r="58" spans="6:10">
      <c r="F58" s="102">
        <v>38</v>
      </c>
      <c r="G58" s="104">
        <f t="shared" si="0"/>
        <v>35700053.75</v>
      </c>
      <c r="I58" s="102">
        <v>38</v>
      </c>
      <c r="J58" s="103">
        <f t="shared" si="1"/>
        <v>35700054</v>
      </c>
    </row>
    <row r="59" spans="6:10">
      <c r="F59" s="102">
        <v>39</v>
      </c>
      <c r="G59" s="104">
        <f t="shared" si="0"/>
        <v>35700053.75</v>
      </c>
      <c r="I59" s="102">
        <v>39</v>
      </c>
      <c r="J59" s="103">
        <f t="shared" si="1"/>
        <v>35700054</v>
      </c>
    </row>
    <row r="60" spans="6:10">
      <c r="F60" s="102">
        <v>40</v>
      </c>
      <c r="G60" s="104">
        <f t="shared" si="0"/>
        <v>35700053.75</v>
      </c>
      <c r="I60" s="102">
        <v>40</v>
      </c>
      <c r="J60" s="103">
        <f t="shared" si="1"/>
        <v>35700054</v>
      </c>
    </row>
    <row r="61" spans="6:10">
      <c r="F61" s="102">
        <v>41</v>
      </c>
      <c r="G61" s="104">
        <f t="shared" si="0"/>
        <v>35700053.75</v>
      </c>
      <c r="I61" s="102">
        <v>41</v>
      </c>
      <c r="J61" s="103">
        <f t="shared" si="1"/>
        <v>35700054</v>
      </c>
    </row>
    <row r="62" spans="6:10">
      <c r="F62" s="102">
        <v>42</v>
      </c>
      <c r="G62" s="104">
        <f t="shared" si="0"/>
        <v>35700053.75</v>
      </c>
      <c r="I62" s="102">
        <v>42</v>
      </c>
      <c r="J62" s="103">
        <f t="shared" si="1"/>
        <v>35700054</v>
      </c>
    </row>
    <row r="63" spans="6:10">
      <c r="F63" s="102">
        <v>43</v>
      </c>
      <c r="G63" s="104">
        <f t="shared" si="0"/>
        <v>35700053.75</v>
      </c>
      <c r="I63" s="102">
        <v>43</v>
      </c>
      <c r="J63" s="103">
        <f t="shared" si="1"/>
        <v>35700054</v>
      </c>
    </row>
    <row r="64" spans="6:10">
      <c r="F64" s="102">
        <v>44</v>
      </c>
      <c r="G64" s="104">
        <f t="shared" si="0"/>
        <v>35700053.75</v>
      </c>
      <c r="I64" s="102">
        <v>44</v>
      </c>
      <c r="J64" s="103">
        <f t="shared" si="1"/>
        <v>35700054</v>
      </c>
    </row>
    <row r="65" spans="6:10">
      <c r="F65" s="102">
        <v>45</v>
      </c>
      <c r="G65" s="104">
        <f t="shared" si="0"/>
        <v>35700053.75</v>
      </c>
      <c r="I65" s="102">
        <v>45</v>
      </c>
      <c r="J65" s="103">
        <f t="shared" si="1"/>
        <v>35700054</v>
      </c>
    </row>
    <row r="66" spans="6:10">
      <c r="F66" s="102">
        <v>46</v>
      </c>
      <c r="G66" s="104">
        <f t="shared" si="0"/>
        <v>35700053.75</v>
      </c>
      <c r="I66" s="102">
        <v>46</v>
      </c>
      <c r="J66" s="103">
        <f t="shared" si="1"/>
        <v>35700054</v>
      </c>
    </row>
    <row r="67" spans="6:10">
      <c r="F67" s="102">
        <v>47</v>
      </c>
      <c r="G67" s="104">
        <f t="shared" si="0"/>
        <v>35700053.75</v>
      </c>
      <c r="I67" s="102">
        <v>47</v>
      </c>
      <c r="J67" s="103">
        <f t="shared" si="1"/>
        <v>35700054</v>
      </c>
    </row>
    <row r="68" spans="6:10">
      <c r="F68" s="102">
        <v>48</v>
      </c>
      <c r="G68" s="104">
        <f t="shared" si="0"/>
        <v>35700053.75</v>
      </c>
      <c r="I68" s="102">
        <v>48</v>
      </c>
      <c r="J68" s="103">
        <f t="shared" si="1"/>
        <v>35700054</v>
      </c>
    </row>
    <row r="69" spans="6:10">
      <c r="F69" s="102">
        <v>49</v>
      </c>
      <c r="G69" s="104">
        <f t="shared" si="0"/>
        <v>35700053.75</v>
      </c>
      <c r="I69" s="102">
        <v>49</v>
      </c>
      <c r="J69" s="103">
        <f t="shared" si="1"/>
        <v>35700054</v>
      </c>
    </row>
    <row r="70" spans="6:10">
      <c r="F70" s="102">
        <v>50</v>
      </c>
      <c r="G70" s="104">
        <f t="shared" si="0"/>
        <v>35700053.75</v>
      </c>
      <c r="I70" s="102">
        <v>50</v>
      </c>
      <c r="J70" s="103">
        <f t="shared" si="1"/>
        <v>35700054</v>
      </c>
    </row>
    <row r="71" spans="6:10">
      <c r="F71" s="102">
        <v>51</v>
      </c>
      <c r="G71" s="104">
        <f t="shared" si="0"/>
        <v>35700053.75</v>
      </c>
      <c r="I71" s="102">
        <v>51</v>
      </c>
      <c r="J71" s="103">
        <f t="shared" si="1"/>
        <v>35700054</v>
      </c>
    </row>
    <row r="72" spans="6:10">
      <c r="F72" s="102">
        <v>52</v>
      </c>
      <c r="G72" s="104">
        <f t="shared" si="0"/>
        <v>35700053.75</v>
      </c>
      <c r="I72" s="102">
        <v>52</v>
      </c>
      <c r="J72" s="103">
        <f t="shared" si="1"/>
        <v>35700054</v>
      </c>
    </row>
    <row r="73" spans="6:10">
      <c r="F73" s="102">
        <v>53</v>
      </c>
      <c r="G73" s="104">
        <f t="shared" si="0"/>
        <v>35700053.75</v>
      </c>
      <c r="I73" s="102">
        <v>53</v>
      </c>
      <c r="J73" s="103">
        <f t="shared" si="1"/>
        <v>35700054</v>
      </c>
    </row>
    <row r="74" spans="6:10">
      <c r="F74" s="102">
        <v>54</v>
      </c>
      <c r="G74" s="104">
        <f t="shared" si="0"/>
        <v>35700053.75</v>
      </c>
      <c r="I74" s="102">
        <v>54</v>
      </c>
      <c r="J74" s="103">
        <f t="shared" si="1"/>
        <v>35700054</v>
      </c>
    </row>
    <row r="75" spans="6:10">
      <c r="F75" s="102">
        <v>55</v>
      </c>
      <c r="G75" s="104">
        <f t="shared" si="0"/>
        <v>35700053.75</v>
      </c>
      <c r="I75" s="102">
        <v>55</v>
      </c>
      <c r="J75" s="103">
        <f t="shared" si="1"/>
        <v>35700054</v>
      </c>
    </row>
    <row r="76" spans="6:10">
      <c r="F76" s="102">
        <v>56</v>
      </c>
      <c r="G76" s="104">
        <f t="shared" si="0"/>
        <v>35700053.75</v>
      </c>
      <c r="I76" s="102">
        <v>56</v>
      </c>
      <c r="J76" s="103">
        <f t="shared" si="1"/>
        <v>35700054</v>
      </c>
    </row>
    <row r="77" spans="6:10">
      <c r="F77" s="102">
        <v>57</v>
      </c>
      <c r="G77" s="104">
        <f t="shared" si="0"/>
        <v>35700053.75</v>
      </c>
      <c r="I77" s="102">
        <v>57</v>
      </c>
      <c r="J77" s="103">
        <f t="shared" si="1"/>
        <v>35700054</v>
      </c>
    </row>
    <row r="78" spans="6:10">
      <c r="F78" s="102">
        <v>58</v>
      </c>
      <c r="G78" s="104">
        <f t="shared" si="0"/>
        <v>35700053.75</v>
      </c>
      <c r="I78" s="102">
        <v>58</v>
      </c>
      <c r="J78" s="103">
        <f t="shared" si="1"/>
        <v>35700054</v>
      </c>
    </row>
    <row r="79" spans="6:10">
      <c r="F79" s="102">
        <v>59</v>
      </c>
      <c r="G79" s="104">
        <f t="shared" si="0"/>
        <v>35700053.75</v>
      </c>
      <c r="I79" s="102">
        <v>59</v>
      </c>
      <c r="J79" s="103">
        <f t="shared" si="1"/>
        <v>35700054</v>
      </c>
    </row>
    <row r="80" spans="6:10">
      <c r="F80" s="102">
        <v>60</v>
      </c>
      <c r="G80" s="104">
        <f t="shared" si="0"/>
        <v>35700053.75</v>
      </c>
      <c r="I80" s="102">
        <v>60</v>
      </c>
      <c r="J80" s="103">
        <f t="shared" si="1"/>
        <v>35700054</v>
      </c>
    </row>
    <row r="81" spans="6:12">
      <c r="F81" s="102">
        <v>61</v>
      </c>
      <c r="G81" s="104">
        <f t="shared" ref="G81" si="3">IF($B$16=0,IF(F81&lt;=$E$16,$E$15,$B$17),$B$17)</f>
        <v>35700053.75</v>
      </c>
      <c r="I81" s="102">
        <v>61</v>
      </c>
      <c r="J81" s="103">
        <f t="shared" si="1"/>
        <v>35700054</v>
      </c>
    </row>
    <row r="82" spans="6:12">
      <c r="G82" t="s">
        <v>57</v>
      </c>
      <c r="J82" t="s">
        <v>58</v>
      </c>
    </row>
    <row r="83" spans="6:12">
      <c r="G83" s="16">
        <f ca="1">IRR(G20:INDIRECT(CONCATENATE("G",IF(B16=1,B13+20+1,B13+20))))</f>
        <v>-6.6997611228941323E-2</v>
      </c>
      <c r="J83" s="16">
        <f ca="1">IRR(J20:INDIRECT(CONCATENATE("J",IF(B16=1,B13+20+1,B13+20))))</f>
        <v>-6.2440860882260196E-2</v>
      </c>
      <c r="L83" s="71"/>
    </row>
    <row r="84" spans="6:12">
      <c r="G84">
        <f ca="1">G83*12*100</f>
        <v>-80.397133474729586</v>
      </c>
      <c r="J84" s="17">
        <f ca="1">J83*12*100</f>
        <v>-74.929033058712236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6"/>
  <sheetViews>
    <sheetView tabSelected="1" workbookViewId="0">
      <selection activeCell="D8" sqref="D8"/>
    </sheetView>
  </sheetViews>
  <sheetFormatPr defaultColWidth="9" defaultRowHeight="15"/>
  <cols>
    <col min="1" max="1" width="26.42578125" style="48" customWidth="1"/>
    <col min="2" max="2" width="16" style="48" customWidth="1"/>
    <col min="3" max="3" width="26.140625" style="48" customWidth="1"/>
    <col min="4" max="4" width="24" style="48" customWidth="1"/>
    <col min="5" max="5" width="23.7109375" style="48" customWidth="1"/>
    <col min="6" max="6" width="24.85546875" style="48" customWidth="1"/>
    <col min="7" max="16384" width="9" style="48"/>
  </cols>
  <sheetData>
    <row r="1" spans="1:6" ht="18.75">
      <c r="A1" s="110" t="s">
        <v>88</v>
      </c>
      <c r="B1" s="110"/>
      <c r="C1" s="110"/>
      <c r="D1" s="110"/>
      <c r="E1" s="110"/>
      <c r="F1" s="110"/>
    </row>
    <row r="3" spans="1:6">
      <c r="A3" s="56" t="s">
        <v>33</v>
      </c>
      <c r="B3" s="69">
        <f>'Gross Yield (CF FL)'!B7</f>
        <v>623635062</v>
      </c>
      <c r="C3" s="56" t="s">
        <v>87</v>
      </c>
      <c r="E3" s="67" t="s">
        <v>86</v>
      </c>
      <c r="F3" s="64"/>
    </row>
    <row r="4" spans="1:6">
      <c r="A4" s="56" t="s">
        <v>34</v>
      </c>
      <c r="B4" s="68">
        <f>'Gross Yield (CF FL)'!B8</f>
        <v>0.10011465999999999</v>
      </c>
      <c r="C4" s="56" t="s">
        <v>85</v>
      </c>
      <c r="D4" s="56"/>
      <c r="E4" s="67" t="s">
        <v>84</v>
      </c>
      <c r="F4" s="64"/>
    </row>
    <row r="5" spans="1:6">
      <c r="A5" s="56" t="s">
        <v>35</v>
      </c>
      <c r="B5" s="56">
        <f>'Gross Yield (CF FL)'!B9</f>
        <v>12</v>
      </c>
      <c r="C5" s="56" t="s">
        <v>83</v>
      </c>
      <c r="D5" s="56"/>
      <c r="E5" s="56"/>
      <c r="F5" s="64"/>
    </row>
    <row r="6" spans="1:6">
      <c r="A6" s="56" t="s">
        <v>36</v>
      </c>
      <c r="B6" s="56">
        <f>'Gross Yield (CF FL)'!B10</f>
        <v>1</v>
      </c>
      <c r="C6" s="56" t="s">
        <v>82</v>
      </c>
      <c r="D6" s="56"/>
      <c r="E6" s="56"/>
      <c r="F6" s="64"/>
    </row>
    <row r="7" spans="1:6">
      <c r="A7" s="56" t="s">
        <v>37</v>
      </c>
      <c r="B7" s="66">
        <f>'Gross Yield (CF FL)'!B11</f>
        <v>42885</v>
      </c>
      <c r="C7" s="56"/>
      <c r="D7" s="56"/>
      <c r="E7" s="56"/>
      <c r="F7" s="64"/>
    </row>
    <row r="8" spans="1:6">
      <c r="A8" s="97"/>
      <c r="B8" s="56"/>
      <c r="C8" s="56"/>
      <c r="D8" s="56"/>
      <c r="E8" s="56"/>
      <c r="F8" s="64"/>
    </row>
    <row r="9" spans="1:6">
      <c r="A9" s="56" t="s">
        <v>38</v>
      </c>
      <c r="B9" s="72">
        <f>B4/(12/B6)</f>
        <v>8.3428883333333329E-3</v>
      </c>
      <c r="C9" s="56" t="s">
        <v>81</v>
      </c>
      <c r="D9" s="56"/>
      <c r="F9" s="64"/>
    </row>
    <row r="10" spans="1:6">
      <c r="A10" s="56" t="s">
        <v>39</v>
      </c>
      <c r="B10" s="65">
        <f>B5/B6</f>
        <v>12</v>
      </c>
      <c r="C10" s="56" t="s">
        <v>80</v>
      </c>
      <c r="D10" s="56"/>
      <c r="E10" s="56"/>
      <c r="F10" s="64"/>
    </row>
    <row r="11" spans="1:6">
      <c r="A11" s="56" t="s">
        <v>79</v>
      </c>
      <c r="B11" s="65">
        <f>B3*-1</f>
        <v>-623635062</v>
      </c>
      <c r="C11" s="56" t="s">
        <v>78</v>
      </c>
      <c r="D11" s="56"/>
      <c r="E11" s="56"/>
      <c r="F11" s="64"/>
    </row>
    <row r="12" spans="1:6">
      <c r="A12" s="56" t="s">
        <v>40</v>
      </c>
      <c r="B12" s="65">
        <v>0</v>
      </c>
      <c r="C12" s="56" t="s">
        <v>77</v>
      </c>
      <c r="D12" s="56"/>
      <c r="E12" s="56"/>
      <c r="F12" s="64"/>
    </row>
    <row r="13" spans="1:6">
      <c r="A13" s="53" t="s">
        <v>76</v>
      </c>
      <c r="B13" s="53">
        <v>0</v>
      </c>
      <c r="C13" s="53" t="s">
        <v>75</v>
      </c>
      <c r="D13" s="56"/>
      <c r="E13" s="56"/>
      <c r="F13" s="63"/>
    </row>
    <row r="14" spans="1:6">
      <c r="A14" s="53" t="s">
        <v>65</v>
      </c>
      <c r="B14" s="55">
        <f>PMT(B9,B10,B11,B12,B13)</f>
        <v>54830755.520228937</v>
      </c>
      <c r="C14" s="60"/>
      <c r="D14" s="52" t="s">
        <v>71</v>
      </c>
      <c r="E14" s="52">
        <f>E15+F16</f>
        <v>657969066.24274731</v>
      </c>
      <c r="F14" s="56"/>
    </row>
    <row r="15" spans="1:6">
      <c r="A15" s="105" t="s">
        <v>92</v>
      </c>
      <c r="B15" s="52">
        <v>1000</v>
      </c>
      <c r="C15" s="105" t="s">
        <v>98</v>
      </c>
      <c r="D15" s="52" t="s">
        <v>72</v>
      </c>
      <c r="E15" s="52">
        <f>SUM(E17:E28)</f>
        <v>34334004.242747322</v>
      </c>
      <c r="F15" s="51" t="s">
        <v>64</v>
      </c>
    </row>
    <row r="16" spans="1:6">
      <c r="A16" s="51" t="s">
        <v>63</v>
      </c>
      <c r="B16" s="51" t="s">
        <v>62</v>
      </c>
      <c r="C16" s="51" t="s">
        <v>61</v>
      </c>
      <c r="D16" s="51" t="s">
        <v>60</v>
      </c>
      <c r="E16" s="51" t="s">
        <v>59</v>
      </c>
      <c r="F16" s="51">
        <f>B3</f>
        <v>623635062</v>
      </c>
    </row>
    <row r="17" spans="1:6">
      <c r="A17" s="49">
        <v>1</v>
      </c>
      <c r="B17" s="50">
        <f>EDATE($B$7,$B$6*A17)</f>
        <v>42916</v>
      </c>
      <c r="C17" s="49">
        <f>B14</f>
        <v>54830755.520228937</v>
      </c>
      <c r="D17" s="49">
        <f t="shared" ref="D17:D76" si="0">C17-E17</f>
        <v>49627837.837211527</v>
      </c>
      <c r="E17" s="49">
        <f t="shared" ref="E17:E76" si="1">F16*$B$9</f>
        <v>5202917.6830174094</v>
      </c>
      <c r="F17" s="49">
        <f t="shared" ref="F17:F27" si="2">F16-D17</f>
        <v>574007224.16278851</v>
      </c>
    </row>
    <row r="18" spans="1:6">
      <c r="A18" s="49">
        <v>2</v>
      </c>
      <c r="B18" s="50">
        <f t="shared" ref="B18:B76" si="3">EDATE($B$7,$B$6*A18)</f>
        <v>42946</v>
      </c>
      <c r="C18" s="49">
        <f t="shared" ref="C18:C76" si="4">$C$17</f>
        <v>54830755.520228937</v>
      </c>
      <c r="D18" s="49">
        <f t="shared" si="0"/>
        <v>50041877.346512154</v>
      </c>
      <c r="E18" s="49">
        <f t="shared" si="1"/>
        <v>4788878.1737167798</v>
      </c>
      <c r="F18" s="49">
        <f t="shared" si="2"/>
        <v>523965346.81627637</v>
      </c>
    </row>
    <row r="19" spans="1:6">
      <c r="A19" s="49">
        <v>3</v>
      </c>
      <c r="B19" s="50">
        <f t="shared" si="3"/>
        <v>42977</v>
      </c>
      <c r="C19" s="49">
        <f t="shared" si="4"/>
        <v>54830755.520228937</v>
      </c>
      <c r="D19" s="49">
        <f t="shared" si="0"/>
        <v>50459371.141204469</v>
      </c>
      <c r="E19" s="49">
        <f t="shared" si="1"/>
        <v>4371384.3790244656</v>
      </c>
      <c r="F19" s="49">
        <f t="shared" si="2"/>
        <v>473505975.6750719</v>
      </c>
    </row>
    <row r="20" spans="1:6">
      <c r="A20" s="49">
        <v>4</v>
      </c>
      <c r="B20" s="50">
        <f t="shared" si="3"/>
        <v>43008</v>
      </c>
      <c r="C20" s="49">
        <f t="shared" si="4"/>
        <v>54830755.520228937</v>
      </c>
      <c r="D20" s="49">
        <f t="shared" si="0"/>
        <v>50880348.040005766</v>
      </c>
      <c r="E20" s="49">
        <f t="shared" si="1"/>
        <v>3950407.4802231742</v>
      </c>
      <c r="F20" s="49">
        <f t="shared" si="2"/>
        <v>422625627.63506615</v>
      </c>
    </row>
    <row r="21" spans="1:6">
      <c r="A21" s="49">
        <v>5</v>
      </c>
      <c r="B21" s="50">
        <f t="shared" si="3"/>
        <v>43038</v>
      </c>
      <c r="C21" s="49">
        <f t="shared" si="4"/>
        <v>54830755.520228937</v>
      </c>
      <c r="D21" s="49">
        <f t="shared" si="0"/>
        <v>51304837.102064669</v>
      </c>
      <c r="E21" s="49">
        <f t="shared" si="1"/>
        <v>3525918.4181642709</v>
      </c>
      <c r="F21" s="49">
        <f t="shared" si="2"/>
        <v>371320790.53300148</v>
      </c>
    </row>
    <row r="22" spans="1:6">
      <c r="A22" s="49">
        <v>6</v>
      </c>
      <c r="B22" s="50">
        <f t="shared" si="3"/>
        <v>43069</v>
      </c>
      <c r="C22" s="49">
        <f t="shared" si="4"/>
        <v>54830755.520228937</v>
      </c>
      <c r="D22" s="49">
        <f t="shared" si="0"/>
        <v>51732867.628967047</v>
      </c>
      <c r="E22" s="49">
        <f t="shared" si="1"/>
        <v>3097887.8912618882</v>
      </c>
      <c r="F22" s="49">
        <f t="shared" si="2"/>
        <v>319587922.90403444</v>
      </c>
    </row>
    <row r="23" spans="1:6">
      <c r="A23" s="49">
        <v>7</v>
      </c>
      <c r="B23" s="50">
        <f t="shared" si="3"/>
        <v>43099</v>
      </c>
      <c r="C23" s="49">
        <f t="shared" si="4"/>
        <v>54830755.520228937</v>
      </c>
      <c r="D23" s="49">
        <f t="shared" si="0"/>
        <v>52164469.166758634</v>
      </c>
      <c r="E23" s="49">
        <f t="shared" si="1"/>
        <v>2666286.3534703017</v>
      </c>
      <c r="F23" s="49">
        <f t="shared" si="2"/>
        <v>267423453.73727581</v>
      </c>
    </row>
    <row r="24" spans="1:6">
      <c r="A24" s="49">
        <v>8</v>
      </c>
      <c r="B24" s="50">
        <f t="shared" si="3"/>
        <v>43130</v>
      </c>
      <c r="C24" s="49">
        <f t="shared" si="4"/>
        <v>54830755.520228937</v>
      </c>
      <c r="D24" s="49">
        <f t="shared" si="0"/>
        <v>52599671.507984512</v>
      </c>
      <c r="E24" s="49">
        <f t="shared" si="1"/>
        <v>2231084.0122444248</v>
      </c>
      <c r="F24" s="49">
        <f t="shared" si="2"/>
        <v>214823782.22929129</v>
      </c>
    </row>
    <row r="25" spans="1:6">
      <c r="A25" s="49">
        <v>9</v>
      </c>
      <c r="B25" s="50">
        <f t="shared" si="3"/>
        <v>43159</v>
      </c>
      <c r="C25" s="49">
        <f t="shared" si="4"/>
        <v>54830755.520228937</v>
      </c>
      <c r="D25" s="49">
        <f t="shared" si="0"/>
        <v>53038504.693745643</v>
      </c>
      <c r="E25" s="49">
        <f t="shared" si="1"/>
        <v>1792250.8264832948</v>
      </c>
      <c r="F25" s="49">
        <f t="shared" si="2"/>
        <v>161785277.53554565</v>
      </c>
    </row>
    <row r="26" spans="1:6">
      <c r="A26" s="49">
        <v>10</v>
      </c>
      <c r="B26" s="50">
        <f t="shared" si="3"/>
        <v>43189</v>
      </c>
      <c r="C26" s="49">
        <f t="shared" si="4"/>
        <v>54830755.520228937</v>
      </c>
      <c r="D26" s="49">
        <f t="shared" si="0"/>
        <v>53480999.015772536</v>
      </c>
      <c r="E26" s="49">
        <f t="shared" si="1"/>
        <v>1349756.504456399</v>
      </c>
      <c r="F26" s="49">
        <f t="shared" si="2"/>
        <v>108304278.51977311</v>
      </c>
    </row>
    <row r="27" spans="1:6">
      <c r="A27" s="49">
        <v>11</v>
      </c>
      <c r="B27" s="50">
        <f t="shared" si="3"/>
        <v>43220</v>
      </c>
      <c r="C27" s="49">
        <f t="shared" si="4"/>
        <v>54830755.520228937</v>
      </c>
      <c r="D27" s="49">
        <f t="shared" si="0"/>
        <v>53927185.018516235</v>
      </c>
      <c r="E27" s="49">
        <f t="shared" si="1"/>
        <v>903570.50171269896</v>
      </c>
      <c r="F27" s="49">
        <f t="shared" si="2"/>
        <v>54377093.501256876</v>
      </c>
    </row>
    <row r="28" spans="1:6">
      <c r="A28" s="49">
        <v>12</v>
      </c>
      <c r="B28" s="50">
        <f t="shared" si="3"/>
        <v>43250</v>
      </c>
      <c r="C28" s="49">
        <f t="shared" si="4"/>
        <v>54830755.520228937</v>
      </c>
      <c r="D28" s="49">
        <f t="shared" si="0"/>
        <v>54377093.501256727</v>
      </c>
      <c r="E28" s="49">
        <f t="shared" si="1"/>
        <v>453662.01897221181</v>
      </c>
      <c r="F28" s="49">
        <f t="shared" ref="F28:F76" si="5">F27-D28</f>
        <v>1.4901161193847656E-7</v>
      </c>
    </row>
    <row r="29" spans="1:6">
      <c r="A29" s="49">
        <v>13</v>
      </c>
      <c r="B29" s="50">
        <f t="shared" si="3"/>
        <v>43281</v>
      </c>
      <c r="C29" s="49">
        <f t="shared" si="4"/>
        <v>54830755.520228937</v>
      </c>
      <c r="D29" s="49">
        <f t="shared" si="0"/>
        <v>54830755.520228937</v>
      </c>
      <c r="E29" s="49">
        <f t="shared" si="1"/>
        <v>1.2431872387727101E-9</v>
      </c>
      <c r="F29" s="49">
        <f t="shared" si="5"/>
        <v>-54830755.520228788</v>
      </c>
    </row>
    <row r="30" spans="1:6">
      <c r="A30" s="49">
        <v>14</v>
      </c>
      <c r="B30" s="50">
        <f t="shared" si="3"/>
        <v>43311</v>
      </c>
      <c r="C30" s="49">
        <f t="shared" si="4"/>
        <v>54830755.520228937</v>
      </c>
      <c r="D30" s="49">
        <f t="shared" si="0"/>
        <v>55288202.390766509</v>
      </c>
      <c r="E30" s="49">
        <f t="shared" si="1"/>
        <v>-457446.87053756899</v>
      </c>
      <c r="F30" s="49">
        <f t="shared" si="5"/>
        <v>-110118957.9109953</v>
      </c>
    </row>
    <row r="31" spans="1:6">
      <c r="A31" s="49">
        <v>15</v>
      </c>
      <c r="B31" s="50">
        <f t="shared" si="3"/>
        <v>43342</v>
      </c>
      <c r="C31" s="49">
        <f t="shared" si="4"/>
        <v>54830755.520228937</v>
      </c>
      <c r="D31" s="49">
        <f t="shared" si="0"/>
        <v>55749465.689463407</v>
      </c>
      <c r="E31" s="49">
        <f t="shared" si="1"/>
        <v>-918710.16923446709</v>
      </c>
      <c r="F31" s="49">
        <f t="shared" si="5"/>
        <v>-165868423.60045871</v>
      </c>
    </row>
    <row r="32" spans="1:6">
      <c r="A32" s="49">
        <v>16</v>
      </c>
      <c r="B32" s="50">
        <f t="shared" si="3"/>
        <v>43373</v>
      </c>
      <c r="C32" s="49">
        <f t="shared" si="4"/>
        <v>54830755.520228937</v>
      </c>
      <c r="D32" s="49">
        <f t="shared" si="0"/>
        <v>56214577.256353594</v>
      </c>
      <c r="E32" s="49">
        <f t="shared" si="1"/>
        <v>-1383821.7361246583</v>
      </c>
      <c r="F32" s="49">
        <f t="shared" si="5"/>
        <v>-222083000.8568123</v>
      </c>
    </row>
    <row r="33" spans="1:6">
      <c r="A33" s="49">
        <v>17</v>
      </c>
      <c r="B33" s="50">
        <f t="shared" si="3"/>
        <v>43403</v>
      </c>
      <c r="C33" s="49">
        <f t="shared" si="4"/>
        <v>54830755.520228937</v>
      </c>
      <c r="D33" s="49">
        <f t="shared" si="0"/>
        <v>56683569.197108895</v>
      </c>
      <c r="E33" s="49">
        <f t="shared" si="1"/>
        <v>-1852813.6768799559</v>
      </c>
      <c r="F33" s="49">
        <f t="shared" si="5"/>
        <v>-278766570.05392122</v>
      </c>
    </row>
    <row r="34" spans="1:6">
      <c r="A34" s="49">
        <v>18</v>
      </c>
      <c r="B34" s="50">
        <f t="shared" si="3"/>
        <v>43434</v>
      </c>
      <c r="C34" s="49">
        <f t="shared" si="4"/>
        <v>54830755.520228937</v>
      </c>
      <c r="D34" s="49">
        <f t="shared" si="0"/>
        <v>57156473.885255143</v>
      </c>
      <c r="E34" s="49">
        <f t="shared" si="1"/>
        <v>-2325718.3650262086</v>
      </c>
      <c r="F34" s="49">
        <f t="shared" si="5"/>
        <v>-335923043.93917638</v>
      </c>
    </row>
    <row r="35" spans="1:6">
      <c r="A35" s="49">
        <v>19</v>
      </c>
      <c r="B35" s="50">
        <f t="shared" si="3"/>
        <v>43464</v>
      </c>
      <c r="C35" s="49">
        <f t="shared" si="4"/>
        <v>54830755.520228937</v>
      </c>
      <c r="D35" s="49">
        <f t="shared" si="0"/>
        <v>57633323.964406915</v>
      </c>
      <c r="E35" s="49">
        <f t="shared" si="1"/>
        <v>-2802568.4441779749</v>
      </c>
      <c r="F35" s="49">
        <f t="shared" si="5"/>
        <v>-393556367.90358329</v>
      </c>
    </row>
    <row r="36" spans="1:6">
      <c r="A36" s="49">
        <v>20</v>
      </c>
      <c r="B36" s="50">
        <f t="shared" si="3"/>
        <v>43495</v>
      </c>
      <c r="C36" s="49">
        <f t="shared" si="4"/>
        <v>54830755.520228937</v>
      </c>
      <c r="D36" s="49">
        <f t="shared" si="0"/>
        <v>58114152.350520782</v>
      </c>
      <c r="E36" s="49">
        <f t="shared" si="1"/>
        <v>-3283396.8302918458</v>
      </c>
      <c r="F36" s="49">
        <f t="shared" si="5"/>
        <v>-451670520.25410408</v>
      </c>
    </row>
    <row r="37" spans="1:6">
      <c r="A37" s="49">
        <v>21</v>
      </c>
      <c r="B37" s="50">
        <f t="shared" si="3"/>
        <v>43524</v>
      </c>
      <c r="C37" s="49">
        <f t="shared" si="4"/>
        <v>54830755.520228937</v>
      </c>
      <c r="D37" s="49">
        <f t="shared" si="0"/>
        <v>58598992.234167501</v>
      </c>
      <c r="E37" s="49">
        <f t="shared" si="1"/>
        <v>-3768236.7139385617</v>
      </c>
      <c r="F37" s="49">
        <f t="shared" si="5"/>
        <v>-510269512.48827159</v>
      </c>
    </row>
    <row r="38" spans="1:6">
      <c r="A38" s="49">
        <v>22</v>
      </c>
      <c r="B38" s="50">
        <f t="shared" si="3"/>
        <v>43554</v>
      </c>
      <c r="C38" s="49">
        <f t="shared" si="4"/>
        <v>54830755.520228937</v>
      </c>
      <c r="D38" s="49">
        <f t="shared" si="0"/>
        <v>59087877.082823023</v>
      </c>
      <c r="E38" s="49">
        <f t="shared" si="1"/>
        <v>-4257121.5625940887</v>
      </c>
      <c r="F38" s="49">
        <f t="shared" si="5"/>
        <v>-569357389.57109463</v>
      </c>
    </row>
    <row r="39" spans="1:6">
      <c r="A39" s="49">
        <v>23</v>
      </c>
      <c r="B39" s="50">
        <f t="shared" si="3"/>
        <v>43585</v>
      </c>
      <c r="C39" s="49">
        <f t="shared" si="4"/>
        <v>54830755.520228937</v>
      </c>
      <c r="D39" s="49">
        <f t="shared" si="0"/>
        <v>59580840.643178746</v>
      </c>
      <c r="E39" s="49">
        <f t="shared" si="1"/>
        <v>-4750085.122949807</v>
      </c>
      <c r="F39" s="49">
        <f t="shared" si="5"/>
        <v>-628938230.21427333</v>
      </c>
    </row>
    <row r="40" spans="1:6">
      <c r="A40" s="49">
        <v>24</v>
      </c>
      <c r="B40" s="50">
        <f t="shared" si="3"/>
        <v>43615</v>
      </c>
      <c r="C40" s="49">
        <f t="shared" si="4"/>
        <v>54830755.520228937</v>
      </c>
      <c r="D40" s="49">
        <f t="shared" si="0"/>
        <v>60077916.94347091</v>
      </c>
      <c r="E40" s="49">
        <f t="shared" si="1"/>
        <v>-5247161.4232419748</v>
      </c>
      <c r="F40" s="49">
        <f t="shared" si="5"/>
        <v>-689016147.15774429</v>
      </c>
    </row>
    <row r="41" spans="1:6">
      <c r="A41" s="49">
        <v>25</v>
      </c>
      <c r="B41" s="50">
        <f t="shared" si="3"/>
        <v>43646</v>
      </c>
      <c r="C41" s="49">
        <f t="shared" si="4"/>
        <v>54830755.520228937</v>
      </c>
      <c r="D41" s="49">
        <f t="shared" si="0"/>
        <v>60579140.295829564</v>
      </c>
      <c r="E41" s="49">
        <f t="shared" si="1"/>
        <v>-5748384.775600628</v>
      </c>
      <c r="F41" s="49">
        <f t="shared" si="5"/>
        <v>-749595287.45357382</v>
      </c>
    </row>
    <row r="42" spans="1:6">
      <c r="A42" s="49">
        <v>26</v>
      </c>
      <c r="B42" s="50">
        <f t="shared" si="3"/>
        <v>43676</v>
      </c>
      <c r="C42" s="49">
        <f t="shared" si="4"/>
        <v>54830755.520228937</v>
      </c>
      <c r="D42" s="49">
        <f t="shared" si="0"/>
        <v>61084545.298647001</v>
      </c>
      <c r="E42" s="49">
        <f t="shared" si="1"/>
        <v>-6253789.7784180669</v>
      </c>
      <c r="F42" s="49">
        <f t="shared" si="5"/>
        <v>-810679832.75222087</v>
      </c>
    </row>
    <row r="43" spans="1:6">
      <c r="A43" s="49">
        <v>27</v>
      </c>
      <c r="B43" s="50">
        <f t="shared" si="3"/>
        <v>43707</v>
      </c>
      <c r="C43" s="49">
        <f t="shared" si="4"/>
        <v>54830755.520228937</v>
      </c>
      <c r="D43" s="49">
        <f t="shared" si="0"/>
        <v>61594166.838966057</v>
      </c>
      <c r="E43" s="49">
        <f t="shared" si="1"/>
        <v>-6763411.3187371213</v>
      </c>
      <c r="F43" s="49">
        <f t="shared" si="5"/>
        <v>-872273999.59118688</v>
      </c>
    </row>
    <row r="44" spans="1:6">
      <c r="A44" s="49">
        <v>28</v>
      </c>
      <c r="B44" s="50">
        <f t="shared" si="3"/>
        <v>43738</v>
      </c>
      <c r="C44" s="49">
        <f t="shared" si="4"/>
        <v>54830755.520228937</v>
      </c>
      <c r="D44" s="49">
        <f t="shared" si="0"/>
        <v>62108040.094888255</v>
      </c>
      <c r="E44" s="49">
        <f t="shared" si="1"/>
        <v>-7277284.5746593177</v>
      </c>
      <c r="F44" s="49">
        <f t="shared" si="5"/>
        <v>-934382039.68607509</v>
      </c>
    </row>
    <row r="45" spans="1:6">
      <c r="A45" s="49">
        <v>29</v>
      </c>
      <c r="B45" s="50">
        <f t="shared" si="3"/>
        <v>43768</v>
      </c>
      <c r="C45" s="49">
        <f t="shared" si="4"/>
        <v>54830755.520228937</v>
      </c>
      <c r="D45" s="49">
        <f t="shared" si="0"/>
        <v>62626200.538002096</v>
      </c>
      <c r="E45" s="49">
        <f t="shared" si="1"/>
        <v>-7795445.0177731588</v>
      </c>
      <c r="F45" s="49">
        <f t="shared" si="5"/>
        <v>-997008240.22407722</v>
      </c>
    </row>
    <row r="46" spans="1:6">
      <c r="A46" s="49">
        <v>30</v>
      </c>
      <c r="B46" s="50">
        <f t="shared" si="3"/>
        <v>43799</v>
      </c>
      <c r="C46" s="49">
        <f t="shared" si="4"/>
        <v>54830755.520228937</v>
      </c>
      <c r="D46" s="49">
        <f t="shared" si="0"/>
        <v>63148683.935831591</v>
      </c>
      <c r="E46" s="49">
        <f t="shared" si="1"/>
        <v>-8317928.4156026505</v>
      </c>
      <c r="F46" s="49">
        <f t="shared" si="5"/>
        <v>-1060156924.1599088</v>
      </c>
    </row>
    <row r="47" spans="1:6">
      <c r="A47" s="49">
        <v>31</v>
      </c>
      <c r="B47" s="50">
        <f t="shared" si="3"/>
        <v>43829</v>
      </c>
      <c r="C47" s="49">
        <f t="shared" si="4"/>
        <v>54830755.520228937</v>
      </c>
      <c r="D47" s="49">
        <f t="shared" si="0"/>
        <v>63675526.354305193</v>
      </c>
      <c r="E47" s="49">
        <f t="shared" si="1"/>
        <v>-8844770.8340762537</v>
      </c>
      <c r="F47" s="49">
        <f t="shared" si="5"/>
        <v>-1123832450.514214</v>
      </c>
    </row>
    <row r="48" spans="1:6">
      <c r="A48" s="49">
        <v>32</v>
      </c>
      <c r="B48" s="50">
        <f t="shared" si="3"/>
        <v>43860</v>
      </c>
      <c r="C48" s="49">
        <f t="shared" si="4"/>
        <v>54830755.520228937</v>
      </c>
      <c r="D48" s="49">
        <f t="shared" si="0"/>
        <v>64206764.160245381</v>
      </c>
      <c r="E48" s="49">
        <f t="shared" si="1"/>
        <v>-9376008.6400164459</v>
      </c>
      <c r="F48" s="49">
        <f t="shared" si="5"/>
        <v>-1188039214.6744595</v>
      </c>
    </row>
    <row r="49" spans="1:6">
      <c r="A49" s="49">
        <v>33</v>
      </c>
      <c r="B49" s="50">
        <f t="shared" si="3"/>
        <v>43890</v>
      </c>
      <c r="C49" s="49">
        <f t="shared" si="4"/>
        <v>54830755.520228937</v>
      </c>
      <c r="D49" s="49">
        <f t="shared" si="0"/>
        <v>64742434.023878977</v>
      </c>
      <c r="E49" s="49">
        <f t="shared" si="1"/>
        <v>-9911678.5036500432</v>
      </c>
      <c r="F49" s="49">
        <f t="shared" si="5"/>
        <v>-1252781648.6983385</v>
      </c>
    </row>
    <row r="50" spans="1:6">
      <c r="A50" s="49">
        <v>34</v>
      </c>
      <c r="B50" s="50">
        <f t="shared" si="3"/>
        <v>43920</v>
      </c>
      <c r="C50" s="49">
        <f t="shared" si="4"/>
        <v>54830755.520228937</v>
      </c>
      <c r="D50" s="49">
        <f t="shared" si="0"/>
        <v>65282572.921368405</v>
      </c>
      <c r="E50" s="49">
        <f t="shared" si="1"/>
        <v>-10451817.401139466</v>
      </c>
      <c r="F50" s="49">
        <f t="shared" si="5"/>
        <v>-1318064221.6197069</v>
      </c>
    </row>
    <row r="51" spans="1:6">
      <c r="A51" s="49">
        <v>35</v>
      </c>
      <c r="B51" s="50">
        <f t="shared" si="3"/>
        <v>43951</v>
      </c>
      <c r="C51" s="49">
        <f t="shared" si="4"/>
        <v>54830755.520228937</v>
      </c>
      <c r="D51" s="49">
        <f t="shared" si="0"/>
        <v>65827218.137364075</v>
      </c>
      <c r="E51" s="49">
        <f t="shared" si="1"/>
        <v>-10996462.617135134</v>
      </c>
      <c r="F51" s="49">
        <f t="shared" si="5"/>
        <v>-1383891439.757071</v>
      </c>
    </row>
    <row r="52" spans="1:6">
      <c r="A52" s="49">
        <v>36</v>
      </c>
      <c r="B52" s="50">
        <f t="shared" si="3"/>
        <v>43981</v>
      </c>
      <c r="C52" s="49">
        <f t="shared" si="4"/>
        <v>54830755.520228937</v>
      </c>
      <c r="D52" s="49">
        <f t="shared" si="0"/>
        <v>66376407.267578073</v>
      </c>
      <c r="E52" s="49">
        <f t="shared" si="1"/>
        <v>-11545651.747349137</v>
      </c>
      <c r="F52" s="49">
        <f t="shared" si="5"/>
        <v>-1450267847.0246491</v>
      </c>
    </row>
    <row r="53" spans="1:6">
      <c r="A53" s="49">
        <v>37</v>
      </c>
      <c r="B53" s="50">
        <f t="shared" si="3"/>
        <v>44012</v>
      </c>
      <c r="C53" s="49">
        <f t="shared" si="4"/>
        <v>54830755.520228937</v>
      </c>
      <c r="D53" s="49">
        <f t="shared" si="0"/>
        <v>66930178.221379332</v>
      </c>
      <c r="E53" s="49">
        <f t="shared" si="1"/>
        <v>-12099422.701150397</v>
      </c>
      <c r="F53" s="49">
        <f t="shared" si="5"/>
        <v>-1517198025.2460284</v>
      </c>
    </row>
    <row r="54" spans="1:6">
      <c r="A54" s="49">
        <v>38</v>
      </c>
      <c r="B54" s="50">
        <f t="shared" si="3"/>
        <v>44042</v>
      </c>
      <c r="C54" s="49">
        <f t="shared" si="4"/>
        <v>54830755.520228937</v>
      </c>
      <c r="D54" s="49">
        <f t="shared" si="0"/>
        <v>67488569.2244104</v>
      </c>
      <c r="E54" s="49">
        <f t="shared" si="1"/>
        <v>-12657813.704181463</v>
      </c>
      <c r="F54" s="49">
        <f t="shared" si="5"/>
        <v>-1584686594.4704387</v>
      </c>
    </row>
    <row r="55" spans="1:6">
      <c r="A55" s="49">
        <v>39</v>
      </c>
      <c r="B55" s="50">
        <f t="shared" si="3"/>
        <v>44073</v>
      </c>
      <c r="C55" s="49">
        <f t="shared" si="4"/>
        <v>54830755.520228937</v>
      </c>
      <c r="D55" s="49">
        <f t="shared" si="0"/>
        <v>68051618.82122609</v>
      </c>
      <c r="E55" s="49">
        <f t="shared" si="1"/>
        <v>-13220863.300997153</v>
      </c>
      <c r="F55" s="49">
        <f t="shared" si="5"/>
        <v>-1652738213.2916648</v>
      </c>
    </row>
    <row r="56" spans="1:6">
      <c r="A56" s="49">
        <v>40</v>
      </c>
      <c r="B56" s="50">
        <f t="shared" si="3"/>
        <v>44104</v>
      </c>
      <c r="C56" s="49">
        <f t="shared" si="4"/>
        <v>54830755.520228937</v>
      </c>
      <c r="D56" s="49">
        <f t="shared" si="0"/>
        <v>68619365.87795414</v>
      </c>
      <c r="E56" s="49">
        <f t="shared" si="1"/>
        <v>-13788610.357725209</v>
      </c>
      <c r="F56" s="49">
        <f t="shared" si="5"/>
        <v>-1721357579.1696191</v>
      </c>
    </row>
    <row r="57" spans="1:6">
      <c r="A57" s="49">
        <v>41</v>
      </c>
      <c r="B57" s="50">
        <f t="shared" si="3"/>
        <v>44134</v>
      </c>
      <c r="C57" s="49">
        <f t="shared" si="4"/>
        <v>54830755.520228937</v>
      </c>
      <c r="D57" s="49">
        <f t="shared" si="0"/>
        <v>69191849.584978059</v>
      </c>
      <c r="E57" s="49">
        <f t="shared" si="1"/>
        <v>-14361094.064749124</v>
      </c>
      <c r="F57" s="49">
        <f t="shared" si="5"/>
        <v>-1790549428.7545972</v>
      </c>
    </row>
    <row r="58" spans="1:6">
      <c r="A58" s="49">
        <v>42</v>
      </c>
      <c r="B58" s="50">
        <f t="shared" si="3"/>
        <v>44165</v>
      </c>
      <c r="C58" s="49">
        <f t="shared" si="4"/>
        <v>54830755.520228937</v>
      </c>
      <c r="D58" s="49">
        <f t="shared" si="0"/>
        <v>69769109.459642336</v>
      </c>
      <c r="E58" s="49">
        <f t="shared" si="1"/>
        <v>-14938353.939413393</v>
      </c>
      <c r="F58" s="49">
        <f t="shared" si="5"/>
        <v>-1860318538.2142396</v>
      </c>
    </row>
    <row r="59" spans="1:6">
      <c r="A59" s="49">
        <v>43</v>
      </c>
      <c r="B59" s="50">
        <f t="shared" si="3"/>
        <v>44195</v>
      </c>
      <c r="C59" s="49">
        <f t="shared" si="4"/>
        <v>54830755.520228937</v>
      </c>
      <c r="D59" s="49">
        <f t="shared" si="0"/>
        <v>70351185.348980233</v>
      </c>
      <c r="E59" s="49">
        <f t="shared" si="1"/>
        <v>-15520429.8287513</v>
      </c>
      <c r="F59" s="49">
        <f t="shared" si="5"/>
        <v>-1930669723.5632198</v>
      </c>
    </row>
    <row r="60" spans="1:6">
      <c r="A60" s="49">
        <v>44</v>
      </c>
      <c r="B60" s="50">
        <f t="shared" si="3"/>
        <v>44226</v>
      </c>
      <c r="C60" s="49">
        <f t="shared" si="4"/>
        <v>54830755.520228937</v>
      </c>
      <c r="D60" s="49">
        <f t="shared" si="0"/>
        <v>70938117.432464421</v>
      </c>
      <c r="E60" s="49">
        <f t="shared" si="1"/>
        <v>-16107361.912235478</v>
      </c>
      <c r="F60" s="49">
        <f t="shared" si="5"/>
        <v>-2001607840.9956841</v>
      </c>
    </row>
    <row r="61" spans="1:6">
      <c r="A61" s="49">
        <v>45</v>
      </c>
      <c r="B61" s="50">
        <f t="shared" si="3"/>
        <v>44255</v>
      </c>
      <c r="C61" s="49">
        <f t="shared" si="4"/>
        <v>54830755.520228937</v>
      </c>
      <c r="D61" s="49">
        <f t="shared" si="0"/>
        <v>71529946.224780351</v>
      </c>
      <c r="E61" s="49">
        <f t="shared" si="1"/>
        <v>-16699190.704551414</v>
      </c>
      <c r="F61" s="49">
        <f t="shared" si="5"/>
        <v>-2073137787.2204645</v>
      </c>
    </row>
    <row r="62" spans="1:6">
      <c r="A62" s="49">
        <v>46</v>
      </c>
      <c r="B62" s="50">
        <f t="shared" si="3"/>
        <v>44285</v>
      </c>
      <c r="C62" s="49">
        <f t="shared" si="4"/>
        <v>54830755.520228937</v>
      </c>
      <c r="D62" s="49">
        <f t="shared" si="0"/>
        <v>72126712.578623027</v>
      </c>
      <c r="E62" s="49">
        <f t="shared" si="1"/>
        <v>-17295957.058394093</v>
      </c>
      <c r="F62" s="49">
        <f t="shared" si="5"/>
        <v>-2145264499.7990875</v>
      </c>
    </row>
    <row r="63" spans="1:6">
      <c r="A63" s="49">
        <v>47</v>
      </c>
      <c r="B63" s="50">
        <f t="shared" si="3"/>
        <v>44316</v>
      </c>
      <c r="C63" s="49">
        <f t="shared" si="4"/>
        <v>54830755.520228937</v>
      </c>
      <c r="D63" s="49">
        <f t="shared" si="0"/>
        <v>72728457.687516913</v>
      </c>
      <c r="E63" s="49">
        <f t="shared" si="1"/>
        <v>-17897702.167287976</v>
      </c>
      <c r="F63" s="49">
        <f t="shared" si="5"/>
        <v>-2217992957.4866042</v>
      </c>
    </row>
    <row r="64" spans="1:6">
      <c r="A64" s="49">
        <v>48</v>
      </c>
      <c r="B64" s="50">
        <f t="shared" si="3"/>
        <v>44346</v>
      </c>
      <c r="C64" s="49">
        <f t="shared" si="4"/>
        <v>54830755.520228937</v>
      </c>
      <c r="D64" s="49">
        <f t="shared" si="0"/>
        <v>73335223.088659421</v>
      </c>
      <c r="E64" s="49">
        <f t="shared" si="1"/>
        <v>-18504467.568430487</v>
      </c>
      <c r="F64" s="49">
        <f t="shared" si="5"/>
        <v>-2291328180.5752635</v>
      </c>
    </row>
    <row r="65" spans="1:6">
      <c r="A65" s="49">
        <v>49</v>
      </c>
      <c r="B65" s="50">
        <f t="shared" si="3"/>
        <v>44377</v>
      </c>
      <c r="C65" s="49">
        <f t="shared" si="4"/>
        <v>54830755.520228937</v>
      </c>
      <c r="D65" s="49">
        <f t="shared" si="0"/>
        <v>73947050.665788203</v>
      </c>
      <c r="E65" s="49">
        <f t="shared" si="1"/>
        <v>-19116295.145559259</v>
      </c>
      <c r="F65" s="49">
        <f t="shared" si="5"/>
        <v>-2365275231.2410517</v>
      </c>
    </row>
    <row r="66" spans="1:6">
      <c r="A66" s="49">
        <v>50</v>
      </c>
      <c r="B66" s="50">
        <f t="shared" si="3"/>
        <v>44407</v>
      </c>
      <c r="C66" s="49">
        <f t="shared" si="4"/>
        <v>54830755.520228937</v>
      </c>
      <c r="D66" s="49">
        <f t="shared" si="0"/>
        <v>74563982.652072206</v>
      </c>
      <c r="E66" s="49">
        <f t="shared" si="1"/>
        <v>-19733227.131843273</v>
      </c>
      <c r="F66" s="49">
        <f t="shared" si="5"/>
        <v>-2439839213.8931241</v>
      </c>
    </row>
    <row r="67" spans="1:6">
      <c r="A67" s="49">
        <v>51</v>
      </c>
      <c r="B67" s="50">
        <f t="shared" si="3"/>
        <v>44438</v>
      </c>
      <c r="C67" s="49">
        <f t="shared" si="4"/>
        <v>54830755.520228937</v>
      </c>
      <c r="D67" s="49">
        <f t="shared" si="0"/>
        <v>75186061.633027047</v>
      </c>
      <c r="E67" s="49">
        <f t="shared" si="1"/>
        <v>-20355306.112798113</v>
      </c>
      <c r="F67" s="49">
        <f t="shared" si="5"/>
        <v>-2515025275.5261512</v>
      </c>
    </row>
    <row r="68" spans="1:6">
      <c r="A68" s="49">
        <v>52</v>
      </c>
      <c r="B68" s="50">
        <f t="shared" si="3"/>
        <v>44469</v>
      </c>
      <c r="C68" s="49">
        <f t="shared" si="4"/>
        <v>54830755.520228937</v>
      </c>
      <c r="D68" s="49">
        <f t="shared" si="0"/>
        <v>75813330.54945451</v>
      </c>
      <c r="E68" s="49">
        <f t="shared" si="1"/>
        <v>-20982575.029225577</v>
      </c>
      <c r="F68" s="49">
        <f t="shared" si="5"/>
        <v>-2590838606.0756059</v>
      </c>
    </row>
    <row r="69" spans="1:6">
      <c r="A69" s="49">
        <v>53</v>
      </c>
      <c r="B69" s="50">
        <f t="shared" si="3"/>
        <v>44499</v>
      </c>
      <c r="C69" s="49">
        <f t="shared" si="4"/>
        <v>54830755.520228937</v>
      </c>
      <c r="D69" s="49">
        <f t="shared" si="0"/>
        <v>76445832.7004067</v>
      </c>
      <c r="E69" s="49">
        <f t="shared" si="1"/>
        <v>-21615077.180177767</v>
      </c>
      <c r="F69" s="49">
        <f t="shared" si="5"/>
        <v>-2667284438.7760124</v>
      </c>
    </row>
    <row r="70" spans="1:6">
      <c r="A70" s="49">
        <v>54</v>
      </c>
      <c r="B70" s="50">
        <f t="shared" si="3"/>
        <v>44530</v>
      </c>
      <c r="C70" s="49">
        <f t="shared" si="4"/>
        <v>54830755.520228937</v>
      </c>
      <c r="D70" s="49">
        <f t="shared" si="0"/>
        <v>77083611.746174872</v>
      </c>
      <c r="E70" s="49">
        <f t="shared" si="1"/>
        <v>-22252856.225945942</v>
      </c>
      <c r="F70" s="49">
        <f t="shared" si="5"/>
        <v>-2744368050.5221872</v>
      </c>
    </row>
    <row r="71" spans="1:6">
      <c r="A71" s="49">
        <v>55</v>
      </c>
      <c r="B71" s="50">
        <f t="shared" si="3"/>
        <v>44560</v>
      </c>
      <c r="C71" s="49">
        <f t="shared" si="4"/>
        <v>54830755.520228937</v>
      </c>
      <c r="D71" s="49">
        <f t="shared" si="0"/>
        <v>77726711.711303234</v>
      </c>
      <c r="E71" s="49">
        <f t="shared" si="1"/>
        <v>-22895956.191074297</v>
      </c>
      <c r="F71" s="49">
        <f t="shared" si="5"/>
        <v>-2822094762.2334905</v>
      </c>
    </row>
    <row r="72" spans="1:6">
      <c r="A72" s="49">
        <v>56</v>
      </c>
      <c r="B72" s="50">
        <f t="shared" si="3"/>
        <v>44591</v>
      </c>
      <c r="C72" s="49">
        <f t="shared" si="4"/>
        <v>54830755.520228937</v>
      </c>
      <c r="D72" s="49">
        <f t="shared" si="0"/>
        <v>78375176.987627834</v>
      </c>
      <c r="E72" s="49">
        <f t="shared" si="1"/>
        <v>-23544421.467398893</v>
      </c>
      <c r="F72" s="49">
        <f t="shared" si="5"/>
        <v>-2900469939.2211185</v>
      </c>
    </row>
    <row r="73" spans="1:6">
      <c r="A73" s="49">
        <v>57</v>
      </c>
      <c r="B73" s="50">
        <f t="shared" si="3"/>
        <v>44620</v>
      </c>
      <c r="C73" s="49">
        <f t="shared" si="4"/>
        <v>54830755.520228937</v>
      </c>
      <c r="D73" s="49">
        <f t="shared" si="0"/>
        <v>79029052.337340847</v>
      </c>
      <c r="E73" s="49">
        <f t="shared" si="1"/>
        <v>-24198296.817111909</v>
      </c>
      <c r="F73" s="49">
        <f t="shared" si="5"/>
        <v>-2979498991.5584593</v>
      </c>
    </row>
    <row r="74" spans="1:6">
      <c r="A74" s="49">
        <v>58</v>
      </c>
      <c r="B74" s="50">
        <f t="shared" si="3"/>
        <v>44650</v>
      </c>
      <c r="C74" s="49">
        <f t="shared" si="4"/>
        <v>54830755.520228937</v>
      </c>
      <c r="D74" s="49">
        <f t="shared" si="0"/>
        <v>79688382.896080434</v>
      </c>
      <c r="E74" s="49">
        <f t="shared" si="1"/>
        <v>-24857627.375851501</v>
      </c>
      <c r="F74" s="49">
        <f t="shared" si="5"/>
        <v>-3059187374.4545398</v>
      </c>
    </row>
    <row r="75" spans="1:6">
      <c r="A75" s="49">
        <v>59</v>
      </c>
      <c r="B75" s="50">
        <f t="shared" si="3"/>
        <v>44681</v>
      </c>
      <c r="C75" s="49">
        <f t="shared" si="4"/>
        <v>54830755.520228937</v>
      </c>
      <c r="D75" s="49">
        <f t="shared" si="0"/>
        <v>80353214.176046342</v>
      </c>
      <c r="E75" s="49">
        <f t="shared" si="1"/>
        <v>-25522458.655817408</v>
      </c>
      <c r="F75" s="49">
        <f t="shared" si="5"/>
        <v>-3139540588.6305861</v>
      </c>
    </row>
    <row r="76" spans="1:6">
      <c r="A76" s="49">
        <v>60</v>
      </c>
      <c r="B76" s="50">
        <f t="shared" si="3"/>
        <v>44711</v>
      </c>
      <c r="C76" s="49">
        <f t="shared" si="4"/>
        <v>54830755.520228937</v>
      </c>
      <c r="D76" s="49">
        <f t="shared" si="0"/>
        <v>81023592.069141522</v>
      </c>
      <c r="E76" s="49">
        <f t="shared" si="1"/>
        <v>-26192836.548912581</v>
      </c>
      <c r="F76" s="49">
        <f t="shared" si="5"/>
        <v>-3220564180.6997275</v>
      </c>
    </row>
    <row r="77" spans="1:6">
      <c r="A77" s="61"/>
      <c r="B77" s="62"/>
      <c r="C77" s="61"/>
      <c r="D77" s="61"/>
      <c r="E77" s="61"/>
      <c r="F77" s="61"/>
    </row>
    <row r="79" spans="1:6">
      <c r="A79" s="53" t="s">
        <v>74</v>
      </c>
      <c r="B79" s="53">
        <v>1</v>
      </c>
      <c r="C79" s="53" t="s">
        <v>73</v>
      </c>
      <c r="D79" s="59" t="s">
        <v>72</v>
      </c>
      <c r="E79" s="52">
        <f>SUM(E83:E94)</f>
        <v>28890060.015080787</v>
      </c>
      <c r="F79" s="57">
        <f>F80-E80</f>
        <v>-276889122.83924079</v>
      </c>
    </row>
    <row r="80" spans="1:6">
      <c r="A80" s="53" t="s">
        <v>65</v>
      </c>
      <c r="B80" s="55">
        <f>PMT(B9,B10,B11,B12,B79)</f>
        <v>54377093.501256727</v>
      </c>
      <c r="C80" s="60"/>
      <c r="D80" s="59" t="s">
        <v>71</v>
      </c>
      <c r="E80" s="58">
        <f>F82+E79</f>
        <v>652525122.01508081</v>
      </c>
      <c r="F80" s="57">
        <v>375635999.17584002</v>
      </c>
    </row>
    <row r="81" spans="1:6">
      <c r="A81" s="52"/>
      <c r="B81" s="52"/>
      <c r="C81" s="52"/>
      <c r="D81" s="52"/>
      <c r="F81" s="51" t="s">
        <v>64</v>
      </c>
    </row>
    <row r="82" spans="1:6">
      <c r="A82" s="51" t="s">
        <v>63</v>
      </c>
      <c r="B82" s="51" t="s">
        <v>62</v>
      </c>
      <c r="C82" s="51" t="s">
        <v>61</v>
      </c>
      <c r="D82" s="51" t="s">
        <v>60</v>
      </c>
      <c r="E82" s="51" t="s">
        <v>59</v>
      </c>
      <c r="F82" s="51">
        <f>B3</f>
        <v>623635062</v>
      </c>
    </row>
    <row r="83" spans="1:6">
      <c r="A83" s="49">
        <v>1</v>
      </c>
      <c r="B83" s="50">
        <f>EDATE($B$7,$B$6*A83)</f>
        <v>42916</v>
      </c>
      <c r="C83" s="49">
        <f>B80</f>
        <v>54377093.501256727</v>
      </c>
      <c r="D83" s="49">
        <f t="shared" ref="D83:D142" si="6">C83-E83</f>
        <v>54377093.501256727</v>
      </c>
      <c r="E83" s="49">
        <v>0</v>
      </c>
      <c r="F83" s="49">
        <f t="shared" ref="F83:F94" si="7">F82-D83</f>
        <v>569257968.4987433</v>
      </c>
    </row>
    <row r="84" spans="1:6">
      <c r="A84" s="49">
        <v>2</v>
      </c>
      <c r="B84" s="50">
        <f t="shared" ref="B84:B142" si="8">EDATE($B$7,$B$6*A84)</f>
        <v>42946</v>
      </c>
      <c r="C84" s="49">
        <f t="shared" ref="C84:C142" si="9">$C$83</f>
        <v>54377093.501256727</v>
      </c>
      <c r="D84" s="49">
        <f t="shared" si="6"/>
        <v>49627837.837211527</v>
      </c>
      <c r="E84" s="49">
        <f t="shared" ref="E84:E142" si="10">F83*$B$9</f>
        <v>4749255.6640451998</v>
      </c>
      <c r="F84" s="49">
        <f t="shared" si="7"/>
        <v>519630130.66153175</v>
      </c>
    </row>
    <row r="85" spans="1:6">
      <c r="A85" s="49">
        <v>3</v>
      </c>
      <c r="B85" s="50">
        <f t="shared" si="8"/>
        <v>42977</v>
      </c>
      <c r="C85" s="49">
        <f t="shared" si="9"/>
        <v>54377093.501256727</v>
      </c>
      <c r="D85" s="49">
        <f t="shared" si="6"/>
        <v>50041877.346512161</v>
      </c>
      <c r="E85" s="49">
        <f t="shared" si="10"/>
        <v>4335216.1547445683</v>
      </c>
      <c r="F85" s="49">
        <f t="shared" si="7"/>
        <v>469588253.31501961</v>
      </c>
    </row>
    <row r="86" spans="1:6">
      <c r="A86" s="49">
        <v>4</v>
      </c>
      <c r="B86" s="50">
        <f t="shared" si="8"/>
        <v>43008</v>
      </c>
      <c r="C86" s="49">
        <f t="shared" si="9"/>
        <v>54377093.501256727</v>
      </c>
      <c r="D86" s="49">
        <f t="shared" si="6"/>
        <v>50459371.141204469</v>
      </c>
      <c r="E86" s="49">
        <f t="shared" si="10"/>
        <v>3917722.360052255</v>
      </c>
      <c r="F86" s="49">
        <f t="shared" si="7"/>
        <v>419128882.17381513</v>
      </c>
    </row>
    <row r="87" spans="1:6">
      <c r="A87" s="49">
        <v>5</v>
      </c>
      <c r="B87" s="50">
        <f t="shared" si="8"/>
        <v>43038</v>
      </c>
      <c r="C87" s="49">
        <f t="shared" si="9"/>
        <v>54377093.501256727</v>
      </c>
      <c r="D87" s="49">
        <f t="shared" si="6"/>
        <v>50880348.040005766</v>
      </c>
      <c r="E87" s="49">
        <f t="shared" si="10"/>
        <v>3496745.4612509632</v>
      </c>
      <c r="F87" s="49">
        <f t="shared" si="7"/>
        <v>368248534.13380939</v>
      </c>
    </row>
    <row r="88" spans="1:6">
      <c r="A88" s="49">
        <v>6</v>
      </c>
      <c r="B88" s="50">
        <f t="shared" si="8"/>
        <v>43069</v>
      </c>
      <c r="C88" s="49">
        <f t="shared" si="9"/>
        <v>54377093.501256727</v>
      </c>
      <c r="D88" s="49">
        <f t="shared" si="6"/>
        <v>51304837.102064669</v>
      </c>
      <c r="E88" s="49">
        <f t="shared" si="10"/>
        <v>3072256.3991920599</v>
      </c>
      <c r="F88" s="49">
        <f t="shared" si="7"/>
        <v>316943697.03174472</v>
      </c>
    </row>
    <row r="89" spans="1:6">
      <c r="A89" s="49">
        <v>7</v>
      </c>
      <c r="B89" s="50">
        <f t="shared" si="8"/>
        <v>43099</v>
      </c>
      <c r="C89" s="49">
        <f t="shared" si="9"/>
        <v>54377093.501256727</v>
      </c>
      <c r="D89" s="49">
        <f t="shared" si="6"/>
        <v>51732867.628967047</v>
      </c>
      <c r="E89" s="49">
        <f t="shared" si="10"/>
        <v>2644225.8722896776</v>
      </c>
      <c r="F89" s="49">
        <f t="shared" si="7"/>
        <v>265210829.40277767</v>
      </c>
    </row>
    <row r="90" spans="1:6">
      <c r="A90" s="49">
        <v>8</v>
      </c>
      <c r="B90" s="50">
        <f t="shared" si="8"/>
        <v>43130</v>
      </c>
      <c r="C90" s="49">
        <f t="shared" si="9"/>
        <v>54377093.501256727</v>
      </c>
      <c r="D90" s="49">
        <f t="shared" si="6"/>
        <v>52164469.166758634</v>
      </c>
      <c r="E90" s="49">
        <f t="shared" si="10"/>
        <v>2212624.3344980907</v>
      </c>
      <c r="F90" s="49">
        <f t="shared" si="7"/>
        <v>213046360.23601905</v>
      </c>
    </row>
    <row r="91" spans="1:6">
      <c r="A91" s="49">
        <v>9</v>
      </c>
      <c r="B91" s="50">
        <f t="shared" si="8"/>
        <v>43159</v>
      </c>
      <c r="C91" s="49">
        <f t="shared" si="9"/>
        <v>54377093.501256727</v>
      </c>
      <c r="D91" s="49">
        <f t="shared" si="6"/>
        <v>52599671.507984512</v>
      </c>
      <c r="E91" s="49">
        <f t="shared" si="10"/>
        <v>1777421.9932722137</v>
      </c>
      <c r="F91" s="49">
        <f t="shared" si="7"/>
        <v>160446688.72803453</v>
      </c>
    </row>
    <row r="92" spans="1:6">
      <c r="A92" s="49">
        <v>10</v>
      </c>
      <c r="B92" s="50">
        <f t="shared" si="8"/>
        <v>43189</v>
      </c>
      <c r="C92" s="49">
        <f t="shared" si="9"/>
        <v>54377093.501256727</v>
      </c>
      <c r="D92" s="49">
        <f t="shared" si="6"/>
        <v>53038504.693745643</v>
      </c>
      <c r="E92" s="49">
        <f t="shared" si="10"/>
        <v>1338588.807511084</v>
      </c>
      <c r="F92" s="49">
        <f t="shared" si="7"/>
        <v>107408184.03428888</v>
      </c>
    </row>
    <row r="93" spans="1:6">
      <c r="A93" s="49">
        <v>11</v>
      </c>
      <c r="B93" s="50">
        <f t="shared" si="8"/>
        <v>43220</v>
      </c>
      <c r="C93" s="49">
        <f t="shared" si="9"/>
        <v>54377093.501256727</v>
      </c>
      <c r="D93" s="49">
        <f t="shared" si="6"/>
        <v>53480999.015772536</v>
      </c>
      <c r="E93" s="49">
        <f t="shared" si="10"/>
        <v>896094.48548418831</v>
      </c>
      <c r="F93" s="49">
        <f t="shared" si="7"/>
        <v>53927185.018516347</v>
      </c>
    </row>
    <row r="94" spans="1:6">
      <c r="A94" s="49">
        <v>12</v>
      </c>
      <c r="B94" s="50">
        <f t="shared" si="8"/>
        <v>43250</v>
      </c>
      <c r="C94" s="49">
        <f t="shared" si="9"/>
        <v>54377093.501256727</v>
      </c>
      <c r="D94" s="49">
        <f t="shared" si="6"/>
        <v>53927185.018516235</v>
      </c>
      <c r="E94" s="49">
        <f t="shared" si="10"/>
        <v>449908.48274048814</v>
      </c>
      <c r="F94" s="49">
        <f t="shared" si="7"/>
        <v>1.1175870895385742E-7</v>
      </c>
    </row>
    <row r="95" spans="1:6">
      <c r="A95" s="49">
        <v>13</v>
      </c>
      <c r="B95" s="50">
        <f t="shared" si="8"/>
        <v>43281</v>
      </c>
      <c r="C95" s="49">
        <f t="shared" si="9"/>
        <v>54377093.501256727</v>
      </c>
      <c r="D95" s="49">
        <f t="shared" si="6"/>
        <v>54377093.501256727</v>
      </c>
      <c r="E95" s="49">
        <f t="shared" si="10"/>
        <v>9.3239042907953262E-10</v>
      </c>
      <c r="F95" s="49">
        <f t="shared" ref="F95:F142" si="11">F94-D95</f>
        <v>-54377093.501256615</v>
      </c>
    </row>
    <row r="96" spans="1:6">
      <c r="A96" s="49">
        <v>14</v>
      </c>
      <c r="B96" s="50">
        <f t="shared" si="8"/>
        <v>43311</v>
      </c>
      <c r="C96" s="49">
        <f t="shared" si="9"/>
        <v>54377093.501256727</v>
      </c>
      <c r="D96" s="49">
        <f t="shared" si="6"/>
        <v>54830755.520228937</v>
      </c>
      <c r="E96" s="49">
        <f t="shared" si="10"/>
        <v>-453662.0189722096</v>
      </c>
      <c r="F96" s="49">
        <f t="shared" si="11"/>
        <v>-109207849.02148555</v>
      </c>
    </row>
    <row r="97" spans="1:6">
      <c r="A97" s="49">
        <v>15</v>
      </c>
      <c r="B97" s="50">
        <f t="shared" si="8"/>
        <v>43342</v>
      </c>
      <c r="C97" s="49">
        <f t="shared" si="9"/>
        <v>54377093.501256727</v>
      </c>
      <c r="D97" s="49">
        <f t="shared" si="6"/>
        <v>55288202.390766509</v>
      </c>
      <c r="E97" s="49">
        <f t="shared" si="10"/>
        <v>-911108.88950977987</v>
      </c>
      <c r="F97" s="49">
        <f t="shared" si="11"/>
        <v>-164496051.41225207</v>
      </c>
    </row>
    <row r="98" spans="1:6">
      <c r="A98" s="49">
        <v>16</v>
      </c>
      <c r="B98" s="50">
        <f t="shared" si="8"/>
        <v>43373</v>
      </c>
      <c r="C98" s="49">
        <f t="shared" si="9"/>
        <v>54377093.501256727</v>
      </c>
      <c r="D98" s="49">
        <f t="shared" si="6"/>
        <v>55749465.689463407</v>
      </c>
      <c r="E98" s="49">
        <f t="shared" si="10"/>
        <v>-1372372.1882066778</v>
      </c>
      <c r="F98" s="49">
        <f t="shared" si="11"/>
        <v>-220245517.10171548</v>
      </c>
    </row>
    <row r="99" spans="1:6">
      <c r="A99" s="49">
        <v>17</v>
      </c>
      <c r="B99" s="50">
        <f t="shared" si="8"/>
        <v>43403</v>
      </c>
      <c r="C99" s="49">
        <f t="shared" si="9"/>
        <v>54377093.501256727</v>
      </c>
      <c r="D99" s="49">
        <f t="shared" si="6"/>
        <v>56214577.256353594</v>
      </c>
      <c r="E99" s="49">
        <f t="shared" si="10"/>
        <v>-1837483.7550968691</v>
      </c>
      <c r="F99" s="49">
        <f t="shared" si="11"/>
        <v>-276460094.35806906</v>
      </c>
    </row>
    <row r="100" spans="1:6">
      <c r="A100" s="49">
        <v>18</v>
      </c>
      <c r="B100" s="50">
        <f t="shared" si="8"/>
        <v>43434</v>
      </c>
      <c r="C100" s="49">
        <f t="shared" si="9"/>
        <v>54377093.501256727</v>
      </c>
      <c r="D100" s="49">
        <f t="shared" si="6"/>
        <v>56683569.197108895</v>
      </c>
      <c r="E100" s="49">
        <f t="shared" si="10"/>
        <v>-2306475.6958521665</v>
      </c>
      <c r="F100" s="49">
        <f t="shared" si="11"/>
        <v>-333143663.55517793</v>
      </c>
    </row>
    <row r="101" spans="1:6">
      <c r="A101" s="49">
        <v>19</v>
      </c>
      <c r="B101" s="50">
        <f t="shared" si="8"/>
        <v>43464</v>
      </c>
      <c r="C101" s="49">
        <f t="shared" si="9"/>
        <v>54377093.501256727</v>
      </c>
      <c r="D101" s="49">
        <f t="shared" si="6"/>
        <v>57156473.885255143</v>
      </c>
      <c r="E101" s="49">
        <f t="shared" si="10"/>
        <v>-2779380.3839984192</v>
      </c>
      <c r="F101" s="49">
        <f t="shared" si="11"/>
        <v>-390300137.44043308</v>
      </c>
    </row>
    <row r="102" spans="1:6">
      <c r="A102" s="49">
        <v>20</v>
      </c>
      <c r="B102" s="50">
        <f t="shared" si="8"/>
        <v>43495</v>
      </c>
      <c r="C102" s="49">
        <f t="shared" si="9"/>
        <v>54377093.501256727</v>
      </c>
      <c r="D102" s="49">
        <f t="shared" si="6"/>
        <v>57633323.964406915</v>
      </c>
      <c r="E102" s="49">
        <f t="shared" si="10"/>
        <v>-3256230.4631501855</v>
      </c>
      <c r="F102" s="49">
        <f t="shared" si="11"/>
        <v>-447933461.40483999</v>
      </c>
    </row>
    <row r="103" spans="1:6">
      <c r="A103" s="49">
        <v>21</v>
      </c>
      <c r="B103" s="50">
        <f t="shared" si="8"/>
        <v>43524</v>
      </c>
      <c r="C103" s="49">
        <f t="shared" si="9"/>
        <v>54377093.501256727</v>
      </c>
      <c r="D103" s="49">
        <f t="shared" si="6"/>
        <v>58114152.350520782</v>
      </c>
      <c r="E103" s="49">
        <f t="shared" si="10"/>
        <v>-3737058.8492640564</v>
      </c>
      <c r="F103" s="49">
        <f t="shared" si="11"/>
        <v>-506047613.75536078</v>
      </c>
    </row>
    <row r="104" spans="1:6">
      <c r="A104" s="49">
        <v>22</v>
      </c>
      <c r="B104" s="50">
        <f t="shared" si="8"/>
        <v>43554</v>
      </c>
      <c r="C104" s="49">
        <f t="shared" si="9"/>
        <v>54377093.501256727</v>
      </c>
      <c r="D104" s="49">
        <f t="shared" si="6"/>
        <v>58598992.234167501</v>
      </c>
      <c r="E104" s="49">
        <f t="shared" si="10"/>
        <v>-4221898.7329107719</v>
      </c>
      <c r="F104" s="49">
        <f t="shared" si="11"/>
        <v>-564646605.9895283</v>
      </c>
    </row>
    <row r="105" spans="1:6">
      <c r="A105" s="49">
        <v>23</v>
      </c>
      <c r="B105" s="50">
        <f t="shared" si="8"/>
        <v>43585</v>
      </c>
      <c r="C105" s="49">
        <f t="shared" si="9"/>
        <v>54377093.501256727</v>
      </c>
      <c r="D105" s="49">
        <f t="shared" si="6"/>
        <v>59087877.082823023</v>
      </c>
      <c r="E105" s="49">
        <f t="shared" si="10"/>
        <v>-4710783.5815662984</v>
      </c>
      <c r="F105" s="49">
        <f t="shared" si="11"/>
        <v>-623734483.07235134</v>
      </c>
    </row>
    <row r="106" spans="1:6">
      <c r="A106" s="49">
        <v>24</v>
      </c>
      <c r="B106" s="50">
        <f t="shared" si="8"/>
        <v>43615</v>
      </c>
      <c r="C106" s="49">
        <f t="shared" si="9"/>
        <v>54377093.501256727</v>
      </c>
      <c r="D106" s="49">
        <f t="shared" si="6"/>
        <v>59580840.643178746</v>
      </c>
      <c r="E106" s="49">
        <f t="shared" si="10"/>
        <v>-5203747.1419220176</v>
      </c>
      <c r="F106" s="49">
        <f t="shared" si="11"/>
        <v>-683315323.71553004</v>
      </c>
    </row>
    <row r="107" spans="1:6">
      <c r="A107" s="49">
        <v>25</v>
      </c>
      <c r="B107" s="50">
        <f t="shared" si="8"/>
        <v>43646</v>
      </c>
      <c r="C107" s="49">
        <f t="shared" si="9"/>
        <v>54377093.501256727</v>
      </c>
      <c r="D107" s="49">
        <f t="shared" si="6"/>
        <v>60077916.94347091</v>
      </c>
      <c r="E107" s="49">
        <f t="shared" si="10"/>
        <v>-5700823.4422141854</v>
      </c>
      <c r="F107" s="49">
        <f t="shared" si="11"/>
        <v>-743393240.65900099</v>
      </c>
    </row>
    <row r="108" spans="1:6">
      <c r="A108" s="49">
        <v>26</v>
      </c>
      <c r="B108" s="50">
        <f t="shared" si="8"/>
        <v>43676</v>
      </c>
      <c r="C108" s="49">
        <f t="shared" si="9"/>
        <v>54377093.501256727</v>
      </c>
      <c r="D108" s="49">
        <f t="shared" si="6"/>
        <v>60579140.295829564</v>
      </c>
      <c r="E108" s="49">
        <f t="shared" si="10"/>
        <v>-6202046.7945728377</v>
      </c>
      <c r="F108" s="49">
        <f t="shared" si="11"/>
        <v>-803972380.95483053</v>
      </c>
    </row>
    <row r="109" spans="1:6">
      <c r="A109" s="49">
        <v>27</v>
      </c>
      <c r="B109" s="50">
        <f t="shared" si="8"/>
        <v>43707</v>
      </c>
      <c r="C109" s="49">
        <f t="shared" si="9"/>
        <v>54377093.501256727</v>
      </c>
      <c r="D109" s="49">
        <f t="shared" si="6"/>
        <v>61084545.298647001</v>
      </c>
      <c r="E109" s="49">
        <f t="shared" si="10"/>
        <v>-6707451.7973902775</v>
      </c>
      <c r="F109" s="49">
        <f t="shared" si="11"/>
        <v>-865056926.25347757</v>
      </c>
    </row>
    <row r="110" spans="1:6">
      <c r="A110" s="49">
        <v>28</v>
      </c>
      <c r="B110" s="50">
        <f t="shared" si="8"/>
        <v>43738</v>
      </c>
      <c r="C110" s="49">
        <f t="shared" si="9"/>
        <v>54377093.501256727</v>
      </c>
      <c r="D110" s="49">
        <f t="shared" si="6"/>
        <v>61594166.838966057</v>
      </c>
      <c r="E110" s="49">
        <f t="shared" si="10"/>
        <v>-7217073.337709331</v>
      </c>
      <c r="F110" s="49">
        <f t="shared" si="11"/>
        <v>-926651093.09244359</v>
      </c>
    </row>
    <row r="111" spans="1:6">
      <c r="A111" s="49">
        <v>29</v>
      </c>
      <c r="B111" s="50">
        <f t="shared" si="8"/>
        <v>43768</v>
      </c>
      <c r="C111" s="49">
        <f t="shared" si="9"/>
        <v>54377093.501256727</v>
      </c>
      <c r="D111" s="49">
        <f t="shared" si="6"/>
        <v>62108040.094888255</v>
      </c>
      <c r="E111" s="49">
        <f t="shared" si="10"/>
        <v>-7730946.5936315274</v>
      </c>
      <c r="F111" s="49">
        <f t="shared" si="11"/>
        <v>-988759133.1873318</v>
      </c>
    </row>
    <row r="112" spans="1:6">
      <c r="A112" s="49">
        <v>30</v>
      </c>
      <c r="B112" s="50">
        <f t="shared" si="8"/>
        <v>43799</v>
      </c>
      <c r="C112" s="49">
        <f t="shared" si="9"/>
        <v>54377093.501256727</v>
      </c>
      <c r="D112" s="49">
        <f t="shared" si="6"/>
        <v>62626200.538002096</v>
      </c>
      <c r="E112" s="49">
        <f t="shared" si="10"/>
        <v>-8249107.0367453694</v>
      </c>
      <c r="F112" s="49">
        <f t="shared" si="11"/>
        <v>-1051385333.7253339</v>
      </c>
    </row>
    <row r="113" spans="1:6">
      <c r="A113" s="49">
        <v>31</v>
      </c>
      <c r="B113" s="50">
        <f t="shared" si="8"/>
        <v>43829</v>
      </c>
      <c r="C113" s="49">
        <f t="shared" si="9"/>
        <v>54377093.501256727</v>
      </c>
      <c r="D113" s="49">
        <f t="shared" si="6"/>
        <v>63148683.935831591</v>
      </c>
      <c r="E113" s="49">
        <f t="shared" si="10"/>
        <v>-8771590.4345748611</v>
      </c>
      <c r="F113" s="49">
        <f t="shared" si="11"/>
        <v>-1114534017.6611655</v>
      </c>
    </row>
    <row r="114" spans="1:6">
      <c r="A114" s="49">
        <v>32</v>
      </c>
      <c r="B114" s="50">
        <f t="shared" si="8"/>
        <v>43860</v>
      </c>
      <c r="C114" s="49">
        <f t="shared" si="9"/>
        <v>54377093.501256727</v>
      </c>
      <c r="D114" s="49">
        <f t="shared" si="6"/>
        <v>63675526.354305193</v>
      </c>
      <c r="E114" s="49">
        <f t="shared" si="10"/>
        <v>-9298432.8530484643</v>
      </c>
      <c r="F114" s="49">
        <f t="shared" si="11"/>
        <v>-1178209544.0154707</v>
      </c>
    </row>
    <row r="115" spans="1:6">
      <c r="A115" s="49">
        <v>33</v>
      </c>
      <c r="B115" s="50">
        <f t="shared" si="8"/>
        <v>43890</v>
      </c>
      <c r="C115" s="49">
        <f t="shared" si="9"/>
        <v>54377093.501256727</v>
      </c>
      <c r="D115" s="49">
        <f t="shared" si="6"/>
        <v>64206764.160245381</v>
      </c>
      <c r="E115" s="49">
        <f t="shared" si="10"/>
        <v>-9829670.6589886565</v>
      </c>
      <c r="F115" s="49">
        <f t="shared" si="11"/>
        <v>-1242416308.1757162</v>
      </c>
    </row>
    <row r="116" spans="1:6">
      <c r="A116" s="49">
        <v>34</v>
      </c>
      <c r="B116" s="50">
        <f t="shared" si="8"/>
        <v>43920</v>
      </c>
      <c r="C116" s="49">
        <f t="shared" si="9"/>
        <v>54377093.501256727</v>
      </c>
      <c r="D116" s="49">
        <f t="shared" si="6"/>
        <v>64742434.023878977</v>
      </c>
      <c r="E116" s="49">
        <f t="shared" si="10"/>
        <v>-10365340.522622254</v>
      </c>
      <c r="F116" s="49">
        <f t="shared" si="11"/>
        <v>-1307158742.1995952</v>
      </c>
    </row>
    <row r="117" spans="1:6">
      <c r="A117" s="49">
        <v>35</v>
      </c>
      <c r="B117" s="50">
        <f t="shared" si="8"/>
        <v>43951</v>
      </c>
      <c r="C117" s="49">
        <f t="shared" si="9"/>
        <v>54377093.501256727</v>
      </c>
      <c r="D117" s="49">
        <f t="shared" si="6"/>
        <v>65282572.921368405</v>
      </c>
      <c r="E117" s="49">
        <f t="shared" si="10"/>
        <v>-10905479.420111677</v>
      </c>
      <c r="F117" s="49">
        <f t="shared" si="11"/>
        <v>-1372441315.1209636</v>
      </c>
    </row>
    <row r="118" spans="1:6">
      <c r="A118" s="49">
        <v>36</v>
      </c>
      <c r="B118" s="50">
        <f t="shared" si="8"/>
        <v>43981</v>
      </c>
      <c r="C118" s="49">
        <f t="shared" si="9"/>
        <v>54377093.501256727</v>
      </c>
      <c r="D118" s="49">
        <f t="shared" si="6"/>
        <v>65827218.137364075</v>
      </c>
      <c r="E118" s="49">
        <f t="shared" si="10"/>
        <v>-11450124.636107344</v>
      </c>
      <c r="F118" s="49">
        <f t="shared" si="11"/>
        <v>-1438268533.2583277</v>
      </c>
    </row>
    <row r="119" spans="1:6">
      <c r="A119" s="49">
        <v>37</v>
      </c>
      <c r="B119" s="50">
        <f t="shared" si="8"/>
        <v>44012</v>
      </c>
      <c r="C119" s="49">
        <f t="shared" si="9"/>
        <v>54377093.501256727</v>
      </c>
      <c r="D119" s="49">
        <f t="shared" si="6"/>
        <v>66376407.267578073</v>
      </c>
      <c r="E119" s="49">
        <f t="shared" si="10"/>
        <v>-11999313.766321346</v>
      </c>
      <c r="F119" s="49">
        <f t="shared" si="11"/>
        <v>-1504644940.5259058</v>
      </c>
    </row>
    <row r="120" spans="1:6">
      <c r="A120" s="49">
        <v>38</v>
      </c>
      <c r="B120" s="50">
        <f t="shared" si="8"/>
        <v>44042</v>
      </c>
      <c r="C120" s="49">
        <f t="shared" si="9"/>
        <v>54377093.501256727</v>
      </c>
      <c r="D120" s="49">
        <f t="shared" si="6"/>
        <v>66930178.221379332</v>
      </c>
      <c r="E120" s="49">
        <f t="shared" si="10"/>
        <v>-12553084.720122606</v>
      </c>
      <c r="F120" s="49">
        <f t="shared" si="11"/>
        <v>-1571575118.7472851</v>
      </c>
    </row>
    <row r="121" spans="1:6">
      <c r="A121" s="49">
        <v>39</v>
      </c>
      <c r="B121" s="50">
        <f t="shared" si="8"/>
        <v>44073</v>
      </c>
      <c r="C121" s="49">
        <f t="shared" si="9"/>
        <v>54377093.501256727</v>
      </c>
      <c r="D121" s="49">
        <f t="shared" si="6"/>
        <v>67488569.2244104</v>
      </c>
      <c r="E121" s="49">
        <f t="shared" si="10"/>
        <v>-13111475.723153673</v>
      </c>
      <c r="F121" s="49">
        <f t="shared" si="11"/>
        <v>-1639063687.9716954</v>
      </c>
    </row>
    <row r="122" spans="1:6">
      <c r="A122" s="49">
        <v>40</v>
      </c>
      <c r="B122" s="50">
        <f t="shared" si="8"/>
        <v>44104</v>
      </c>
      <c r="C122" s="49">
        <f t="shared" si="9"/>
        <v>54377093.501256727</v>
      </c>
      <c r="D122" s="49">
        <f t="shared" si="6"/>
        <v>68051618.82122609</v>
      </c>
      <c r="E122" s="49">
        <f t="shared" si="10"/>
        <v>-13674525.319969364</v>
      </c>
      <c r="F122" s="49">
        <f t="shared" si="11"/>
        <v>-1707115306.7929215</v>
      </c>
    </row>
    <row r="123" spans="1:6">
      <c r="A123" s="49">
        <v>41</v>
      </c>
      <c r="B123" s="50">
        <f t="shared" si="8"/>
        <v>44134</v>
      </c>
      <c r="C123" s="49">
        <f t="shared" si="9"/>
        <v>54377093.501256727</v>
      </c>
      <c r="D123" s="49">
        <f t="shared" si="6"/>
        <v>68619365.87795414</v>
      </c>
      <c r="E123" s="49">
        <f t="shared" si="10"/>
        <v>-14242272.376697419</v>
      </c>
      <c r="F123" s="49">
        <f t="shared" si="11"/>
        <v>-1775734672.6708758</v>
      </c>
    </row>
    <row r="124" spans="1:6">
      <c r="A124" s="49">
        <v>42</v>
      </c>
      <c r="B124" s="50">
        <f t="shared" si="8"/>
        <v>44165</v>
      </c>
      <c r="C124" s="49">
        <f t="shared" si="9"/>
        <v>54377093.501256727</v>
      </c>
      <c r="D124" s="49">
        <f t="shared" si="6"/>
        <v>69191849.584978059</v>
      </c>
      <c r="E124" s="49">
        <f t="shared" si="10"/>
        <v>-14814756.083721334</v>
      </c>
      <c r="F124" s="49">
        <f t="shared" si="11"/>
        <v>-1844926522.2558539</v>
      </c>
    </row>
    <row r="125" spans="1:6">
      <c r="A125" s="49">
        <v>43</v>
      </c>
      <c r="B125" s="50">
        <f t="shared" si="8"/>
        <v>44195</v>
      </c>
      <c r="C125" s="49">
        <f t="shared" si="9"/>
        <v>54377093.501256727</v>
      </c>
      <c r="D125" s="49">
        <f t="shared" si="6"/>
        <v>69769109.459642336</v>
      </c>
      <c r="E125" s="49">
        <f t="shared" si="10"/>
        <v>-15392015.958385604</v>
      </c>
      <c r="F125" s="49">
        <f t="shared" si="11"/>
        <v>-1914695631.7154963</v>
      </c>
    </row>
    <row r="126" spans="1:6">
      <c r="A126" s="49">
        <v>44</v>
      </c>
      <c r="B126" s="50">
        <f t="shared" si="8"/>
        <v>44226</v>
      </c>
      <c r="C126" s="49">
        <f t="shared" si="9"/>
        <v>54377093.501256727</v>
      </c>
      <c r="D126" s="49">
        <f t="shared" si="6"/>
        <v>70351185.348980233</v>
      </c>
      <c r="E126" s="49">
        <f t="shared" si="10"/>
        <v>-15974091.84772351</v>
      </c>
      <c r="F126" s="49">
        <f t="shared" si="11"/>
        <v>-1985046817.0644765</v>
      </c>
    </row>
    <row r="127" spans="1:6">
      <c r="A127" s="49">
        <v>45</v>
      </c>
      <c r="B127" s="50">
        <f t="shared" si="8"/>
        <v>44255</v>
      </c>
      <c r="C127" s="49">
        <f t="shared" si="9"/>
        <v>54377093.501256727</v>
      </c>
      <c r="D127" s="49">
        <f t="shared" si="6"/>
        <v>70938117.432464421</v>
      </c>
      <c r="E127" s="49">
        <f t="shared" si="10"/>
        <v>-16561023.931207687</v>
      </c>
      <c r="F127" s="49">
        <f t="shared" si="11"/>
        <v>-2055984934.4969409</v>
      </c>
    </row>
    <row r="128" spans="1:6">
      <c r="A128" s="49">
        <v>46</v>
      </c>
      <c r="B128" s="50">
        <f t="shared" si="8"/>
        <v>44285</v>
      </c>
      <c r="C128" s="49">
        <f t="shared" si="9"/>
        <v>54377093.501256727</v>
      </c>
      <c r="D128" s="49">
        <f t="shared" si="6"/>
        <v>71529946.224780351</v>
      </c>
      <c r="E128" s="49">
        <f t="shared" si="10"/>
        <v>-17152852.723523624</v>
      </c>
      <c r="F128" s="49">
        <f t="shared" si="11"/>
        <v>-2127514880.7217212</v>
      </c>
    </row>
    <row r="129" spans="1:6">
      <c r="A129" s="49">
        <v>47</v>
      </c>
      <c r="B129" s="50">
        <f t="shared" si="8"/>
        <v>44316</v>
      </c>
      <c r="C129" s="49">
        <f t="shared" si="9"/>
        <v>54377093.501256727</v>
      </c>
      <c r="D129" s="49">
        <f t="shared" si="6"/>
        <v>72126712.578623027</v>
      </c>
      <c r="E129" s="49">
        <f t="shared" si="10"/>
        <v>-17749619.077366304</v>
      </c>
      <c r="F129" s="49">
        <f t="shared" si="11"/>
        <v>-2199641593.300344</v>
      </c>
    </row>
    <row r="130" spans="1:6">
      <c r="A130" s="49">
        <v>48</v>
      </c>
      <c r="B130" s="50">
        <f t="shared" si="8"/>
        <v>44346</v>
      </c>
      <c r="C130" s="49">
        <f t="shared" si="9"/>
        <v>54377093.501256727</v>
      </c>
      <c r="D130" s="49">
        <f t="shared" si="6"/>
        <v>72728457.687516913</v>
      </c>
      <c r="E130" s="49">
        <f t="shared" si="10"/>
        <v>-18351364.186260182</v>
      </c>
      <c r="F130" s="49">
        <f t="shared" si="11"/>
        <v>-2272370050.9878607</v>
      </c>
    </row>
    <row r="131" spans="1:6">
      <c r="A131" s="49">
        <v>49</v>
      </c>
      <c r="B131" s="50">
        <f t="shared" si="8"/>
        <v>44377</v>
      </c>
      <c r="C131" s="49">
        <f t="shared" si="9"/>
        <v>54377093.501256727</v>
      </c>
      <c r="D131" s="49">
        <f t="shared" si="6"/>
        <v>73335223.088659421</v>
      </c>
      <c r="E131" s="49">
        <f t="shared" si="10"/>
        <v>-18958129.587402694</v>
      </c>
      <c r="F131" s="49">
        <f t="shared" si="11"/>
        <v>-2345705274.07652</v>
      </c>
    </row>
    <row r="132" spans="1:6">
      <c r="A132" s="49">
        <v>50</v>
      </c>
      <c r="B132" s="50">
        <f t="shared" si="8"/>
        <v>44407</v>
      </c>
      <c r="C132" s="49">
        <f t="shared" si="9"/>
        <v>54377093.501256727</v>
      </c>
      <c r="D132" s="49">
        <f t="shared" si="6"/>
        <v>73947050.665788189</v>
      </c>
      <c r="E132" s="49">
        <f t="shared" si="10"/>
        <v>-19569957.164531466</v>
      </c>
      <c r="F132" s="49">
        <f t="shared" si="11"/>
        <v>-2419652324.7423081</v>
      </c>
    </row>
    <row r="133" spans="1:6">
      <c r="A133" s="49">
        <v>51</v>
      </c>
      <c r="B133" s="50">
        <f t="shared" si="8"/>
        <v>44438</v>
      </c>
      <c r="C133" s="49">
        <f t="shared" si="9"/>
        <v>54377093.501256727</v>
      </c>
      <c r="D133" s="49">
        <f t="shared" si="6"/>
        <v>74563982.652072206</v>
      </c>
      <c r="E133" s="49">
        <f t="shared" si="10"/>
        <v>-20186889.150815479</v>
      </c>
      <c r="F133" s="49">
        <f t="shared" si="11"/>
        <v>-2494216307.3943806</v>
      </c>
    </row>
    <row r="134" spans="1:6">
      <c r="A134" s="49">
        <v>52</v>
      </c>
      <c r="B134" s="50">
        <f t="shared" si="8"/>
        <v>44469</v>
      </c>
      <c r="C134" s="49">
        <f t="shared" si="9"/>
        <v>54377093.501256727</v>
      </c>
      <c r="D134" s="49">
        <f t="shared" si="6"/>
        <v>75186061.633027047</v>
      </c>
      <c r="E134" s="49">
        <f t="shared" si="10"/>
        <v>-20808968.131770324</v>
      </c>
      <c r="F134" s="49">
        <f t="shared" si="11"/>
        <v>-2569402369.0274076</v>
      </c>
    </row>
    <row r="135" spans="1:6">
      <c r="A135" s="49">
        <v>53</v>
      </c>
      <c r="B135" s="50">
        <f t="shared" si="8"/>
        <v>44499</v>
      </c>
      <c r="C135" s="49">
        <f t="shared" si="9"/>
        <v>54377093.501256727</v>
      </c>
      <c r="D135" s="49">
        <f t="shared" si="6"/>
        <v>75813330.54945451</v>
      </c>
      <c r="E135" s="49">
        <f t="shared" si="10"/>
        <v>-21436237.048197787</v>
      </c>
      <c r="F135" s="49">
        <f t="shared" si="11"/>
        <v>-2645215699.5768623</v>
      </c>
    </row>
    <row r="136" spans="1:6">
      <c r="A136" s="49">
        <v>54</v>
      </c>
      <c r="B136" s="50">
        <f t="shared" si="8"/>
        <v>44530</v>
      </c>
      <c r="C136" s="49">
        <f t="shared" si="9"/>
        <v>54377093.501256727</v>
      </c>
      <c r="D136" s="49">
        <f t="shared" si="6"/>
        <v>76445832.7004067</v>
      </c>
      <c r="E136" s="49">
        <f t="shared" si="10"/>
        <v>-22068739.199149974</v>
      </c>
      <c r="F136" s="49">
        <f t="shared" si="11"/>
        <v>-2721661532.2772689</v>
      </c>
    </row>
    <row r="137" spans="1:6">
      <c r="A137" s="49">
        <v>55</v>
      </c>
      <c r="B137" s="50">
        <f t="shared" si="8"/>
        <v>44560</v>
      </c>
      <c r="C137" s="49">
        <f t="shared" si="9"/>
        <v>54377093.501256727</v>
      </c>
      <c r="D137" s="49">
        <f t="shared" si="6"/>
        <v>77083611.746174872</v>
      </c>
      <c r="E137" s="49">
        <f t="shared" si="10"/>
        <v>-22706518.244918149</v>
      </c>
      <c r="F137" s="49">
        <f t="shared" si="11"/>
        <v>-2798745144.0234437</v>
      </c>
    </row>
    <row r="138" spans="1:6">
      <c r="A138" s="49">
        <v>56</v>
      </c>
      <c r="B138" s="50">
        <f t="shared" si="8"/>
        <v>44591</v>
      </c>
      <c r="C138" s="49">
        <f t="shared" si="9"/>
        <v>54377093.501256727</v>
      </c>
      <c r="D138" s="49">
        <f t="shared" si="6"/>
        <v>77726711.711303234</v>
      </c>
      <c r="E138" s="49">
        <f t="shared" si="10"/>
        <v>-23349618.210046507</v>
      </c>
      <c r="F138" s="49">
        <f t="shared" si="11"/>
        <v>-2876471855.7347469</v>
      </c>
    </row>
    <row r="139" spans="1:6">
      <c r="A139" s="49">
        <v>57</v>
      </c>
      <c r="B139" s="50">
        <f t="shared" si="8"/>
        <v>44620</v>
      </c>
      <c r="C139" s="49">
        <f t="shared" si="9"/>
        <v>54377093.501256727</v>
      </c>
      <c r="D139" s="49">
        <f t="shared" si="6"/>
        <v>78375176.987627834</v>
      </c>
      <c r="E139" s="49">
        <f t="shared" si="10"/>
        <v>-23998083.486371104</v>
      </c>
      <c r="F139" s="49">
        <f t="shared" si="11"/>
        <v>-2954847032.7223749</v>
      </c>
    </row>
    <row r="140" spans="1:6">
      <c r="A140" s="49">
        <v>58</v>
      </c>
      <c r="B140" s="50">
        <f t="shared" si="8"/>
        <v>44650</v>
      </c>
      <c r="C140" s="49">
        <f t="shared" si="9"/>
        <v>54377093.501256727</v>
      </c>
      <c r="D140" s="49">
        <f t="shared" si="6"/>
        <v>79029052.337340847</v>
      </c>
      <c r="E140" s="49">
        <f t="shared" si="10"/>
        <v>-24651958.83608412</v>
      </c>
      <c r="F140" s="49">
        <f t="shared" si="11"/>
        <v>-3033876085.0597157</v>
      </c>
    </row>
    <row r="141" spans="1:6">
      <c r="A141" s="49">
        <v>59</v>
      </c>
      <c r="B141" s="50">
        <f t="shared" si="8"/>
        <v>44681</v>
      </c>
      <c r="C141" s="49">
        <f t="shared" si="9"/>
        <v>54377093.501256727</v>
      </c>
      <c r="D141" s="49">
        <f t="shared" si="6"/>
        <v>79688382.896080434</v>
      </c>
      <c r="E141" s="49">
        <f t="shared" si="10"/>
        <v>-25311289.394823708</v>
      </c>
      <c r="F141" s="49">
        <f t="shared" si="11"/>
        <v>-3113564467.9557962</v>
      </c>
    </row>
    <row r="142" spans="1:6">
      <c r="A142" s="49">
        <v>60</v>
      </c>
      <c r="B142" s="50">
        <f t="shared" si="8"/>
        <v>44711</v>
      </c>
      <c r="C142" s="49">
        <f t="shared" si="9"/>
        <v>54377093.501256727</v>
      </c>
      <c r="D142" s="49">
        <f t="shared" si="6"/>
        <v>80353214.176046342</v>
      </c>
      <c r="E142" s="49">
        <f t="shared" si="10"/>
        <v>-25976120.674789619</v>
      </c>
      <c r="F142" s="49">
        <f t="shared" si="11"/>
        <v>-3193917682.1318426</v>
      </c>
    </row>
    <row r="144" spans="1:6" s="56" customFormat="1" ht="57" customHeight="1">
      <c r="A144" s="111" t="s">
        <v>70</v>
      </c>
      <c r="B144" s="111"/>
      <c r="C144" s="111"/>
      <c r="D144" s="111"/>
      <c r="E144" s="111"/>
      <c r="F144" s="111"/>
    </row>
    <row r="146" spans="1:6">
      <c r="A146" s="54" t="s">
        <v>68</v>
      </c>
      <c r="B146" s="54">
        <v>2</v>
      </c>
    </row>
    <row r="147" spans="1:6">
      <c r="A147" s="54" t="s">
        <v>67</v>
      </c>
      <c r="B147" s="54" t="s">
        <v>69</v>
      </c>
      <c r="D147" s="94" t="s">
        <v>72</v>
      </c>
      <c r="E147" s="57">
        <f ca="1">SUM(E151:E162)</f>
        <v>39378466.339188039</v>
      </c>
    </row>
    <row r="148" spans="1:6">
      <c r="A148" s="53" t="s">
        <v>65</v>
      </c>
      <c r="B148" s="55">
        <f ca="1">PMT(B9,B10-B146,-INDIRECT(CONCATENATE("F",150+B146)),0,0)</f>
        <v>65260769.297315314</v>
      </c>
      <c r="D148" s="94" t="s">
        <v>71</v>
      </c>
      <c r="E148" s="57">
        <f ca="1">F150+E147</f>
        <v>663013528.3391881</v>
      </c>
    </row>
    <row r="149" spans="1:6">
      <c r="A149" s="52"/>
      <c r="B149" s="52"/>
      <c r="C149" s="52"/>
      <c r="D149" s="52"/>
      <c r="E149" s="52"/>
      <c r="F149" s="51" t="s">
        <v>64</v>
      </c>
    </row>
    <row r="150" spans="1:6">
      <c r="A150" s="51" t="s">
        <v>63</v>
      </c>
      <c r="B150" s="51" t="s">
        <v>62</v>
      </c>
      <c r="C150" s="51" t="s">
        <v>61</v>
      </c>
      <c r="D150" s="51" t="s">
        <v>60</v>
      </c>
      <c r="E150" s="51" t="s">
        <v>59</v>
      </c>
      <c r="F150" s="51">
        <f>B3</f>
        <v>623635062</v>
      </c>
    </row>
    <row r="151" spans="1:6">
      <c r="A151" s="49">
        <v>1</v>
      </c>
      <c r="B151" s="50">
        <f t="shared" ref="B151:B210" si="12">EDATE($B$7,$B$6*A151)</f>
        <v>42916</v>
      </c>
      <c r="C151" s="93">
        <f>IF($B$15&lt;&gt;0,CEILING(E151,$B$15),E151)</f>
        <v>5203000</v>
      </c>
      <c r="D151" s="93">
        <v>0</v>
      </c>
      <c r="E151" s="93">
        <f>F150*$B$9</f>
        <v>5202917.6830174094</v>
      </c>
      <c r="F151" s="93">
        <f>F150-D151</f>
        <v>623635062</v>
      </c>
    </row>
    <row r="152" spans="1:6">
      <c r="A152" s="49">
        <v>2</v>
      </c>
      <c r="B152" s="50">
        <f t="shared" si="12"/>
        <v>42946</v>
      </c>
      <c r="C152" s="93">
        <f>IF($B$15&lt;&gt;0,CEILING(E152,$B$15),E152)</f>
        <v>5203000</v>
      </c>
      <c r="D152" s="93">
        <v>0</v>
      </c>
      <c r="E152" s="93">
        <f t="shared" ref="E152:E162" si="13">F151*$B$9</f>
        <v>5202917.6830174094</v>
      </c>
      <c r="F152" s="93">
        <f t="shared" ref="F152:F162" si="14">F151-D152</f>
        <v>623635062</v>
      </c>
    </row>
    <row r="153" spans="1:6">
      <c r="A153" s="49">
        <v>3</v>
      </c>
      <c r="B153" s="50">
        <f t="shared" si="12"/>
        <v>42977</v>
      </c>
      <c r="C153" s="93">
        <f ca="1">$B$148</f>
        <v>65260769.297315314</v>
      </c>
      <c r="D153" s="93">
        <f ca="1">C153-E153</f>
        <v>60057851.614297904</v>
      </c>
      <c r="E153" s="93">
        <f t="shared" si="13"/>
        <v>5202917.6830174094</v>
      </c>
      <c r="F153" s="93">
        <f t="shared" ca="1" si="14"/>
        <v>563577210.38570213</v>
      </c>
    </row>
    <row r="154" spans="1:6">
      <c r="A154" s="49">
        <v>4</v>
      </c>
      <c r="B154" s="50">
        <f t="shared" si="12"/>
        <v>43008</v>
      </c>
      <c r="C154" s="93">
        <f t="shared" ref="C154:C210" ca="1" si="15">$B$148</f>
        <v>65260769.297315314</v>
      </c>
      <c r="D154" s="93">
        <f t="shared" ref="D154:D162" ca="1" si="16">C154-E154</f>
        <v>60558907.563855894</v>
      </c>
      <c r="E154" s="93">
        <f t="shared" ca="1" si="13"/>
        <v>4701861.7334594196</v>
      </c>
      <c r="F154" s="93">
        <f t="shared" ca="1" si="14"/>
        <v>503018302.82184625</v>
      </c>
    </row>
    <row r="155" spans="1:6">
      <c r="A155" s="49">
        <v>5</v>
      </c>
      <c r="B155" s="50">
        <f t="shared" si="12"/>
        <v>43038</v>
      </c>
      <c r="C155" s="93">
        <f t="shared" ca="1" si="15"/>
        <v>65260769.297315314</v>
      </c>
      <c r="D155" s="93">
        <f t="shared" ca="1" si="16"/>
        <v>61064143.7672498</v>
      </c>
      <c r="E155" s="93">
        <f t="shared" ca="1" si="13"/>
        <v>4196625.5300655141</v>
      </c>
      <c r="F155" s="93">
        <f t="shared" ca="1" si="14"/>
        <v>441954159.05459642</v>
      </c>
    </row>
    <row r="156" spans="1:6">
      <c r="A156" s="49">
        <v>6</v>
      </c>
      <c r="B156" s="50">
        <f t="shared" si="12"/>
        <v>43069</v>
      </c>
      <c r="C156" s="93">
        <f t="shared" ca="1" si="15"/>
        <v>65260769.297315314</v>
      </c>
      <c r="D156" s="93">
        <f t="shared" ca="1" si="16"/>
        <v>61573595.099870577</v>
      </c>
      <c r="E156" s="93">
        <f t="shared" ca="1" si="13"/>
        <v>3687174.1974447365</v>
      </c>
      <c r="F156" s="93">
        <f t="shared" ca="1" si="14"/>
        <v>380380563.95472586</v>
      </c>
    </row>
    <row r="157" spans="1:6">
      <c r="A157" s="49">
        <v>7</v>
      </c>
      <c r="B157" s="50">
        <f t="shared" si="12"/>
        <v>43099</v>
      </c>
      <c r="C157" s="93">
        <f t="shared" ca="1" si="15"/>
        <v>65260769.297315314</v>
      </c>
      <c r="D157" s="93">
        <f t="shared" ca="1" si="16"/>
        <v>62087296.728070676</v>
      </c>
      <c r="E157" s="93">
        <f t="shared" ca="1" si="13"/>
        <v>3173472.5692446362</v>
      </c>
      <c r="F157" s="93">
        <f t="shared" ca="1" si="14"/>
        <v>318293267.22665519</v>
      </c>
    </row>
    <row r="158" spans="1:6">
      <c r="A158" s="49">
        <v>8</v>
      </c>
      <c r="B158" s="50">
        <f t="shared" si="12"/>
        <v>43130</v>
      </c>
      <c r="C158" s="93">
        <f t="shared" ca="1" si="15"/>
        <v>65260769.297315314</v>
      </c>
      <c r="D158" s="93">
        <f t="shared" ca="1" si="16"/>
        <v>62605284.111591503</v>
      </c>
      <c r="E158" s="93">
        <f t="shared" ca="1" si="13"/>
        <v>2655485.1857238105</v>
      </c>
      <c r="F158" s="93">
        <f t="shared" ca="1" si="14"/>
        <v>255687983.11506367</v>
      </c>
    </row>
    <row r="159" spans="1:6">
      <c r="A159" s="49">
        <v>9</v>
      </c>
      <c r="B159" s="50">
        <f t="shared" si="12"/>
        <v>43159</v>
      </c>
      <c r="C159" s="93">
        <f t="shared" ca="1" si="15"/>
        <v>65260769.297315314</v>
      </c>
      <c r="D159" s="93">
        <f t="shared" ca="1" si="16"/>
        <v>63127593.006011121</v>
      </c>
      <c r="E159" s="93">
        <f t="shared" ca="1" si="13"/>
        <v>2133176.2913041948</v>
      </c>
      <c r="F159" s="93">
        <f t="shared" ca="1" si="14"/>
        <v>192560390.10905254</v>
      </c>
    </row>
    <row r="160" spans="1:6">
      <c r="A160" s="49">
        <v>10</v>
      </c>
      <c r="B160" s="50">
        <f t="shared" si="12"/>
        <v>43189</v>
      </c>
      <c r="C160" s="93">
        <f t="shared" ca="1" si="15"/>
        <v>65260769.297315314</v>
      </c>
      <c r="D160" s="93">
        <f t="shared" ca="1" si="16"/>
        <v>63654259.465212382</v>
      </c>
      <c r="E160" s="93">
        <f t="shared" ca="1" si="13"/>
        <v>1606509.8321029297</v>
      </c>
      <c r="F160" s="93">
        <f t="shared" ca="1" si="14"/>
        <v>128906130.64384016</v>
      </c>
    </row>
    <row r="161" spans="1:6">
      <c r="A161" s="49">
        <v>11</v>
      </c>
      <c r="B161" s="50">
        <f t="shared" si="12"/>
        <v>43220</v>
      </c>
      <c r="C161" s="93">
        <f t="shared" ca="1" si="15"/>
        <v>65260769.297315314</v>
      </c>
      <c r="D161" s="93">
        <f t="shared" ca="1" si="16"/>
        <v>64185319.843871675</v>
      </c>
      <c r="E161" s="93">
        <f t="shared" ca="1" si="13"/>
        <v>1075449.4534436364</v>
      </c>
      <c r="F161" s="93">
        <f t="shared" ca="1" si="14"/>
        <v>64720810.799968489</v>
      </c>
    </row>
    <row r="162" spans="1:6">
      <c r="A162" s="49">
        <v>12</v>
      </c>
      <c r="B162" s="50">
        <f t="shared" si="12"/>
        <v>43250</v>
      </c>
      <c r="C162" s="93">
        <f t="shared" ca="1" si="15"/>
        <v>65260769.297315314</v>
      </c>
      <c r="D162" s="93">
        <f t="shared" ca="1" si="16"/>
        <v>64720810.799968384</v>
      </c>
      <c r="E162" s="93">
        <f t="shared" ca="1" si="13"/>
        <v>539958.49734693102</v>
      </c>
      <c r="F162" s="93">
        <f t="shared" ca="1" si="14"/>
        <v>1.0430812835693359E-7</v>
      </c>
    </row>
    <row r="163" spans="1:6">
      <c r="A163" s="49">
        <v>13</v>
      </c>
      <c r="B163" s="50">
        <f t="shared" si="12"/>
        <v>43281</v>
      </c>
      <c r="C163" s="93">
        <f t="shared" ca="1" si="15"/>
        <v>65260769.297315314</v>
      </c>
      <c r="D163" s="93">
        <f t="shared" ref="D163:D210" ca="1" si="17">C163-E163</f>
        <v>65260769.297315314</v>
      </c>
      <c r="E163" s="93">
        <f t="shared" ref="E163:E210" ca="1" si="18">F162*$B$9</f>
        <v>8.7023106714089706E-10</v>
      </c>
      <c r="F163" s="93">
        <f t="shared" ref="F163:F210" ca="1" si="19">F162-D163</f>
        <v>-65260769.29731521</v>
      </c>
    </row>
    <row r="164" spans="1:6">
      <c r="A164" s="49">
        <v>14</v>
      </c>
      <c r="B164" s="50">
        <f t="shared" si="12"/>
        <v>43311</v>
      </c>
      <c r="C164" s="93">
        <f t="shared" ca="1" si="15"/>
        <v>65260769.297315314</v>
      </c>
      <c r="D164" s="93">
        <f t="shared" ca="1" si="17"/>
        <v>65805232.608110242</v>
      </c>
      <c r="E164" s="93">
        <f t="shared" ca="1" si="18"/>
        <v>-544463.31079492928</v>
      </c>
      <c r="F164" s="93">
        <f t="shared" ca="1" si="19"/>
        <v>-131066001.90542546</v>
      </c>
    </row>
    <row r="165" spans="1:6">
      <c r="A165" s="49">
        <v>15</v>
      </c>
      <c r="B165" s="50">
        <f t="shared" si="12"/>
        <v>43342</v>
      </c>
      <c r="C165" s="93">
        <f t="shared" ca="1" si="15"/>
        <v>65260769.297315314</v>
      </c>
      <c r="D165" s="93">
        <f t="shared" ca="1" si="17"/>
        <v>66354238.315508731</v>
      </c>
      <c r="E165" s="93">
        <f t="shared" ca="1" si="18"/>
        <v>-1093469.0181934184</v>
      </c>
      <c r="F165" s="93">
        <f t="shared" ca="1" si="19"/>
        <v>-197420240.22093418</v>
      </c>
    </row>
    <row r="166" spans="1:6">
      <c r="A166" s="49">
        <v>16</v>
      </c>
      <c r="B166" s="50">
        <f t="shared" si="12"/>
        <v>43373</v>
      </c>
      <c r="C166" s="93">
        <f t="shared" ca="1" si="15"/>
        <v>65260769.297315314</v>
      </c>
      <c r="D166" s="93">
        <f t="shared" ca="1" si="17"/>
        <v>66907824.316218413</v>
      </c>
      <c r="E166" s="93">
        <f t="shared" ca="1" si="18"/>
        <v>-1647055.0189030957</v>
      </c>
      <c r="F166" s="93">
        <f t="shared" ca="1" si="19"/>
        <v>-264328064.53715259</v>
      </c>
    </row>
    <row r="167" spans="1:6">
      <c r="A167" s="49">
        <v>17</v>
      </c>
      <c r="B167" s="50">
        <f t="shared" si="12"/>
        <v>43403</v>
      </c>
      <c r="C167" s="93">
        <f t="shared" ca="1" si="15"/>
        <v>65260769.297315314</v>
      </c>
      <c r="D167" s="93">
        <f t="shared" ca="1" si="17"/>
        <v>67466028.823114902</v>
      </c>
      <c r="E167" s="93">
        <f t="shared" ca="1" si="18"/>
        <v>-2205259.5257995906</v>
      </c>
      <c r="F167" s="93">
        <f t="shared" ca="1" si="19"/>
        <v>-331794093.36026752</v>
      </c>
    </row>
    <row r="168" spans="1:6">
      <c r="A168" s="49">
        <v>18</v>
      </c>
      <c r="B168" s="50">
        <f t="shared" si="12"/>
        <v>43434</v>
      </c>
      <c r="C168" s="93">
        <f t="shared" ca="1" si="15"/>
        <v>65260769.297315314</v>
      </c>
      <c r="D168" s="93">
        <f t="shared" ca="1" si="17"/>
        <v>68028890.367879599</v>
      </c>
      <c r="E168" s="93">
        <f t="shared" ca="1" si="18"/>
        <v>-2768121.0705642863</v>
      </c>
      <c r="F168" s="93">
        <f t="shared" ca="1" si="19"/>
        <v>-399822983.72814715</v>
      </c>
    </row>
    <row r="169" spans="1:6">
      <c r="A169" s="49">
        <v>19</v>
      </c>
      <c r="B169" s="50">
        <f t="shared" si="12"/>
        <v>43464</v>
      </c>
      <c r="C169" s="93">
        <f t="shared" ca="1" si="15"/>
        <v>65260769.297315314</v>
      </c>
      <c r="D169" s="93">
        <f t="shared" ca="1" si="17"/>
        <v>68596447.803659394</v>
      </c>
      <c r="E169" s="93">
        <f t="shared" ca="1" si="18"/>
        <v>-3335678.5063440818</v>
      </c>
      <c r="F169" s="93">
        <f t="shared" ca="1" si="19"/>
        <v>-468419431.53180653</v>
      </c>
    </row>
    <row r="170" spans="1:6">
      <c r="A170" s="49">
        <v>20</v>
      </c>
      <c r="B170" s="50">
        <f t="shared" si="12"/>
        <v>43495</v>
      </c>
      <c r="C170" s="93">
        <f t="shared" ca="1" si="15"/>
        <v>65260769.297315314</v>
      </c>
      <c r="D170" s="93">
        <f t="shared" ca="1" si="17"/>
        <v>69168740.30774866</v>
      </c>
      <c r="E170" s="93">
        <f t="shared" ca="1" si="18"/>
        <v>-3907971.0104333404</v>
      </c>
      <c r="F170" s="93">
        <f t="shared" ca="1" si="19"/>
        <v>-537588171.83955514</v>
      </c>
    </row>
    <row r="171" spans="1:6">
      <c r="A171" s="49">
        <v>21</v>
      </c>
      <c r="B171" s="50">
        <f t="shared" si="12"/>
        <v>43524</v>
      </c>
      <c r="C171" s="93">
        <f t="shared" ca="1" si="15"/>
        <v>65260769.297315314</v>
      </c>
      <c r="D171" s="93">
        <f t="shared" ca="1" si="17"/>
        <v>69745807.384293526</v>
      </c>
      <c r="E171" s="93">
        <f t="shared" ca="1" si="18"/>
        <v>-4485038.0869782194</v>
      </c>
      <c r="F171" s="93">
        <f t="shared" ca="1" si="19"/>
        <v>-607333979.2238487</v>
      </c>
    </row>
    <row r="172" spans="1:6">
      <c r="A172" s="49">
        <v>22</v>
      </c>
      <c r="B172" s="50">
        <f t="shared" si="12"/>
        <v>43554</v>
      </c>
      <c r="C172" s="93">
        <f t="shared" ca="1" si="15"/>
        <v>65260769.297315314</v>
      </c>
      <c r="D172" s="93">
        <f t="shared" ca="1" si="17"/>
        <v>70327688.867018864</v>
      </c>
      <c r="E172" s="93">
        <f t="shared" ca="1" si="18"/>
        <v>-5066919.5697035557</v>
      </c>
      <c r="F172" s="93">
        <f t="shared" ca="1" si="19"/>
        <v>-677661668.09086752</v>
      </c>
    </row>
    <row r="173" spans="1:6">
      <c r="A173" s="49">
        <v>23</v>
      </c>
      <c r="B173" s="50">
        <f t="shared" si="12"/>
        <v>43585</v>
      </c>
      <c r="C173" s="93">
        <f t="shared" ca="1" si="15"/>
        <v>65260769.297315314</v>
      </c>
      <c r="D173" s="93">
        <f t="shared" ca="1" si="17"/>
        <v>70914424.921977818</v>
      </c>
      <c r="E173" s="93">
        <f t="shared" ca="1" si="18"/>
        <v>-5653655.6246625036</v>
      </c>
      <c r="F173" s="93">
        <f t="shared" ca="1" si="19"/>
        <v>-748576093.01284528</v>
      </c>
    </row>
    <row r="174" spans="1:6">
      <c r="A174" s="49">
        <v>24</v>
      </c>
      <c r="B174" s="50">
        <f t="shared" si="12"/>
        <v>43615</v>
      </c>
      <c r="C174" s="93">
        <f t="shared" ca="1" si="15"/>
        <v>65260769.297315314</v>
      </c>
      <c r="D174" s="93">
        <f t="shared" ca="1" si="17"/>
        <v>71506056.050324425</v>
      </c>
      <c r="E174" s="93">
        <f t="shared" ca="1" si="18"/>
        <v>-6245286.7530091144</v>
      </c>
      <c r="F174" s="93">
        <f t="shared" ca="1" si="19"/>
        <v>-820082149.06316972</v>
      </c>
    </row>
    <row r="175" spans="1:6">
      <c r="A175" s="49">
        <v>25</v>
      </c>
      <c r="B175" s="50">
        <f t="shared" si="12"/>
        <v>43646</v>
      </c>
      <c r="C175" s="93">
        <f t="shared" ca="1" si="15"/>
        <v>65260769.297315314</v>
      </c>
      <c r="D175" s="93">
        <f t="shared" ca="1" si="17"/>
        <v>72102623.091109365</v>
      </c>
      <c r="E175" s="93">
        <f t="shared" ca="1" si="18"/>
        <v>-6841853.7937940462</v>
      </c>
      <c r="F175" s="93">
        <f t="shared" ca="1" si="19"/>
        <v>-892184772.15427911</v>
      </c>
    </row>
    <row r="176" spans="1:6">
      <c r="A176" s="49">
        <v>26</v>
      </c>
      <c r="B176" s="50">
        <f t="shared" si="12"/>
        <v>43676</v>
      </c>
      <c r="C176" s="93">
        <f t="shared" ca="1" si="15"/>
        <v>65260769.297315314</v>
      </c>
      <c r="D176" s="93">
        <f t="shared" ca="1" si="17"/>
        <v>72704167.224098906</v>
      </c>
      <c r="E176" s="93">
        <f t="shared" ca="1" si="18"/>
        <v>-7443397.9267835934</v>
      </c>
      <c r="F176" s="93">
        <f t="shared" ca="1" si="19"/>
        <v>-964888939.37837803</v>
      </c>
    </row>
    <row r="177" spans="1:6">
      <c r="A177" s="49">
        <v>27</v>
      </c>
      <c r="B177" s="50">
        <f t="shared" si="12"/>
        <v>43707</v>
      </c>
      <c r="C177" s="93">
        <f t="shared" ca="1" si="15"/>
        <v>65260769.297315314</v>
      </c>
      <c r="D177" s="93">
        <f t="shared" ca="1" si="17"/>
        <v>73310729.972617552</v>
      </c>
      <c r="E177" s="93">
        <f t="shared" ca="1" si="18"/>
        <v>-8049960.6753022438</v>
      </c>
      <c r="F177" s="93">
        <f t="shared" ca="1" si="19"/>
        <v>-1038199669.3509955</v>
      </c>
    </row>
    <row r="178" spans="1:6">
      <c r="A178" s="49">
        <v>28</v>
      </c>
      <c r="B178" s="50">
        <f t="shared" si="12"/>
        <v>43738</v>
      </c>
      <c r="C178" s="93">
        <f t="shared" ca="1" si="15"/>
        <v>65260769.297315314</v>
      </c>
      <c r="D178" s="93">
        <f t="shared" ca="1" si="17"/>
        <v>73922353.206414253</v>
      </c>
      <c r="E178" s="93">
        <f t="shared" ca="1" si="18"/>
        <v>-8661583.9090989437</v>
      </c>
      <c r="F178" s="93">
        <f t="shared" ca="1" si="19"/>
        <v>-1112122022.5574098</v>
      </c>
    </row>
    <row r="179" spans="1:6">
      <c r="A179" s="49">
        <v>29</v>
      </c>
      <c r="B179" s="50">
        <f t="shared" si="12"/>
        <v>43768</v>
      </c>
      <c r="C179" s="93">
        <f t="shared" ca="1" si="15"/>
        <v>65260769.297315314</v>
      </c>
      <c r="D179" s="93">
        <f t="shared" ca="1" si="17"/>
        <v>74539079.144552603</v>
      </c>
      <c r="E179" s="93">
        <f t="shared" ca="1" si="18"/>
        <v>-9278309.8472372834</v>
      </c>
      <c r="F179" s="93">
        <f t="shared" ca="1" si="19"/>
        <v>-1186661101.7019625</v>
      </c>
    </row>
    <row r="180" spans="1:6">
      <c r="A180" s="49">
        <v>30</v>
      </c>
      <c r="B180" s="50">
        <f t="shared" si="12"/>
        <v>43799</v>
      </c>
      <c r="C180" s="93">
        <f t="shared" ca="1" si="15"/>
        <v>65260769.297315314</v>
      </c>
      <c r="D180" s="93">
        <f t="shared" ca="1" si="17"/>
        <v>75160950.358325094</v>
      </c>
      <c r="E180" s="93">
        <f t="shared" ca="1" si="18"/>
        <v>-9900181.0610097814</v>
      </c>
      <c r="F180" s="93">
        <f t="shared" ca="1" si="19"/>
        <v>-1261822052.0602875</v>
      </c>
    </row>
    <row r="181" spans="1:6">
      <c r="A181" s="49">
        <v>31</v>
      </c>
      <c r="B181" s="50">
        <f t="shared" si="12"/>
        <v>43829</v>
      </c>
      <c r="C181" s="93">
        <f t="shared" ca="1" si="15"/>
        <v>65260769.297315314</v>
      </c>
      <c r="D181" s="93">
        <f t="shared" ca="1" si="17"/>
        <v>75788009.774191812</v>
      </c>
      <c r="E181" s="93">
        <f t="shared" ca="1" si="18"/>
        <v>-10527240.476876497</v>
      </c>
      <c r="F181" s="93">
        <f t="shared" ca="1" si="19"/>
        <v>-1337610061.8344793</v>
      </c>
    </row>
    <row r="182" spans="1:6">
      <c r="A182" s="49">
        <v>32</v>
      </c>
      <c r="B182" s="50">
        <f t="shared" si="12"/>
        <v>43860</v>
      </c>
      <c r="C182" s="93">
        <f t="shared" ca="1" si="15"/>
        <v>65260769.297315314</v>
      </c>
      <c r="D182" s="93">
        <f t="shared" ca="1" si="17"/>
        <v>76420300.676743478</v>
      </c>
      <c r="E182" s="93">
        <f t="shared" ca="1" si="18"/>
        <v>-11159531.379428156</v>
      </c>
      <c r="F182" s="93">
        <f t="shared" ca="1" si="19"/>
        <v>-1414030362.5112228</v>
      </c>
    </row>
    <row r="183" spans="1:6">
      <c r="A183" s="49">
        <v>33</v>
      </c>
      <c r="B183" s="50">
        <f t="shared" si="12"/>
        <v>43890</v>
      </c>
      <c r="C183" s="93">
        <f t="shared" ca="1" si="15"/>
        <v>65260769.297315314</v>
      </c>
      <c r="D183" s="93">
        <f t="shared" ca="1" si="17"/>
        <v>77057866.711689293</v>
      </c>
      <c r="E183" s="93">
        <f t="shared" ca="1" si="18"/>
        <v>-11797097.414373985</v>
      </c>
      <c r="F183" s="93">
        <f t="shared" ca="1" si="19"/>
        <v>-1491088229.2229121</v>
      </c>
    </row>
    <row r="184" spans="1:6">
      <c r="A184" s="49">
        <v>34</v>
      </c>
      <c r="B184" s="50">
        <f t="shared" si="12"/>
        <v>43920</v>
      </c>
      <c r="C184" s="93">
        <f t="shared" ca="1" si="15"/>
        <v>65260769.297315314</v>
      </c>
      <c r="D184" s="93">
        <f t="shared" ca="1" si="17"/>
        <v>77700751.888869807</v>
      </c>
      <c r="E184" s="93">
        <f t="shared" ca="1" si="18"/>
        <v>-12439982.591554491</v>
      </c>
      <c r="F184" s="93">
        <f t="shared" ca="1" si="19"/>
        <v>-1568788981.1117818</v>
      </c>
    </row>
    <row r="185" spans="1:6">
      <c r="A185" s="49">
        <v>35</v>
      </c>
      <c r="B185" s="50">
        <f t="shared" si="12"/>
        <v>43951</v>
      </c>
      <c r="C185" s="93">
        <f t="shared" ca="1" si="15"/>
        <v>65260769.297315314</v>
      </c>
      <c r="D185" s="93">
        <f t="shared" ca="1" si="17"/>
        <v>78349000.585294694</v>
      </c>
      <c r="E185" s="93">
        <f t="shared" ca="1" si="18"/>
        <v>-13088231.287979372</v>
      </c>
      <c r="F185" s="93">
        <f t="shared" ca="1" si="19"/>
        <v>-1647137981.6970766</v>
      </c>
    </row>
    <row r="186" spans="1:6">
      <c r="A186" s="49">
        <v>36</v>
      </c>
      <c r="B186" s="50">
        <f t="shared" si="12"/>
        <v>43981</v>
      </c>
      <c r="C186" s="93">
        <f t="shared" ca="1" si="15"/>
        <v>65260769.297315314</v>
      </c>
      <c r="D186" s="93">
        <f t="shared" ca="1" si="17"/>
        <v>79002657.548206061</v>
      </c>
      <c r="E186" s="93">
        <f t="shared" ca="1" si="18"/>
        <v>-13741888.250890752</v>
      </c>
      <c r="F186" s="93">
        <f t="shared" ca="1" si="19"/>
        <v>-1726140639.2452826</v>
      </c>
    </row>
    <row r="187" spans="1:6">
      <c r="A187" s="49">
        <v>37</v>
      </c>
      <c r="B187" s="50">
        <f t="shared" si="12"/>
        <v>44012</v>
      </c>
      <c r="C187" s="93">
        <f t="shared" ca="1" si="15"/>
        <v>65260769.297315314</v>
      </c>
      <c r="D187" s="93">
        <f t="shared" ca="1" si="17"/>
        <v>79661767.898167327</v>
      </c>
      <c r="E187" s="93">
        <f t="shared" ca="1" si="18"/>
        <v>-14400998.600852011</v>
      </c>
      <c r="F187" s="93">
        <f t="shared" ca="1" si="19"/>
        <v>-1805802407.14345</v>
      </c>
    </row>
    <row r="188" spans="1:6">
      <c r="A188" s="49">
        <v>38</v>
      </c>
      <c r="B188" s="50">
        <f t="shared" si="12"/>
        <v>44042</v>
      </c>
      <c r="C188" s="93">
        <f t="shared" ca="1" si="15"/>
        <v>65260769.297315314</v>
      </c>
      <c r="D188" s="93">
        <f t="shared" ca="1" si="17"/>
        <v>80326377.132177651</v>
      </c>
      <c r="E188" s="93">
        <f t="shared" ca="1" si="18"/>
        <v>-15065607.834862338</v>
      </c>
      <c r="F188" s="93">
        <f t="shared" ca="1" si="19"/>
        <v>-1886128784.2756276</v>
      </c>
    </row>
    <row r="189" spans="1:6">
      <c r="A189" s="49">
        <v>39</v>
      </c>
      <c r="B189" s="50">
        <f t="shared" si="12"/>
        <v>44073</v>
      </c>
      <c r="C189" s="93">
        <f t="shared" ca="1" si="15"/>
        <v>65260769.297315314</v>
      </c>
      <c r="D189" s="93">
        <f t="shared" ca="1" si="17"/>
        <v>80996531.126812637</v>
      </c>
      <c r="E189" s="93">
        <f t="shared" ca="1" si="18"/>
        <v>-15735761.829497317</v>
      </c>
      <c r="F189" s="93">
        <f t="shared" ca="1" si="19"/>
        <v>-1967125315.4024403</v>
      </c>
    </row>
    <row r="190" spans="1:6">
      <c r="A190" s="49">
        <v>40</v>
      </c>
      <c r="B190" s="50">
        <f t="shared" si="12"/>
        <v>44104</v>
      </c>
      <c r="C190" s="93">
        <f t="shared" ca="1" si="15"/>
        <v>65260769.297315314</v>
      </c>
      <c r="D190" s="93">
        <f t="shared" ca="1" si="17"/>
        <v>81672276.141390979</v>
      </c>
      <c r="E190" s="93">
        <f t="shared" ca="1" si="18"/>
        <v>-16411506.844075672</v>
      </c>
      <c r="F190" s="93">
        <f t="shared" ca="1" si="19"/>
        <v>-2048797591.5438313</v>
      </c>
    </row>
    <row r="191" spans="1:6">
      <c r="A191" s="49">
        <v>41</v>
      </c>
      <c r="B191" s="50">
        <f t="shared" si="12"/>
        <v>44134</v>
      </c>
      <c r="C191" s="93">
        <f t="shared" ca="1" si="15"/>
        <v>65260769.297315314</v>
      </c>
      <c r="D191" s="93">
        <f t="shared" ca="1" si="17"/>
        <v>82353658.821167767</v>
      </c>
      <c r="E191" s="93">
        <f t="shared" ca="1" si="18"/>
        <v>-17092889.52385246</v>
      </c>
      <c r="F191" s="93">
        <f t="shared" ca="1" si="19"/>
        <v>-2131151250.3649991</v>
      </c>
    </row>
    <row r="192" spans="1:6">
      <c r="A192" s="49">
        <v>42</v>
      </c>
      <c r="B192" s="50">
        <f t="shared" si="12"/>
        <v>44165</v>
      </c>
      <c r="C192" s="93">
        <f t="shared" ca="1" si="15"/>
        <v>65260769.297315314</v>
      </c>
      <c r="D192" s="93">
        <f t="shared" ca="1" si="17"/>
        <v>83040726.200554207</v>
      </c>
      <c r="E192" s="93">
        <f t="shared" ca="1" si="18"/>
        <v>-17779956.903238896</v>
      </c>
      <c r="F192" s="93">
        <f t="shared" ca="1" si="19"/>
        <v>-2214191976.5655532</v>
      </c>
    </row>
    <row r="193" spans="1:6">
      <c r="A193" s="49">
        <v>43</v>
      </c>
      <c r="B193" s="50">
        <f t="shared" si="12"/>
        <v>44195</v>
      </c>
      <c r="C193" s="93">
        <f t="shared" ca="1" si="15"/>
        <v>65260769.297315314</v>
      </c>
      <c r="D193" s="93">
        <f t="shared" ca="1" si="17"/>
        <v>83733525.706364334</v>
      </c>
      <c r="E193" s="93">
        <f t="shared" ca="1" si="18"/>
        <v>-18472756.409049027</v>
      </c>
      <c r="F193" s="93">
        <f t="shared" ca="1" si="19"/>
        <v>-2297925502.2719173</v>
      </c>
    </row>
    <row r="194" spans="1:6">
      <c r="A194" s="49">
        <v>44</v>
      </c>
      <c r="B194" s="50">
        <f t="shared" si="12"/>
        <v>44226</v>
      </c>
      <c r="C194" s="93">
        <f t="shared" ca="1" si="15"/>
        <v>65260769.297315314</v>
      </c>
      <c r="D194" s="93">
        <f t="shared" ca="1" si="17"/>
        <v>84432105.161088824</v>
      </c>
      <c r="E194" s="93">
        <f t="shared" ca="1" si="18"/>
        <v>-19171335.863773517</v>
      </c>
      <c r="F194" s="93">
        <f t="shared" ca="1" si="19"/>
        <v>-2382357607.4330063</v>
      </c>
    </row>
    <row r="195" spans="1:6">
      <c r="A195" s="49">
        <v>45</v>
      </c>
      <c r="B195" s="50">
        <f t="shared" si="12"/>
        <v>44255</v>
      </c>
      <c r="C195" s="93">
        <f t="shared" ca="1" si="15"/>
        <v>65260769.297315314</v>
      </c>
      <c r="D195" s="93">
        <f t="shared" ca="1" si="17"/>
        <v>85136512.786196053</v>
      </c>
      <c r="E195" s="93">
        <f t="shared" ca="1" si="18"/>
        <v>-19875743.488880739</v>
      </c>
      <c r="F195" s="93">
        <f t="shared" ca="1" si="19"/>
        <v>-2467494120.2192025</v>
      </c>
    </row>
    <row r="196" spans="1:6">
      <c r="A196" s="49">
        <v>46</v>
      </c>
      <c r="B196" s="50">
        <f t="shared" si="12"/>
        <v>44285</v>
      </c>
      <c r="C196" s="93">
        <f t="shared" ca="1" si="15"/>
        <v>65260769.297315314</v>
      </c>
      <c r="D196" s="93">
        <f t="shared" ca="1" si="17"/>
        <v>85846797.205460697</v>
      </c>
      <c r="E196" s="93">
        <f t="shared" ca="1" si="18"/>
        <v>-20586027.908145379</v>
      </c>
      <c r="F196" s="93">
        <f t="shared" ca="1" si="19"/>
        <v>-2553340917.4246631</v>
      </c>
    </row>
    <row r="197" spans="1:6">
      <c r="A197" s="49">
        <v>47</v>
      </c>
      <c r="B197" s="50">
        <f t="shared" si="12"/>
        <v>44316</v>
      </c>
      <c r="C197" s="93">
        <f t="shared" ca="1" si="15"/>
        <v>65260769.297315314</v>
      </c>
      <c r="D197" s="93">
        <f t="shared" ca="1" si="17"/>
        <v>86563007.448320165</v>
      </c>
      <c r="E197" s="93">
        <f t="shared" ca="1" si="18"/>
        <v>-21302238.151004851</v>
      </c>
      <c r="F197" s="93">
        <f t="shared" ca="1" si="19"/>
        <v>-2639903924.8729835</v>
      </c>
    </row>
    <row r="198" spans="1:6">
      <c r="A198" s="49">
        <v>48</v>
      </c>
      <c r="B198" s="50">
        <f t="shared" si="12"/>
        <v>44346</v>
      </c>
      <c r="C198" s="93">
        <f t="shared" ca="1" si="15"/>
        <v>65260769.297315314</v>
      </c>
      <c r="D198" s="93">
        <f t="shared" ca="1" si="17"/>
        <v>87285192.953259006</v>
      </c>
      <c r="E198" s="93">
        <f t="shared" ca="1" si="18"/>
        <v>-22024423.655943688</v>
      </c>
      <c r="F198" s="93">
        <f t="shared" ca="1" si="19"/>
        <v>-2727189117.8262424</v>
      </c>
    </row>
    <row r="199" spans="1:6">
      <c r="A199" s="49">
        <v>49</v>
      </c>
      <c r="B199" s="50">
        <f t="shared" si="12"/>
        <v>44377</v>
      </c>
      <c r="C199" s="93">
        <f t="shared" ca="1" si="15"/>
        <v>65260769.297315314</v>
      </c>
      <c r="D199" s="93">
        <f t="shared" ca="1" si="17"/>
        <v>88013403.571221501</v>
      </c>
      <c r="E199" s="93">
        <f t="shared" ca="1" si="18"/>
        <v>-22752634.273906182</v>
      </c>
      <c r="F199" s="93">
        <f t="shared" ca="1" si="19"/>
        <v>-2815202521.3974638</v>
      </c>
    </row>
    <row r="200" spans="1:6">
      <c r="A200" s="49">
        <v>50</v>
      </c>
      <c r="B200" s="50">
        <f t="shared" si="12"/>
        <v>44407</v>
      </c>
      <c r="C200" s="93">
        <f t="shared" ca="1" si="15"/>
        <v>65260769.297315314</v>
      </c>
      <c r="D200" s="93">
        <f t="shared" ca="1" si="17"/>
        <v>88747689.569052801</v>
      </c>
      <c r="E200" s="93">
        <f t="shared" ca="1" si="18"/>
        <v>-23486920.271737482</v>
      </c>
      <c r="F200" s="93">
        <f t="shared" ca="1" si="19"/>
        <v>-2903950210.9665165</v>
      </c>
    </row>
    <row r="201" spans="1:6">
      <c r="A201" s="49">
        <v>51</v>
      </c>
      <c r="B201" s="50">
        <f t="shared" si="12"/>
        <v>44438</v>
      </c>
      <c r="C201" s="93">
        <f t="shared" ca="1" si="15"/>
        <v>65260769.297315314</v>
      </c>
      <c r="D201" s="93">
        <f t="shared" ca="1" si="17"/>
        <v>89488101.632968739</v>
      </c>
      <c r="E201" s="93">
        <f t="shared" ca="1" si="18"/>
        <v>-24227332.335653421</v>
      </c>
      <c r="F201" s="93">
        <f t="shared" ca="1" si="19"/>
        <v>-2993438312.5994854</v>
      </c>
    </row>
    <row r="202" spans="1:6">
      <c r="A202" s="49">
        <v>52</v>
      </c>
      <c r="B202" s="50">
        <f t="shared" si="12"/>
        <v>44469</v>
      </c>
      <c r="C202" s="93">
        <f t="shared" ca="1" si="15"/>
        <v>65260769.297315314</v>
      </c>
      <c r="D202" s="93">
        <f t="shared" ca="1" si="17"/>
        <v>90234690.872054577</v>
      </c>
      <c r="E202" s="93">
        <f t="shared" ca="1" si="18"/>
        <v>-24973921.574739266</v>
      </c>
      <c r="F202" s="93">
        <f t="shared" ca="1" si="19"/>
        <v>-3083673003.47154</v>
      </c>
    </row>
    <row r="203" spans="1:6">
      <c r="A203" s="49">
        <v>53</v>
      </c>
      <c r="B203" s="50">
        <f t="shared" si="12"/>
        <v>44499</v>
      </c>
      <c r="C203" s="93">
        <f t="shared" ca="1" si="15"/>
        <v>65260769.297315314</v>
      </c>
      <c r="D203" s="93">
        <f t="shared" ca="1" si="17"/>
        <v>90987508.82179299</v>
      </c>
      <c r="E203" s="93">
        <f t="shared" ca="1" si="18"/>
        <v>-25726739.524477668</v>
      </c>
      <c r="F203" s="93">
        <f t="shared" ca="1" si="19"/>
        <v>-3174660512.2933331</v>
      </c>
    </row>
    <row r="204" spans="1:6">
      <c r="A204" s="49">
        <v>54</v>
      </c>
      <c r="B204" s="50">
        <f t="shared" si="12"/>
        <v>44530</v>
      </c>
      <c r="C204" s="93">
        <f t="shared" ca="1" si="15"/>
        <v>65260769.297315314</v>
      </c>
      <c r="D204" s="93">
        <f t="shared" ca="1" si="17"/>
        <v>91746607.447621375</v>
      </c>
      <c r="E204" s="93">
        <f t="shared" ca="1" si="18"/>
        <v>-26485838.150306068</v>
      </c>
      <c r="F204" s="93">
        <f t="shared" ca="1" si="19"/>
        <v>-3266407119.7409544</v>
      </c>
    </row>
    <row r="205" spans="1:6">
      <c r="A205" s="49">
        <v>55</v>
      </c>
      <c r="B205" s="50">
        <f t="shared" si="12"/>
        <v>44560</v>
      </c>
      <c r="C205" s="93">
        <f t="shared" ca="1" si="15"/>
        <v>65260769.297315314</v>
      </c>
      <c r="D205" s="93">
        <f t="shared" ca="1" si="17"/>
        <v>92512039.148519054</v>
      </c>
      <c r="E205" s="93">
        <f t="shared" ca="1" si="18"/>
        <v>-27251269.851203743</v>
      </c>
      <c r="F205" s="93">
        <f t="shared" ca="1" si="19"/>
        <v>-3358919158.8894734</v>
      </c>
    </row>
    <row r="206" spans="1:6">
      <c r="A206" s="49">
        <v>56</v>
      </c>
      <c r="B206" s="50">
        <f t="shared" si="12"/>
        <v>44591</v>
      </c>
      <c r="C206" s="93">
        <f t="shared" ca="1" si="15"/>
        <v>65260769.297315314</v>
      </c>
      <c r="D206" s="93">
        <f t="shared" ca="1" si="17"/>
        <v>93283856.760624111</v>
      </c>
      <c r="E206" s="93">
        <f t="shared" ca="1" si="18"/>
        <v>-28023087.4633088</v>
      </c>
      <c r="F206" s="93">
        <f t="shared" ca="1" si="19"/>
        <v>-3452203015.6500974</v>
      </c>
    </row>
    <row r="207" spans="1:6">
      <c r="A207" s="49">
        <v>57</v>
      </c>
      <c r="B207" s="50">
        <f t="shared" si="12"/>
        <v>44620</v>
      </c>
      <c r="C207" s="93">
        <f t="shared" ca="1" si="15"/>
        <v>65260769.297315314</v>
      </c>
      <c r="D207" s="93">
        <f t="shared" ca="1" si="17"/>
        <v>94062113.560880661</v>
      </c>
      <c r="E207" s="93">
        <f t="shared" ca="1" si="18"/>
        <v>-28801344.263565347</v>
      </c>
      <c r="F207" s="93">
        <f t="shared" ca="1" si="19"/>
        <v>-3546265129.210978</v>
      </c>
    </row>
    <row r="208" spans="1:6">
      <c r="A208" s="49">
        <v>58</v>
      </c>
      <c r="B208" s="50">
        <f t="shared" si="12"/>
        <v>44650</v>
      </c>
      <c r="C208" s="93">
        <f t="shared" ca="1" si="15"/>
        <v>65260769.297315314</v>
      </c>
      <c r="D208" s="70">
        <f t="shared" ca="1" si="17"/>
        <v>94846863.270716399</v>
      </c>
      <c r="E208" s="49">
        <f t="shared" ca="1" si="18"/>
        <v>-29586093.973401092</v>
      </c>
      <c r="F208" s="49">
        <f t="shared" ca="1" si="19"/>
        <v>-3641111992.4816942</v>
      </c>
    </row>
    <row r="209" spans="1:6">
      <c r="A209" s="49">
        <v>59</v>
      </c>
      <c r="B209" s="50">
        <f t="shared" si="12"/>
        <v>44681</v>
      </c>
      <c r="C209" s="93">
        <f t="shared" ca="1" si="15"/>
        <v>65260769.297315314</v>
      </c>
      <c r="D209" s="70">
        <f t="shared" ca="1" si="17"/>
        <v>95638160.059750929</v>
      </c>
      <c r="E209" s="49">
        <f t="shared" ca="1" si="18"/>
        <v>-30377390.762435611</v>
      </c>
      <c r="F209" s="49">
        <f t="shared" ca="1" si="19"/>
        <v>-3736750152.5414453</v>
      </c>
    </row>
    <row r="210" spans="1:6">
      <c r="A210" s="49">
        <v>60</v>
      </c>
      <c r="B210" s="50">
        <f t="shared" si="12"/>
        <v>44711</v>
      </c>
      <c r="C210" s="93">
        <f t="shared" ca="1" si="15"/>
        <v>65260769.297315314</v>
      </c>
      <c r="D210" s="70">
        <f t="shared" ca="1" si="17"/>
        <v>96436058.549534887</v>
      </c>
      <c r="E210" s="49">
        <f t="shared" ca="1" si="18"/>
        <v>-31175289.252219576</v>
      </c>
      <c r="F210" s="49">
        <f t="shared" ca="1" si="19"/>
        <v>-3833186211.0909801</v>
      </c>
    </row>
    <row r="212" spans="1:6">
      <c r="A212" s="54" t="s">
        <v>68</v>
      </c>
      <c r="B212" s="54">
        <v>3</v>
      </c>
    </row>
    <row r="213" spans="1:6">
      <c r="A213" s="54" t="s">
        <v>67</v>
      </c>
      <c r="B213" s="54" t="s">
        <v>66</v>
      </c>
      <c r="D213" s="94" t="s">
        <v>72</v>
      </c>
      <c r="E213" s="57">
        <f ca="1">SUM(E217:E228)</f>
        <v>42705910.578647606</v>
      </c>
    </row>
    <row r="214" spans="1:6">
      <c r="A214" s="53" t="s">
        <v>65</v>
      </c>
      <c r="B214" s="55">
        <f ca="1">PMT(B9,B10-B212,-INDIRECT(CONCATENATE("F",216+B212)),0,0)</f>
        <v>74037885.842071936</v>
      </c>
      <c r="D214" s="94" t="s">
        <v>71</v>
      </c>
      <c r="E214" s="57">
        <f ca="1">F216+E213</f>
        <v>666340972.57864761</v>
      </c>
    </row>
    <row r="215" spans="1:6">
      <c r="A215" s="52"/>
      <c r="B215" s="52"/>
      <c r="C215" s="52"/>
      <c r="D215" s="52"/>
      <c r="E215" s="52"/>
      <c r="F215" s="51" t="s">
        <v>64</v>
      </c>
    </row>
    <row r="216" spans="1:6">
      <c r="A216" s="51" t="s">
        <v>63</v>
      </c>
      <c r="B216" s="51" t="s">
        <v>62</v>
      </c>
      <c r="C216" s="51" t="s">
        <v>61</v>
      </c>
      <c r="D216" s="51" t="s">
        <v>60</v>
      </c>
      <c r="E216" s="51" t="s">
        <v>59</v>
      </c>
      <c r="F216" s="51">
        <f>$B$3</f>
        <v>623635062</v>
      </c>
    </row>
    <row r="217" spans="1:6">
      <c r="A217" s="49">
        <v>1</v>
      </c>
      <c r="B217" s="50">
        <f t="shared" ref="B217:B276" si="20">EDATE($B$7,$B$6*A217)</f>
        <v>42916</v>
      </c>
      <c r="C217" s="49">
        <v>0</v>
      </c>
      <c r="D217" s="49">
        <f t="shared" ref="D217:D276" si="21">C217-E217</f>
        <v>-5202917.6830174094</v>
      </c>
      <c r="E217" s="49">
        <f t="shared" ref="E217:E276" si="22">F216*$B$9</f>
        <v>5202917.6830174094</v>
      </c>
      <c r="F217" s="49">
        <f t="shared" ref="F217:F228" si="23">F216-D217</f>
        <v>628837979.68301737</v>
      </c>
    </row>
    <row r="218" spans="1:6">
      <c r="A218" s="49">
        <v>2</v>
      </c>
      <c r="B218" s="50">
        <f t="shared" si="20"/>
        <v>42946</v>
      </c>
      <c r="C218" s="49">
        <v>0</v>
      </c>
      <c r="D218" s="49">
        <f t="shared" si="21"/>
        <v>-5246325.0442543486</v>
      </c>
      <c r="E218" s="49">
        <f t="shared" si="22"/>
        <v>5246325.0442543486</v>
      </c>
      <c r="F218" s="49">
        <f t="shared" si="23"/>
        <v>634084304.72727168</v>
      </c>
    </row>
    <row r="219" spans="1:6">
      <c r="A219" s="49">
        <v>3</v>
      </c>
      <c r="B219" s="50">
        <f t="shared" si="20"/>
        <v>42977</v>
      </c>
      <c r="C219" s="49">
        <v>0</v>
      </c>
      <c r="D219" s="49">
        <f t="shared" si="21"/>
        <v>-5290094.5482589323</v>
      </c>
      <c r="E219" s="49">
        <f t="shared" si="22"/>
        <v>5290094.5482589323</v>
      </c>
      <c r="F219" s="49">
        <f t="shared" si="23"/>
        <v>639374399.27553058</v>
      </c>
    </row>
    <row r="220" spans="1:6">
      <c r="A220" s="49">
        <v>4</v>
      </c>
      <c r="B220" s="50">
        <f t="shared" si="20"/>
        <v>43008</v>
      </c>
      <c r="C220" s="49">
        <f t="shared" ref="C220:C276" ca="1" si="24">$B$214</f>
        <v>74037885.842071936</v>
      </c>
      <c r="D220" s="49">
        <f t="shared" ca="1" si="21"/>
        <v>68703656.625724107</v>
      </c>
      <c r="E220" s="49">
        <f t="shared" si="22"/>
        <v>5334229.2163478322</v>
      </c>
      <c r="F220" s="49">
        <f t="shared" ca="1" si="23"/>
        <v>570670742.6498065</v>
      </c>
    </row>
    <row r="221" spans="1:6">
      <c r="A221" s="49">
        <v>5</v>
      </c>
      <c r="B221" s="50">
        <f t="shared" si="20"/>
        <v>43038</v>
      </c>
      <c r="C221" s="49">
        <f t="shared" ca="1" si="24"/>
        <v>74037885.842071936</v>
      </c>
      <c r="D221" s="49">
        <f t="shared" ca="1" si="21"/>
        <v>69276843.561044201</v>
      </c>
      <c r="E221" s="49">
        <f t="shared" ca="1" si="22"/>
        <v>4761042.2810277399</v>
      </c>
      <c r="F221" s="49">
        <f t="shared" ca="1" si="23"/>
        <v>501393899.08876228</v>
      </c>
    </row>
    <row r="222" spans="1:6">
      <c r="A222" s="49">
        <v>6</v>
      </c>
      <c r="B222" s="50">
        <f t="shared" si="20"/>
        <v>43069</v>
      </c>
      <c r="C222" s="49">
        <f t="shared" ca="1" si="24"/>
        <v>74037885.842071936</v>
      </c>
      <c r="D222" s="49">
        <f t="shared" ca="1" si="21"/>
        <v>69854812.530959785</v>
      </c>
      <c r="E222" s="49">
        <f t="shared" ca="1" si="22"/>
        <v>4183073.3111121454</v>
      </c>
      <c r="F222" s="49">
        <f t="shared" ca="1" si="23"/>
        <v>431539086.5578025</v>
      </c>
    </row>
    <row r="223" spans="1:6">
      <c r="A223" s="49">
        <v>7</v>
      </c>
      <c r="B223" s="50">
        <f t="shared" si="20"/>
        <v>43099</v>
      </c>
      <c r="C223" s="49">
        <f t="shared" ca="1" si="24"/>
        <v>74037885.842071936</v>
      </c>
      <c r="D223" s="49">
        <f t="shared" ca="1" si="21"/>
        <v>70437603.431451529</v>
      </c>
      <c r="E223" s="49">
        <f t="shared" ca="1" si="22"/>
        <v>3600282.4106204137</v>
      </c>
      <c r="F223" s="49">
        <f t="shared" ca="1" si="23"/>
        <v>361101483.126351</v>
      </c>
    </row>
    <row r="224" spans="1:6">
      <c r="A224" s="49">
        <v>8</v>
      </c>
      <c r="B224" s="50">
        <f t="shared" si="20"/>
        <v>43130</v>
      </c>
      <c r="C224" s="49">
        <f t="shared" ca="1" si="24"/>
        <v>74037885.842071936</v>
      </c>
      <c r="D224" s="49">
        <f t="shared" ca="1" si="21"/>
        <v>71025256.491347745</v>
      </c>
      <c r="E224" s="49">
        <f t="shared" ca="1" si="22"/>
        <v>3012629.350724197</v>
      </c>
      <c r="F224" s="49">
        <f t="shared" ca="1" si="23"/>
        <v>290076226.63500327</v>
      </c>
    </row>
    <row r="225" spans="1:6">
      <c r="A225" s="49">
        <v>9</v>
      </c>
      <c r="B225" s="50">
        <f t="shared" si="20"/>
        <v>43159</v>
      </c>
      <c r="C225" s="49">
        <f t="shared" ca="1" si="24"/>
        <v>74037885.842071936</v>
      </c>
      <c r="D225" s="49">
        <f t="shared" ca="1" si="21"/>
        <v>71617812.275101408</v>
      </c>
      <c r="E225" s="49">
        <f t="shared" ca="1" si="22"/>
        <v>2420073.5669705244</v>
      </c>
      <c r="F225" s="49">
        <f t="shared" ca="1" si="23"/>
        <v>218458414.35990185</v>
      </c>
    </row>
    <row r="226" spans="1:6">
      <c r="A226" s="49">
        <v>10</v>
      </c>
      <c r="B226" s="50">
        <f t="shared" si="20"/>
        <v>43189</v>
      </c>
      <c r="C226" s="49">
        <f t="shared" ca="1" si="24"/>
        <v>74037885.842071936</v>
      </c>
      <c r="D226" s="49">
        <f t="shared" ca="1" si="21"/>
        <v>72215311.685590208</v>
      </c>
      <c r="E226" s="49">
        <f t="shared" ca="1" si="22"/>
        <v>1822574.1564817242</v>
      </c>
      <c r="F226" s="49">
        <f t="shared" ca="1" si="23"/>
        <v>146243102.67431164</v>
      </c>
    </row>
    <row r="227" spans="1:6">
      <c r="A227" s="49">
        <v>11</v>
      </c>
      <c r="B227" s="50">
        <f t="shared" si="20"/>
        <v>43220</v>
      </c>
      <c r="C227" s="49">
        <f t="shared" ca="1" si="24"/>
        <v>74037885.842071936</v>
      </c>
      <c r="D227" s="49">
        <f t="shared" ca="1" si="21"/>
        <v>72817795.966939956</v>
      </c>
      <c r="E227" s="49">
        <f t="shared" ca="1" si="22"/>
        <v>1220089.8751319833</v>
      </c>
      <c r="F227" s="49">
        <f t="shared" ca="1" si="23"/>
        <v>73425306.707371682</v>
      </c>
    </row>
    <row r="228" spans="1:6">
      <c r="A228" s="49">
        <v>12</v>
      </c>
      <c r="B228" s="50">
        <f t="shared" si="20"/>
        <v>43250</v>
      </c>
      <c r="C228" s="49">
        <f t="shared" ca="1" si="24"/>
        <v>74037885.842071936</v>
      </c>
      <c r="D228" s="49">
        <f t="shared" ca="1" si="21"/>
        <v>73425306.707371578</v>
      </c>
      <c r="E228" s="49">
        <f t="shared" ca="1" si="22"/>
        <v>612579.13470035291</v>
      </c>
      <c r="F228" s="49">
        <f t="shared" ca="1" si="23"/>
        <v>0</v>
      </c>
    </row>
    <row r="229" spans="1:6">
      <c r="A229" s="49">
        <v>13</v>
      </c>
      <c r="B229" s="50">
        <f t="shared" si="20"/>
        <v>43281</v>
      </c>
      <c r="C229" s="49">
        <f t="shared" ca="1" si="24"/>
        <v>74037885.842071936</v>
      </c>
      <c r="D229" s="49">
        <f t="shared" ca="1" si="21"/>
        <v>74037885.842071936</v>
      </c>
      <c r="E229" s="49">
        <f t="shared" ca="1" si="22"/>
        <v>0</v>
      </c>
      <c r="F229" s="49">
        <f t="shared" ref="F229:F276" ca="1" si="25">F228-D229</f>
        <v>-74037885.842071936</v>
      </c>
    </row>
    <row r="230" spans="1:6">
      <c r="A230" s="49">
        <v>14</v>
      </c>
      <c r="B230" s="50">
        <f t="shared" si="20"/>
        <v>43311</v>
      </c>
      <c r="C230" s="49">
        <f t="shared" ca="1" si="24"/>
        <v>74037885.842071936</v>
      </c>
      <c r="D230" s="49">
        <f t="shared" ca="1" si="21"/>
        <v>74655575.656088427</v>
      </c>
      <c r="E230" s="49">
        <f t="shared" ca="1" si="22"/>
        <v>-617689.8140164871</v>
      </c>
      <c r="F230" s="49">
        <f t="shared" ca="1" si="25"/>
        <v>-148693461.49816036</v>
      </c>
    </row>
    <row r="231" spans="1:6">
      <c r="A231" s="49">
        <v>15</v>
      </c>
      <c r="B231" s="50">
        <f t="shared" si="20"/>
        <v>43342</v>
      </c>
      <c r="C231" s="49">
        <f t="shared" ca="1" si="24"/>
        <v>74037885.842071936</v>
      </c>
      <c r="D231" s="49">
        <f t="shared" ca="1" si="21"/>
        <v>75278418.787247881</v>
      </c>
      <c r="E231" s="49">
        <f t="shared" ca="1" si="22"/>
        <v>-1240532.9451759511</v>
      </c>
      <c r="F231" s="49">
        <f t="shared" ca="1" si="25"/>
        <v>-223971880.28540826</v>
      </c>
    </row>
    <row r="232" spans="1:6">
      <c r="A232" s="49">
        <v>16</v>
      </c>
      <c r="B232" s="50">
        <f t="shared" si="20"/>
        <v>43373</v>
      </c>
      <c r="C232" s="49">
        <f t="shared" ca="1" si="24"/>
        <v>74037885.842071936</v>
      </c>
      <c r="D232" s="49">
        <f t="shared" ca="1" si="21"/>
        <v>75906458.229099795</v>
      </c>
      <c r="E232" s="49">
        <f t="shared" ca="1" si="22"/>
        <v>-1868572.3870278625</v>
      </c>
      <c r="F232" s="49">
        <f t="shared" ca="1" si="25"/>
        <v>-299878338.51450807</v>
      </c>
    </row>
    <row r="233" spans="1:6">
      <c r="A233" s="49">
        <v>17</v>
      </c>
      <c r="B233" s="50">
        <f t="shared" si="20"/>
        <v>43403</v>
      </c>
      <c r="C233" s="49">
        <f t="shared" ca="1" si="24"/>
        <v>74037885.842071936</v>
      </c>
      <c r="D233" s="49">
        <f t="shared" ca="1" si="21"/>
        <v>76539737.333884016</v>
      </c>
      <c r="E233" s="49">
        <f t="shared" ca="1" si="22"/>
        <v>-2501851.4918120732</v>
      </c>
      <c r="F233" s="49">
        <f t="shared" ca="1" si="25"/>
        <v>-376418075.84839207</v>
      </c>
    </row>
    <row r="234" spans="1:6">
      <c r="A234" s="49">
        <v>18</v>
      </c>
      <c r="B234" s="50">
        <f t="shared" si="20"/>
        <v>43434</v>
      </c>
      <c r="C234" s="49">
        <f t="shared" ca="1" si="24"/>
        <v>74037885.842071936</v>
      </c>
      <c r="D234" s="49">
        <f t="shared" ca="1" si="21"/>
        <v>77178299.815523267</v>
      </c>
      <c r="E234" s="49">
        <f t="shared" ca="1" si="22"/>
        <v>-3140413.9734513317</v>
      </c>
      <c r="F234" s="49">
        <f t="shared" ca="1" si="25"/>
        <v>-453596375.66391534</v>
      </c>
    </row>
    <row r="235" spans="1:6">
      <c r="A235" s="49">
        <v>19</v>
      </c>
      <c r="B235" s="50">
        <f t="shared" si="20"/>
        <v>43464</v>
      </c>
      <c r="C235" s="49">
        <f t="shared" ca="1" si="24"/>
        <v>74037885.842071936</v>
      </c>
      <c r="D235" s="49">
        <f t="shared" ca="1" si="21"/>
        <v>77822189.752640694</v>
      </c>
      <c r="E235" s="49">
        <f t="shared" ca="1" si="22"/>
        <v>-3784303.910568763</v>
      </c>
      <c r="F235" s="49">
        <f t="shared" ca="1" si="25"/>
        <v>-531418565.416556</v>
      </c>
    </row>
    <row r="236" spans="1:6">
      <c r="A236" s="49">
        <v>20</v>
      </c>
      <c r="B236" s="50">
        <f t="shared" si="20"/>
        <v>43495</v>
      </c>
      <c r="C236" s="49">
        <f t="shared" ca="1" si="24"/>
        <v>74037885.842071936</v>
      </c>
      <c r="D236" s="49">
        <f t="shared" ca="1" si="21"/>
        <v>78471451.59160246</v>
      </c>
      <c r="E236" s="49">
        <f t="shared" ca="1" si="22"/>
        <v>-4433565.7495305212</v>
      </c>
      <c r="F236" s="49">
        <f t="shared" ca="1" si="25"/>
        <v>-609890017.00815845</v>
      </c>
    </row>
    <row r="237" spans="1:6">
      <c r="A237" s="49">
        <v>21</v>
      </c>
      <c r="B237" s="50">
        <f t="shared" si="20"/>
        <v>43524</v>
      </c>
      <c r="C237" s="49">
        <f t="shared" ca="1" si="24"/>
        <v>74037885.842071936</v>
      </c>
      <c r="D237" s="49">
        <f t="shared" ca="1" si="21"/>
        <v>79126130.149585769</v>
      </c>
      <c r="E237" s="49">
        <f t="shared" ca="1" si="22"/>
        <v>-5088244.307513833</v>
      </c>
      <c r="F237" s="49">
        <f t="shared" ca="1" si="25"/>
        <v>-689016147.15774417</v>
      </c>
    </row>
    <row r="238" spans="1:6">
      <c r="A238" s="49">
        <v>22</v>
      </c>
      <c r="B238" s="50">
        <f t="shared" si="20"/>
        <v>43554</v>
      </c>
      <c r="C238" s="49">
        <f t="shared" ca="1" si="24"/>
        <v>74037885.842071936</v>
      </c>
      <c r="D238" s="49">
        <f t="shared" ca="1" si="21"/>
        <v>79786270.617672563</v>
      </c>
      <c r="E238" s="49">
        <f t="shared" ca="1" si="22"/>
        <v>-5748384.7756006271</v>
      </c>
      <c r="F238" s="49">
        <f t="shared" ca="1" si="25"/>
        <v>-768802417.77541673</v>
      </c>
    </row>
    <row r="239" spans="1:6">
      <c r="A239" s="49">
        <v>23</v>
      </c>
      <c r="B239" s="50">
        <f t="shared" si="20"/>
        <v>43585</v>
      </c>
      <c r="C239" s="49">
        <f t="shared" ca="1" si="24"/>
        <v>74037885.842071936</v>
      </c>
      <c r="D239" s="49">
        <f t="shared" ca="1" si="21"/>
        <v>80451918.563968912</v>
      </c>
      <c r="E239" s="49">
        <f t="shared" ca="1" si="22"/>
        <v>-6414032.7218969828</v>
      </c>
      <c r="F239" s="49">
        <f t="shared" ca="1" si="25"/>
        <v>-849254336.33938563</v>
      </c>
    </row>
    <row r="240" spans="1:6">
      <c r="A240" s="49">
        <v>24</v>
      </c>
      <c r="B240" s="50">
        <f t="shared" si="20"/>
        <v>43615</v>
      </c>
      <c r="C240" s="49">
        <f t="shared" ca="1" si="24"/>
        <v>74037885.842071936</v>
      </c>
      <c r="D240" s="49">
        <f t="shared" ca="1" si="21"/>
        <v>81123119.936750531</v>
      </c>
      <c r="E240" s="49">
        <f t="shared" ca="1" si="22"/>
        <v>-7085234.0946786031</v>
      </c>
      <c r="F240" s="49">
        <f t="shared" ca="1" si="25"/>
        <v>-930377456.27613616</v>
      </c>
    </row>
    <row r="241" spans="1:6">
      <c r="A241" s="49">
        <v>25</v>
      </c>
      <c r="B241" s="50">
        <f t="shared" si="20"/>
        <v>43646</v>
      </c>
      <c r="C241" s="49">
        <f t="shared" ca="1" si="24"/>
        <v>74037885.842071936</v>
      </c>
      <c r="D241" s="49">
        <f t="shared" ca="1" si="21"/>
        <v>81799921.067634448</v>
      </c>
      <c r="E241" s="49">
        <f t="shared" ca="1" si="22"/>
        <v>-7762035.2255625194</v>
      </c>
      <c r="F241" s="49">
        <f t="shared" ca="1" si="25"/>
        <v>-1012177377.3437706</v>
      </c>
    </row>
    <row r="242" spans="1:6">
      <c r="A242" s="49">
        <v>26</v>
      </c>
      <c r="B242" s="50">
        <f t="shared" si="20"/>
        <v>43676</v>
      </c>
      <c r="C242" s="49">
        <f t="shared" ca="1" si="24"/>
        <v>74037885.842071936</v>
      </c>
      <c r="D242" s="49">
        <f t="shared" ca="1" si="21"/>
        <v>82482368.67477721</v>
      </c>
      <c r="E242" s="49">
        <f t="shared" ca="1" si="22"/>
        <v>-8444482.8327052742</v>
      </c>
      <c r="F242" s="49">
        <f t="shared" ca="1" si="25"/>
        <v>-1094659746.0185478</v>
      </c>
    </row>
    <row r="243" spans="1:6">
      <c r="A243" s="49">
        <v>27</v>
      </c>
      <c r="B243" s="50">
        <f t="shared" si="20"/>
        <v>43707</v>
      </c>
      <c r="C243" s="49">
        <f t="shared" ca="1" si="24"/>
        <v>74037885.842071936</v>
      </c>
      <c r="D243" s="49">
        <f t="shared" ca="1" si="21"/>
        <v>83170509.866099715</v>
      </c>
      <c r="E243" s="49">
        <f t="shared" ca="1" si="22"/>
        <v>-9132624.0240277722</v>
      </c>
      <c r="F243" s="49">
        <f t="shared" ca="1" si="25"/>
        <v>-1177830255.8846474</v>
      </c>
    </row>
    <row r="244" spans="1:6">
      <c r="A244" s="49">
        <v>28</v>
      </c>
      <c r="B244" s="50">
        <f t="shared" si="20"/>
        <v>43738</v>
      </c>
      <c r="C244" s="49">
        <f t="shared" ca="1" si="24"/>
        <v>74037885.842071936</v>
      </c>
      <c r="D244" s="49">
        <f t="shared" ca="1" si="21"/>
        <v>83864392.14253898</v>
      </c>
      <c r="E244" s="49">
        <f t="shared" ca="1" si="22"/>
        <v>-9826506.3004670385</v>
      </c>
      <c r="F244" s="49">
        <f t="shared" ca="1" si="25"/>
        <v>-1261694648.0271864</v>
      </c>
    </row>
    <row r="245" spans="1:6">
      <c r="A245" s="49">
        <v>29</v>
      </c>
      <c r="B245" s="50">
        <f t="shared" si="20"/>
        <v>43768</v>
      </c>
      <c r="C245" s="49">
        <f t="shared" ca="1" si="24"/>
        <v>74037885.842071936</v>
      </c>
      <c r="D245" s="49">
        <f t="shared" ca="1" si="21"/>
        <v>84564063.401327059</v>
      </c>
      <c r="E245" s="49">
        <f t="shared" ca="1" si="22"/>
        <v>-10526177.559255119</v>
      </c>
      <c r="F245" s="49">
        <f t="shared" ca="1" si="25"/>
        <v>-1346258711.4285135</v>
      </c>
    </row>
    <row r="246" spans="1:6">
      <c r="A246" s="49">
        <v>30</v>
      </c>
      <c r="B246" s="50">
        <f t="shared" si="20"/>
        <v>43799</v>
      </c>
      <c r="C246" s="49">
        <f t="shared" ca="1" si="24"/>
        <v>74037885.842071936</v>
      </c>
      <c r="D246" s="49">
        <f t="shared" ca="1" si="21"/>
        <v>85269571.939297244</v>
      </c>
      <c r="E246" s="49">
        <f t="shared" ca="1" si="22"/>
        <v>-11231686.097225312</v>
      </c>
      <c r="F246" s="49">
        <f t="shared" ca="1" si="25"/>
        <v>-1431528283.3678107</v>
      </c>
    </row>
    <row r="247" spans="1:6">
      <c r="A247" s="49">
        <v>31</v>
      </c>
      <c r="B247" s="50">
        <f t="shared" si="20"/>
        <v>43829</v>
      </c>
      <c r="C247" s="49">
        <f t="shared" ca="1" si="24"/>
        <v>74037885.842071936</v>
      </c>
      <c r="D247" s="49">
        <f t="shared" ca="1" si="21"/>
        <v>85980966.456217945</v>
      </c>
      <c r="E247" s="49">
        <f t="shared" ca="1" si="22"/>
        <v>-11943080.614146002</v>
      </c>
      <c r="F247" s="49">
        <f t="shared" ca="1" si="25"/>
        <v>-1517509249.8240287</v>
      </c>
    </row>
    <row r="248" spans="1:6">
      <c r="A248" s="49">
        <v>32</v>
      </c>
      <c r="B248" s="50">
        <f t="shared" si="20"/>
        <v>43860</v>
      </c>
      <c r="C248" s="49">
        <f t="shared" ca="1" si="24"/>
        <v>74037885.842071936</v>
      </c>
      <c r="D248" s="49">
        <f t="shared" ca="1" si="21"/>
        <v>86698296.05815424</v>
      </c>
      <c r="E248" s="49">
        <f t="shared" ca="1" si="22"/>
        <v>-12660410.216082307</v>
      </c>
      <c r="F248" s="49">
        <f t="shared" ca="1" si="25"/>
        <v>-1604207545.8821831</v>
      </c>
    </row>
    <row r="249" spans="1:6">
      <c r="A249" s="49">
        <v>33</v>
      </c>
      <c r="B249" s="50">
        <f t="shared" si="20"/>
        <v>43890</v>
      </c>
      <c r="C249" s="49">
        <f t="shared" ca="1" si="24"/>
        <v>74037885.842071936</v>
      </c>
      <c r="D249" s="49">
        <f t="shared" ca="1" si="21"/>
        <v>87421610.260857701</v>
      </c>
      <c r="E249" s="49">
        <f t="shared" ca="1" si="22"/>
        <v>-13383724.418785762</v>
      </c>
      <c r="F249" s="49">
        <f t="shared" ca="1" si="25"/>
        <v>-1691629156.1430407</v>
      </c>
    </row>
    <row r="250" spans="1:6">
      <c r="A250" s="49">
        <v>34</v>
      </c>
      <c r="B250" s="50">
        <f t="shared" si="20"/>
        <v>43920</v>
      </c>
      <c r="C250" s="49">
        <f t="shared" ca="1" si="24"/>
        <v>74037885.842071936</v>
      </c>
      <c r="D250" s="49">
        <f t="shared" ca="1" si="21"/>
        <v>88150958.993184224</v>
      </c>
      <c r="E250" s="49">
        <f t="shared" ca="1" si="22"/>
        <v>-14113073.151112285</v>
      </c>
      <c r="F250" s="49">
        <f t="shared" ca="1" si="25"/>
        <v>-1779780115.136225</v>
      </c>
    </row>
    <row r="251" spans="1:6">
      <c r="A251" s="49">
        <v>35</v>
      </c>
      <c r="B251" s="50">
        <f t="shared" si="20"/>
        <v>43951</v>
      </c>
      <c r="C251" s="49">
        <f t="shared" ca="1" si="24"/>
        <v>74037885.842071936</v>
      </c>
      <c r="D251" s="49">
        <f t="shared" ca="1" si="21"/>
        <v>88886392.600540608</v>
      </c>
      <c r="E251" s="49">
        <f t="shared" ca="1" si="22"/>
        <v>-14848506.758468667</v>
      </c>
      <c r="F251" s="49">
        <f t="shared" ca="1" si="25"/>
        <v>-1868666507.7367656</v>
      </c>
    </row>
    <row r="252" spans="1:6">
      <c r="A252" s="49">
        <v>36</v>
      </c>
      <c r="B252" s="50">
        <f t="shared" si="20"/>
        <v>43981</v>
      </c>
      <c r="C252" s="49">
        <f t="shared" ca="1" si="24"/>
        <v>74037885.842071936</v>
      </c>
      <c r="D252" s="49">
        <f t="shared" ca="1" si="21"/>
        <v>89627961.848359734</v>
      </c>
      <c r="E252" s="49">
        <f t="shared" ca="1" si="22"/>
        <v>-15590076.006287804</v>
      </c>
      <c r="F252" s="49">
        <f t="shared" ca="1" si="25"/>
        <v>-1958294469.5851254</v>
      </c>
    </row>
    <row r="253" spans="1:6">
      <c r="A253" s="49">
        <v>37</v>
      </c>
      <c r="B253" s="50">
        <f t="shared" si="20"/>
        <v>44012</v>
      </c>
      <c r="C253" s="49">
        <f t="shared" ca="1" si="24"/>
        <v>74037885.842071936</v>
      </c>
      <c r="D253" s="49">
        <f t="shared" ca="1" si="21"/>
        <v>90375717.925604865</v>
      </c>
      <c r="E253" s="49">
        <f t="shared" ca="1" si="22"/>
        <v>-16337832.083532929</v>
      </c>
      <c r="F253" s="49">
        <f t="shared" ca="1" si="25"/>
        <v>-2048670187.5107303</v>
      </c>
    </row>
    <row r="254" spans="1:6">
      <c r="A254" s="49">
        <v>38</v>
      </c>
      <c r="B254" s="50">
        <f t="shared" si="20"/>
        <v>44042</v>
      </c>
      <c r="C254" s="49">
        <f t="shared" ca="1" si="24"/>
        <v>74037885.842071936</v>
      </c>
      <c r="D254" s="49">
        <f t="shared" ca="1" si="21"/>
        <v>91129712.448303014</v>
      </c>
      <c r="E254" s="49">
        <f t="shared" ca="1" si="22"/>
        <v>-17091826.606231082</v>
      </c>
      <c r="F254" s="49">
        <f t="shared" ca="1" si="25"/>
        <v>-2139799899.9590333</v>
      </c>
    </row>
    <row r="255" spans="1:6">
      <c r="A255" s="49">
        <v>39</v>
      </c>
      <c r="B255" s="50">
        <f t="shared" si="20"/>
        <v>44073</v>
      </c>
      <c r="C255" s="49">
        <f t="shared" ca="1" si="24"/>
        <v>74037885.842071936</v>
      </c>
      <c r="D255" s="49">
        <f t="shared" ca="1" si="21"/>
        <v>91889997.463107988</v>
      </c>
      <c r="E255" s="49">
        <f t="shared" ca="1" si="22"/>
        <v>-17852111.621036053</v>
      </c>
      <c r="F255" s="49">
        <f t="shared" ca="1" si="25"/>
        <v>-2231689897.4221411</v>
      </c>
    </row>
    <row r="256" spans="1:6">
      <c r="A256" s="49">
        <v>40</v>
      </c>
      <c r="B256" s="50">
        <f t="shared" si="20"/>
        <v>44104</v>
      </c>
      <c r="C256" s="49">
        <f t="shared" ca="1" si="24"/>
        <v>74037885.842071936</v>
      </c>
      <c r="D256" s="49">
        <f t="shared" ca="1" si="21"/>
        <v>92656625.450892985</v>
      </c>
      <c r="E256" s="49">
        <f t="shared" ca="1" si="22"/>
        <v>-18618739.608821042</v>
      </c>
      <c r="F256" s="49">
        <f t="shared" ca="1" si="25"/>
        <v>-2324346522.873034</v>
      </c>
    </row>
    <row r="257" spans="1:6">
      <c r="A257" s="49">
        <v>41</v>
      </c>
      <c r="B257" s="50">
        <f t="shared" si="20"/>
        <v>44134</v>
      </c>
      <c r="C257" s="49">
        <f t="shared" ca="1" si="24"/>
        <v>74037885.842071936</v>
      </c>
      <c r="D257" s="49">
        <f t="shared" ca="1" si="21"/>
        <v>93429649.330373272</v>
      </c>
      <c r="E257" s="49">
        <f t="shared" ca="1" si="22"/>
        <v>-19391763.488301333</v>
      </c>
      <c r="F257" s="49">
        <f t="shared" ca="1" si="25"/>
        <v>-2417776172.2034073</v>
      </c>
    </row>
    <row r="258" spans="1:6">
      <c r="A258" s="49">
        <v>42</v>
      </c>
      <c r="B258" s="50">
        <f t="shared" si="20"/>
        <v>44165</v>
      </c>
      <c r="C258" s="49">
        <f t="shared" ca="1" si="24"/>
        <v>74037885.842071936</v>
      </c>
      <c r="D258" s="49">
        <f t="shared" ca="1" si="21"/>
        <v>94209122.461759061</v>
      </c>
      <c r="E258" s="49">
        <f t="shared" ca="1" si="22"/>
        <v>-20171236.619687129</v>
      </c>
      <c r="F258" s="49">
        <f t="shared" ca="1" si="25"/>
        <v>-2511985294.6651664</v>
      </c>
    </row>
    <row r="259" spans="1:6">
      <c r="A259" s="49">
        <v>43</v>
      </c>
      <c r="B259" s="50">
        <f t="shared" si="20"/>
        <v>44195</v>
      </c>
      <c r="C259" s="49">
        <f t="shared" ca="1" si="24"/>
        <v>74037885.842071936</v>
      </c>
      <c r="D259" s="49">
        <f t="shared" ca="1" si="21"/>
        <v>94995098.650438845</v>
      </c>
      <c r="E259" s="49">
        <f t="shared" ca="1" si="22"/>
        <v>-20957212.80836691</v>
      </c>
      <c r="F259" s="49">
        <f t="shared" ca="1" si="25"/>
        <v>-2606980393.3156052</v>
      </c>
    </row>
    <row r="260" spans="1:6">
      <c r="A260" s="49">
        <v>44</v>
      </c>
      <c r="B260" s="50">
        <f t="shared" si="20"/>
        <v>44226</v>
      </c>
      <c r="C260" s="49">
        <f t="shared" ca="1" si="24"/>
        <v>74037885.842071936</v>
      </c>
      <c r="D260" s="49">
        <f t="shared" ca="1" si="21"/>
        <v>95787632.150693446</v>
      </c>
      <c r="E260" s="49">
        <f t="shared" ca="1" si="22"/>
        <v>-21749746.308621507</v>
      </c>
      <c r="F260" s="49">
        <f t="shared" ca="1" si="25"/>
        <v>-2702768025.4662986</v>
      </c>
    </row>
    <row r="261" spans="1:6">
      <c r="A261" s="49">
        <v>45</v>
      </c>
      <c r="B261" s="50">
        <f t="shared" si="20"/>
        <v>44255</v>
      </c>
      <c r="C261" s="49">
        <f t="shared" ca="1" si="24"/>
        <v>74037885.842071936</v>
      </c>
      <c r="D261" s="49">
        <f t="shared" ca="1" si="21"/>
        <v>96586777.669441089</v>
      </c>
      <c r="E261" s="49">
        <f t="shared" ca="1" si="22"/>
        <v>-22548891.82736915</v>
      </c>
      <c r="F261" s="49">
        <f t="shared" ca="1" si="25"/>
        <v>-2799354803.1357398</v>
      </c>
    </row>
    <row r="262" spans="1:6">
      <c r="A262" s="49">
        <v>46</v>
      </c>
      <c r="B262" s="50">
        <f t="shared" si="20"/>
        <v>44285</v>
      </c>
      <c r="C262" s="49">
        <f t="shared" ca="1" si="24"/>
        <v>74037885.842071936</v>
      </c>
      <c r="D262" s="49">
        <f t="shared" ca="1" si="21"/>
        <v>97392590.370013729</v>
      </c>
      <c r="E262" s="49">
        <f t="shared" ca="1" si="22"/>
        <v>-23354704.527941793</v>
      </c>
      <c r="F262" s="49">
        <f t="shared" ca="1" si="25"/>
        <v>-2896747393.5057535</v>
      </c>
    </row>
    <row r="263" spans="1:6">
      <c r="A263" s="49">
        <v>47</v>
      </c>
      <c r="B263" s="50">
        <f t="shared" si="20"/>
        <v>44316</v>
      </c>
      <c r="C263" s="49">
        <f t="shared" ca="1" si="24"/>
        <v>74037885.842071936</v>
      </c>
      <c r="D263" s="49">
        <f t="shared" ca="1" si="21"/>
        <v>98205125.87596482</v>
      </c>
      <c r="E263" s="49">
        <f t="shared" ca="1" si="22"/>
        <v>-24167240.033892892</v>
      </c>
      <c r="F263" s="49">
        <f t="shared" ca="1" si="25"/>
        <v>-2994952519.3817182</v>
      </c>
    </row>
    <row r="264" spans="1:6">
      <c r="A264" s="49">
        <v>48</v>
      </c>
      <c r="B264" s="50">
        <f t="shared" si="20"/>
        <v>44346</v>
      </c>
      <c r="C264" s="49">
        <f t="shared" ca="1" si="24"/>
        <v>74037885.842071936</v>
      </c>
      <c r="D264" s="49">
        <f t="shared" ca="1" si="21"/>
        <v>99024440.274908945</v>
      </c>
      <c r="E264" s="49">
        <f t="shared" ca="1" si="22"/>
        <v>-24986554.432837009</v>
      </c>
      <c r="F264" s="49">
        <f t="shared" ca="1" si="25"/>
        <v>-3093976959.6566272</v>
      </c>
    </row>
    <row r="265" spans="1:6">
      <c r="A265" s="49">
        <v>49</v>
      </c>
      <c r="B265" s="50">
        <f t="shared" si="20"/>
        <v>44377</v>
      </c>
      <c r="C265" s="49">
        <f t="shared" ca="1" si="24"/>
        <v>74037885.842071936</v>
      </c>
      <c r="D265" s="49">
        <f t="shared" ca="1" si="21"/>
        <v>99850590.12239334</v>
      </c>
      <c r="E265" s="49">
        <f t="shared" ca="1" si="22"/>
        <v>-25812704.280321412</v>
      </c>
      <c r="F265" s="49">
        <f t="shared" ca="1" si="25"/>
        <v>-3193827549.7790203</v>
      </c>
    </row>
    <row r="266" spans="1:6">
      <c r="A266" s="49">
        <v>50</v>
      </c>
      <c r="B266" s="50">
        <f t="shared" si="20"/>
        <v>44407</v>
      </c>
      <c r="C266" s="49">
        <f t="shared" ca="1" si="24"/>
        <v>74037885.842071936</v>
      </c>
      <c r="D266" s="49">
        <f t="shared" ca="1" si="21"/>
        <v>100683632.44580191</v>
      </c>
      <c r="E266" s="49">
        <f t="shared" ca="1" si="22"/>
        <v>-26645746.603729974</v>
      </c>
      <c r="F266" s="49">
        <f t="shared" ca="1" si="25"/>
        <v>-3294511182.224822</v>
      </c>
    </row>
    <row r="267" spans="1:6">
      <c r="A267" s="49">
        <v>51</v>
      </c>
      <c r="B267" s="50">
        <f t="shared" si="20"/>
        <v>44438</v>
      </c>
      <c r="C267" s="49">
        <f t="shared" ca="1" si="24"/>
        <v>74037885.842071936</v>
      </c>
      <c r="D267" s="49">
        <f t="shared" ca="1" si="21"/>
        <v>101523624.74829161</v>
      </c>
      <c r="E267" s="49">
        <f t="shared" ca="1" si="22"/>
        <v>-27485738.906219672</v>
      </c>
      <c r="F267" s="49">
        <f t="shared" ca="1" si="25"/>
        <v>-3396034806.9731135</v>
      </c>
    </row>
    <row r="268" spans="1:6">
      <c r="A268" s="49">
        <v>52</v>
      </c>
      <c r="B268" s="50">
        <f t="shared" si="20"/>
        <v>44469</v>
      </c>
      <c r="C268" s="49">
        <f t="shared" ca="1" si="24"/>
        <v>74037885.842071936</v>
      </c>
      <c r="D268" s="49">
        <f t="shared" ca="1" si="21"/>
        <v>102370625.01276185</v>
      </c>
      <c r="E268" s="49">
        <f t="shared" ca="1" si="22"/>
        <v>-28332739.170689907</v>
      </c>
      <c r="F268" s="49">
        <f t="shared" ca="1" si="25"/>
        <v>-3498405431.9858756</v>
      </c>
    </row>
    <row r="269" spans="1:6">
      <c r="A269" s="49">
        <v>53</v>
      </c>
      <c r="B269" s="50">
        <f t="shared" si="20"/>
        <v>44499</v>
      </c>
      <c r="C269" s="49">
        <f t="shared" ca="1" si="24"/>
        <v>74037885.842071936</v>
      </c>
      <c r="D269" s="49">
        <f t="shared" ca="1" si="21"/>
        <v>103224691.70585686</v>
      </c>
      <c r="E269" s="49">
        <f t="shared" ca="1" si="22"/>
        <v>-29186805.86378492</v>
      </c>
      <c r="F269" s="49">
        <f t="shared" ca="1" si="25"/>
        <v>-3601630123.6917324</v>
      </c>
    </row>
    <row r="270" spans="1:6">
      <c r="A270" s="49">
        <v>54</v>
      </c>
      <c r="B270" s="50">
        <f t="shared" si="20"/>
        <v>44530</v>
      </c>
      <c r="C270" s="49">
        <f t="shared" ca="1" si="24"/>
        <v>74037885.842071936</v>
      </c>
      <c r="D270" s="49">
        <f t="shared" ca="1" si="21"/>
        <v>104085883.78200158</v>
      </c>
      <c r="E270" s="49">
        <f t="shared" ca="1" si="22"/>
        <v>-30047997.939929642</v>
      </c>
      <c r="F270" s="49">
        <f t="shared" ca="1" si="25"/>
        <v>-3705716007.4737339</v>
      </c>
    </row>
    <row r="271" spans="1:6">
      <c r="A271" s="49">
        <v>55</v>
      </c>
      <c r="B271" s="50">
        <f t="shared" si="20"/>
        <v>44560</v>
      </c>
      <c r="C271" s="49">
        <f t="shared" ca="1" si="24"/>
        <v>74037885.842071936</v>
      </c>
      <c r="D271" s="49">
        <f t="shared" ca="1" si="21"/>
        <v>104954260.68747112</v>
      </c>
      <c r="E271" s="49">
        <f t="shared" ca="1" si="22"/>
        <v>-30916374.845399193</v>
      </c>
      <c r="F271" s="49">
        <f t="shared" ca="1" si="25"/>
        <v>-3810670268.1612048</v>
      </c>
    </row>
    <row r="272" spans="1:6">
      <c r="A272" s="49">
        <v>56</v>
      </c>
      <c r="B272" s="50">
        <f t="shared" si="20"/>
        <v>44591</v>
      </c>
      <c r="C272" s="49">
        <f t="shared" ca="1" si="24"/>
        <v>74037885.842071936</v>
      </c>
      <c r="D272" s="49">
        <f t="shared" ca="1" si="21"/>
        <v>105829882.36449425</v>
      </c>
      <c r="E272" s="49">
        <f t="shared" ca="1" si="22"/>
        <v>-31791996.522422317</v>
      </c>
      <c r="F272" s="49">
        <f t="shared" ca="1" si="25"/>
        <v>-3916500150.5256991</v>
      </c>
    </row>
    <row r="273" spans="1:6">
      <c r="A273" s="49">
        <v>57</v>
      </c>
      <c r="B273" s="50">
        <f t="shared" si="20"/>
        <v>44620</v>
      </c>
      <c r="C273" s="49">
        <f t="shared" ca="1" si="24"/>
        <v>74037885.842071936</v>
      </c>
      <c r="D273" s="49">
        <f t="shared" ca="1" si="21"/>
        <v>106712809.25539103</v>
      </c>
      <c r="E273" s="49">
        <f t="shared" ca="1" si="22"/>
        <v>-32674923.413319096</v>
      </c>
      <c r="F273" s="49">
        <f t="shared" ca="1" si="25"/>
        <v>-4023212959.7810903</v>
      </c>
    </row>
    <row r="274" spans="1:6">
      <c r="A274" s="49">
        <v>58</v>
      </c>
      <c r="B274" s="50">
        <f t="shared" si="20"/>
        <v>44650</v>
      </c>
      <c r="C274" s="49">
        <f t="shared" ca="1" si="24"/>
        <v>74037885.842071936</v>
      </c>
      <c r="D274" s="49">
        <f t="shared" ca="1" si="21"/>
        <v>107603102.30674505</v>
      </c>
      <c r="E274" s="49">
        <f t="shared" ca="1" si="22"/>
        <v>-33565216.464673124</v>
      </c>
      <c r="F274" s="49">
        <f t="shared" ca="1" si="25"/>
        <v>-4130816062.0878353</v>
      </c>
    </row>
    <row r="275" spans="1:6">
      <c r="A275" s="49">
        <v>59</v>
      </c>
      <c r="B275" s="50">
        <f t="shared" si="20"/>
        <v>44681</v>
      </c>
      <c r="C275" s="49">
        <f t="shared" ca="1" si="24"/>
        <v>74037885.842071936</v>
      </c>
      <c r="D275" s="49">
        <f t="shared" ca="1" si="21"/>
        <v>108500822.97361048</v>
      </c>
      <c r="E275" s="49">
        <f t="shared" ca="1" si="22"/>
        <v>-34462937.13153854</v>
      </c>
      <c r="F275" s="49">
        <f t="shared" ca="1" si="25"/>
        <v>-4239316885.0614457</v>
      </c>
    </row>
    <row r="276" spans="1:6">
      <c r="A276" s="49">
        <v>60</v>
      </c>
      <c r="B276" s="50">
        <f t="shared" si="20"/>
        <v>44711</v>
      </c>
      <c r="C276" s="49">
        <f t="shared" ca="1" si="24"/>
        <v>74037885.842071936</v>
      </c>
      <c r="D276" s="49">
        <f t="shared" ca="1" si="21"/>
        <v>109406033.22375408</v>
      </c>
      <c r="E276" s="49">
        <f t="shared" ca="1" si="22"/>
        <v>-35368147.381682143</v>
      </c>
      <c r="F276" s="49">
        <f t="shared" ca="1" si="25"/>
        <v>-4348722918.2852001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opLeftCell="A196" workbookViewId="0">
      <selection activeCell="B15" sqref="B15"/>
    </sheetView>
  </sheetViews>
  <sheetFormatPr defaultColWidth="9" defaultRowHeight="15"/>
  <cols>
    <col min="1" max="1" width="26.42578125" customWidth="1"/>
    <col min="2" max="2" width="16" customWidth="1"/>
    <col min="3" max="3" width="26.140625" customWidth="1"/>
    <col min="4" max="4" width="24" customWidth="1"/>
    <col min="5" max="5" width="23.7109375" customWidth="1"/>
    <col min="6" max="6" width="24.85546875" customWidth="1"/>
  </cols>
  <sheetData>
    <row r="1" spans="1:6" ht="18.75">
      <c r="A1" s="112" t="s">
        <v>88</v>
      </c>
      <c r="B1" s="112"/>
      <c r="C1" s="112"/>
      <c r="D1" s="112"/>
      <c r="E1" s="112"/>
      <c r="F1" s="112"/>
    </row>
    <row r="3" spans="1:6">
      <c r="A3" s="79" t="s">
        <v>33</v>
      </c>
      <c r="B3" s="92">
        <f>369358000</f>
        <v>369358000</v>
      </c>
      <c r="C3" s="79" t="s">
        <v>87</v>
      </c>
      <c r="E3" s="90" t="s">
        <v>86</v>
      </c>
      <c r="F3" s="86"/>
    </row>
    <row r="4" spans="1:6">
      <c r="A4" s="79" t="s">
        <v>34</v>
      </c>
      <c r="B4" s="91">
        <v>0.1</v>
      </c>
      <c r="C4" s="79" t="s">
        <v>85</v>
      </c>
      <c r="D4" s="79"/>
      <c r="E4" s="90" t="s">
        <v>84</v>
      </c>
      <c r="F4" s="86"/>
    </row>
    <row r="5" spans="1:6">
      <c r="A5" s="79" t="s">
        <v>35</v>
      </c>
      <c r="B5" s="79">
        <v>12</v>
      </c>
      <c r="C5" s="79" t="s">
        <v>83</v>
      </c>
      <c r="D5" s="79" t="s">
        <v>89</v>
      </c>
      <c r="E5" s="79"/>
      <c r="F5" s="86"/>
    </row>
    <row r="6" spans="1:6">
      <c r="A6" s="79" t="s">
        <v>36</v>
      </c>
      <c r="B6" s="79">
        <v>1</v>
      </c>
      <c r="C6" s="79" t="s">
        <v>82</v>
      </c>
      <c r="D6" s="79"/>
      <c r="E6" s="79"/>
      <c r="F6" s="86"/>
    </row>
    <row r="7" spans="1:6">
      <c r="A7" s="79" t="s">
        <v>37</v>
      </c>
      <c r="B7" s="89">
        <v>44562</v>
      </c>
      <c r="C7" s="79"/>
      <c r="D7" s="79"/>
      <c r="E7" s="79"/>
      <c r="F7" s="86"/>
    </row>
    <row r="8" spans="1:6">
      <c r="A8" s="79"/>
      <c r="B8" s="79"/>
      <c r="C8" s="79"/>
      <c r="D8" s="79"/>
      <c r="E8" s="79"/>
      <c r="F8" s="86"/>
    </row>
    <row r="9" spans="1:6">
      <c r="A9" s="79" t="s">
        <v>38</v>
      </c>
      <c r="B9" s="88">
        <f>B4/(52/B6)</f>
        <v>1.9230769230769232E-3</v>
      </c>
      <c r="C9" s="79" t="s">
        <v>81</v>
      </c>
      <c r="D9" s="79"/>
      <c r="F9" s="86"/>
    </row>
    <row r="10" spans="1:6">
      <c r="A10" s="79" t="s">
        <v>39</v>
      </c>
      <c r="B10" s="87">
        <f>52</f>
        <v>52</v>
      </c>
      <c r="C10" s="79" t="s">
        <v>80</v>
      </c>
      <c r="D10" s="79"/>
      <c r="E10" s="79"/>
      <c r="F10" s="86"/>
    </row>
    <row r="11" spans="1:6">
      <c r="A11" s="79" t="s">
        <v>79</v>
      </c>
      <c r="B11" s="87">
        <f>B3*-1</f>
        <v>-369358000</v>
      </c>
      <c r="C11" s="79" t="s">
        <v>78</v>
      </c>
      <c r="D11" s="79"/>
      <c r="E11" s="79"/>
      <c r="F11" s="86"/>
    </row>
    <row r="12" spans="1:6">
      <c r="A12" s="79" t="s">
        <v>40</v>
      </c>
      <c r="B12" s="87">
        <v>0</v>
      </c>
      <c r="C12" s="79" t="s">
        <v>77</v>
      </c>
      <c r="D12" s="79"/>
      <c r="E12" s="79"/>
      <c r="F12" s="86"/>
    </row>
    <row r="13" spans="1:6">
      <c r="A13" s="77" t="s">
        <v>76</v>
      </c>
      <c r="B13" s="77">
        <v>0</v>
      </c>
      <c r="C13" s="77" t="s">
        <v>75</v>
      </c>
      <c r="D13" s="79"/>
      <c r="E13" s="79"/>
      <c r="F13" s="85"/>
    </row>
    <row r="14" spans="1:6">
      <c r="A14" s="77" t="s">
        <v>65</v>
      </c>
      <c r="B14" s="77">
        <f>PMT(B9,B10,B11,B12,B13)</f>
        <v>7470930.5733464938</v>
      </c>
      <c r="C14" s="82"/>
      <c r="D14" s="79"/>
      <c r="E14" s="79"/>
      <c r="F14" s="79"/>
    </row>
    <row r="15" spans="1:6">
      <c r="A15" s="76"/>
      <c r="B15" s="76"/>
      <c r="C15" s="76"/>
      <c r="D15" s="76"/>
      <c r="E15" s="76">
        <f>SUM(E17:E28)</f>
        <v>7660042.2241118131</v>
      </c>
      <c r="F15" s="75" t="s">
        <v>64</v>
      </c>
    </row>
    <row r="16" spans="1:6">
      <c r="A16" s="75" t="s">
        <v>63</v>
      </c>
      <c r="B16" s="75" t="s">
        <v>62</v>
      </c>
      <c r="C16" s="75" t="s">
        <v>61</v>
      </c>
      <c r="D16" s="75" t="s">
        <v>60</v>
      </c>
      <c r="E16" s="75" t="s">
        <v>59</v>
      </c>
      <c r="F16" s="75">
        <f>B3</f>
        <v>369358000</v>
      </c>
    </row>
    <row r="17" spans="1:6">
      <c r="A17" s="73">
        <v>1</v>
      </c>
      <c r="B17" s="74">
        <f t="shared" ref="B17:B48" si="0">EDATE($B$7,$B$6*A17)</f>
        <v>44593</v>
      </c>
      <c r="C17" s="73">
        <f>B14</f>
        <v>7470930.5733464938</v>
      </c>
      <c r="D17" s="73">
        <f t="shared" ref="D17:D48" si="1">C17-E17</f>
        <v>6760626.7271926478</v>
      </c>
      <c r="E17" s="73">
        <f t="shared" ref="E17:E48" si="2">F16*$B$9</f>
        <v>710303.84615384624</v>
      </c>
      <c r="F17" s="73">
        <f t="shared" ref="F17:F48" si="3">F16-D17</f>
        <v>362597373.27280736</v>
      </c>
    </row>
    <row r="18" spans="1:6">
      <c r="A18" s="73">
        <v>2</v>
      </c>
      <c r="B18" s="74">
        <f t="shared" si="0"/>
        <v>44621</v>
      </c>
      <c r="C18" s="73">
        <f t="shared" ref="C18:C49" si="4">$C$17</f>
        <v>7470930.5733464938</v>
      </c>
      <c r="D18" s="73">
        <f t="shared" si="1"/>
        <v>6773627.9324372485</v>
      </c>
      <c r="E18" s="73">
        <f t="shared" si="2"/>
        <v>697302.640909245</v>
      </c>
      <c r="F18" s="73">
        <f t="shared" si="3"/>
        <v>355823745.34037012</v>
      </c>
    </row>
    <row r="19" spans="1:6">
      <c r="A19" s="73">
        <v>3</v>
      </c>
      <c r="B19" s="74">
        <f t="shared" si="0"/>
        <v>44652</v>
      </c>
      <c r="C19" s="73">
        <f t="shared" si="4"/>
        <v>7470930.5733464938</v>
      </c>
      <c r="D19" s="73">
        <f t="shared" si="1"/>
        <v>6786654.1399996281</v>
      </c>
      <c r="E19" s="73">
        <f t="shared" si="2"/>
        <v>684276.4333468657</v>
      </c>
      <c r="F19" s="73">
        <f t="shared" si="3"/>
        <v>349037091.20037049</v>
      </c>
    </row>
    <row r="20" spans="1:6">
      <c r="A20" s="73">
        <v>4</v>
      </c>
      <c r="B20" s="74">
        <f t="shared" si="0"/>
        <v>44682</v>
      </c>
      <c r="C20" s="73">
        <f t="shared" si="4"/>
        <v>7470930.5733464938</v>
      </c>
      <c r="D20" s="73">
        <f t="shared" si="1"/>
        <v>6799705.3979611658</v>
      </c>
      <c r="E20" s="73">
        <f t="shared" si="2"/>
        <v>671225.17538532789</v>
      </c>
      <c r="F20" s="73">
        <f t="shared" si="3"/>
        <v>342237385.80240935</v>
      </c>
    </row>
    <row r="21" spans="1:6">
      <c r="A21" s="73">
        <v>5</v>
      </c>
      <c r="B21" s="74">
        <f t="shared" si="0"/>
        <v>44713</v>
      </c>
      <c r="C21" s="73">
        <f t="shared" si="4"/>
        <v>7470930.5733464938</v>
      </c>
      <c r="D21" s="73">
        <f t="shared" si="1"/>
        <v>6812781.7544957064</v>
      </c>
      <c r="E21" s="73">
        <f t="shared" si="2"/>
        <v>658148.81885078724</v>
      </c>
      <c r="F21" s="73">
        <f t="shared" si="3"/>
        <v>335424604.04791367</v>
      </c>
    </row>
    <row r="22" spans="1:6">
      <c r="A22" s="73">
        <v>6</v>
      </c>
      <c r="B22" s="74">
        <f t="shared" si="0"/>
        <v>44743</v>
      </c>
      <c r="C22" s="73">
        <f t="shared" si="4"/>
        <v>7470930.5733464938</v>
      </c>
      <c r="D22" s="73">
        <f t="shared" si="1"/>
        <v>6825883.2578697363</v>
      </c>
      <c r="E22" s="73">
        <f t="shared" si="2"/>
        <v>645047.31547675712</v>
      </c>
      <c r="F22" s="73">
        <f t="shared" si="3"/>
        <v>328598720.79004395</v>
      </c>
    </row>
    <row r="23" spans="1:6">
      <c r="A23" s="73">
        <v>7</v>
      </c>
      <c r="B23" s="74">
        <f t="shared" si="0"/>
        <v>44774</v>
      </c>
      <c r="C23" s="73">
        <f t="shared" si="4"/>
        <v>7470930.5733464938</v>
      </c>
      <c r="D23" s="73">
        <f t="shared" si="1"/>
        <v>6839009.9564425629</v>
      </c>
      <c r="E23" s="73">
        <f t="shared" si="2"/>
        <v>631920.61690393067</v>
      </c>
      <c r="F23" s="73">
        <f t="shared" si="3"/>
        <v>321759710.83360142</v>
      </c>
    </row>
    <row r="24" spans="1:6">
      <c r="A24" s="73">
        <v>8</v>
      </c>
      <c r="B24" s="74">
        <f t="shared" si="0"/>
        <v>44805</v>
      </c>
      <c r="C24" s="73">
        <f t="shared" si="4"/>
        <v>7470930.5733464938</v>
      </c>
      <c r="D24" s="73">
        <f t="shared" si="1"/>
        <v>6852161.8986664908</v>
      </c>
      <c r="E24" s="73">
        <f t="shared" si="2"/>
        <v>618768.67468000273</v>
      </c>
      <c r="F24" s="73">
        <f t="shared" si="3"/>
        <v>314907548.93493491</v>
      </c>
    </row>
    <row r="25" spans="1:6">
      <c r="A25" s="73">
        <v>9</v>
      </c>
      <c r="B25" s="74">
        <f t="shared" si="0"/>
        <v>44835</v>
      </c>
      <c r="C25" s="73">
        <f t="shared" si="4"/>
        <v>7470930.5733464938</v>
      </c>
      <c r="D25" s="73">
        <f t="shared" si="1"/>
        <v>6865339.1330870036</v>
      </c>
      <c r="E25" s="73">
        <f t="shared" si="2"/>
        <v>605591.44025949028</v>
      </c>
      <c r="F25" s="73">
        <f t="shared" si="3"/>
        <v>308042209.80184793</v>
      </c>
    </row>
    <row r="26" spans="1:6">
      <c r="A26" s="73">
        <v>10</v>
      </c>
      <c r="B26" s="74">
        <f t="shared" si="0"/>
        <v>44866</v>
      </c>
      <c r="C26" s="73">
        <f t="shared" si="4"/>
        <v>7470930.5733464938</v>
      </c>
      <c r="D26" s="73">
        <f t="shared" si="1"/>
        <v>6878541.7083429396</v>
      </c>
      <c r="E26" s="73">
        <f t="shared" si="2"/>
        <v>592388.8650035538</v>
      </c>
      <c r="F26" s="73">
        <f t="shared" si="3"/>
        <v>301163668.09350502</v>
      </c>
    </row>
    <row r="27" spans="1:6">
      <c r="A27" s="73">
        <v>11</v>
      </c>
      <c r="B27" s="74">
        <f t="shared" si="0"/>
        <v>44896</v>
      </c>
      <c r="C27" s="73">
        <f t="shared" si="4"/>
        <v>7470930.5733464938</v>
      </c>
      <c r="D27" s="73">
        <f t="shared" si="1"/>
        <v>6891769.6731666764</v>
      </c>
      <c r="E27" s="73">
        <f t="shared" si="2"/>
        <v>579160.90017981734</v>
      </c>
      <c r="F27" s="73">
        <f t="shared" si="3"/>
        <v>294271898.42033833</v>
      </c>
    </row>
    <row r="28" spans="1:6">
      <c r="A28" s="73">
        <v>12</v>
      </c>
      <c r="B28" s="74">
        <f t="shared" si="0"/>
        <v>44927</v>
      </c>
      <c r="C28" s="73">
        <f t="shared" si="4"/>
        <v>7470930.5733464938</v>
      </c>
      <c r="D28" s="73">
        <f t="shared" si="1"/>
        <v>6905023.076384305</v>
      </c>
      <c r="E28" s="73">
        <f t="shared" si="2"/>
        <v>565907.49696218909</v>
      </c>
      <c r="F28" s="73">
        <f t="shared" si="3"/>
        <v>287366875.34395403</v>
      </c>
    </row>
    <row r="29" spans="1:6">
      <c r="A29" s="73">
        <v>13</v>
      </c>
      <c r="B29" s="74">
        <f t="shared" si="0"/>
        <v>44958</v>
      </c>
      <c r="C29" s="73">
        <f t="shared" si="4"/>
        <v>7470930.5733464938</v>
      </c>
      <c r="D29" s="73">
        <f t="shared" si="1"/>
        <v>6918301.9669158133</v>
      </c>
      <c r="E29" s="73">
        <f t="shared" si="2"/>
        <v>552628.60643068084</v>
      </c>
      <c r="F29" s="73">
        <f t="shared" si="3"/>
        <v>280448573.37703824</v>
      </c>
    </row>
    <row r="30" spans="1:6">
      <c r="A30" s="73">
        <v>14</v>
      </c>
      <c r="B30" s="74">
        <f t="shared" si="0"/>
        <v>44986</v>
      </c>
      <c r="C30" s="73">
        <f t="shared" si="4"/>
        <v>7470930.5733464938</v>
      </c>
      <c r="D30" s="73">
        <f t="shared" si="1"/>
        <v>6931606.3937752666</v>
      </c>
      <c r="E30" s="73">
        <f t="shared" si="2"/>
        <v>539324.1795712274</v>
      </c>
      <c r="F30" s="73">
        <f t="shared" si="3"/>
        <v>273516966.98326296</v>
      </c>
    </row>
    <row r="31" spans="1:6">
      <c r="A31" s="73">
        <v>15</v>
      </c>
      <c r="B31" s="74">
        <f t="shared" si="0"/>
        <v>45017</v>
      </c>
      <c r="C31" s="73">
        <f t="shared" si="4"/>
        <v>7470930.5733464938</v>
      </c>
      <c r="D31" s="73">
        <f t="shared" si="1"/>
        <v>6944936.4060709877</v>
      </c>
      <c r="E31" s="73">
        <f t="shared" si="2"/>
        <v>525994.16727550572</v>
      </c>
      <c r="F31" s="73">
        <f t="shared" si="3"/>
        <v>266572030.57719198</v>
      </c>
    </row>
    <row r="32" spans="1:6">
      <c r="A32" s="73">
        <v>16</v>
      </c>
      <c r="B32" s="74">
        <f t="shared" si="0"/>
        <v>45047</v>
      </c>
      <c r="C32" s="73">
        <f t="shared" si="4"/>
        <v>7470930.5733464938</v>
      </c>
      <c r="D32" s="73">
        <f t="shared" si="1"/>
        <v>6958292.05300574</v>
      </c>
      <c r="E32" s="73">
        <f t="shared" si="2"/>
        <v>512638.52034075384</v>
      </c>
      <c r="F32" s="73">
        <f t="shared" si="3"/>
        <v>259613738.52418625</v>
      </c>
    </row>
    <row r="33" spans="1:6">
      <c r="A33" s="73">
        <v>17</v>
      </c>
      <c r="B33" s="74">
        <f t="shared" si="0"/>
        <v>45078</v>
      </c>
      <c r="C33" s="73">
        <f t="shared" si="4"/>
        <v>7470930.5733464938</v>
      </c>
      <c r="D33" s="73">
        <f t="shared" si="1"/>
        <v>6971673.3838769048</v>
      </c>
      <c r="E33" s="73">
        <f t="shared" si="2"/>
        <v>499257.18946958898</v>
      </c>
      <c r="F33" s="73">
        <f t="shared" si="3"/>
        <v>252642065.14030933</v>
      </c>
    </row>
    <row r="34" spans="1:6">
      <c r="A34" s="73">
        <v>18</v>
      </c>
      <c r="B34" s="74">
        <f t="shared" si="0"/>
        <v>45108</v>
      </c>
      <c r="C34" s="73">
        <f t="shared" si="4"/>
        <v>7470930.5733464938</v>
      </c>
      <c r="D34" s="73">
        <f t="shared" si="1"/>
        <v>6985080.4480766682</v>
      </c>
      <c r="E34" s="73">
        <f t="shared" si="2"/>
        <v>485850.12526982569</v>
      </c>
      <c r="F34" s="73">
        <f t="shared" si="3"/>
        <v>245656984.69223267</v>
      </c>
    </row>
    <row r="35" spans="1:6">
      <c r="A35" s="73">
        <v>19</v>
      </c>
      <c r="B35" s="74">
        <f t="shared" si="0"/>
        <v>45139</v>
      </c>
      <c r="C35" s="73">
        <f t="shared" si="4"/>
        <v>7470930.5733464938</v>
      </c>
      <c r="D35" s="73">
        <f t="shared" si="1"/>
        <v>6998513.2950921999</v>
      </c>
      <c r="E35" s="73">
        <f t="shared" si="2"/>
        <v>472417.2782542936</v>
      </c>
      <c r="F35" s="73">
        <f t="shared" si="3"/>
        <v>238658471.39714047</v>
      </c>
    </row>
    <row r="36" spans="1:6">
      <c r="A36" s="73">
        <v>20</v>
      </c>
      <c r="B36" s="74">
        <f t="shared" si="0"/>
        <v>45170</v>
      </c>
      <c r="C36" s="73">
        <f t="shared" si="4"/>
        <v>7470930.5733464938</v>
      </c>
      <c r="D36" s="73">
        <f t="shared" si="1"/>
        <v>7011971.9745058389</v>
      </c>
      <c r="E36" s="73">
        <f t="shared" si="2"/>
        <v>458958.59884065477</v>
      </c>
      <c r="F36" s="73">
        <f t="shared" si="3"/>
        <v>231646499.42263463</v>
      </c>
    </row>
    <row r="37" spans="1:6">
      <c r="A37" s="73">
        <v>21</v>
      </c>
      <c r="B37" s="74">
        <f t="shared" si="0"/>
        <v>45200</v>
      </c>
      <c r="C37" s="73">
        <f t="shared" si="4"/>
        <v>7470930.5733464938</v>
      </c>
      <c r="D37" s="73">
        <f t="shared" si="1"/>
        <v>7025456.5359952729</v>
      </c>
      <c r="E37" s="73">
        <f t="shared" si="2"/>
        <v>445474.0373512205</v>
      </c>
      <c r="F37" s="73">
        <f t="shared" si="3"/>
        <v>224621042.88663936</v>
      </c>
    </row>
    <row r="38" spans="1:6">
      <c r="A38" s="73">
        <v>22</v>
      </c>
      <c r="B38" s="74">
        <f t="shared" si="0"/>
        <v>45231</v>
      </c>
      <c r="C38" s="73">
        <f t="shared" si="4"/>
        <v>7470930.5733464938</v>
      </c>
      <c r="D38" s="73">
        <f t="shared" si="1"/>
        <v>7038967.0293337256</v>
      </c>
      <c r="E38" s="73">
        <f t="shared" si="2"/>
        <v>431963.54401276802</v>
      </c>
      <c r="F38" s="73">
        <f t="shared" si="3"/>
        <v>217582075.85730565</v>
      </c>
    </row>
    <row r="39" spans="1:6">
      <c r="A39" s="73">
        <v>23</v>
      </c>
      <c r="B39" s="74">
        <f t="shared" si="0"/>
        <v>45261</v>
      </c>
      <c r="C39" s="73">
        <f t="shared" si="4"/>
        <v>7470930.5733464938</v>
      </c>
      <c r="D39" s="73">
        <f t="shared" si="1"/>
        <v>7052503.5043901363</v>
      </c>
      <c r="E39" s="73">
        <f t="shared" si="2"/>
        <v>418427.06895635702</v>
      </c>
      <c r="F39" s="73">
        <f t="shared" si="3"/>
        <v>210529572.3529155</v>
      </c>
    </row>
    <row r="40" spans="1:6">
      <c r="A40" s="73">
        <v>24</v>
      </c>
      <c r="B40" s="74">
        <f t="shared" si="0"/>
        <v>45292</v>
      </c>
      <c r="C40" s="73">
        <f t="shared" si="4"/>
        <v>7470930.5733464938</v>
      </c>
      <c r="D40" s="73">
        <f t="shared" si="1"/>
        <v>7066066.0111293485</v>
      </c>
      <c r="E40" s="73">
        <f t="shared" si="2"/>
        <v>404864.56221714523</v>
      </c>
      <c r="F40" s="73">
        <f t="shared" si="3"/>
        <v>203463506.34178615</v>
      </c>
    </row>
    <row r="41" spans="1:6">
      <c r="A41" s="73">
        <v>25</v>
      </c>
      <c r="B41" s="74">
        <f t="shared" si="0"/>
        <v>45323</v>
      </c>
      <c r="C41" s="73">
        <f t="shared" si="4"/>
        <v>7470930.5733464938</v>
      </c>
      <c r="D41" s="73">
        <f t="shared" si="1"/>
        <v>7079654.59961229</v>
      </c>
      <c r="E41" s="73">
        <f t="shared" si="2"/>
        <v>391275.97373420413</v>
      </c>
      <c r="F41" s="73">
        <f t="shared" si="3"/>
        <v>196383851.74217385</v>
      </c>
    </row>
    <row r="42" spans="1:6">
      <c r="A42" s="73">
        <v>26</v>
      </c>
      <c r="B42" s="74">
        <f t="shared" si="0"/>
        <v>45352</v>
      </c>
      <c r="C42" s="73">
        <f t="shared" si="4"/>
        <v>7470930.5733464938</v>
      </c>
      <c r="D42" s="73">
        <f t="shared" si="1"/>
        <v>7093269.3199961595</v>
      </c>
      <c r="E42" s="73">
        <f t="shared" si="2"/>
        <v>377661.25335033436</v>
      </c>
      <c r="F42" s="73">
        <f t="shared" si="3"/>
        <v>189290582.4221777</v>
      </c>
    </row>
    <row r="43" spans="1:6">
      <c r="A43" s="73">
        <v>27</v>
      </c>
      <c r="B43" s="74">
        <f t="shared" si="0"/>
        <v>45383</v>
      </c>
      <c r="C43" s="73">
        <f t="shared" si="4"/>
        <v>7470930.5733464938</v>
      </c>
      <c r="D43" s="73">
        <f t="shared" si="1"/>
        <v>7106910.2225346137</v>
      </c>
      <c r="E43" s="73">
        <f t="shared" si="2"/>
        <v>364020.3508118802</v>
      </c>
      <c r="F43" s="73">
        <f t="shared" si="3"/>
        <v>182183672.19964308</v>
      </c>
    </row>
    <row r="44" spans="1:6">
      <c r="A44" s="73">
        <v>28</v>
      </c>
      <c r="B44" s="74">
        <f t="shared" si="0"/>
        <v>45413</v>
      </c>
      <c r="C44" s="73">
        <f t="shared" si="4"/>
        <v>7470930.5733464938</v>
      </c>
      <c r="D44" s="73">
        <f t="shared" si="1"/>
        <v>7120577.3575779498</v>
      </c>
      <c r="E44" s="73">
        <f t="shared" si="2"/>
        <v>350353.21576854441</v>
      </c>
      <c r="F44" s="73">
        <f t="shared" si="3"/>
        <v>175063094.84206513</v>
      </c>
    </row>
    <row r="45" spans="1:6">
      <c r="A45" s="73">
        <v>29</v>
      </c>
      <c r="B45" s="74">
        <f t="shared" si="0"/>
        <v>45444</v>
      </c>
      <c r="C45" s="73">
        <f t="shared" si="4"/>
        <v>7470930.5733464938</v>
      </c>
      <c r="D45" s="73">
        <f t="shared" si="1"/>
        <v>7134270.7755732918</v>
      </c>
      <c r="E45" s="73">
        <f t="shared" si="2"/>
        <v>336659.79777320218</v>
      </c>
      <c r="F45" s="73">
        <f t="shared" si="3"/>
        <v>167928824.06649184</v>
      </c>
    </row>
    <row r="46" spans="1:6">
      <c r="A46" s="73">
        <v>30</v>
      </c>
      <c r="B46" s="74">
        <f t="shared" si="0"/>
        <v>45474</v>
      </c>
      <c r="C46" s="73">
        <f t="shared" si="4"/>
        <v>7470930.5733464938</v>
      </c>
      <c r="D46" s="73">
        <f t="shared" si="1"/>
        <v>7147990.5270647788</v>
      </c>
      <c r="E46" s="73">
        <f t="shared" si="2"/>
        <v>322940.0462817151</v>
      </c>
      <c r="F46" s="73">
        <f t="shared" si="3"/>
        <v>160780833.53942707</v>
      </c>
    </row>
    <row r="47" spans="1:6">
      <c r="A47" s="73">
        <v>31</v>
      </c>
      <c r="B47" s="74">
        <f t="shared" si="0"/>
        <v>45505</v>
      </c>
      <c r="C47" s="73">
        <f t="shared" si="4"/>
        <v>7470930.5733464938</v>
      </c>
      <c r="D47" s="73">
        <f t="shared" si="1"/>
        <v>7161736.6626937492</v>
      </c>
      <c r="E47" s="73">
        <f t="shared" si="2"/>
        <v>309193.91065274441</v>
      </c>
      <c r="F47" s="73">
        <f t="shared" si="3"/>
        <v>153619096.87673333</v>
      </c>
    </row>
    <row r="48" spans="1:6">
      <c r="A48" s="73">
        <v>32</v>
      </c>
      <c r="B48" s="74">
        <f t="shared" si="0"/>
        <v>45536</v>
      </c>
      <c r="C48" s="73">
        <f t="shared" si="4"/>
        <v>7470930.5733464938</v>
      </c>
      <c r="D48" s="73">
        <f t="shared" si="1"/>
        <v>7175509.2331989296</v>
      </c>
      <c r="E48" s="73">
        <f t="shared" si="2"/>
        <v>295421.34014756413</v>
      </c>
      <c r="F48" s="73">
        <f t="shared" si="3"/>
        <v>146443587.64353439</v>
      </c>
    </row>
    <row r="49" spans="1:6">
      <c r="A49" s="73">
        <v>33</v>
      </c>
      <c r="B49" s="74">
        <f t="shared" ref="B49:B68" si="5">EDATE($B$7,$B$6*A49)</f>
        <v>45566</v>
      </c>
      <c r="C49" s="73">
        <f t="shared" si="4"/>
        <v>7470930.5733464938</v>
      </c>
      <c r="D49" s="73">
        <f t="shared" ref="D49:D68" si="6">C49-E49</f>
        <v>7189308.2894166196</v>
      </c>
      <c r="E49" s="73">
        <f t="shared" ref="E49:E68" si="7">F48*$B$9</f>
        <v>281622.28392987384</v>
      </c>
      <c r="F49" s="73">
        <f t="shared" ref="F49:F68" si="8">F48-D49</f>
        <v>139254279.35411778</v>
      </c>
    </row>
    <row r="50" spans="1:6">
      <c r="A50" s="73">
        <v>34</v>
      </c>
      <c r="B50" s="74">
        <f t="shared" si="5"/>
        <v>45597</v>
      </c>
      <c r="C50" s="73">
        <f t="shared" ref="C50:C68" si="9">$C$17</f>
        <v>7470930.5733464938</v>
      </c>
      <c r="D50" s="73">
        <f t="shared" si="6"/>
        <v>7203133.8822808824</v>
      </c>
      <c r="E50" s="73">
        <f t="shared" si="7"/>
        <v>267796.69106561114</v>
      </c>
      <c r="F50" s="73">
        <f t="shared" si="8"/>
        <v>132051145.47183689</v>
      </c>
    </row>
    <row r="51" spans="1:6">
      <c r="A51" s="73">
        <v>35</v>
      </c>
      <c r="B51" s="74">
        <f t="shared" si="5"/>
        <v>45627</v>
      </c>
      <c r="C51" s="73">
        <f t="shared" si="9"/>
        <v>7470930.5733464938</v>
      </c>
      <c r="D51" s="73">
        <f t="shared" si="6"/>
        <v>7216986.0628237305</v>
      </c>
      <c r="E51" s="73">
        <f t="shared" si="7"/>
        <v>253944.51052276327</v>
      </c>
      <c r="F51" s="73">
        <f t="shared" si="8"/>
        <v>124834159.40901317</v>
      </c>
    </row>
    <row r="52" spans="1:6">
      <c r="A52" s="73">
        <v>36</v>
      </c>
      <c r="B52" s="74">
        <f t="shared" si="5"/>
        <v>45658</v>
      </c>
      <c r="C52" s="73">
        <f t="shared" si="9"/>
        <v>7470930.5733464938</v>
      </c>
      <c r="D52" s="73">
        <f t="shared" si="6"/>
        <v>7230864.8821753142</v>
      </c>
      <c r="E52" s="73">
        <f t="shared" si="7"/>
        <v>240065.69117117918</v>
      </c>
      <c r="F52" s="73">
        <f t="shared" si="8"/>
        <v>117603294.52683786</v>
      </c>
    </row>
    <row r="53" spans="1:6">
      <c r="A53" s="73">
        <v>37</v>
      </c>
      <c r="B53" s="74">
        <f t="shared" si="5"/>
        <v>45689</v>
      </c>
      <c r="C53" s="73">
        <f t="shared" si="9"/>
        <v>7470930.5733464938</v>
      </c>
      <c r="D53" s="73">
        <f t="shared" si="6"/>
        <v>7244770.3915641131</v>
      </c>
      <c r="E53" s="73">
        <f t="shared" si="7"/>
        <v>226160.1817823805</v>
      </c>
      <c r="F53" s="73">
        <f t="shared" si="8"/>
        <v>110358524.13527374</v>
      </c>
    </row>
    <row r="54" spans="1:6">
      <c r="A54" s="73">
        <v>38</v>
      </c>
      <c r="B54" s="74">
        <f t="shared" si="5"/>
        <v>45717</v>
      </c>
      <c r="C54" s="73">
        <f t="shared" si="9"/>
        <v>7470930.5733464938</v>
      </c>
      <c r="D54" s="73">
        <f t="shared" si="6"/>
        <v>7258702.6423171209</v>
      </c>
      <c r="E54" s="73">
        <f t="shared" si="7"/>
        <v>212227.93102937259</v>
      </c>
      <c r="F54" s="73">
        <f t="shared" si="8"/>
        <v>103099821.49295662</v>
      </c>
    </row>
    <row r="55" spans="1:6">
      <c r="A55" s="73">
        <v>39</v>
      </c>
      <c r="B55" s="74">
        <f t="shared" si="5"/>
        <v>45748</v>
      </c>
      <c r="C55" s="73">
        <f t="shared" si="9"/>
        <v>7470930.5733464938</v>
      </c>
      <c r="D55" s="73">
        <f t="shared" si="6"/>
        <v>7272661.6858600387</v>
      </c>
      <c r="E55" s="73">
        <f t="shared" si="7"/>
        <v>198268.88748645506</v>
      </c>
      <c r="F55" s="73">
        <f t="shared" si="8"/>
        <v>95827159.807096586</v>
      </c>
    </row>
    <row r="56" spans="1:6">
      <c r="A56" s="73">
        <v>40</v>
      </c>
      <c r="B56" s="74">
        <f t="shared" si="5"/>
        <v>45778</v>
      </c>
      <c r="C56" s="73">
        <f t="shared" si="9"/>
        <v>7470930.5733464938</v>
      </c>
      <c r="D56" s="73">
        <f t="shared" si="6"/>
        <v>7286647.5737174619</v>
      </c>
      <c r="E56" s="73">
        <f t="shared" si="7"/>
        <v>184282.9996290319</v>
      </c>
      <c r="F56" s="73">
        <f t="shared" si="8"/>
        <v>88540512.233379126</v>
      </c>
    </row>
    <row r="57" spans="1:6">
      <c r="A57" s="73">
        <v>41</v>
      </c>
      <c r="B57" s="74">
        <f t="shared" si="5"/>
        <v>45809</v>
      </c>
      <c r="C57" s="73">
        <f t="shared" si="9"/>
        <v>7470930.5733464938</v>
      </c>
      <c r="D57" s="73">
        <f t="shared" si="6"/>
        <v>7300660.357513072</v>
      </c>
      <c r="E57" s="73">
        <f t="shared" si="7"/>
        <v>170270.21583342142</v>
      </c>
      <c r="F57" s="73">
        <f t="shared" si="8"/>
        <v>81239851.875866055</v>
      </c>
    </row>
    <row r="58" spans="1:6">
      <c r="A58" s="73">
        <v>42</v>
      </c>
      <c r="B58" s="74">
        <f t="shared" si="5"/>
        <v>45839</v>
      </c>
      <c r="C58" s="73">
        <f t="shared" si="9"/>
        <v>7470930.5733464938</v>
      </c>
      <c r="D58" s="73">
        <f t="shared" si="6"/>
        <v>7314700.0889698286</v>
      </c>
      <c r="E58" s="73">
        <f t="shared" si="7"/>
        <v>156230.4843766655</v>
      </c>
      <c r="F58" s="73">
        <f t="shared" si="8"/>
        <v>73925151.786896229</v>
      </c>
    </row>
    <row r="59" spans="1:6">
      <c r="A59" s="73">
        <v>43</v>
      </c>
      <c r="B59" s="74">
        <f t="shared" si="5"/>
        <v>45870</v>
      </c>
      <c r="C59" s="73">
        <f t="shared" si="9"/>
        <v>7470930.5733464938</v>
      </c>
      <c r="D59" s="73">
        <f t="shared" si="6"/>
        <v>7328766.8199101547</v>
      </c>
      <c r="E59" s="73">
        <f t="shared" si="7"/>
        <v>142163.75343633891</v>
      </c>
      <c r="F59" s="73">
        <f t="shared" si="8"/>
        <v>66596384.966986075</v>
      </c>
    </row>
    <row r="60" spans="1:6">
      <c r="A60" s="73">
        <v>44</v>
      </c>
      <c r="B60" s="74">
        <f t="shared" si="5"/>
        <v>45901</v>
      </c>
      <c r="C60" s="73">
        <f t="shared" si="9"/>
        <v>7470930.5733464938</v>
      </c>
      <c r="D60" s="73">
        <f t="shared" si="6"/>
        <v>7342860.602256136</v>
      </c>
      <c r="E60" s="73">
        <f t="shared" si="7"/>
        <v>128069.97109035784</v>
      </c>
      <c r="F60" s="73">
        <f t="shared" si="8"/>
        <v>59253524.364729941</v>
      </c>
    </row>
    <row r="61" spans="1:6">
      <c r="A61" s="73">
        <v>45</v>
      </c>
      <c r="B61" s="74">
        <f t="shared" si="5"/>
        <v>45931</v>
      </c>
      <c r="C61" s="73">
        <f t="shared" si="9"/>
        <v>7470930.5733464938</v>
      </c>
      <c r="D61" s="73">
        <f t="shared" si="6"/>
        <v>7356981.4880297054</v>
      </c>
      <c r="E61" s="73">
        <f t="shared" si="7"/>
        <v>113949.08531678835</v>
      </c>
      <c r="F61" s="73">
        <f t="shared" si="8"/>
        <v>51896542.876700237</v>
      </c>
    </row>
    <row r="62" spans="1:6">
      <c r="A62" s="73">
        <v>46</v>
      </c>
      <c r="B62" s="74">
        <f t="shared" si="5"/>
        <v>45962</v>
      </c>
      <c r="C62" s="73">
        <f t="shared" si="9"/>
        <v>7470930.5733464938</v>
      </c>
      <c r="D62" s="73">
        <f t="shared" si="6"/>
        <v>7371129.5293528391</v>
      </c>
      <c r="E62" s="73">
        <f t="shared" si="7"/>
        <v>99801.043993654312</v>
      </c>
      <c r="F62" s="73">
        <f t="shared" si="8"/>
        <v>44525413.347347401</v>
      </c>
    </row>
    <row r="63" spans="1:6">
      <c r="A63" s="73">
        <v>47</v>
      </c>
      <c r="B63" s="74">
        <f t="shared" si="5"/>
        <v>45992</v>
      </c>
      <c r="C63" s="73">
        <f t="shared" si="9"/>
        <v>7470930.5733464938</v>
      </c>
      <c r="D63" s="73">
        <f t="shared" si="6"/>
        <v>7385304.7784477491</v>
      </c>
      <c r="E63" s="73">
        <f t="shared" si="7"/>
        <v>85625.794898745007</v>
      </c>
      <c r="F63" s="73">
        <f t="shared" si="8"/>
        <v>37140108.568899654</v>
      </c>
    </row>
    <row r="64" spans="1:6">
      <c r="A64" s="73">
        <v>48</v>
      </c>
      <c r="B64" s="74">
        <f t="shared" si="5"/>
        <v>46023</v>
      </c>
      <c r="C64" s="73">
        <f t="shared" si="9"/>
        <v>7470930.5733464938</v>
      </c>
      <c r="D64" s="73">
        <f t="shared" si="6"/>
        <v>7399507.2876370717</v>
      </c>
      <c r="E64" s="73">
        <f t="shared" si="7"/>
        <v>71423.285709422416</v>
      </c>
      <c r="F64" s="73">
        <f t="shared" si="8"/>
        <v>29740601.281262584</v>
      </c>
    </row>
    <row r="65" spans="1:6">
      <c r="A65" s="73">
        <v>49</v>
      </c>
      <c r="B65" s="74">
        <f t="shared" si="5"/>
        <v>46054</v>
      </c>
      <c r="C65" s="73">
        <f t="shared" si="9"/>
        <v>7470930.5733464938</v>
      </c>
      <c r="D65" s="73">
        <f t="shared" si="6"/>
        <v>7413737.1093440661</v>
      </c>
      <c r="E65" s="73">
        <f t="shared" si="7"/>
        <v>57193.464002428052</v>
      </c>
      <c r="F65" s="73">
        <f t="shared" si="8"/>
        <v>22326864.171918519</v>
      </c>
    </row>
    <row r="66" spans="1:6">
      <c r="A66" s="73">
        <v>50</v>
      </c>
      <c r="B66" s="74">
        <f t="shared" si="5"/>
        <v>46082</v>
      </c>
      <c r="C66" s="73">
        <f t="shared" si="9"/>
        <v>7470930.5733464938</v>
      </c>
      <c r="D66" s="73">
        <f t="shared" si="6"/>
        <v>7427994.2960928045</v>
      </c>
      <c r="E66" s="73">
        <f t="shared" si="7"/>
        <v>42936.277253689463</v>
      </c>
      <c r="F66" s="73">
        <f t="shared" si="8"/>
        <v>14898869.875825714</v>
      </c>
    </row>
    <row r="67" spans="1:6">
      <c r="A67" s="73">
        <v>51</v>
      </c>
      <c r="B67" s="74">
        <f t="shared" si="5"/>
        <v>46113</v>
      </c>
      <c r="C67" s="73">
        <f t="shared" si="9"/>
        <v>7470930.5733464938</v>
      </c>
      <c r="D67" s="73">
        <f t="shared" si="6"/>
        <v>7442278.9005083675</v>
      </c>
      <c r="E67" s="73">
        <f t="shared" si="7"/>
        <v>28651.672838126375</v>
      </c>
      <c r="F67" s="73">
        <f t="shared" si="8"/>
        <v>7456590.9753173469</v>
      </c>
    </row>
    <row r="68" spans="1:6">
      <c r="A68" s="73">
        <v>52</v>
      </c>
      <c r="B68" s="74">
        <f t="shared" si="5"/>
        <v>46143</v>
      </c>
      <c r="C68" s="73">
        <f t="shared" si="9"/>
        <v>7470930.5733464938</v>
      </c>
      <c r="D68" s="73">
        <f t="shared" si="6"/>
        <v>7456590.9753170377</v>
      </c>
      <c r="E68" s="73">
        <f t="shared" si="7"/>
        <v>14339.598029456438</v>
      </c>
      <c r="F68" s="73">
        <f t="shared" si="8"/>
        <v>3.0919909477233887E-7</v>
      </c>
    </row>
    <row r="69" spans="1:6">
      <c r="A69" s="73">
        <v>53</v>
      </c>
      <c r="B69" s="74">
        <f t="shared" ref="B69:B76" si="10">EDATE($B$7,$B$6*A69)</f>
        <v>46174</v>
      </c>
      <c r="C69" s="73">
        <f t="shared" ref="C69:C76" si="11">$C$17</f>
        <v>7470930.5733464938</v>
      </c>
      <c r="D69" s="73">
        <f t="shared" ref="D69:D76" si="12">C69-E69</f>
        <v>7470930.5733464928</v>
      </c>
      <c r="E69" s="73">
        <f t="shared" ref="E69:E76" si="13">F68*$B$9</f>
        <v>5.9461364379295942E-10</v>
      </c>
      <c r="F69" s="73">
        <f t="shared" ref="F69:F76" si="14">F68-D69</f>
        <v>-7470930.5733461836</v>
      </c>
    </row>
    <row r="70" spans="1:6">
      <c r="A70" s="73">
        <v>54</v>
      </c>
      <c r="B70" s="74">
        <f t="shared" si="10"/>
        <v>46204</v>
      </c>
      <c r="C70" s="73">
        <f t="shared" si="11"/>
        <v>7470930.5733464938</v>
      </c>
      <c r="D70" s="73">
        <f t="shared" si="12"/>
        <v>7485297.7475260058</v>
      </c>
      <c r="E70" s="73">
        <f t="shared" si="13"/>
        <v>-14367.174179511892</v>
      </c>
      <c r="F70" s="73">
        <f t="shared" si="14"/>
        <v>-14956228.320872189</v>
      </c>
    </row>
    <row r="71" spans="1:6">
      <c r="A71" s="73">
        <v>55</v>
      </c>
      <c r="B71" s="74">
        <f t="shared" si="10"/>
        <v>46235</v>
      </c>
      <c r="C71" s="73">
        <f t="shared" si="11"/>
        <v>7470930.5733464938</v>
      </c>
      <c r="D71" s="73">
        <f t="shared" si="12"/>
        <v>7499692.5508866329</v>
      </c>
      <c r="E71" s="73">
        <f t="shared" si="13"/>
        <v>-28761.977540138829</v>
      </c>
      <c r="F71" s="73">
        <f t="shared" si="14"/>
        <v>-22455920.871758822</v>
      </c>
    </row>
    <row r="72" spans="1:6">
      <c r="A72" s="73">
        <v>56</v>
      </c>
      <c r="B72" s="74">
        <f t="shared" si="10"/>
        <v>46266</v>
      </c>
      <c r="C72" s="73">
        <f t="shared" si="11"/>
        <v>7470930.5733464938</v>
      </c>
      <c r="D72" s="73">
        <f t="shared" si="12"/>
        <v>7514115.0365614146</v>
      </c>
      <c r="E72" s="73">
        <f t="shared" si="13"/>
        <v>-43184.463214920812</v>
      </c>
      <c r="F72" s="73">
        <f t="shared" si="14"/>
        <v>-29970035.908320237</v>
      </c>
    </row>
    <row r="73" spans="1:6">
      <c r="A73" s="73">
        <v>57</v>
      </c>
      <c r="B73" s="74">
        <f t="shared" si="10"/>
        <v>46296</v>
      </c>
      <c r="C73" s="73">
        <f t="shared" si="11"/>
        <v>7470930.5733464938</v>
      </c>
      <c r="D73" s="73">
        <f t="shared" si="12"/>
        <v>7528565.2577855708</v>
      </c>
      <c r="E73" s="73">
        <f t="shared" si="13"/>
        <v>-57634.684439077384</v>
      </c>
      <c r="F73" s="73">
        <f t="shared" si="14"/>
        <v>-37498601.166105807</v>
      </c>
    </row>
    <row r="74" spans="1:6">
      <c r="A74" s="73">
        <v>58</v>
      </c>
      <c r="B74" s="74">
        <f t="shared" si="10"/>
        <v>46327</v>
      </c>
      <c r="C74" s="73">
        <f t="shared" si="11"/>
        <v>7470930.5733464938</v>
      </c>
      <c r="D74" s="73">
        <f t="shared" si="12"/>
        <v>7543043.2678966969</v>
      </c>
      <c r="E74" s="73">
        <f t="shared" si="13"/>
        <v>-72112.69455020348</v>
      </c>
      <c r="F74" s="73">
        <f t="shared" si="14"/>
        <v>-45041644.434002504</v>
      </c>
    </row>
    <row r="75" spans="1:6">
      <c r="A75" s="73">
        <v>59</v>
      </c>
      <c r="B75" s="74">
        <f t="shared" si="10"/>
        <v>46357</v>
      </c>
      <c r="C75" s="73">
        <f t="shared" si="11"/>
        <v>7470930.5733464938</v>
      </c>
      <c r="D75" s="73">
        <f t="shared" si="12"/>
        <v>7557549.1203349605</v>
      </c>
      <c r="E75" s="73">
        <f t="shared" si="13"/>
        <v>-86618.546988466362</v>
      </c>
      <c r="F75" s="73">
        <f t="shared" si="14"/>
        <v>-52599193.554337464</v>
      </c>
    </row>
    <row r="76" spans="1:6">
      <c r="A76" s="73">
        <v>60</v>
      </c>
      <c r="B76" s="74">
        <f t="shared" si="10"/>
        <v>46388</v>
      </c>
      <c r="C76" s="73">
        <f t="shared" si="11"/>
        <v>7470930.5733464938</v>
      </c>
      <c r="D76" s="73">
        <f t="shared" si="12"/>
        <v>7572082.8686432969</v>
      </c>
      <c r="E76" s="73">
        <f t="shared" si="13"/>
        <v>-101152.29529680283</v>
      </c>
      <c r="F76" s="73">
        <f t="shared" si="14"/>
        <v>-60171276.422980763</v>
      </c>
    </row>
    <row r="78" spans="1:6">
      <c r="A78" s="77" t="s">
        <v>74</v>
      </c>
      <c r="B78" s="77">
        <v>1</v>
      </c>
      <c r="C78" s="77" t="s">
        <v>73</v>
      </c>
      <c r="D78" s="81" t="s">
        <v>72</v>
      </c>
      <c r="E78" s="76">
        <f>SUM(E82:E93)</f>
        <v>6936399.1488256082</v>
      </c>
    </row>
    <row r="79" spans="1:6">
      <c r="A79" s="77" t="s">
        <v>65</v>
      </c>
      <c r="B79" s="77">
        <f>PMT(B9,B10,B11,B12,B78)</f>
        <v>7456590.9753170377</v>
      </c>
      <c r="C79" s="82"/>
      <c r="D79" s="81" t="s">
        <v>71</v>
      </c>
      <c r="E79" s="80">
        <f>F81+E78</f>
        <v>376294399.14882559</v>
      </c>
    </row>
    <row r="80" spans="1:6">
      <c r="A80" s="76"/>
      <c r="B80" s="76"/>
      <c r="C80" s="76"/>
      <c r="D80" s="76"/>
      <c r="F80" s="75" t="s">
        <v>64</v>
      </c>
    </row>
    <row r="81" spans="1:6">
      <c r="A81" s="75" t="s">
        <v>63</v>
      </c>
      <c r="B81" s="75" t="s">
        <v>62</v>
      </c>
      <c r="C81" s="75" t="s">
        <v>61</v>
      </c>
      <c r="D81" s="75" t="s">
        <v>60</v>
      </c>
      <c r="E81" s="75" t="s">
        <v>59</v>
      </c>
      <c r="F81" s="75">
        <f>B3</f>
        <v>369358000</v>
      </c>
    </row>
    <row r="82" spans="1:6">
      <c r="A82" s="73">
        <v>1</v>
      </c>
      <c r="B82" s="74">
        <f t="shared" ref="B82:B93" si="15">EDATE($B$7,$B$6*A82)</f>
        <v>44593</v>
      </c>
      <c r="C82" s="73">
        <f>B79</f>
        <v>7456590.9753170377</v>
      </c>
      <c r="D82" s="73">
        <f t="shared" ref="D82:D93" si="16">C82-E82</f>
        <v>7456590.9753170377</v>
      </c>
      <c r="E82" s="73">
        <v>0</v>
      </c>
      <c r="F82" s="73">
        <f t="shared" ref="F82:F93" si="17">F81-D82</f>
        <v>361901409.02468294</v>
      </c>
    </row>
    <row r="83" spans="1:6">
      <c r="A83" s="73">
        <v>2</v>
      </c>
      <c r="B83" s="74">
        <f t="shared" si="15"/>
        <v>44621</v>
      </c>
      <c r="C83" s="73">
        <f t="shared" ref="C83:C93" si="18">$C$82</f>
        <v>7456590.9753170377</v>
      </c>
      <c r="D83" s="73">
        <f t="shared" si="16"/>
        <v>6760626.7271926478</v>
      </c>
      <c r="E83" s="73">
        <f t="shared" ref="E83:E93" si="19">F82*$B$9</f>
        <v>695964.24812439026</v>
      </c>
      <c r="F83" s="73">
        <f t="shared" si="17"/>
        <v>355140782.2974903</v>
      </c>
    </row>
    <row r="84" spans="1:6">
      <c r="A84" s="73">
        <v>3</v>
      </c>
      <c r="B84" s="74">
        <f t="shared" si="15"/>
        <v>44652</v>
      </c>
      <c r="C84" s="73">
        <f t="shared" si="18"/>
        <v>7456590.9753170377</v>
      </c>
      <c r="D84" s="73">
        <f t="shared" si="16"/>
        <v>6773627.9324372485</v>
      </c>
      <c r="E84" s="73">
        <f t="shared" si="19"/>
        <v>682963.04287978902</v>
      </c>
      <c r="F84" s="73">
        <f t="shared" si="17"/>
        <v>348367154.36505306</v>
      </c>
    </row>
    <row r="85" spans="1:6">
      <c r="A85" s="73">
        <v>4</v>
      </c>
      <c r="B85" s="74">
        <f t="shared" si="15"/>
        <v>44682</v>
      </c>
      <c r="C85" s="73">
        <f t="shared" si="18"/>
        <v>7456590.9753170377</v>
      </c>
      <c r="D85" s="73">
        <f t="shared" si="16"/>
        <v>6786654.1399996281</v>
      </c>
      <c r="E85" s="73">
        <f t="shared" si="19"/>
        <v>669936.83531740971</v>
      </c>
      <c r="F85" s="73">
        <f t="shared" si="17"/>
        <v>341580500.22505343</v>
      </c>
    </row>
    <row r="86" spans="1:6">
      <c r="A86" s="73">
        <v>5</v>
      </c>
      <c r="B86" s="74">
        <f t="shared" si="15"/>
        <v>44713</v>
      </c>
      <c r="C86" s="73">
        <f t="shared" si="18"/>
        <v>7456590.9753170377</v>
      </c>
      <c r="D86" s="73">
        <f t="shared" si="16"/>
        <v>6799705.3979611658</v>
      </c>
      <c r="E86" s="73">
        <f t="shared" si="19"/>
        <v>656885.57735587202</v>
      </c>
      <c r="F86" s="73">
        <f t="shared" si="17"/>
        <v>334780794.82709229</v>
      </c>
    </row>
    <row r="87" spans="1:6">
      <c r="A87" s="73">
        <v>6</v>
      </c>
      <c r="B87" s="74">
        <f t="shared" si="15"/>
        <v>44743</v>
      </c>
      <c r="C87" s="73">
        <f t="shared" si="18"/>
        <v>7456590.9753170377</v>
      </c>
      <c r="D87" s="73">
        <f t="shared" si="16"/>
        <v>6812781.7544957064</v>
      </c>
      <c r="E87" s="73">
        <f t="shared" si="19"/>
        <v>643809.22082133137</v>
      </c>
      <c r="F87" s="73">
        <f t="shared" si="17"/>
        <v>327968013.07259661</v>
      </c>
    </row>
    <row r="88" spans="1:6">
      <c r="A88" s="73">
        <v>7</v>
      </c>
      <c r="B88" s="74">
        <f t="shared" si="15"/>
        <v>44774</v>
      </c>
      <c r="C88" s="73">
        <f t="shared" si="18"/>
        <v>7456590.9753170377</v>
      </c>
      <c r="D88" s="73">
        <f t="shared" si="16"/>
        <v>6825883.2578697363</v>
      </c>
      <c r="E88" s="73">
        <f t="shared" si="19"/>
        <v>630707.71744730126</v>
      </c>
      <c r="F88" s="73">
        <f t="shared" si="17"/>
        <v>321142129.81472689</v>
      </c>
    </row>
    <row r="89" spans="1:6">
      <c r="A89" s="73">
        <v>8</v>
      </c>
      <c r="B89" s="74">
        <f t="shared" si="15"/>
        <v>44805</v>
      </c>
      <c r="C89" s="73">
        <f t="shared" si="18"/>
        <v>7456590.9753170377</v>
      </c>
      <c r="D89" s="73">
        <f t="shared" si="16"/>
        <v>6839009.9564425629</v>
      </c>
      <c r="E89" s="73">
        <f t="shared" si="19"/>
        <v>617581.0188744748</v>
      </c>
      <c r="F89" s="73">
        <f t="shared" si="17"/>
        <v>314303119.85828435</v>
      </c>
    </row>
    <row r="90" spans="1:6">
      <c r="A90" s="73">
        <v>9</v>
      </c>
      <c r="B90" s="74">
        <f t="shared" si="15"/>
        <v>44835</v>
      </c>
      <c r="C90" s="73">
        <f t="shared" si="18"/>
        <v>7456590.9753170377</v>
      </c>
      <c r="D90" s="73">
        <f t="shared" si="16"/>
        <v>6852161.8986664908</v>
      </c>
      <c r="E90" s="73">
        <f t="shared" si="19"/>
        <v>604429.07665054686</v>
      </c>
      <c r="F90" s="73">
        <f t="shared" si="17"/>
        <v>307450957.95961785</v>
      </c>
    </row>
    <row r="91" spans="1:6">
      <c r="A91" s="73">
        <v>10</v>
      </c>
      <c r="B91" s="74">
        <f t="shared" si="15"/>
        <v>44866</v>
      </c>
      <c r="C91" s="73">
        <f t="shared" si="18"/>
        <v>7456590.9753170377</v>
      </c>
      <c r="D91" s="73">
        <f t="shared" si="16"/>
        <v>6865339.1330870036</v>
      </c>
      <c r="E91" s="73">
        <f t="shared" si="19"/>
        <v>591251.84223003441</v>
      </c>
      <c r="F91" s="73">
        <f t="shared" si="17"/>
        <v>300585618.82653087</v>
      </c>
    </row>
    <row r="92" spans="1:6">
      <c r="A92" s="73">
        <v>11</v>
      </c>
      <c r="B92" s="74">
        <f t="shared" si="15"/>
        <v>44896</v>
      </c>
      <c r="C92" s="73">
        <f t="shared" si="18"/>
        <v>7456590.9753170377</v>
      </c>
      <c r="D92" s="73">
        <f t="shared" si="16"/>
        <v>6878541.7083429396</v>
      </c>
      <c r="E92" s="73">
        <f t="shared" si="19"/>
        <v>578049.26697409782</v>
      </c>
      <c r="F92" s="73">
        <f t="shared" si="17"/>
        <v>293707077.1181879</v>
      </c>
    </row>
    <row r="93" spans="1:6">
      <c r="A93" s="73">
        <v>12</v>
      </c>
      <c r="B93" s="74">
        <f t="shared" si="15"/>
        <v>44927</v>
      </c>
      <c r="C93" s="73">
        <f t="shared" si="18"/>
        <v>7456590.9753170377</v>
      </c>
      <c r="D93" s="73">
        <f t="shared" si="16"/>
        <v>6891769.6731666764</v>
      </c>
      <c r="E93" s="73">
        <f t="shared" si="19"/>
        <v>564821.30215036136</v>
      </c>
      <c r="F93" s="73">
        <f t="shared" si="17"/>
        <v>286815307.44502121</v>
      </c>
    </row>
    <row r="94" spans="1:6">
      <c r="A94" s="73">
        <v>13</v>
      </c>
      <c r="B94" s="74">
        <f t="shared" ref="B94:B141" si="20">EDATE($B$7,$B$6*A94)</f>
        <v>44958</v>
      </c>
      <c r="C94" s="73">
        <f t="shared" ref="C94:C141" si="21">$C$82</f>
        <v>7456590.9753170377</v>
      </c>
      <c r="D94" s="73">
        <f t="shared" ref="D94:D141" si="22">C94-E94</f>
        <v>6905023.0763843041</v>
      </c>
      <c r="E94" s="73">
        <f t="shared" ref="E94:E141" si="23">F93*$B$9</f>
        <v>551567.89893273311</v>
      </c>
      <c r="F94" s="73">
        <f t="shared" ref="F94:F141" si="24">F93-D94</f>
        <v>279910284.36863691</v>
      </c>
    </row>
    <row r="95" spans="1:6">
      <c r="A95" s="73">
        <v>14</v>
      </c>
      <c r="B95" s="74">
        <f t="shared" si="20"/>
        <v>44986</v>
      </c>
      <c r="C95" s="73">
        <f t="shared" si="21"/>
        <v>7456590.9753170377</v>
      </c>
      <c r="D95" s="73">
        <f t="shared" si="22"/>
        <v>6918301.9669158123</v>
      </c>
      <c r="E95" s="73">
        <f t="shared" si="23"/>
        <v>538289.00840122486</v>
      </c>
      <c r="F95" s="73">
        <f t="shared" si="24"/>
        <v>272991982.40172112</v>
      </c>
    </row>
    <row r="96" spans="1:6">
      <c r="A96" s="73">
        <v>15</v>
      </c>
      <c r="B96" s="74">
        <f t="shared" si="20"/>
        <v>45017</v>
      </c>
      <c r="C96" s="73">
        <f t="shared" si="21"/>
        <v>7456590.9753170377</v>
      </c>
      <c r="D96" s="73">
        <f t="shared" si="22"/>
        <v>6931606.3937752666</v>
      </c>
      <c r="E96" s="73">
        <f t="shared" si="23"/>
        <v>524984.58154177142</v>
      </c>
      <c r="F96" s="73">
        <f t="shared" si="24"/>
        <v>266060376.00794587</v>
      </c>
    </row>
    <row r="97" spans="1:6">
      <c r="A97" s="73">
        <v>16</v>
      </c>
      <c r="B97" s="74">
        <f t="shared" si="20"/>
        <v>45047</v>
      </c>
      <c r="C97" s="73">
        <f t="shared" si="21"/>
        <v>7456590.9753170377</v>
      </c>
      <c r="D97" s="73">
        <f t="shared" si="22"/>
        <v>6944936.4060709877</v>
      </c>
      <c r="E97" s="73">
        <f t="shared" si="23"/>
        <v>511654.5692460498</v>
      </c>
      <c r="F97" s="73">
        <f t="shared" si="24"/>
        <v>259115439.60187489</v>
      </c>
    </row>
    <row r="98" spans="1:6">
      <c r="A98" s="73">
        <v>17</v>
      </c>
      <c r="B98" s="74">
        <f t="shared" si="20"/>
        <v>45078</v>
      </c>
      <c r="C98" s="73">
        <f t="shared" si="21"/>
        <v>7456590.9753170377</v>
      </c>
      <c r="D98" s="73">
        <f t="shared" si="22"/>
        <v>6958292.05300574</v>
      </c>
      <c r="E98" s="73">
        <f t="shared" si="23"/>
        <v>498298.92231129791</v>
      </c>
      <c r="F98" s="73">
        <f t="shared" si="24"/>
        <v>252157147.54886913</v>
      </c>
    </row>
    <row r="99" spans="1:6">
      <c r="A99" s="73">
        <v>18</v>
      </c>
      <c r="B99" s="74">
        <f t="shared" si="20"/>
        <v>45108</v>
      </c>
      <c r="C99" s="73">
        <f t="shared" si="21"/>
        <v>7456590.9753170377</v>
      </c>
      <c r="D99" s="73">
        <f t="shared" si="22"/>
        <v>6971673.3838769048</v>
      </c>
      <c r="E99" s="73">
        <f t="shared" si="23"/>
        <v>484917.59144013299</v>
      </c>
      <c r="F99" s="73">
        <f t="shared" si="24"/>
        <v>245185474.16499221</v>
      </c>
    </row>
    <row r="100" spans="1:6">
      <c r="A100" s="73">
        <v>19</v>
      </c>
      <c r="B100" s="74">
        <f t="shared" si="20"/>
        <v>45139</v>
      </c>
      <c r="C100" s="73">
        <f t="shared" si="21"/>
        <v>7456590.9753170377</v>
      </c>
      <c r="D100" s="73">
        <f t="shared" si="22"/>
        <v>6985080.4480766682</v>
      </c>
      <c r="E100" s="73">
        <f t="shared" si="23"/>
        <v>471510.52724036964</v>
      </c>
      <c r="F100" s="73">
        <f t="shared" si="24"/>
        <v>238200393.71691555</v>
      </c>
    </row>
    <row r="101" spans="1:6">
      <c r="A101" s="73">
        <v>20</v>
      </c>
      <c r="B101" s="74">
        <f t="shared" si="20"/>
        <v>45170</v>
      </c>
      <c r="C101" s="73">
        <f t="shared" si="21"/>
        <v>7456590.9753170377</v>
      </c>
      <c r="D101" s="73">
        <f t="shared" si="22"/>
        <v>6998513.2950921999</v>
      </c>
      <c r="E101" s="73">
        <f t="shared" si="23"/>
        <v>458077.68022483762</v>
      </c>
      <c r="F101" s="73">
        <f t="shared" si="24"/>
        <v>231201880.42182335</v>
      </c>
    </row>
    <row r="102" spans="1:6">
      <c r="A102" s="73">
        <v>21</v>
      </c>
      <c r="B102" s="74">
        <f t="shared" si="20"/>
        <v>45200</v>
      </c>
      <c r="C102" s="73">
        <f t="shared" si="21"/>
        <v>7456590.9753170377</v>
      </c>
      <c r="D102" s="73">
        <f t="shared" si="22"/>
        <v>7011971.9745058389</v>
      </c>
      <c r="E102" s="73">
        <f t="shared" si="23"/>
        <v>444619.00081119878</v>
      </c>
      <c r="F102" s="73">
        <f t="shared" si="24"/>
        <v>224189908.44731751</v>
      </c>
    </row>
    <row r="103" spans="1:6">
      <c r="A103" s="73">
        <v>22</v>
      </c>
      <c r="B103" s="74">
        <f t="shared" si="20"/>
        <v>45231</v>
      </c>
      <c r="C103" s="73">
        <f t="shared" si="21"/>
        <v>7456590.9753170377</v>
      </c>
      <c r="D103" s="73">
        <f t="shared" si="22"/>
        <v>7025456.5359952729</v>
      </c>
      <c r="E103" s="73">
        <f t="shared" si="23"/>
        <v>431134.43932176445</v>
      </c>
      <c r="F103" s="73">
        <f t="shared" si="24"/>
        <v>217164451.91132224</v>
      </c>
    </row>
    <row r="104" spans="1:6">
      <c r="A104" s="73">
        <v>23</v>
      </c>
      <c r="B104" s="74">
        <f t="shared" si="20"/>
        <v>45261</v>
      </c>
      <c r="C104" s="73">
        <f t="shared" si="21"/>
        <v>7456590.9753170377</v>
      </c>
      <c r="D104" s="73">
        <f t="shared" si="22"/>
        <v>7038967.0293337256</v>
      </c>
      <c r="E104" s="73">
        <f t="shared" si="23"/>
        <v>417623.94598331203</v>
      </c>
      <c r="F104" s="73">
        <f t="shared" si="24"/>
        <v>210125484.88198853</v>
      </c>
    </row>
    <row r="105" spans="1:6">
      <c r="A105" s="73">
        <v>24</v>
      </c>
      <c r="B105" s="74">
        <f t="shared" si="20"/>
        <v>45292</v>
      </c>
      <c r="C105" s="73">
        <f t="shared" si="21"/>
        <v>7456590.9753170377</v>
      </c>
      <c r="D105" s="73">
        <f t="shared" si="22"/>
        <v>7052503.5043901363</v>
      </c>
      <c r="E105" s="73">
        <f t="shared" si="23"/>
        <v>404087.47092690103</v>
      </c>
      <c r="F105" s="73">
        <f t="shared" si="24"/>
        <v>203072981.37759838</v>
      </c>
    </row>
    <row r="106" spans="1:6">
      <c r="A106" s="73">
        <v>25</v>
      </c>
      <c r="B106" s="74">
        <f t="shared" si="20"/>
        <v>45323</v>
      </c>
      <c r="C106" s="73">
        <f t="shared" si="21"/>
        <v>7456590.9753170377</v>
      </c>
      <c r="D106" s="73">
        <f t="shared" si="22"/>
        <v>7066066.0111293485</v>
      </c>
      <c r="E106" s="73">
        <f t="shared" si="23"/>
        <v>390524.96418768918</v>
      </c>
      <c r="F106" s="73">
        <f t="shared" si="24"/>
        <v>196006915.36646903</v>
      </c>
    </row>
    <row r="107" spans="1:6">
      <c r="A107" s="73">
        <v>26</v>
      </c>
      <c r="B107" s="74">
        <f t="shared" si="20"/>
        <v>45352</v>
      </c>
      <c r="C107" s="73">
        <f t="shared" si="21"/>
        <v>7456590.9753170377</v>
      </c>
      <c r="D107" s="73">
        <f t="shared" si="22"/>
        <v>7079654.5996122891</v>
      </c>
      <c r="E107" s="73">
        <f t="shared" si="23"/>
        <v>376936.37570474815</v>
      </c>
      <c r="F107" s="73">
        <f t="shared" si="24"/>
        <v>188927260.76685673</v>
      </c>
    </row>
    <row r="108" spans="1:6">
      <c r="A108" s="73">
        <v>27</v>
      </c>
      <c r="B108" s="74">
        <f t="shared" si="20"/>
        <v>45383</v>
      </c>
      <c r="C108" s="73">
        <f t="shared" si="21"/>
        <v>7456590.9753170377</v>
      </c>
      <c r="D108" s="73">
        <f t="shared" si="22"/>
        <v>7093269.3199961595</v>
      </c>
      <c r="E108" s="73">
        <f t="shared" si="23"/>
        <v>363321.65532087837</v>
      </c>
      <c r="F108" s="73">
        <f t="shared" si="24"/>
        <v>181833991.44686058</v>
      </c>
    </row>
    <row r="109" spans="1:6">
      <c r="A109" s="73">
        <v>28</v>
      </c>
      <c r="B109" s="74">
        <f t="shared" si="20"/>
        <v>45413</v>
      </c>
      <c r="C109" s="73">
        <f t="shared" si="21"/>
        <v>7456590.9753170377</v>
      </c>
      <c r="D109" s="73">
        <f t="shared" si="22"/>
        <v>7106910.2225346137</v>
      </c>
      <c r="E109" s="73">
        <f t="shared" si="23"/>
        <v>349680.75278242421</v>
      </c>
      <c r="F109" s="73">
        <f t="shared" si="24"/>
        <v>174727081.22432595</v>
      </c>
    </row>
    <row r="110" spans="1:6">
      <c r="A110" s="73">
        <v>29</v>
      </c>
      <c r="B110" s="74">
        <f t="shared" si="20"/>
        <v>45444</v>
      </c>
      <c r="C110" s="73">
        <f t="shared" si="21"/>
        <v>7456590.9753170377</v>
      </c>
      <c r="D110" s="73">
        <f t="shared" si="22"/>
        <v>7120577.3575779498</v>
      </c>
      <c r="E110" s="73">
        <f t="shared" si="23"/>
        <v>336013.61773908837</v>
      </c>
      <c r="F110" s="73">
        <f t="shared" si="24"/>
        <v>167606503.86674801</v>
      </c>
    </row>
    <row r="111" spans="1:6">
      <c r="A111" s="73">
        <v>30</v>
      </c>
      <c r="B111" s="74">
        <f t="shared" si="20"/>
        <v>45474</v>
      </c>
      <c r="C111" s="73">
        <f t="shared" si="21"/>
        <v>7456590.9753170377</v>
      </c>
      <c r="D111" s="73">
        <f t="shared" si="22"/>
        <v>7134270.7755732918</v>
      </c>
      <c r="E111" s="73">
        <f t="shared" si="23"/>
        <v>322320.1997437462</v>
      </c>
      <c r="F111" s="73">
        <f t="shared" si="24"/>
        <v>160472233.09117472</v>
      </c>
    </row>
    <row r="112" spans="1:6">
      <c r="A112" s="73">
        <v>31</v>
      </c>
      <c r="B112" s="74">
        <f t="shared" si="20"/>
        <v>45505</v>
      </c>
      <c r="C112" s="73">
        <f t="shared" si="21"/>
        <v>7456590.9753170377</v>
      </c>
      <c r="D112" s="73">
        <f t="shared" si="22"/>
        <v>7147990.5270647788</v>
      </c>
      <c r="E112" s="73">
        <f t="shared" si="23"/>
        <v>308600.44825225911</v>
      </c>
      <c r="F112" s="73">
        <f t="shared" si="24"/>
        <v>153324242.56410995</v>
      </c>
    </row>
    <row r="113" spans="1:6">
      <c r="A113" s="73">
        <v>32</v>
      </c>
      <c r="B113" s="74">
        <f t="shared" si="20"/>
        <v>45536</v>
      </c>
      <c r="C113" s="73">
        <f t="shared" si="21"/>
        <v>7456590.9753170377</v>
      </c>
      <c r="D113" s="73">
        <f t="shared" si="22"/>
        <v>7161736.6626937492</v>
      </c>
      <c r="E113" s="73">
        <f t="shared" si="23"/>
        <v>294854.31262328837</v>
      </c>
      <c r="F113" s="73">
        <f t="shared" si="24"/>
        <v>146162505.90141621</v>
      </c>
    </row>
    <row r="114" spans="1:6">
      <c r="A114" s="73">
        <v>33</v>
      </c>
      <c r="B114" s="74">
        <f t="shared" si="20"/>
        <v>45566</v>
      </c>
      <c r="C114" s="73">
        <f t="shared" si="21"/>
        <v>7456590.9753170377</v>
      </c>
      <c r="D114" s="73">
        <f t="shared" si="22"/>
        <v>7175509.2331989296</v>
      </c>
      <c r="E114" s="73">
        <f t="shared" si="23"/>
        <v>281081.74211810814</v>
      </c>
      <c r="F114" s="73">
        <f t="shared" si="24"/>
        <v>138986996.66821727</v>
      </c>
    </row>
    <row r="115" spans="1:6">
      <c r="A115" s="73">
        <v>34</v>
      </c>
      <c r="B115" s="74">
        <f t="shared" si="20"/>
        <v>45597</v>
      </c>
      <c r="C115" s="73">
        <f t="shared" si="21"/>
        <v>7456590.9753170377</v>
      </c>
      <c r="D115" s="73">
        <f t="shared" si="22"/>
        <v>7189308.2894166196</v>
      </c>
      <c r="E115" s="73">
        <f t="shared" si="23"/>
        <v>267282.68590041786</v>
      </c>
      <c r="F115" s="73">
        <f t="shared" si="24"/>
        <v>131797688.37880065</v>
      </c>
    </row>
    <row r="116" spans="1:6">
      <c r="A116" s="73">
        <v>35</v>
      </c>
      <c r="B116" s="74">
        <f t="shared" si="20"/>
        <v>45627</v>
      </c>
      <c r="C116" s="73">
        <f t="shared" si="21"/>
        <v>7456590.9753170377</v>
      </c>
      <c r="D116" s="73">
        <f t="shared" si="22"/>
        <v>7203133.8822808824</v>
      </c>
      <c r="E116" s="73">
        <f t="shared" si="23"/>
        <v>253457.0930361551</v>
      </c>
      <c r="F116" s="73">
        <f t="shared" si="24"/>
        <v>124594554.49651976</v>
      </c>
    </row>
    <row r="117" spans="1:6">
      <c r="A117" s="73">
        <v>36</v>
      </c>
      <c r="B117" s="74">
        <f t="shared" si="20"/>
        <v>45658</v>
      </c>
      <c r="C117" s="73">
        <f t="shared" si="21"/>
        <v>7456590.9753170377</v>
      </c>
      <c r="D117" s="73">
        <f t="shared" si="22"/>
        <v>7216986.0628237305</v>
      </c>
      <c r="E117" s="73">
        <f t="shared" si="23"/>
        <v>239604.91249330723</v>
      </c>
      <c r="F117" s="73">
        <f t="shared" si="24"/>
        <v>117377568.43369603</v>
      </c>
    </row>
    <row r="118" spans="1:6">
      <c r="A118" s="73">
        <v>37</v>
      </c>
      <c r="B118" s="74">
        <f t="shared" si="20"/>
        <v>45689</v>
      </c>
      <c r="C118" s="73">
        <f t="shared" si="21"/>
        <v>7456590.9753170377</v>
      </c>
      <c r="D118" s="73">
        <f t="shared" si="22"/>
        <v>7230864.8821753142</v>
      </c>
      <c r="E118" s="73">
        <f t="shared" si="23"/>
        <v>225726.09314172316</v>
      </c>
      <c r="F118" s="73">
        <f t="shared" si="24"/>
        <v>110146703.55152072</v>
      </c>
    </row>
    <row r="119" spans="1:6">
      <c r="A119" s="73">
        <v>38</v>
      </c>
      <c r="B119" s="74">
        <f t="shared" si="20"/>
        <v>45717</v>
      </c>
      <c r="C119" s="73">
        <f t="shared" si="21"/>
        <v>7456590.9753170377</v>
      </c>
      <c r="D119" s="73">
        <f t="shared" si="22"/>
        <v>7244770.3915641131</v>
      </c>
      <c r="E119" s="73">
        <f t="shared" si="23"/>
        <v>211820.58375292446</v>
      </c>
      <c r="F119" s="73">
        <f t="shared" si="24"/>
        <v>102901933.1599566</v>
      </c>
    </row>
    <row r="120" spans="1:6">
      <c r="A120" s="73">
        <v>39</v>
      </c>
      <c r="B120" s="74">
        <f t="shared" si="20"/>
        <v>45748</v>
      </c>
      <c r="C120" s="73">
        <f t="shared" si="21"/>
        <v>7456590.9753170377</v>
      </c>
      <c r="D120" s="73">
        <f t="shared" si="22"/>
        <v>7258702.6423171209</v>
      </c>
      <c r="E120" s="73">
        <f t="shared" si="23"/>
        <v>197888.33299991654</v>
      </c>
      <c r="F120" s="73">
        <f t="shared" si="24"/>
        <v>95643230.517639488</v>
      </c>
    </row>
    <row r="121" spans="1:6">
      <c r="A121" s="73">
        <v>40</v>
      </c>
      <c r="B121" s="74">
        <f t="shared" si="20"/>
        <v>45778</v>
      </c>
      <c r="C121" s="73">
        <f t="shared" si="21"/>
        <v>7456590.9753170377</v>
      </c>
      <c r="D121" s="73">
        <f t="shared" si="22"/>
        <v>7272661.6858600387</v>
      </c>
      <c r="E121" s="73">
        <f t="shared" si="23"/>
        <v>183929.28945699902</v>
      </c>
      <c r="F121" s="73">
        <f t="shared" si="24"/>
        <v>88370568.83177945</v>
      </c>
    </row>
    <row r="122" spans="1:6">
      <c r="A122" s="73">
        <v>41</v>
      </c>
      <c r="B122" s="74">
        <f t="shared" si="20"/>
        <v>45809</v>
      </c>
      <c r="C122" s="73">
        <f t="shared" si="21"/>
        <v>7456590.9753170377</v>
      </c>
      <c r="D122" s="73">
        <f t="shared" si="22"/>
        <v>7286647.5737174619</v>
      </c>
      <c r="E122" s="73">
        <f t="shared" si="23"/>
        <v>169943.40159957588</v>
      </c>
      <c r="F122" s="73">
        <f t="shared" si="24"/>
        <v>81083921.25806199</v>
      </c>
    </row>
    <row r="123" spans="1:6">
      <c r="A123" s="73">
        <v>42</v>
      </c>
      <c r="B123" s="74">
        <f t="shared" si="20"/>
        <v>45839</v>
      </c>
      <c r="C123" s="73">
        <f t="shared" si="21"/>
        <v>7456590.9753170377</v>
      </c>
      <c r="D123" s="73">
        <f t="shared" si="22"/>
        <v>7300660.357513072</v>
      </c>
      <c r="E123" s="73">
        <f t="shared" si="23"/>
        <v>155930.61780396538</v>
      </c>
      <c r="F123" s="73">
        <f t="shared" si="24"/>
        <v>73783260.90054892</v>
      </c>
    </row>
    <row r="124" spans="1:6">
      <c r="A124" s="73">
        <v>43</v>
      </c>
      <c r="B124" s="74">
        <f t="shared" si="20"/>
        <v>45870</v>
      </c>
      <c r="C124" s="73">
        <f t="shared" si="21"/>
        <v>7456590.9753170377</v>
      </c>
      <c r="D124" s="73">
        <f t="shared" si="22"/>
        <v>7314700.0889698286</v>
      </c>
      <c r="E124" s="73">
        <f t="shared" si="23"/>
        <v>141890.88634720948</v>
      </c>
      <c r="F124" s="73">
        <f t="shared" si="24"/>
        <v>66468560.811579093</v>
      </c>
    </row>
    <row r="125" spans="1:6">
      <c r="A125" s="73">
        <v>44</v>
      </c>
      <c r="B125" s="74">
        <f t="shared" si="20"/>
        <v>45901</v>
      </c>
      <c r="C125" s="73">
        <f t="shared" si="21"/>
        <v>7456590.9753170377</v>
      </c>
      <c r="D125" s="73">
        <f t="shared" si="22"/>
        <v>7328766.8199101547</v>
      </c>
      <c r="E125" s="73">
        <f t="shared" si="23"/>
        <v>127824.15540688288</v>
      </c>
      <c r="F125" s="73">
        <f t="shared" si="24"/>
        <v>59139793.99166894</v>
      </c>
    </row>
    <row r="126" spans="1:6">
      <c r="A126" s="73">
        <v>45</v>
      </c>
      <c r="B126" s="74">
        <f t="shared" si="20"/>
        <v>45931</v>
      </c>
      <c r="C126" s="73">
        <f t="shared" si="21"/>
        <v>7456590.9753170377</v>
      </c>
      <c r="D126" s="73">
        <f t="shared" si="22"/>
        <v>7342860.602256136</v>
      </c>
      <c r="E126" s="73">
        <f t="shared" si="23"/>
        <v>113730.37306090181</v>
      </c>
      <c r="F126" s="73">
        <f t="shared" si="24"/>
        <v>51796933.389412805</v>
      </c>
    </row>
    <row r="127" spans="1:6">
      <c r="A127" s="73">
        <v>46</v>
      </c>
      <c r="B127" s="74">
        <f t="shared" si="20"/>
        <v>45962</v>
      </c>
      <c r="C127" s="73">
        <f t="shared" si="21"/>
        <v>7456590.9753170377</v>
      </c>
      <c r="D127" s="73">
        <f t="shared" si="22"/>
        <v>7356981.4880297054</v>
      </c>
      <c r="E127" s="73">
        <f t="shared" si="23"/>
        <v>99609.487287332318</v>
      </c>
      <c r="F127" s="73">
        <f t="shared" si="24"/>
        <v>44439951.901383102</v>
      </c>
    </row>
    <row r="128" spans="1:6">
      <c r="A128" s="73">
        <v>47</v>
      </c>
      <c r="B128" s="74">
        <f t="shared" si="20"/>
        <v>45992</v>
      </c>
      <c r="C128" s="73">
        <f t="shared" si="21"/>
        <v>7456590.9753170377</v>
      </c>
      <c r="D128" s="73">
        <f t="shared" si="22"/>
        <v>7371129.5293528391</v>
      </c>
      <c r="E128" s="73">
        <f t="shared" si="23"/>
        <v>85461.445964198283</v>
      </c>
      <c r="F128" s="73">
        <f t="shared" si="24"/>
        <v>37068822.372030266</v>
      </c>
    </row>
    <row r="129" spans="1:6">
      <c r="A129" s="73">
        <v>48</v>
      </c>
      <c r="B129" s="74">
        <f t="shared" si="20"/>
        <v>46023</v>
      </c>
      <c r="C129" s="73">
        <f t="shared" si="21"/>
        <v>7456590.9753170377</v>
      </c>
      <c r="D129" s="73">
        <f t="shared" si="22"/>
        <v>7385304.7784477491</v>
      </c>
      <c r="E129" s="73">
        <f t="shared" si="23"/>
        <v>71286.196869288979</v>
      </c>
      <c r="F129" s="73">
        <f t="shared" si="24"/>
        <v>29683517.593582518</v>
      </c>
    </row>
    <row r="130" spans="1:6">
      <c r="A130" s="73">
        <v>49</v>
      </c>
      <c r="B130" s="74">
        <f t="shared" si="20"/>
        <v>46054</v>
      </c>
      <c r="C130" s="73">
        <f t="shared" si="21"/>
        <v>7456590.9753170377</v>
      </c>
      <c r="D130" s="73">
        <f t="shared" si="22"/>
        <v>7399507.2876370717</v>
      </c>
      <c r="E130" s="73">
        <f t="shared" si="23"/>
        <v>57083.687679966388</v>
      </c>
      <c r="F130" s="73">
        <f t="shared" si="24"/>
        <v>22284010.305945449</v>
      </c>
    </row>
    <row r="131" spans="1:6">
      <c r="A131" s="73">
        <v>50</v>
      </c>
      <c r="B131" s="74">
        <f t="shared" si="20"/>
        <v>46082</v>
      </c>
      <c r="C131" s="73">
        <f t="shared" si="21"/>
        <v>7456590.9753170377</v>
      </c>
      <c r="D131" s="73">
        <f t="shared" si="22"/>
        <v>7413737.1093440652</v>
      </c>
      <c r="E131" s="73">
        <f t="shared" si="23"/>
        <v>42853.865972972017</v>
      </c>
      <c r="F131" s="73">
        <f t="shared" si="24"/>
        <v>14870273.196601383</v>
      </c>
    </row>
    <row r="132" spans="1:6">
      <c r="A132" s="73">
        <v>51</v>
      </c>
      <c r="B132" s="74">
        <f t="shared" si="20"/>
        <v>46113</v>
      </c>
      <c r="C132" s="73">
        <f t="shared" si="21"/>
        <v>7456590.9753170377</v>
      </c>
      <c r="D132" s="73">
        <f t="shared" si="22"/>
        <v>7427994.2960928045</v>
      </c>
      <c r="E132" s="73">
        <f t="shared" si="23"/>
        <v>28596.67922423343</v>
      </c>
      <c r="F132" s="73">
        <f t="shared" si="24"/>
        <v>7442278.9005085789</v>
      </c>
    </row>
    <row r="133" spans="1:6">
      <c r="A133" s="73">
        <v>52</v>
      </c>
      <c r="B133" s="74">
        <f t="shared" si="20"/>
        <v>46143</v>
      </c>
      <c r="C133" s="73">
        <f t="shared" si="21"/>
        <v>7456590.9753170377</v>
      </c>
      <c r="D133" s="73">
        <f t="shared" si="22"/>
        <v>7442278.9005083675</v>
      </c>
      <c r="E133" s="73">
        <f t="shared" si="23"/>
        <v>14312.074808670344</v>
      </c>
      <c r="F133" s="73">
        <f t="shared" si="24"/>
        <v>2.1141022443771362E-7</v>
      </c>
    </row>
    <row r="134" spans="1:6">
      <c r="A134" s="73">
        <v>53</v>
      </c>
      <c r="B134" s="74">
        <f t="shared" si="20"/>
        <v>46174</v>
      </c>
      <c r="C134" s="73">
        <f t="shared" si="21"/>
        <v>7456590.9753170377</v>
      </c>
      <c r="D134" s="73">
        <f t="shared" si="22"/>
        <v>7456590.9753170377</v>
      </c>
      <c r="E134" s="73">
        <f t="shared" si="23"/>
        <v>4.0655812391868005E-10</v>
      </c>
      <c r="F134" s="73">
        <f t="shared" si="24"/>
        <v>-7456590.9753168263</v>
      </c>
    </row>
    <row r="135" spans="1:6">
      <c r="A135" s="73">
        <v>54</v>
      </c>
      <c r="B135" s="74">
        <f t="shared" si="20"/>
        <v>46204</v>
      </c>
      <c r="C135" s="73">
        <f t="shared" si="21"/>
        <v>7456590.9753170377</v>
      </c>
      <c r="D135" s="73">
        <f t="shared" si="22"/>
        <v>7470930.5733464928</v>
      </c>
      <c r="E135" s="73">
        <f t="shared" si="23"/>
        <v>-14339.598029455436</v>
      </c>
      <c r="F135" s="73">
        <f t="shared" si="24"/>
        <v>-14927521.548663318</v>
      </c>
    </row>
    <row r="136" spans="1:6">
      <c r="A136" s="73">
        <v>55</v>
      </c>
      <c r="B136" s="74">
        <f t="shared" si="20"/>
        <v>46235</v>
      </c>
      <c r="C136" s="73">
        <f t="shared" si="21"/>
        <v>7456590.9753170377</v>
      </c>
      <c r="D136" s="73">
        <f t="shared" si="22"/>
        <v>7485297.7475260058</v>
      </c>
      <c r="E136" s="73">
        <f t="shared" si="23"/>
        <v>-28706.772208967923</v>
      </c>
      <c r="F136" s="73">
        <f t="shared" si="24"/>
        <v>-22412819.296189323</v>
      </c>
    </row>
    <row r="137" spans="1:6">
      <c r="A137" s="73">
        <v>56</v>
      </c>
      <c r="B137" s="74">
        <f t="shared" si="20"/>
        <v>46266</v>
      </c>
      <c r="C137" s="73">
        <f t="shared" si="21"/>
        <v>7456590.9753170377</v>
      </c>
      <c r="D137" s="73">
        <f t="shared" si="22"/>
        <v>7499692.5508866329</v>
      </c>
      <c r="E137" s="73">
        <f t="shared" si="23"/>
        <v>-43101.575569594854</v>
      </c>
      <c r="F137" s="73">
        <f t="shared" si="24"/>
        <v>-29912511.847075954</v>
      </c>
    </row>
    <row r="138" spans="1:6">
      <c r="A138" s="73">
        <v>57</v>
      </c>
      <c r="B138" s="74">
        <f t="shared" si="20"/>
        <v>46296</v>
      </c>
      <c r="C138" s="73">
        <f t="shared" si="21"/>
        <v>7456590.9753170377</v>
      </c>
      <c r="D138" s="73">
        <f t="shared" si="22"/>
        <v>7514115.0365614146</v>
      </c>
      <c r="E138" s="73">
        <f t="shared" si="23"/>
        <v>-57524.06124437684</v>
      </c>
      <c r="F138" s="73">
        <f t="shared" si="24"/>
        <v>-37426626.883637369</v>
      </c>
    </row>
    <row r="139" spans="1:6">
      <c r="A139" s="73">
        <v>58</v>
      </c>
      <c r="B139" s="74">
        <f t="shared" si="20"/>
        <v>46327</v>
      </c>
      <c r="C139" s="73">
        <f t="shared" si="21"/>
        <v>7456590.9753170377</v>
      </c>
      <c r="D139" s="73">
        <f t="shared" si="22"/>
        <v>7528565.2577855708</v>
      </c>
      <c r="E139" s="73">
        <f t="shared" si="23"/>
        <v>-71974.282468533405</v>
      </c>
      <c r="F139" s="73">
        <f t="shared" si="24"/>
        <v>-44955192.141422942</v>
      </c>
    </row>
    <row r="140" spans="1:6">
      <c r="A140" s="73">
        <v>59</v>
      </c>
      <c r="B140" s="74">
        <f t="shared" si="20"/>
        <v>46357</v>
      </c>
      <c r="C140" s="73">
        <f t="shared" si="21"/>
        <v>7456590.9753170377</v>
      </c>
      <c r="D140" s="73">
        <f t="shared" si="22"/>
        <v>7543043.2678966969</v>
      </c>
      <c r="E140" s="73">
        <f t="shared" si="23"/>
        <v>-86452.292579659508</v>
      </c>
      <c r="F140" s="73">
        <f t="shared" si="24"/>
        <v>-52498235.409319639</v>
      </c>
    </row>
    <row r="141" spans="1:6">
      <c r="A141" s="73">
        <v>60</v>
      </c>
      <c r="B141" s="74">
        <f t="shared" si="20"/>
        <v>46388</v>
      </c>
      <c r="C141" s="73">
        <f t="shared" si="21"/>
        <v>7456590.9753170377</v>
      </c>
      <c r="D141" s="73">
        <f t="shared" si="22"/>
        <v>7557549.1203349605</v>
      </c>
      <c r="E141" s="73">
        <f t="shared" si="23"/>
        <v>-100958.14501792239</v>
      </c>
      <c r="F141" s="73">
        <f t="shared" si="24"/>
        <v>-60055784.5296546</v>
      </c>
    </row>
    <row r="142" spans="1:6">
      <c r="A142" s="83"/>
      <c r="B142" s="84"/>
      <c r="C142" s="83"/>
      <c r="D142" s="83"/>
      <c r="E142" s="83"/>
      <c r="F142" s="83"/>
    </row>
    <row r="143" spans="1:6">
      <c r="A143" s="83"/>
      <c r="B143" s="84"/>
      <c r="C143" s="83"/>
      <c r="D143" s="83"/>
      <c r="E143" s="83"/>
      <c r="F143" s="83"/>
    </row>
    <row r="145" spans="1:6" s="79" customFormat="1" ht="57" customHeight="1">
      <c r="A145" s="113" t="s">
        <v>70</v>
      </c>
      <c r="B145" s="113"/>
      <c r="C145" s="113"/>
      <c r="D145" s="113"/>
      <c r="E145" s="113"/>
      <c r="F145" s="113"/>
    </row>
    <row r="147" spans="1:6">
      <c r="A147" s="78" t="s">
        <v>68</v>
      </c>
      <c r="B147" s="78">
        <v>3</v>
      </c>
    </row>
    <row r="148" spans="1:6">
      <c r="A148" s="78" t="s">
        <v>67</v>
      </c>
      <c r="B148" s="78" t="s">
        <v>69</v>
      </c>
    </row>
    <row r="149" spans="1:6">
      <c r="A149" s="77" t="s">
        <v>65</v>
      </c>
      <c r="B149" s="95">
        <f>PMT(B9,B10-B147,-F154,0,0)</f>
        <v>7905887.4952805769</v>
      </c>
    </row>
    <row r="150" spans="1:6">
      <c r="A150" s="76"/>
      <c r="B150" s="76"/>
      <c r="C150" s="76"/>
      <c r="D150" s="76"/>
      <c r="E150" s="76"/>
      <c r="F150" s="75" t="s">
        <v>64</v>
      </c>
    </row>
    <row r="151" spans="1:6">
      <c r="A151" s="75" t="s">
        <v>63</v>
      </c>
      <c r="B151" s="75" t="s">
        <v>62</v>
      </c>
      <c r="C151" s="75" t="s">
        <v>61</v>
      </c>
      <c r="D151" s="75" t="s">
        <v>60</v>
      </c>
      <c r="E151" s="75" t="s">
        <v>59</v>
      </c>
      <c r="F151" s="75">
        <f>B3</f>
        <v>369358000</v>
      </c>
    </row>
    <row r="152" spans="1:6">
      <c r="A152" s="73">
        <v>1</v>
      </c>
      <c r="B152" s="74">
        <f t="shared" ref="B152:B163" si="25">EDATE($B$7,$B$6*A152)</f>
        <v>44593</v>
      </c>
      <c r="C152" s="73">
        <f>E152</f>
        <v>710303.84615384624</v>
      </c>
      <c r="D152" s="73">
        <v>0</v>
      </c>
      <c r="E152" s="73">
        <f t="shared" ref="E152:E163" si="26">F151*$B$9</f>
        <v>710303.84615384624</v>
      </c>
      <c r="F152" s="73">
        <f t="shared" ref="F152:F163" si="27">F151-D152</f>
        <v>369358000</v>
      </c>
    </row>
    <row r="153" spans="1:6">
      <c r="A153" s="73">
        <v>2</v>
      </c>
      <c r="B153" s="74">
        <f t="shared" si="25"/>
        <v>44621</v>
      </c>
      <c r="C153" s="73">
        <f>E153</f>
        <v>710303.84615384624</v>
      </c>
      <c r="D153" s="73">
        <v>0</v>
      </c>
      <c r="E153" s="73">
        <f t="shared" si="26"/>
        <v>710303.84615384624</v>
      </c>
      <c r="F153" s="73">
        <f t="shared" si="27"/>
        <v>369358000</v>
      </c>
    </row>
    <row r="154" spans="1:6">
      <c r="A154" s="73">
        <v>3</v>
      </c>
      <c r="B154" s="74">
        <f t="shared" si="25"/>
        <v>44652</v>
      </c>
      <c r="C154" s="73">
        <f>E154</f>
        <v>710303.84615384624</v>
      </c>
      <c r="D154" s="73">
        <v>0</v>
      </c>
      <c r="E154" s="73">
        <f t="shared" si="26"/>
        <v>710303.84615384624</v>
      </c>
      <c r="F154" s="73">
        <f t="shared" si="27"/>
        <v>369358000</v>
      </c>
    </row>
    <row r="155" spans="1:6">
      <c r="A155" s="73">
        <v>4</v>
      </c>
      <c r="B155" s="74">
        <f t="shared" si="25"/>
        <v>44682</v>
      </c>
      <c r="C155" s="73">
        <f t="shared" ref="C155:C163" si="28">$B$149</f>
        <v>7905887.4952805769</v>
      </c>
      <c r="D155" s="73">
        <f t="shared" ref="D155:D163" si="29">C155-E155</f>
        <v>7195583.6491267309</v>
      </c>
      <c r="E155" s="73">
        <f t="shared" si="26"/>
        <v>710303.84615384624</v>
      </c>
      <c r="F155" s="73">
        <f t="shared" si="27"/>
        <v>362162416.35087329</v>
      </c>
    </row>
    <row r="156" spans="1:6">
      <c r="A156" s="73">
        <v>5</v>
      </c>
      <c r="B156" s="74">
        <f t="shared" si="25"/>
        <v>44713</v>
      </c>
      <c r="C156" s="73">
        <f t="shared" si="28"/>
        <v>7905887.4952805769</v>
      </c>
      <c r="D156" s="73">
        <f t="shared" si="29"/>
        <v>7209421.3099904358</v>
      </c>
      <c r="E156" s="73">
        <f t="shared" si="26"/>
        <v>696466.18529014103</v>
      </c>
      <c r="F156" s="73">
        <f t="shared" si="27"/>
        <v>354952995.04088283</v>
      </c>
    </row>
    <row r="157" spans="1:6">
      <c r="A157" s="73">
        <v>6</v>
      </c>
      <c r="B157" s="74">
        <f t="shared" si="25"/>
        <v>44743</v>
      </c>
      <c r="C157" s="73">
        <f t="shared" si="28"/>
        <v>7905887.4952805769</v>
      </c>
      <c r="D157" s="73">
        <f t="shared" si="29"/>
        <v>7223285.5817404175</v>
      </c>
      <c r="E157" s="73">
        <f t="shared" si="26"/>
        <v>682601.91354015935</v>
      </c>
      <c r="F157" s="73">
        <f t="shared" si="27"/>
        <v>347729709.45914239</v>
      </c>
    </row>
    <row r="158" spans="1:6">
      <c r="A158" s="73">
        <v>7</v>
      </c>
      <c r="B158" s="74">
        <f t="shared" si="25"/>
        <v>44774</v>
      </c>
      <c r="C158" s="73">
        <f t="shared" si="28"/>
        <v>7905887.4952805769</v>
      </c>
      <c r="D158" s="73">
        <f t="shared" si="29"/>
        <v>7237176.5155514572</v>
      </c>
      <c r="E158" s="73">
        <f t="shared" si="26"/>
        <v>668710.97972912004</v>
      </c>
      <c r="F158" s="73">
        <f t="shared" si="27"/>
        <v>340492532.94359094</v>
      </c>
    </row>
    <row r="159" spans="1:6">
      <c r="A159" s="73">
        <v>8</v>
      </c>
      <c r="B159" s="74">
        <f t="shared" si="25"/>
        <v>44805</v>
      </c>
      <c r="C159" s="73">
        <f t="shared" si="28"/>
        <v>7905887.4952805769</v>
      </c>
      <c r="D159" s="73">
        <f t="shared" si="29"/>
        <v>7251094.162696748</v>
      </c>
      <c r="E159" s="73">
        <f t="shared" si="26"/>
        <v>654793.33258382871</v>
      </c>
      <c r="F159" s="73">
        <f t="shared" si="27"/>
        <v>333241438.78089422</v>
      </c>
    </row>
    <row r="160" spans="1:6">
      <c r="A160" s="73">
        <v>9</v>
      </c>
      <c r="B160" s="74">
        <f t="shared" si="25"/>
        <v>44835</v>
      </c>
      <c r="C160" s="73">
        <f t="shared" si="28"/>
        <v>7905887.4952805769</v>
      </c>
      <c r="D160" s="73">
        <f t="shared" si="29"/>
        <v>7265038.574548088</v>
      </c>
      <c r="E160" s="73">
        <f t="shared" si="26"/>
        <v>640848.92073248897</v>
      </c>
      <c r="F160" s="73">
        <f t="shared" si="27"/>
        <v>325976400.20634615</v>
      </c>
    </row>
    <row r="161" spans="1:6">
      <c r="A161" s="73">
        <v>10</v>
      </c>
      <c r="B161" s="74">
        <f t="shared" si="25"/>
        <v>44866</v>
      </c>
      <c r="C161" s="73">
        <f t="shared" si="28"/>
        <v>7905887.4952805769</v>
      </c>
      <c r="D161" s="73">
        <f t="shared" si="29"/>
        <v>7279009.8025760651</v>
      </c>
      <c r="E161" s="73">
        <f t="shared" si="26"/>
        <v>626877.69270451192</v>
      </c>
      <c r="F161" s="73">
        <f t="shared" si="27"/>
        <v>318697390.40377009</v>
      </c>
    </row>
    <row r="162" spans="1:6">
      <c r="A162" s="73">
        <v>11</v>
      </c>
      <c r="B162" s="74">
        <f t="shared" si="25"/>
        <v>44896</v>
      </c>
      <c r="C162" s="73">
        <f t="shared" si="28"/>
        <v>7905887.4952805769</v>
      </c>
      <c r="D162" s="73">
        <f t="shared" si="29"/>
        <v>7293007.89835025</v>
      </c>
      <c r="E162" s="73">
        <f t="shared" si="26"/>
        <v>612879.59693032713</v>
      </c>
      <c r="F162" s="73">
        <f t="shared" si="27"/>
        <v>311404382.50541985</v>
      </c>
    </row>
    <row r="163" spans="1:6">
      <c r="A163" s="73">
        <v>12</v>
      </c>
      <c r="B163" s="74">
        <f t="shared" si="25"/>
        <v>44927</v>
      </c>
      <c r="C163" s="73">
        <f t="shared" si="28"/>
        <v>7905887.4952805769</v>
      </c>
      <c r="D163" s="73">
        <f t="shared" si="29"/>
        <v>7307032.9135393845</v>
      </c>
      <c r="E163" s="73">
        <f t="shared" si="26"/>
        <v>598854.58174119203</v>
      </c>
      <c r="F163" s="73">
        <f t="shared" si="27"/>
        <v>304097349.59188044</v>
      </c>
    </row>
    <row r="164" spans="1:6">
      <c r="A164" s="73">
        <v>13</v>
      </c>
      <c r="B164" s="74">
        <f t="shared" ref="B164:B211" si="30">EDATE($B$7,$B$6*A164)</f>
        <v>44958</v>
      </c>
      <c r="C164" s="73">
        <f t="shared" ref="C164:C211" si="31">$B$149</f>
        <v>7905887.4952805769</v>
      </c>
      <c r="D164" s="73">
        <f t="shared" ref="D164:D211" si="32">C164-E164</f>
        <v>7321084.899911576</v>
      </c>
      <c r="E164" s="73">
        <f t="shared" ref="E164:E211" si="33">F163*$B$9</f>
        <v>584802.59536900092</v>
      </c>
      <c r="F164" s="73">
        <f t="shared" ref="F164:F211" si="34">F163-D164</f>
        <v>296776264.69196886</v>
      </c>
    </row>
    <row r="165" spans="1:6">
      <c r="A165" s="73">
        <v>14</v>
      </c>
      <c r="B165" s="74">
        <f t="shared" si="30"/>
        <v>44986</v>
      </c>
      <c r="C165" s="73">
        <f t="shared" si="31"/>
        <v>7905887.4952805769</v>
      </c>
      <c r="D165" s="73">
        <f t="shared" si="32"/>
        <v>7335163.9093344826</v>
      </c>
      <c r="E165" s="73">
        <f t="shared" si="33"/>
        <v>570723.58594609401</v>
      </c>
      <c r="F165" s="73">
        <f t="shared" si="34"/>
        <v>289441100.78263438</v>
      </c>
    </row>
    <row r="166" spans="1:6">
      <c r="A166" s="73">
        <v>15</v>
      </c>
      <c r="B166" s="74">
        <f t="shared" si="30"/>
        <v>45017</v>
      </c>
      <c r="C166" s="73">
        <f t="shared" si="31"/>
        <v>7905887.4952805769</v>
      </c>
      <c r="D166" s="73">
        <f t="shared" si="32"/>
        <v>7349269.9937755112</v>
      </c>
      <c r="E166" s="73">
        <f t="shared" si="33"/>
        <v>556617.50150506618</v>
      </c>
      <c r="F166" s="73">
        <f t="shared" si="34"/>
        <v>282091830.78885889</v>
      </c>
    </row>
    <row r="167" spans="1:6">
      <c r="A167" s="73">
        <v>16</v>
      </c>
      <c r="B167" s="74">
        <f t="shared" si="30"/>
        <v>45047</v>
      </c>
      <c r="C167" s="73">
        <f t="shared" si="31"/>
        <v>7905887.4952805769</v>
      </c>
      <c r="D167" s="73">
        <f t="shared" si="32"/>
        <v>7363403.2053020019</v>
      </c>
      <c r="E167" s="73">
        <f t="shared" si="33"/>
        <v>542484.28997857485</v>
      </c>
      <c r="F167" s="73">
        <f t="shared" si="34"/>
        <v>274728427.58355689</v>
      </c>
    </row>
    <row r="168" spans="1:6">
      <c r="A168" s="73">
        <v>17</v>
      </c>
      <c r="B168" s="74">
        <f t="shared" si="30"/>
        <v>45078</v>
      </c>
      <c r="C168" s="73">
        <f t="shared" si="31"/>
        <v>7905887.4952805769</v>
      </c>
      <c r="D168" s="73">
        <f t="shared" si="32"/>
        <v>7377563.5960814292</v>
      </c>
      <c r="E168" s="73">
        <f t="shared" si="33"/>
        <v>528323.89919914794</v>
      </c>
      <c r="F168" s="73">
        <f t="shared" si="34"/>
        <v>267350863.98747545</v>
      </c>
    </row>
    <row r="169" spans="1:6">
      <c r="A169" s="73">
        <v>18</v>
      </c>
      <c r="B169" s="74">
        <f t="shared" si="30"/>
        <v>45108</v>
      </c>
      <c r="C169" s="73">
        <f t="shared" si="31"/>
        <v>7905887.4952805769</v>
      </c>
      <c r="D169" s="73">
        <f t="shared" si="32"/>
        <v>7391751.2183815856</v>
      </c>
      <c r="E169" s="73">
        <f t="shared" si="33"/>
        <v>514136.27689899132</v>
      </c>
      <c r="F169" s="73">
        <f t="shared" si="34"/>
        <v>259959112.76909387</v>
      </c>
    </row>
    <row r="170" spans="1:6">
      <c r="A170" s="73">
        <v>19</v>
      </c>
      <c r="B170" s="74">
        <f t="shared" si="30"/>
        <v>45139</v>
      </c>
      <c r="C170" s="73">
        <f t="shared" si="31"/>
        <v>7905887.4952805769</v>
      </c>
      <c r="D170" s="73">
        <f t="shared" si="32"/>
        <v>7405966.1245707814</v>
      </c>
      <c r="E170" s="73">
        <f t="shared" si="33"/>
        <v>499921.37070979591</v>
      </c>
      <c r="F170" s="73">
        <f t="shared" si="34"/>
        <v>252553146.64452308</v>
      </c>
    </row>
    <row r="171" spans="1:6">
      <c r="A171" s="73">
        <v>20</v>
      </c>
      <c r="B171" s="74">
        <f t="shared" si="30"/>
        <v>45170</v>
      </c>
      <c r="C171" s="73">
        <f t="shared" si="31"/>
        <v>7905887.4952805769</v>
      </c>
      <c r="D171" s="73">
        <f t="shared" si="32"/>
        <v>7420208.3671180326</v>
      </c>
      <c r="E171" s="73">
        <f t="shared" si="33"/>
        <v>485679.1281625444</v>
      </c>
      <c r="F171" s="73">
        <f t="shared" si="34"/>
        <v>245132938.27740505</v>
      </c>
    </row>
    <row r="172" spans="1:6">
      <c r="A172" s="73">
        <v>21</v>
      </c>
      <c r="B172" s="74">
        <f t="shared" si="30"/>
        <v>45200</v>
      </c>
      <c r="C172" s="73">
        <f t="shared" si="31"/>
        <v>7905887.4952805769</v>
      </c>
      <c r="D172" s="73">
        <f t="shared" si="32"/>
        <v>7434477.9985932596</v>
      </c>
      <c r="E172" s="73">
        <f t="shared" si="33"/>
        <v>471409.49668731744</v>
      </c>
      <c r="F172" s="73">
        <f t="shared" si="34"/>
        <v>237698460.27881178</v>
      </c>
    </row>
    <row r="173" spans="1:6">
      <c r="A173" s="73">
        <v>22</v>
      </c>
      <c r="B173" s="74">
        <f t="shared" si="30"/>
        <v>45231</v>
      </c>
      <c r="C173" s="73">
        <f t="shared" si="31"/>
        <v>7905887.4952805769</v>
      </c>
      <c r="D173" s="73">
        <f t="shared" si="32"/>
        <v>7448775.0716674775</v>
      </c>
      <c r="E173" s="73">
        <f t="shared" si="33"/>
        <v>457112.42361309961</v>
      </c>
      <c r="F173" s="73">
        <f t="shared" si="34"/>
        <v>230249685.20714432</v>
      </c>
    </row>
    <row r="174" spans="1:6">
      <c r="A174" s="73">
        <v>23</v>
      </c>
      <c r="B174" s="74">
        <f t="shared" si="30"/>
        <v>45261</v>
      </c>
      <c r="C174" s="73">
        <f t="shared" si="31"/>
        <v>7905887.4952805769</v>
      </c>
      <c r="D174" s="73">
        <f t="shared" si="32"/>
        <v>7463099.6391129913</v>
      </c>
      <c r="E174" s="73">
        <f t="shared" si="33"/>
        <v>442787.85616758524</v>
      </c>
      <c r="F174" s="73">
        <f t="shared" si="34"/>
        <v>222786585.56803134</v>
      </c>
    </row>
    <row r="175" spans="1:6">
      <c r="A175" s="73">
        <v>24</v>
      </c>
      <c r="B175" s="74">
        <f t="shared" si="30"/>
        <v>45292</v>
      </c>
      <c r="C175" s="73">
        <f t="shared" si="31"/>
        <v>7905887.4952805769</v>
      </c>
      <c r="D175" s="73">
        <f t="shared" si="32"/>
        <v>7477451.7538035931</v>
      </c>
      <c r="E175" s="73">
        <f t="shared" si="33"/>
        <v>428435.74147698336</v>
      </c>
      <c r="F175" s="73">
        <f t="shared" si="34"/>
        <v>215309133.81422776</v>
      </c>
    </row>
    <row r="176" spans="1:6">
      <c r="A176" s="73">
        <v>25</v>
      </c>
      <c r="B176" s="74">
        <f t="shared" si="30"/>
        <v>45323</v>
      </c>
      <c r="C176" s="73">
        <f t="shared" si="31"/>
        <v>7905887.4952805769</v>
      </c>
      <c r="D176" s="73">
        <f t="shared" si="32"/>
        <v>7491831.4687147541</v>
      </c>
      <c r="E176" s="73">
        <f t="shared" si="33"/>
        <v>414056.02656582266</v>
      </c>
      <c r="F176" s="73">
        <f t="shared" si="34"/>
        <v>207817302.34551302</v>
      </c>
    </row>
    <row r="177" spans="1:6">
      <c r="A177" s="73">
        <v>26</v>
      </c>
      <c r="B177" s="74">
        <f t="shared" si="30"/>
        <v>45352</v>
      </c>
      <c r="C177" s="73">
        <f t="shared" si="31"/>
        <v>7905887.4952805769</v>
      </c>
      <c r="D177" s="73">
        <f t="shared" si="32"/>
        <v>7506238.8369238209</v>
      </c>
      <c r="E177" s="73">
        <f t="shared" si="33"/>
        <v>399648.6583567558</v>
      </c>
      <c r="F177" s="73">
        <f t="shared" si="34"/>
        <v>200311063.50858921</v>
      </c>
    </row>
    <row r="178" spans="1:6">
      <c r="A178" s="73">
        <v>27</v>
      </c>
      <c r="B178" s="74">
        <f t="shared" si="30"/>
        <v>45383</v>
      </c>
      <c r="C178" s="73">
        <f t="shared" si="31"/>
        <v>7905887.4952805769</v>
      </c>
      <c r="D178" s="73">
        <f t="shared" si="32"/>
        <v>7520673.9116102131</v>
      </c>
      <c r="E178" s="73">
        <f t="shared" si="33"/>
        <v>385213.58367036388</v>
      </c>
      <c r="F178" s="73">
        <f t="shared" si="34"/>
        <v>192790389.59697899</v>
      </c>
    </row>
    <row r="179" spans="1:6">
      <c r="A179" s="73">
        <v>28</v>
      </c>
      <c r="B179" s="74">
        <f t="shared" si="30"/>
        <v>45413</v>
      </c>
      <c r="C179" s="73">
        <f t="shared" si="31"/>
        <v>7905887.4952805769</v>
      </c>
      <c r="D179" s="73">
        <f t="shared" si="32"/>
        <v>7535136.746055617</v>
      </c>
      <c r="E179" s="73">
        <f t="shared" si="33"/>
        <v>370750.74922495964</v>
      </c>
      <c r="F179" s="73">
        <f t="shared" si="34"/>
        <v>185255252.85092339</v>
      </c>
    </row>
    <row r="180" spans="1:6">
      <c r="A180" s="73">
        <v>29</v>
      </c>
      <c r="B180" s="74">
        <f t="shared" si="30"/>
        <v>45444</v>
      </c>
      <c r="C180" s="73">
        <f t="shared" si="31"/>
        <v>7905887.4952805769</v>
      </c>
      <c r="D180" s="73">
        <f t="shared" si="32"/>
        <v>7549627.3936441857</v>
      </c>
      <c r="E180" s="73">
        <f t="shared" si="33"/>
        <v>356260.10163639113</v>
      </c>
      <c r="F180" s="73">
        <f t="shared" si="34"/>
        <v>177705625.45727921</v>
      </c>
    </row>
    <row r="181" spans="1:6">
      <c r="A181" s="73">
        <v>30</v>
      </c>
      <c r="B181" s="74">
        <f t="shared" si="30"/>
        <v>45474</v>
      </c>
      <c r="C181" s="73">
        <f t="shared" si="31"/>
        <v>7905887.4952805769</v>
      </c>
      <c r="D181" s="73">
        <f t="shared" si="32"/>
        <v>7564145.9078627322</v>
      </c>
      <c r="E181" s="73">
        <f t="shared" si="33"/>
        <v>341741.58741784462</v>
      </c>
      <c r="F181" s="73">
        <f t="shared" si="34"/>
        <v>170141479.54941648</v>
      </c>
    </row>
    <row r="182" spans="1:6">
      <c r="A182" s="73">
        <v>31</v>
      </c>
      <c r="B182" s="74">
        <f t="shared" si="30"/>
        <v>45505</v>
      </c>
      <c r="C182" s="73">
        <f t="shared" si="31"/>
        <v>7905887.4952805769</v>
      </c>
      <c r="D182" s="73">
        <f t="shared" si="32"/>
        <v>7578692.3423009301</v>
      </c>
      <c r="E182" s="73">
        <f t="shared" si="33"/>
        <v>327195.1529796471</v>
      </c>
      <c r="F182" s="73">
        <f t="shared" si="34"/>
        <v>162562787.20711556</v>
      </c>
    </row>
    <row r="183" spans="1:6">
      <c r="A183" s="73">
        <v>32</v>
      </c>
      <c r="B183" s="74">
        <f t="shared" si="30"/>
        <v>45536</v>
      </c>
      <c r="C183" s="73">
        <f t="shared" si="31"/>
        <v>7905887.4952805769</v>
      </c>
      <c r="D183" s="73">
        <f t="shared" si="32"/>
        <v>7593266.7506515086</v>
      </c>
      <c r="E183" s="73">
        <f t="shared" si="33"/>
        <v>312620.74462906842</v>
      </c>
      <c r="F183" s="73">
        <f t="shared" si="34"/>
        <v>154969520.45646405</v>
      </c>
    </row>
    <row r="184" spans="1:6">
      <c r="A184" s="73">
        <v>33</v>
      </c>
      <c r="B184" s="74">
        <f t="shared" si="30"/>
        <v>45566</v>
      </c>
      <c r="C184" s="73">
        <f t="shared" si="31"/>
        <v>7905887.4952805769</v>
      </c>
      <c r="D184" s="73">
        <f t="shared" si="32"/>
        <v>7607869.1867104536</v>
      </c>
      <c r="E184" s="73">
        <f t="shared" si="33"/>
        <v>298018.30857012322</v>
      </c>
      <c r="F184" s="73">
        <f t="shared" si="34"/>
        <v>147361651.26975361</v>
      </c>
    </row>
    <row r="185" spans="1:6">
      <c r="A185" s="73">
        <v>34</v>
      </c>
      <c r="B185" s="74">
        <f t="shared" si="30"/>
        <v>45597</v>
      </c>
      <c r="C185" s="73">
        <f t="shared" si="31"/>
        <v>7905887.4952805769</v>
      </c>
      <c r="D185" s="73">
        <f t="shared" si="32"/>
        <v>7622499.7043772042</v>
      </c>
      <c r="E185" s="73">
        <f t="shared" si="33"/>
        <v>283387.79090337234</v>
      </c>
      <c r="F185" s="73">
        <f t="shared" si="34"/>
        <v>139739151.5653764</v>
      </c>
    </row>
    <row r="186" spans="1:6">
      <c r="A186" s="73">
        <v>35</v>
      </c>
      <c r="B186" s="74">
        <f t="shared" si="30"/>
        <v>45627</v>
      </c>
      <c r="C186" s="73">
        <f t="shared" si="31"/>
        <v>7905887.4952805769</v>
      </c>
      <c r="D186" s="73">
        <f t="shared" si="32"/>
        <v>7637158.3576548528</v>
      </c>
      <c r="E186" s="73">
        <f t="shared" si="33"/>
        <v>268729.13762572384</v>
      </c>
      <c r="F186" s="73">
        <f t="shared" si="34"/>
        <v>132101993.20772155</v>
      </c>
    </row>
    <row r="187" spans="1:6">
      <c r="A187" s="73">
        <v>36</v>
      </c>
      <c r="B187" s="74">
        <f t="shared" si="30"/>
        <v>45658</v>
      </c>
      <c r="C187" s="73">
        <f t="shared" si="31"/>
        <v>7905887.4952805769</v>
      </c>
      <c r="D187" s="73">
        <f t="shared" si="32"/>
        <v>7651845.2006503427</v>
      </c>
      <c r="E187" s="73">
        <f t="shared" si="33"/>
        <v>254042.29463023375</v>
      </c>
      <c r="F187" s="73">
        <f t="shared" si="34"/>
        <v>124450148.0070712</v>
      </c>
    </row>
    <row r="188" spans="1:6">
      <c r="A188" s="73">
        <v>37</v>
      </c>
      <c r="B188" s="74">
        <f t="shared" si="30"/>
        <v>45689</v>
      </c>
      <c r="C188" s="73">
        <f t="shared" si="31"/>
        <v>7905887.4952805769</v>
      </c>
      <c r="D188" s="73">
        <f t="shared" si="32"/>
        <v>7666560.2875746703</v>
      </c>
      <c r="E188" s="73">
        <f t="shared" si="33"/>
        <v>239327.20770590616</v>
      </c>
      <c r="F188" s="73">
        <f t="shared" si="34"/>
        <v>116783587.71949653</v>
      </c>
    </row>
    <row r="189" spans="1:6">
      <c r="A189" s="73">
        <v>38</v>
      </c>
      <c r="B189" s="74">
        <f t="shared" si="30"/>
        <v>45717</v>
      </c>
      <c r="C189" s="73">
        <f t="shared" si="31"/>
        <v>7905887.4952805769</v>
      </c>
      <c r="D189" s="73">
        <f t="shared" si="32"/>
        <v>7681303.6727430839</v>
      </c>
      <c r="E189" s="73">
        <f t="shared" si="33"/>
        <v>224583.82253749334</v>
      </c>
      <c r="F189" s="73">
        <f t="shared" si="34"/>
        <v>109102284.04675345</v>
      </c>
    </row>
    <row r="190" spans="1:6">
      <c r="A190" s="73">
        <v>39</v>
      </c>
      <c r="B190" s="74">
        <f t="shared" si="30"/>
        <v>45748</v>
      </c>
      <c r="C190" s="73">
        <f t="shared" si="31"/>
        <v>7905887.4952805769</v>
      </c>
      <c r="D190" s="73">
        <f t="shared" si="32"/>
        <v>7696075.4105752818</v>
      </c>
      <c r="E190" s="73">
        <f t="shared" si="33"/>
        <v>209812.0847052951</v>
      </c>
      <c r="F190" s="73">
        <f t="shared" si="34"/>
        <v>101406208.63617817</v>
      </c>
    </row>
    <row r="191" spans="1:6">
      <c r="A191" s="73">
        <v>40</v>
      </c>
      <c r="B191" s="74">
        <f t="shared" si="30"/>
        <v>45778</v>
      </c>
      <c r="C191" s="73">
        <f t="shared" si="31"/>
        <v>7905887.4952805769</v>
      </c>
      <c r="D191" s="73">
        <f t="shared" si="32"/>
        <v>7710875.5555956187</v>
      </c>
      <c r="E191" s="73">
        <f t="shared" si="33"/>
        <v>195011.93968495802</v>
      </c>
      <c r="F191" s="73">
        <f t="shared" si="34"/>
        <v>93695333.080582544</v>
      </c>
    </row>
    <row r="192" spans="1:6">
      <c r="A192" s="73">
        <v>41</v>
      </c>
      <c r="B192" s="74">
        <f t="shared" si="30"/>
        <v>45809</v>
      </c>
      <c r="C192" s="73">
        <f t="shared" si="31"/>
        <v>7905887.4952805769</v>
      </c>
      <c r="D192" s="73">
        <f t="shared" si="32"/>
        <v>7725704.162433303</v>
      </c>
      <c r="E192" s="73">
        <f t="shared" si="33"/>
        <v>180183.33284727414</v>
      </c>
      <c r="F192" s="73">
        <f t="shared" si="34"/>
        <v>85969628.918149248</v>
      </c>
    </row>
    <row r="193" spans="1:6">
      <c r="A193" s="73">
        <v>42</v>
      </c>
      <c r="B193" s="74">
        <f t="shared" si="30"/>
        <v>45839</v>
      </c>
      <c r="C193" s="73">
        <f t="shared" si="31"/>
        <v>7905887.4952805769</v>
      </c>
      <c r="D193" s="73">
        <f t="shared" si="32"/>
        <v>7740561.2858225973</v>
      </c>
      <c r="E193" s="73">
        <f t="shared" si="33"/>
        <v>165326.20945797933</v>
      </c>
      <c r="F193" s="73">
        <f t="shared" si="34"/>
        <v>78229067.632326648</v>
      </c>
    </row>
    <row r="194" spans="1:6">
      <c r="A194" s="73">
        <v>43</v>
      </c>
      <c r="B194" s="74">
        <f t="shared" si="30"/>
        <v>45870</v>
      </c>
      <c r="C194" s="73">
        <f t="shared" si="31"/>
        <v>7905887.4952805769</v>
      </c>
      <c r="D194" s="73">
        <f t="shared" si="32"/>
        <v>7755446.9806030253</v>
      </c>
      <c r="E194" s="73">
        <f t="shared" si="33"/>
        <v>150440.51467755125</v>
      </c>
      <c r="F194" s="73">
        <f t="shared" si="34"/>
        <v>70473620.651723623</v>
      </c>
    </row>
    <row r="195" spans="1:6">
      <c r="A195" s="73">
        <v>44</v>
      </c>
      <c r="B195" s="74">
        <f t="shared" si="30"/>
        <v>45901</v>
      </c>
      <c r="C195" s="73">
        <f t="shared" si="31"/>
        <v>7905887.4952805769</v>
      </c>
      <c r="D195" s="73">
        <f t="shared" si="32"/>
        <v>7770361.3017195696</v>
      </c>
      <c r="E195" s="73">
        <f t="shared" si="33"/>
        <v>135526.19356100698</v>
      </c>
      <c r="F195" s="73">
        <f t="shared" si="34"/>
        <v>62703259.350004055</v>
      </c>
    </row>
    <row r="196" spans="1:6">
      <c r="A196" s="73">
        <v>45</v>
      </c>
      <c r="B196" s="74">
        <f t="shared" si="30"/>
        <v>45931</v>
      </c>
      <c r="C196" s="73">
        <f t="shared" si="31"/>
        <v>7905887.4952805769</v>
      </c>
      <c r="D196" s="73">
        <f t="shared" si="32"/>
        <v>7785304.3042228771</v>
      </c>
      <c r="E196" s="73">
        <f t="shared" si="33"/>
        <v>120583.19105770011</v>
      </c>
      <c r="F196" s="73">
        <f t="shared" si="34"/>
        <v>54917955.04578118</v>
      </c>
    </row>
    <row r="197" spans="1:6">
      <c r="A197" s="73">
        <v>46</v>
      </c>
      <c r="B197" s="74">
        <f t="shared" si="30"/>
        <v>45962</v>
      </c>
      <c r="C197" s="73">
        <f t="shared" si="31"/>
        <v>7905887.4952805769</v>
      </c>
      <c r="D197" s="73">
        <f t="shared" si="32"/>
        <v>7800276.0432694592</v>
      </c>
      <c r="E197" s="73">
        <f t="shared" si="33"/>
        <v>105611.45201111765</v>
      </c>
      <c r="F197" s="73">
        <f t="shared" si="34"/>
        <v>47117679.002511725</v>
      </c>
    </row>
    <row r="198" spans="1:6">
      <c r="A198" s="73">
        <v>47</v>
      </c>
      <c r="B198" s="74">
        <f t="shared" si="30"/>
        <v>45992</v>
      </c>
      <c r="C198" s="73">
        <f t="shared" si="31"/>
        <v>7905887.4952805769</v>
      </c>
      <c r="D198" s="73">
        <f t="shared" si="32"/>
        <v>7815276.5741219008</v>
      </c>
      <c r="E198" s="73">
        <f t="shared" si="33"/>
        <v>90610.9211586764</v>
      </c>
      <c r="F198" s="73">
        <f t="shared" si="34"/>
        <v>39302402.428389825</v>
      </c>
    </row>
    <row r="199" spans="1:6">
      <c r="A199" s="73">
        <v>48</v>
      </c>
      <c r="B199" s="74">
        <f t="shared" si="30"/>
        <v>46023</v>
      </c>
      <c r="C199" s="73">
        <f t="shared" si="31"/>
        <v>7905887.4952805769</v>
      </c>
      <c r="D199" s="73">
        <f t="shared" si="32"/>
        <v>7830305.9521490578</v>
      </c>
      <c r="E199" s="73">
        <f t="shared" si="33"/>
        <v>75581.543131518905</v>
      </c>
      <c r="F199" s="73">
        <f t="shared" si="34"/>
        <v>31472096.476240769</v>
      </c>
    </row>
    <row r="200" spans="1:6">
      <c r="A200" s="73">
        <v>49</v>
      </c>
      <c r="B200" s="74">
        <f t="shared" si="30"/>
        <v>46054</v>
      </c>
      <c r="C200" s="73">
        <f t="shared" si="31"/>
        <v>7905887.4952805769</v>
      </c>
      <c r="D200" s="73">
        <f t="shared" si="32"/>
        <v>7845364.2328262674</v>
      </c>
      <c r="E200" s="73">
        <f t="shared" si="33"/>
        <v>60523.262454309173</v>
      </c>
      <c r="F200" s="73">
        <f t="shared" si="34"/>
        <v>23626732.243414503</v>
      </c>
    </row>
    <row r="201" spans="1:6">
      <c r="A201" s="73">
        <v>50</v>
      </c>
      <c r="B201" s="74">
        <f t="shared" si="30"/>
        <v>46082</v>
      </c>
      <c r="C201" s="73">
        <f t="shared" si="31"/>
        <v>7905887.4952805769</v>
      </c>
      <c r="D201" s="73">
        <f t="shared" si="32"/>
        <v>7860451.4717355492</v>
      </c>
      <c r="E201" s="73">
        <f t="shared" si="33"/>
        <v>45436.023545027892</v>
      </c>
      <c r="F201" s="73">
        <f t="shared" si="34"/>
        <v>15766280.771678954</v>
      </c>
    </row>
    <row r="202" spans="1:6">
      <c r="A202" s="73">
        <v>51</v>
      </c>
      <c r="B202" s="74">
        <f t="shared" si="30"/>
        <v>46113</v>
      </c>
      <c r="C202" s="73">
        <f t="shared" si="31"/>
        <v>7905887.4952805769</v>
      </c>
      <c r="D202" s="73">
        <f t="shared" si="32"/>
        <v>7875567.7245658096</v>
      </c>
      <c r="E202" s="73">
        <f t="shared" si="33"/>
        <v>30319.770714767223</v>
      </c>
      <c r="F202" s="73">
        <f t="shared" si="34"/>
        <v>7890713.0471131448</v>
      </c>
    </row>
    <row r="203" spans="1:6">
      <c r="A203" s="73">
        <v>52</v>
      </c>
      <c r="B203" s="74">
        <f t="shared" si="30"/>
        <v>46143</v>
      </c>
      <c r="C203" s="73">
        <f t="shared" si="31"/>
        <v>7905887.4952805769</v>
      </c>
      <c r="D203" s="73">
        <f t="shared" si="32"/>
        <v>7890713.0471130516</v>
      </c>
      <c r="E203" s="73">
        <f t="shared" si="33"/>
        <v>15174.448167525279</v>
      </c>
      <c r="F203" s="73">
        <f t="shared" si="34"/>
        <v>9.3132257461547852E-8</v>
      </c>
    </row>
    <row r="204" spans="1:6">
      <c r="A204" s="73">
        <v>53</v>
      </c>
      <c r="B204" s="74">
        <f t="shared" si="30"/>
        <v>46174</v>
      </c>
      <c r="C204" s="73">
        <f t="shared" si="31"/>
        <v>7905887.4952805769</v>
      </c>
      <c r="D204" s="73">
        <f t="shared" si="32"/>
        <v>7905887.4952805769</v>
      </c>
      <c r="E204" s="73">
        <f t="shared" si="33"/>
        <v>1.7910049511836126E-10</v>
      </c>
      <c r="F204" s="73">
        <f t="shared" si="34"/>
        <v>-7905887.4952804837</v>
      </c>
    </row>
    <row r="205" spans="1:6">
      <c r="A205" s="73">
        <v>54</v>
      </c>
      <c r="B205" s="74">
        <f t="shared" si="30"/>
        <v>46204</v>
      </c>
      <c r="C205" s="73">
        <f t="shared" si="31"/>
        <v>7905887.4952805769</v>
      </c>
      <c r="D205" s="73">
        <f t="shared" si="32"/>
        <v>7921091.1250791932</v>
      </c>
      <c r="E205" s="73">
        <f t="shared" si="33"/>
        <v>-15203.629798616315</v>
      </c>
      <c r="F205" s="73">
        <f t="shared" si="34"/>
        <v>-15826978.620359678</v>
      </c>
    </row>
    <row r="206" spans="1:6">
      <c r="A206" s="73">
        <v>55</v>
      </c>
      <c r="B206" s="74">
        <f t="shared" si="30"/>
        <v>46235</v>
      </c>
      <c r="C206" s="73">
        <f t="shared" si="31"/>
        <v>7905887.4952805769</v>
      </c>
      <c r="D206" s="73">
        <f t="shared" si="32"/>
        <v>7936323.9926274223</v>
      </c>
      <c r="E206" s="73">
        <f t="shared" si="33"/>
        <v>-30436.497346845536</v>
      </c>
      <c r="F206" s="73">
        <f t="shared" si="34"/>
        <v>-23763302.612987101</v>
      </c>
    </row>
    <row r="207" spans="1:6">
      <c r="A207" s="73">
        <v>56</v>
      </c>
      <c r="B207" s="74">
        <f t="shared" si="30"/>
        <v>46266</v>
      </c>
      <c r="C207" s="73">
        <f t="shared" si="31"/>
        <v>7905887.4952805769</v>
      </c>
      <c r="D207" s="73">
        <f t="shared" si="32"/>
        <v>7951586.154151706</v>
      </c>
      <c r="E207" s="73">
        <f t="shared" si="33"/>
        <v>-45698.658871129046</v>
      </c>
      <c r="F207" s="73">
        <f t="shared" si="34"/>
        <v>-31714888.767138809</v>
      </c>
    </row>
    <row r="208" spans="1:6">
      <c r="A208" s="73">
        <v>57</v>
      </c>
      <c r="B208" s="74">
        <f t="shared" si="30"/>
        <v>46296</v>
      </c>
      <c r="C208" s="73">
        <f t="shared" si="31"/>
        <v>7905887.4952805769</v>
      </c>
      <c r="D208" s="73">
        <f t="shared" si="32"/>
        <v>7966877.6659866134</v>
      </c>
      <c r="E208" s="73">
        <f t="shared" si="33"/>
        <v>-60990.170706036173</v>
      </c>
      <c r="F208" s="73">
        <f t="shared" si="34"/>
        <v>-39681766.433125421</v>
      </c>
    </row>
    <row r="209" spans="1:6">
      <c r="A209" s="73">
        <v>58</v>
      </c>
      <c r="B209" s="74">
        <f t="shared" si="30"/>
        <v>46327</v>
      </c>
      <c r="C209" s="73">
        <f t="shared" si="31"/>
        <v>7905887.4952805769</v>
      </c>
      <c r="D209" s="73">
        <f t="shared" si="32"/>
        <v>7982198.5845750486</v>
      </c>
      <c r="E209" s="73">
        <f t="shared" si="33"/>
        <v>-76311.089294471967</v>
      </c>
      <c r="F209" s="73">
        <f t="shared" si="34"/>
        <v>-47663965.017700471</v>
      </c>
    </row>
    <row r="210" spans="1:6">
      <c r="A210" s="73">
        <v>59</v>
      </c>
      <c r="B210" s="74">
        <f t="shared" si="30"/>
        <v>46357</v>
      </c>
      <c r="C210" s="73">
        <f t="shared" si="31"/>
        <v>7905887.4952805769</v>
      </c>
      <c r="D210" s="73">
        <f t="shared" si="32"/>
        <v>7997548.9664684627</v>
      </c>
      <c r="E210" s="73">
        <f t="shared" si="33"/>
        <v>-91661.471187885531</v>
      </c>
      <c r="F210" s="73">
        <f t="shared" si="34"/>
        <v>-55661513.984168932</v>
      </c>
    </row>
    <row r="211" spans="1:6">
      <c r="A211" s="73">
        <v>60</v>
      </c>
      <c r="B211" s="74">
        <f t="shared" si="30"/>
        <v>46388</v>
      </c>
      <c r="C211" s="73">
        <f t="shared" si="31"/>
        <v>7905887.4952805769</v>
      </c>
      <c r="D211" s="73">
        <f t="shared" si="32"/>
        <v>8012928.8683270551</v>
      </c>
      <c r="E211" s="73">
        <f t="shared" si="33"/>
        <v>-107041.37304647872</v>
      </c>
      <c r="F211" s="73">
        <f t="shared" si="34"/>
        <v>-63674442.852495983</v>
      </c>
    </row>
    <row r="213" spans="1:6">
      <c r="A213" s="78" t="s">
        <v>68</v>
      </c>
      <c r="B213" s="78">
        <v>3</v>
      </c>
    </row>
    <row r="214" spans="1:6">
      <c r="A214" s="78" t="s">
        <v>67</v>
      </c>
      <c r="B214" s="78" t="s">
        <v>66</v>
      </c>
    </row>
    <row r="215" spans="1:6">
      <c r="A215" s="77" t="s">
        <v>65</v>
      </c>
      <c r="B215" s="95">
        <f>PMT(B9,B10-B213,-F220,0,0)</f>
        <v>7951586.154151706</v>
      </c>
    </row>
    <row r="216" spans="1:6">
      <c r="A216" s="76"/>
      <c r="B216" s="76"/>
      <c r="C216" s="76"/>
      <c r="D216" s="76"/>
      <c r="E216" s="76"/>
      <c r="F216" s="75" t="s">
        <v>64</v>
      </c>
    </row>
    <row r="217" spans="1:6">
      <c r="A217" s="75" t="s">
        <v>63</v>
      </c>
      <c r="B217" s="75" t="s">
        <v>62</v>
      </c>
      <c r="C217" s="75" t="s">
        <v>61</v>
      </c>
      <c r="D217" s="75" t="s">
        <v>60</v>
      </c>
      <c r="E217" s="75" t="s">
        <v>59</v>
      </c>
      <c r="F217" s="75">
        <f>$B$3</f>
        <v>369358000</v>
      </c>
    </row>
    <row r="218" spans="1:6">
      <c r="A218" s="73">
        <v>1</v>
      </c>
      <c r="B218" s="74">
        <f t="shared" ref="B218:B229" si="35">EDATE($B$7,$B$6*A218)</f>
        <v>44593</v>
      </c>
      <c r="C218" s="73">
        <v>0</v>
      </c>
      <c r="D218" s="73">
        <f t="shared" ref="D218:D229" si="36">C218-E218</f>
        <v>-710303.84615384624</v>
      </c>
      <c r="E218" s="73">
        <f t="shared" ref="E218:E229" si="37">F217*$B$9</f>
        <v>710303.84615384624</v>
      </c>
      <c r="F218" s="73">
        <f t="shared" ref="F218:F229" si="38">F217-D218</f>
        <v>370068303.84615386</v>
      </c>
    </row>
    <row r="219" spans="1:6">
      <c r="A219" s="73">
        <v>2</v>
      </c>
      <c r="B219" s="74">
        <f t="shared" si="35"/>
        <v>44621</v>
      </c>
      <c r="C219" s="73">
        <v>0</v>
      </c>
      <c r="D219" s="73">
        <f t="shared" si="36"/>
        <v>-711669.81508875743</v>
      </c>
      <c r="E219" s="73">
        <f t="shared" si="37"/>
        <v>711669.81508875743</v>
      </c>
      <c r="F219" s="73">
        <f t="shared" si="38"/>
        <v>370779973.6612426</v>
      </c>
    </row>
    <row r="220" spans="1:6">
      <c r="A220" s="73">
        <v>3</v>
      </c>
      <c r="B220" s="74">
        <f t="shared" si="35"/>
        <v>44652</v>
      </c>
      <c r="C220" s="73">
        <v>0</v>
      </c>
      <c r="D220" s="73">
        <f t="shared" si="36"/>
        <v>-713038.41088700504</v>
      </c>
      <c r="E220" s="73">
        <f t="shared" si="37"/>
        <v>713038.41088700504</v>
      </c>
      <c r="F220" s="73">
        <f t="shared" si="38"/>
        <v>371493012.07212961</v>
      </c>
    </row>
    <row r="221" spans="1:6">
      <c r="A221" s="73">
        <v>4</v>
      </c>
      <c r="B221" s="74">
        <f t="shared" si="35"/>
        <v>44682</v>
      </c>
      <c r="C221" s="73">
        <f t="shared" ref="C221:C229" si="39">$B$215</f>
        <v>7951586.154151706</v>
      </c>
      <c r="D221" s="73">
        <f t="shared" si="36"/>
        <v>7237176.5155514572</v>
      </c>
      <c r="E221" s="73">
        <f t="shared" si="37"/>
        <v>714409.63860024931</v>
      </c>
      <c r="F221" s="73">
        <f t="shared" si="38"/>
        <v>364255835.55657816</v>
      </c>
    </row>
    <row r="222" spans="1:6">
      <c r="A222" s="73">
        <v>5</v>
      </c>
      <c r="B222" s="74">
        <f t="shared" si="35"/>
        <v>44713</v>
      </c>
      <c r="C222" s="73">
        <f t="shared" si="39"/>
        <v>7951586.154151706</v>
      </c>
      <c r="D222" s="73">
        <f t="shared" si="36"/>
        <v>7251094.162696748</v>
      </c>
      <c r="E222" s="73">
        <f t="shared" si="37"/>
        <v>700491.99145495798</v>
      </c>
      <c r="F222" s="73">
        <f t="shared" si="38"/>
        <v>357004741.39388144</v>
      </c>
    </row>
    <row r="223" spans="1:6">
      <c r="A223" s="73">
        <v>6</v>
      </c>
      <c r="B223" s="74">
        <f t="shared" si="35"/>
        <v>44743</v>
      </c>
      <c r="C223" s="73">
        <f t="shared" si="39"/>
        <v>7951586.154151706</v>
      </c>
      <c r="D223" s="73">
        <f t="shared" si="36"/>
        <v>7265038.574548088</v>
      </c>
      <c r="E223" s="73">
        <f t="shared" si="37"/>
        <v>686547.57960361824</v>
      </c>
      <c r="F223" s="73">
        <f t="shared" si="38"/>
        <v>349739702.81933337</v>
      </c>
    </row>
    <row r="224" spans="1:6">
      <c r="A224" s="73">
        <v>7</v>
      </c>
      <c r="B224" s="74">
        <f t="shared" si="35"/>
        <v>44774</v>
      </c>
      <c r="C224" s="73">
        <f t="shared" si="39"/>
        <v>7951586.154151706</v>
      </c>
      <c r="D224" s="73">
        <f t="shared" si="36"/>
        <v>7279009.8025760651</v>
      </c>
      <c r="E224" s="73">
        <f t="shared" si="37"/>
        <v>672576.35157564119</v>
      </c>
      <c r="F224" s="73">
        <f t="shared" si="38"/>
        <v>342460693.01675731</v>
      </c>
    </row>
    <row r="225" spans="1:6">
      <c r="A225" s="73">
        <v>8</v>
      </c>
      <c r="B225" s="74">
        <f t="shared" si="35"/>
        <v>44805</v>
      </c>
      <c r="C225" s="73">
        <f t="shared" si="39"/>
        <v>7951586.154151706</v>
      </c>
      <c r="D225" s="73">
        <f t="shared" si="36"/>
        <v>7293007.89835025</v>
      </c>
      <c r="E225" s="73">
        <f t="shared" si="37"/>
        <v>658578.2558014564</v>
      </c>
      <c r="F225" s="73">
        <f t="shared" si="38"/>
        <v>335167685.11840707</v>
      </c>
    </row>
    <row r="226" spans="1:6">
      <c r="A226" s="73">
        <v>9</v>
      </c>
      <c r="B226" s="74">
        <f t="shared" si="35"/>
        <v>44835</v>
      </c>
      <c r="C226" s="73">
        <f t="shared" si="39"/>
        <v>7951586.154151706</v>
      </c>
      <c r="D226" s="73">
        <f t="shared" si="36"/>
        <v>7307032.9135393845</v>
      </c>
      <c r="E226" s="73">
        <f t="shared" si="37"/>
        <v>644553.2406123213</v>
      </c>
      <c r="F226" s="73">
        <f t="shared" si="38"/>
        <v>327860652.20486766</v>
      </c>
    </row>
    <row r="227" spans="1:6">
      <c r="A227" s="73">
        <v>10</v>
      </c>
      <c r="B227" s="74">
        <f t="shared" si="35"/>
        <v>44866</v>
      </c>
      <c r="C227" s="73">
        <f t="shared" si="39"/>
        <v>7951586.154151706</v>
      </c>
      <c r="D227" s="73">
        <f t="shared" si="36"/>
        <v>7321084.899911576</v>
      </c>
      <c r="E227" s="73">
        <f t="shared" si="37"/>
        <v>630501.25424013019</v>
      </c>
      <c r="F227" s="73">
        <f t="shared" si="38"/>
        <v>320539567.30495608</v>
      </c>
    </row>
    <row r="228" spans="1:6">
      <c r="A228" s="73">
        <v>11</v>
      </c>
      <c r="B228" s="74">
        <f t="shared" si="35"/>
        <v>44896</v>
      </c>
      <c r="C228" s="73">
        <f t="shared" si="39"/>
        <v>7951586.154151706</v>
      </c>
      <c r="D228" s="73">
        <f t="shared" si="36"/>
        <v>7335163.9093344826</v>
      </c>
      <c r="E228" s="73">
        <f t="shared" si="37"/>
        <v>616422.24481722328</v>
      </c>
      <c r="F228" s="73">
        <f t="shared" si="38"/>
        <v>313204403.3956216</v>
      </c>
    </row>
    <row r="229" spans="1:6">
      <c r="A229" s="73">
        <v>12</v>
      </c>
      <c r="B229" s="74">
        <f t="shared" si="35"/>
        <v>44927</v>
      </c>
      <c r="C229" s="73">
        <f t="shared" si="39"/>
        <v>7951586.154151706</v>
      </c>
      <c r="D229" s="73">
        <f t="shared" si="36"/>
        <v>7349269.9937755102</v>
      </c>
      <c r="E229" s="73">
        <f t="shared" si="37"/>
        <v>602316.16037619545</v>
      </c>
      <c r="F229" s="73">
        <f t="shared" si="38"/>
        <v>305855133.40184611</v>
      </c>
    </row>
    <row r="230" spans="1:6">
      <c r="A230" s="73">
        <v>13</v>
      </c>
      <c r="B230" s="74">
        <f t="shared" ref="B230:B277" si="40">EDATE($B$7,$B$6*A230)</f>
        <v>44958</v>
      </c>
      <c r="C230" s="73">
        <f t="shared" ref="C230:C277" si="41">$B$215</f>
        <v>7951586.154151706</v>
      </c>
      <c r="D230" s="73">
        <f t="shared" ref="D230:D277" si="42">C230-E230</f>
        <v>7363403.2053020019</v>
      </c>
      <c r="E230" s="73">
        <f t="shared" ref="E230:E277" si="43">F229*$B$9</f>
        <v>588182.94884970412</v>
      </c>
      <c r="F230" s="73">
        <f t="shared" ref="F230:F277" si="44">F229-D230</f>
        <v>298491730.19654411</v>
      </c>
    </row>
    <row r="231" spans="1:6">
      <c r="A231" s="73">
        <v>14</v>
      </c>
      <c r="B231" s="74">
        <f t="shared" si="40"/>
        <v>44986</v>
      </c>
      <c r="C231" s="73">
        <f t="shared" si="41"/>
        <v>7951586.154151706</v>
      </c>
      <c r="D231" s="73">
        <f t="shared" si="42"/>
        <v>7377563.5960814292</v>
      </c>
      <c r="E231" s="73">
        <f t="shared" si="43"/>
        <v>574022.55807027721</v>
      </c>
      <c r="F231" s="73">
        <f t="shared" si="44"/>
        <v>291114166.60046268</v>
      </c>
    </row>
    <row r="232" spans="1:6">
      <c r="A232" s="73">
        <v>15</v>
      </c>
      <c r="B232" s="74">
        <f t="shared" si="40"/>
        <v>45017</v>
      </c>
      <c r="C232" s="73">
        <f t="shared" si="41"/>
        <v>7951586.154151706</v>
      </c>
      <c r="D232" s="73">
        <f t="shared" si="42"/>
        <v>7391751.2183815856</v>
      </c>
      <c r="E232" s="73">
        <f t="shared" si="43"/>
        <v>559834.93577012059</v>
      </c>
      <c r="F232" s="73">
        <f t="shared" si="44"/>
        <v>283722415.38208109</v>
      </c>
    </row>
    <row r="233" spans="1:6">
      <c r="A233" s="73">
        <v>16</v>
      </c>
      <c r="B233" s="74">
        <f t="shared" si="40"/>
        <v>45047</v>
      </c>
      <c r="C233" s="73">
        <f t="shared" si="41"/>
        <v>7951586.154151706</v>
      </c>
      <c r="D233" s="73">
        <f t="shared" si="42"/>
        <v>7405966.1245707804</v>
      </c>
      <c r="E233" s="73">
        <f t="shared" si="43"/>
        <v>545620.02958092524</v>
      </c>
      <c r="F233" s="73">
        <f t="shared" si="44"/>
        <v>276316449.2575103</v>
      </c>
    </row>
    <row r="234" spans="1:6">
      <c r="A234" s="73">
        <v>17</v>
      </c>
      <c r="B234" s="74">
        <f t="shared" si="40"/>
        <v>45078</v>
      </c>
      <c r="C234" s="73">
        <f t="shared" si="41"/>
        <v>7951586.154151706</v>
      </c>
      <c r="D234" s="73">
        <f t="shared" si="42"/>
        <v>7420208.3671180326</v>
      </c>
      <c r="E234" s="73">
        <f t="shared" si="43"/>
        <v>531377.78703367373</v>
      </c>
      <c r="F234" s="73">
        <f t="shared" si="44"/>
        <v>268896240.89039224</v>
      </c>
    </row>
    <row r="235" spans="1:6">
      <c r="A235" s="73">
        <v>18</v>
      </c>
      <c r="B235" s="74">
        <f t="shared" si="40"/>
        <v>45108</v>
      </c>
      <c r="C235" s="73">
        <f t="shared" si="41"/>
        <v>7951586.154151706</v>
      </c>
      <c r="D235" s="73">
        <f t="shared" si="42"/>
        <v>7434477.9985932596</v>
      </c>
      <c r="E235" s="73">
        <f t="shared" si="43"/>
        <v>517108.15555844666</v>
      </c>
      <c r="F235" s="73">
        <f t="shared" si="44"/>
        <v>261461762.89179897</v>
      </c>
    </row>
    <row r="236" spans="1:6">
      <c r="A236" s="73">
        <v>19</v>
      </c>
      <c r="B236" s="74">
        <f t="shared" si="40"/>
        <v>45139</v>
      </c>
      <c r="C236" s="73">
        <f t="shared" si="41"/>
        <v>7951586.154151706</v>
      </c>
      <c r="D236" s="73">
        <f t="shared" si="42"/>
        <v>7448775.0716674775</v>
      </c>
      <c r="E236" s="73">
        <f t="shared" si="43"/>
        <v>502811.08248422883</v>
      </c>
      <c r="F236" s="73">
        <f t="shared" si="44"/>
        <v>254012987.82013148</v>
      </c>
    </row>
    <row r="237" spans="1:6">
      <c r="A237" s="73">
        <v>20</v>
      </c>
      <c r="B237" s="74">
        <f t="shared" si="40"/>
        <v>45170</v>
      </c>
      <c r="C237" s="73">
        <f t="shared" si="41"/>
        <v>7951586.154151706</v>
      </c>
      <c r="D237" s="73">
        <f t="shared" si="42"/>
        <v>7463099.6391129913</v>
      </c>
      <c r="E237" s="73">
        <f t="shared" si="43"/>
        <v>488486.51503871439</v>
      </c>
      <c r="F237" s="73">
        <f t="shared" si="44"/>
        <v>246549888.1810185</v>
      </c>
    </row>
    <row r="238" spans="1:6">
      <c r="A238" s="73">
        <v>21</v>
      </c>
      <c r="B238" s="74">
        <f t="shared" si="40"/>
        <v>45200</v>
      </c>
      <c r="C238" s="73">
        <f t="shared" si="41"/>
        <v>7951586.154151706</v>
      </c>
      <c r="D238" s="73">
        <f t="shared" si="42"/>
        <v>7477451.7538035931</v>
      </c>
      <c r="E238" s="73">
        <f t="shared" si="43"/>
        <v>474134.40034811251</v>
      </c>
      <c r="F238" s="73">
        <f t="shared" si="44"/>
        <v>239072436.42721492</v>
      </c>
    </row>
    <row r="239" spans="1:6">
      <c r="A239" s="73">
        <v>22</v>
      </c>
      <c r="B239" s="74">
        <f t="shared" si="40"/>
        <v>45231</v>
      </c>
      <c r="C239" s="73">
        <f t="shared" si="41"/>
        <v>7951586.154151706</v>
      </c>
      <c r="D239" s="73">
        <f t="shared" si="42"/>
        <v>7491831.4687147541</v>
      </c>
      <c r="E239" s="73">
        <f t="shared" si="43"/>
        <v>459754.68543695181</v>
      </c>
      <c r="F239" s="73">
        <f t="shared" si="44"/>
        <v>231580604.95850018</v>
      </c>
    </row>
    <row r="240" spans="1:6">
      <c r="A240" s="73">
        <v>23</v>
      </c>
      <c r="B240" s="74">
        <f t="shared" si="40"/>
        <v>45261</v>
      </c>
      <c r="C240" s="73">
        <f t="shared" si="41"/>
        <v>7951586.154151706</v>
      </c>
      <c r="D240" s="73">
        <f t="shared" si="42"/>
        <v>7506238.8369238209</v>
      </c>
      <c r="E240" s="73">
        <f t="shared" si="43"/>
        <v>445347.31722788495</v>
      </c>
      <c r="F240" s="73">
        <f t="shared" si="44"/>
        <v>224074366.12157637</v>
      </c>
    </row>
    <row r="241" spans="1:6">
      <c r="A241" s="73">
        <v>24</v>
      </c>
      <c r="B241" s="74">
        <f t="shared" si="40"/>
        <v>45292</v>
      </c>
      <c r="C241" s="73">
        <f t="shared" si="41"/>
        <v>7951586.154151706</v>
      </c>
      <c r="D241" s="73">
        <f t="shared" si="42"/>
        <v>7520673.9116102131</v>
      </c>
      <c r="E241" s="73">
        <f t="shared" si="43"/>
        <v>430912.24254149303</v>
      </c>
      <c r="F241" s="73">
        <f t="shared" si="44"/>
        <v>216553692.20996615</v>
      </c>
    </row>
    <row r="242" spans="1:6">
      <c r="A242" s="73">
        <v>25</v>
      </c>
      <c r="B242" s="74">
        <f t="shared" si="40"/>
        <v>45323</v>
      </c>
      <c r="C242" s="73">
        <f t="shared" si="41"/>
        <v>7951586.154151706</v>
      </c>
      <c r="D242" s="73">
        <f t="shared" si="42"/>
        <v>7535136.746055617</v>
      </c>
      <c r="E242" s="73">
        <f t="shared" si="43"/>
        <v>416449.40809608879</v>
      </c>
      <c r="F242" s="73">
        <f t="shared" si="44"/>
        <v>209018555.46391055</v>
      </c>
    </row>
    <row r="243" spans="1:6">
      <c r="A243" s="73">
        <v>26</v>
      </c>
      <c r="B243" s="74">
        <f t="shared" si="40"/>
        <v>45352</v>
      </c>
      <c r="C243" s="73">
        <f t="shared" si="41"/>
        <v>7951586.154151706</v>
      </c>
      <c r="D243" s="73">
        <f t="shared" si="42"/>
        <v>7549627.3936441857</v>
      </c>
      <c r="E243" s="73">
        <f t="shared" si="43"/>
        <v>401958.76050752029</v>
      </c>
      <c r="F243" s="73">
        <f t="shared" si="44"/>
        <v>201468928.07026637</v>
      </c>
    </row>
    <row r="244" spans="1:6">
      <c r="A244" s="73">
        <v>27</v>
      </c>
      <c r="B244" s="74">
        <f t="shared" si="40"/>
        <v>45383</v>
      </c>
      <c r="C244" s="73">
        <f t="shared" si="41"/>
        <v>7951586.154151706</v>
      </c>
      <c r="D244" s="73">
        <f t="shared" si="42"/>
        <v>7564145.9078627322</v>
      </c>
      <c r="E244" s="73">
        <f t="shared" si="43"/>
        <v>387440.24628897378</v>
      </c>
      <c r="F244" s="73">
        <f t="shared" si="44"/>
        <v>193904782.16240364</v>
      </c>
    </row>
    <row r="245" spans="1:6">
      <c r="A245" s="73">
        <v>28</v>
      </c>
      <c r="B245" s="74">
        <f t="shared" si="40"/>
        <v>45413</v>
      </c>
      <c r="C245" s="73">
        <f t="shared" si="41"/>
        <v>7951586.154151706</v>
      </c>
      <c r="D245" s="73">
        <f t="shared" si="42"/>
        <v>7578692.3423009301</v>
      </c>
      <c r="E245" s="73">
        <f t="shared" si="43"/>
        <v>372893.81185077626</v>
      </c>
      <c r="F245" s="73">
        <f t="shared" si="44"/>
        <v>186326089.82010272</v>
      </c>
    </row>
    <row r="246" spans="1:6">
      <c r="A246" s="73">
        <v>29</v>
      </c>
      <c r="B246" s="74">
        <f t="shared" si="40"/>
        <v>45444</v>
      </c>
      <c r="C246" s="73">
        <f t="shared" si="41"/>
        <v>7951586.154151706</v>
      </c>
      <c r="D246" s="73">
        <f t="shared" si="42"/>
        <v>7593266.7506515086</v>
      </c>
      <c r="E246" s="73">
        <f t="shared" si="43"/>
        <v>358319.40350019757</v>
      </c>
      <c r="F246" s="73">
        <f t="shared" si="44"/>
        <v>178732823.06945121</v>
      </c>
    </row>
    <row r="247" spans="1:6">
      <c r="A247" s="73">
        <v>30</v>
      </c>
      <c r="B247" s="74">
        <f t="shared" si="40"/>
        <v>45474</v>
      </c>
      <c r="C247" s="73">
        <f t="shared" si="41"/>
        <v>7951586.154151706</v>
      </c>
      <c r="D247" s="73">
        <f t="shared" si="42"/>
        <v>7607869.1867104536</v>
      </c>
      <c r="E247" s="73">
        <f t="shared" si="43"/>
        <v>343716.96744125237</v>
      </c>
      <c r="F247" s="73">
        <f t="shared" si="44"/>
        <v>171124953.88274077</v>
      </c>
    </row>
    <row r="248" spans="1:6">
      <c r="A248" s="73">
        <v>31</v>
      </c>
      <c r="B248" s="74">
        <f t="shared" si="40"/>
        <v>45505</v>
      </c>
      <c r="C248" s="73">
        <f t="shared" si="41"/>
        <v>7951586.154151706</v>
      </c>
      <c r="D248" s="73">
        <f t="shared" si="42"/>
        <v>7622499.7043772042</v>
      </c>
      <c r="E248" s="73">
        <f t="shared" si="43"/>
        <v>329086.4497745015</v>
      </c>
      <c r="F248" s="73">
        <f t="shared" si="44"/>
        <v>163502454.17836356</v>
      </c>
    </row>
    <row r="249" spans="1:6">
      <c r="A249" s="73">
        <v>32</v>
      </c>
      <c r="B249" s="74">
        <f t="shared" si="40"/>
        <v>45536</v>
      </c>
      <c r="C249" s="73">
        <f t="shared" si="41"/>
        <v>7951586.154151706</v>
      </c>
      <c r="D249" s="73">
        <f t="shared" si="42"/>
        <v>7637158.3576548528</v>
      </c>
      <c r="E249" s="73">
        <f t="shared" si="43"/>
        <v>314427.796496853</v>
      </c>
      <c r="F249" s="73">
        <f t="shared" si="44"/>
        <v>155865295.82070872</v>
      </c>
    </row>
    <row r="250" spans="1:6">
      <c r="A250" s="73">
        <v>33</v>
      </c>
      <c r="B250" s="74">
        <f t="shared" si="40"/>
        <v>45566</v>
      </c>
      <c r="C250" s="73">
        <f t="shared" si="41"/>
        <v>7951586.154151706</v>
      </c>
      <c r="D250" s="73">
        <f t="shared" si="42"/>
        <v>7651845.2006503427</v>
      </c>
      <c r="E250" s="73">
        <f t="shared" si="43"/>
        <v>299740.95350136294</v>
      </c>
      <c r="F250" s="73">
        <f t="shared" si="44"/>
        <v>148213450.62005839</v>
      </c>
    </row>
    <row r="251" spans="1:6">
      <c r="A251" s="73">
        <v>34</v>
      </c>
      <c r="B251" s="74">
        <f t="shared" si="40"/>
        <v>45597</v>
      </c>
      <c r="C251" s="73">
        <f t="shared" si="41"/>
        <v>7951586.154151706</v>
      </c>
      <c r="D251" s="73">
        <f t="shared" si="42"/>
        <v>7666560.2875746703</v>
      </c>
      <c r="E251" s="73">
        <f t="shared" si="43"/>
        <v>285025.8665770354</v>
      </c>
      <c r="F251" s="73">
        <f t="shared" si="44"/>
        <v>140546890.33248371</v>
      </c>
    </row>
    <row r="252" spans="1:6">
      <c r="A252" s="73">
        <v>35</v>
      </c>
      <c r="B252" s="74">
        <f t="shared" si="40"/>
        <v>45627</v>
      </c>
      <c r="C252" s="73">
        <f t="shared" si="41"/>
        <v>7951586.154151706</v>
      </c>
      <c r="D252" s="73">
        <f t="shared" si="42"/>
        <v>7681303.6727430839</v>
      </c>
      <c r="E252" s="73">
        <f t="shared" si="43"/>
        <v>270282.48140862252</v>
      </c>
      <c r="F252" s="73">
        <f t="shared" si="44"/>
        <v>132865586.65974063</v>
      </c>
    </row>
    <row r="253" spans="1:6">
      <c r="A253" s="73">
        <v>36</v>
      </c>
      <c r="B253" s="74">
        <f t="shared" si="40"/>
        <v>45658</v>
      </c>
      <c r="C253" s="73">
        <f t="shared" si="41"/>
        <v>7951586.154151706</v>
      </c>
      <c r="D253" s="73">
        <f t="shared" si="42"/>
        <v>7696075.4105752818</v>
      </c>
      <c r="E253" s="73">
        <f t="shared" si="43"/>
        <v>255510.74357642428</v>
      </c>
      <c r="F253" s="73">
        <f t="shared" si="44"/>
        <v>125169511.24916534</v>
      </c>
    </row>
    <row r="254" spans="1:6">
      <c r="A254" s="73">
        <v>37</v>
      </c>
      <c r="B254" s="74">
        <f t="shared" si="40"/>
        <v>45689</v>
      </c>
      <c r="C254" s="73">
        <f t="shared" si="41"/>
        <v>7951586.154151706</v>
      </c>
      <c r="D254" s="73">
        <f t="shared" si="42"/>
        <v>7710875.5555956187</v>
      </c>
      <c r="E254" s="73">
        <f t="shared" si="43"/>
        <v>240710.59855608721</v>
      </c>
      <c r="F254" s="73">
        <f t="shared" si="44"/>
        <v>117458635.69356972</v>
      </c>
    </row>
    <row r="255" spans="1:6">
      <c r="A255" s="73">
        <v>38</v>
      </c>
      <c r="B255" s="74">
        <f t="shared" si="40"/>
        <v>45717</v>
      </c>
      <c r="C255" s="73">
        <f t="shared" si="41"/>
        <v>7951586.154151706</v>
      </c>
      <c r="D255" s="73">
        <f t="shared" si="42"/>
        <v>7725704.162433303</v>
      </c>
      <c r="E255" s="73">
        <f t="shared" si="43"/>
        <v>225881.99171840333</v>
      </c>
      <c r="F255" s="73">
        <f t="shared" si="44"/>
        <v>109732931.53113642</v>
      </c>
    </row>
    <row r="256" spans="1:6">
      <c r="A256" s="73">
        <v>39</v>
      </c>
      <c r="B256" s="74">
        <f t="shared" si="40"/>
        <v>45748</v>
      </c>
      <c r="C256" s="73">
        <f t="shared" si="41"/>
        <v>7951586.154151706</v>
      </c>
      <c r="D256" s="73">
        <f t="shared" si="42"/>
        <v>7740561.2858225973</v>
      </c>
      <c r="E256" s="73">
        <f t="shared" si="43"/>
        <v>211024.86832910852</v>
      </c>
      <c r="F256" s="73">
        <f t="shared" si="44"/>
        <v>101992370.24531382</v>
      </c>
    </row>
    <row r="257" spans="1:6">
      <c r="A257" s="73">
        <v>40</v>
      </c>
      <c r="B257" s="74">
        <f t="shared" si="40"/>
        <v>45778</v>
      </c>
      <c r="C257" s="73">
        <f t="shared" si="41"/>
        <v>7951586.154151706</v>
      </c>
      <c r="D257" s="73">
        <f t="shared" si="42"/>
        <v>7755446.9806030253</v>
      </c>
      <c r="E257" s="73">
        <f t="shared" si="43"/>
        <v>196139.17354868044</v>
      </c>
      <c r="F257" s="73">
        <f t="shared" si="44"/>
        <v>94236923.264710799</v>
      </c>
    </row>
    <row r="258" spans="1:6">
      <c r="A258" s="73">
        <v>41</v>
      </c>
      <c r="B258" s="74">
        <f t="shared" si="40"/>
        <v>45809</v>
      </c>
      <c r="C258" s="73">
        <f t="shared" si="41"/>
        <v>7951586.154151706</v>
      </c>
      <c r="D258" s="73">
        <f t="shared" si="42"/>
        <v>7770361.3017195696</v>
      </c>
      <c r="E258" s="73">
        <f t="shared" si="43"/>
        <v>181224.85243213616</v>
      </c>
      <c r="F258" s="73">
        <f t="shared" si="44"/>
        <v>86466561.962991223</v>
      </c>
    </row>
    <row r="259" spans="1:6">
      <c r="A259" s="73">
        <v>42</v>
      </c>
      <c r="B259" s="74">
        <f t="shared" si="40"/>
        <v>45839</v>
      </c>
      <c r="C259" s="73">
        <f t="shared" si="41"/>
        <v>7951586.154151706</v>
      </c>
      <c r="D259" s="73">
        <f t="shared" si="42"/>
        <v>7785304.3042228771</v>
      </c>
      <c r="E259" s="73">
        <f t="shared" si="43"/>
        <v>166281.8499288293</v>
      </c>
      <c r="F259" s="73">
        <f t="shared" si="44"/>
        <v>78681257.658768341</v>
      </c>
    </row>
    <row r="260" spans="1:6">
      <c r="A260" s="73">
        <v>43</v>
      </c>
      <c r="B260" s="74">
        <f t="shared" si="40"/>
        <v>45870</v>
      </c>
      <c r="C260" s="73">
        <f t="shared" si="41"/>
        <v>7951586.154151706</v>
      </c>
      <c r="D260" s="73">
        <f t="shared" si="42"/>
        <v>7800276.0432694592</v>
      </c>
      <c r="E260" s="73">
        <f t="shared" si="43"/>
        <v>151310.11088224681</v>
      </c>
      <c r="F260" s="73">
        <f t="shared" si="44"/>
        <v>70880981.615498886</v>
      </c>
    </row>
    <row r="261" spans="1:6">
      <c r="A261" s="73">
        <v>44</v>
      </c>
      <c r="B261" s="74">
        <f t="shared" si="40"/>
        <v>45901</v>
      </c>
      <c r="C261" s="73">
        <f t="shared" si="41"/>
        <v>7951586.154151706</v>
      </c>
      <c r="D261" s="73">
        <f t="shared" si="42"/>
        <v>7815276.5741219008</v>
      </c>
      <c r="E261" s="73">
        <f t="shared" si="43"/>
        <v>136309.58002980557</v>
      </c>
      <c r="F261" s="73">
        <f t="shared" si="44"/>
        <v>63065705.041376986</v>
      </c>
    </row>
    <row r="262" spans="1:6">
      <c r="A262" s="73">
        <v>45</v>
      </c>
      <c r="B262" s="74">
        <f t="shared" si="40"/>
        <v>45931</v>
      </c>
      <c r="C262" s="73">
        <f t="shared" si="41"/>
        <v>7951586.154151706</v>
      </c>
      <c r="D262" s="73">
        <f t="shared" si="42"/>
        <v>7830305.9521490578</v>
      </c>
      <c r="E262" s="73">
        <f t="shared" si="43"/>
        <v>121280.20200264806</v>
      </c>
      <c r="F262" s="73">
        <f t="shared" si="44"/>
        <v>55235399.08922793</v>
      </c>
    </row>
    <row r="263" spans="1:6">
      <c r="A263" s="73">
        <v>46</v>
      </c>
      <c r="B263" s="74">
        <f t="shared" si="40"/>
        <v>45962</v>
      </c>
      <c r="C263" s="73">
        <f t="shared" si="41"/>
        <v>7951586.154151706</v>
      </c>
      <c r="D263" s="73">
        <f t="shared" si="42"/>
        <v>7845364.2328262674</v>
      </c>
      <c r="E263" s="73">
        <f t="shared" si="43"/>
        <v>106221.92132543834</v>
      </c>
      <c r="F263" s="73">
        <f t="shared" si="44"/>
        <v>47390034.85640166</v>
      </c>
    </row>
    <row r="264" spans="1:6">
      <c r="A264" s="73">
        <v>47</v>
      </c>
      <c r="B264" s="74">
        <f t="shared" si="40"/>
        <v>45992</v>
      </c>
      <c r="C264" s="73">
        <f t="shared" si="41"/>
        <v>7951586.154151706</v>
      </c>
      <c r="D264" s="73">
        <f t="shared" si="42"/>
        <v>7860451.4717355492</v>
      </c>
      <c r="E264" s="73">
        <f t="shared" si="43"/>
        <v>91134.68241615704</v>
      </c>
      <c r="F264" s="73">
        <f t="shared" si="44"/>
        <v>39529583.384666108</v>
      </c>
    </row>
    <row r="265" spans="1:6">
      <c r="A265" s="73">
        <v>48</v>
      </c>
      <c r="B265" s="74">
        <f t="shared" si="40"/>
        <v>46023</v>
      </c>
      <c r="C265" s="73">
        <f t="shared" si="41"/>
        <v>7951586.154151706</v>
      </c>
      <c r="D265" s="73">
        <f t="shared" si="42"/>
        <v>7875567.7245658096</v>
      </c>
      <c r="E265" s="73">
        <f t="shared" si="43"/>
        <v>76018.42958589636</v>
      </c>
      <c r="F265" s="73">
        <f t="shared" si="44"/>
        <v>31654015.660100296</v>
      </c>
    </row>
    <row r="266" spans="1:6">
      <c r="A266" s="73">
        <v>49</v>
      </c>
      <c r="B266" s="74">
        <f t="shared" si="40"/>
        <v>46054</v>
      </c>
      <c r="C266" s="73">
        <f t="shared" si="41"/>
        <v>7951586.154151706</v>
      </c>
      <c r="D266" s="73">
        <f t="shared" si="42"/>
        <v>7890713.0471130516</v>
      </c>
      <c r="E266" s="73">
        <f t="shared" si="43"/>
        <v>60873.107038654416</v>
      </c>
      <c r="F266" s="73">
        <f t="shared" si="44"/>
        <v>23763302.612987243</v>
      </c>
    </row>
    <row r="267" spans="1:6">
      <c r="A267" s="73">
        <v>50</v>
      </c>
      <c r="B267" s="74">
        <f t="shared" si="40"/>
        <v>46082</v>
      </c>
      <c r="C267" s="73">
        <f t="shared" si="41"/>
        <v>7951586.154151706</v>
      </c>
      <c r="D267" s="73">
        <f t="shared" si="42"/>
        <v>7905887.4952805769</v>
      </c>
      <c r="E267" s="73">
        <f t="shared" si="43"/>
        <v>45698.658871129315</v>
      </c>
      <c r="F267" s="73">
        <f t="shared" si="44"/>
        <v>15857415.117706666</v>
      </c>
    </row>
    <row r="268" spans="1:6">
      <c r="A268" s="73">
        <v>51</v>
      </c>
      <c r="B268" s="74">
        <f t="shared" si="40"/>
        <v>46113</v>
      </c>
      <c r="C268" s="73">
        <f t="shared" si="41"/>
        <v>7951586.154151706</v>
      </c>
      <c r="D268" s="73">
        <f t="shared" si="42"/>
        <v>7921091.1250791932</v>
      </c>
      <c r="E268" s="73">
        <f t="shared" si="43"/>
        <v>30495.029072512822</v>
      </c>
      <c r="F268" s="73">
        <f t="shared" si="44"/>
        <v>7936323.9926274726</v>
      </c>
    </row>
    <row r="269" spans="1:6">
      <c r="A269" s="73">
        <v>52</v>
      </c>
      <c r="B269" s="74">
        <f t="shared" si="40"/>
        <v>46143</v>
      </c>
      <c r="C269" s="73">
        <f t="shared" si="41"/>
        <v>7951586.154151706</v>
      </c>
      <c r="D269" s="73">
        <f t="shared" si="42"/>
        <v>7936323.9926274223</v>
      </c>
      <c r="E269" s="73">
        <f t="shared" si="43"/>
        <v>15262.161524283601</v>
      </c>
      <c r="F269" s="73">
        <f t="shared" si="44"/>
        <v>5.029141902923584E-8</v>
      </c>
    </row>
    <row r="270" spans="1:6">
      <c r="A270" s="73">
        <v>53</v>
      </c>
      <c r="B270" s="74">
        <f t="shared" si="40"/>
        <v>46174</v>
      </c>
      <c r="C270" s="73">
        <f t="shared" si="41"/>
        <v>7951586.154151706</v>
      </c>
      <c r="D270" s="73">
        <f t="shared" si="42"/>
        <v>7951586.154151706</v>
      </c>
      <c r="E270" s="73">
        <f t="shared" si="43"/>
        <v>9.6714267363915082E-11</v>
      </c>
      <c r="F270" s="73">
        <f t="shared" si="44"/>
        <v>-7951586.1541516557</v>
      </c>
    </row>
    <row r="271" spans="1:6">
      <c r="A271" s="73">
        <v>54</v>
      </c>
      <c r="B271" s="74">
        <f t="shared" si="40"/>
        <v>46204</v>
      </c>
      <c r="C271" s="73">
        <f t="shared" si="41"/>
        <v>7951586.154151706</v>
      </c>
      <c r="D271" s="73">
        <f t="shared" si="42"/>
        <v>7966877.6659866134</v>
      </c>
      <c r="E271" s="73">
        <f t="shared" si="43"/>
        <v>-15291.511834907031</v>
      </c>
      <c r="F271" s="73">
        <f t="shared" si="44"/>
        <v>-15918463.820138268</v>
      </c>
    </row>
    <row r="272" spans="1:6">
      <c r="A272" s="73">
        <v>55</v>
      </c>
      <c r="B272" s="74">
        <f t="shared" si="40"/>
        <v>46235</v>
      </c>
      <c r="C272" s="73">
        <f t="shared" si="41"/>
        <v>7951586.154151706</v>
      </c>
      <c r="D272" s="73">
        <f t="shared" si="42"/>
        <v>7982198.5845750486</v>
      </c>
      <c r="E272" s="73">
        <f t="shared" si="43"/>
        <v>-30612.430423342827</v>
      </c>
      <c r="F272" s="73">
        <f t="shared" si="44"/>
        <v>-23900662.404713318</v>
      </c>
    </row>
    <row r="273" spans="1:6">
      <c r="A273" s="73">
        <v>56</v>
      </c>
      <c r="B273" s="74">
        <f t="shared" si="40"/>
        <v>46266</v>
      </c>
      <c r="C273" s="73">
        <f t="shared" si="41"/>
        <v>7951586.154151706</v>
      </c>
      <c r="D273" s="73">
        <f t="shared" si="42"/>
        <v>7997548.9664684627</v>
      </c>
      <c r="E273" s="73">
        <f t="shared" si="43"/>
        <v>-45962.812316756383</v>
      </c>
      <c r="F273" s="73">
        <f t="shared" si="44"/>
        <v>-31898211.371181779</v>
      </c>
    </row>
    <row r="274" spans="1:6">
      <c r="A274" s="73">
        <v>57</v>
      </c>
      <c r="B274" s="74">
        <f t="shared" si="40"/>
        <v>46296</v>
      </c>
      <c r="C274" s="73">
        <f t="shared" si="41"/>
        <v>7951586.154151706</v>
      </c>
      <c r="D274" s="73">
        <f t="shared" si="42"/>
        <v>8012928.8683270561</v>
      </c>
      <c r="E274" s="73">
        <f t="shared" si="43"/>
        <v>-61342.714175349574</v>
      </c>
      <c r="F274" s="73">
        <f t="shared" si="44"/>
        <v>-39911140.239508837</v>
      </c>
    </row>
    <row r="275" spans="1:6">
      <c r="A275" s="73">
        <v>58</v>
      </c>
      <c r="B275" s="74">
        <f t="shared" si="40"/>
        <v>46327</v>
      </c>
      <c r="C275" s="73">
        <f t="shared" si="41"/>
        <v>7951586.154151706</v>
      </c>
      <c r="D275" s="73">
        <f t="shared" si="42"/>
        <v>8028338.346919992</v>
      </c>
      <c r="E275" s="73">
        <f t="shared" si="43"/>
        <v>-76752.19276828623</v>
      </c>
      <c r="F275" s="73">
        <f t="shared" si="44"/>
        <v>-47939478.586428829</v>
      </c>
    </row>
    <row r="276" spans="1:6">
      <c r="A276" s="73">
        <v>59</v>
      </c>
      <c r="B276" s="74">
        <f t="shared" si="40"/>
        <v>46357</v>
      </c>
      <c r="C276" s="73">
        <f t="shared" si="41"/>
        <v>7951586.154151706</v>
      </c>
      <c r="D276" s="73">
        <f t="shared" si="42"/>
        <v>8043777.4591256073</v>
      </c>
      <c r="E276" s="73">
        <f t="shared" si="43"/>
        <v>-92191.304973901599</v>
      </c>
      <c r="F276" s="73">
        <f t="shared" si="44"/>
        <v>-55983256.045554437</v>
      </c>
    </row>
    <row r="277" spans="1:6">
      <c r="A277" s="73">
        <v>60</v>
      </c>
      <c r="B277" s="74">
        <f t="shared" si="40"/>
        <v>46388</v>
      </c>
      <c r="C277" s="73">
        <f t="shared" si="41"/>
        <v>7951586.154151706</v>
      </c>
      <c r="D277" s="73">
        <f t="shared" si="42"/>
        <v>8059246.2619316187</v>
      </c>
      <c r="E277" s="73">
        <f t="shared" si="43"/>
        <v>-107660.10777991239</v>
      </c>
      <c r="F277" s="73">
        <f t="shared" si="44"/>
        <v>-64042502.307486057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 FL)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2022-12-08T10:06:29Z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