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ndy.tio\git\NAP-CF4W-UF-BNI\Simulasi\"/>
    </mc:Choice>
  </mc:AlternateContent>
  <bookViews>
    <workbookView xWindow="0" yWindow="0" windowWidth="20490" windowHeight="765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C21" i="6" l="1"/>
  <c r="B7" i="6" l="1"/>
  <c r="C35" i="6"/>
  <c r="C34" i="6"/>
  <c r="C33" i="6"/>
  <c r="C32" i="6"/>
  <c r="B31" i="6"/>
  <c r="B30" i="6"/>
  <c r="B29" i="6"/>
  <c r="B28" i="6"/>
  <c r="B27" i="6"/>
  <c r="B26" i="6"/>
  <c r="B25" i="6"/>
  <c r="B24" i="6"/>
  <c r="B22" i="6"/>
  <c r="M81" i="6"/>
  <c r="M82" i="6" s="1"/>
  <c r="L85" i="6" s="1"/>
  <c r="C37" i="6" l="1"/>
  <c r="B18" i="6"/>
  <c r="J22" i="6" l="1"/>
  <c r="J23" i="6"/>
  <c r="B23" i="6"/>
  <c r="B37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B15" i="6"/>
  <c r="J21" i="6" l="1"/>
  <c r="J20" i="6"/>
  <c r="B4" i="12"/>
  <c r="B3" i="12"/>
  <c r="B11" i="12" s="1"/>
  <c r="B6" i="12"/>
  <c r="B5" i="12"/>
  <c r="B10" i="12" l="1"/>
  <c r="B9" i="12"/>
  <c r="B13" i="6"/>
  <c r="B12" i="6"/>
  <c r="B7" i="12"/>
  <c r="J83" i="6"/>
  <c r="K83" i="6" l="1"/>
  <c r="J84" i="6" s="1"/>
  <c r="G20" i="6"/>
  <c r="G23" i="6"/>
  <c r="G22" i="6"/>
  <c r="G21" i="6"/>
  <c r="F150" i="12" l="1"/>
  <c r="D152" i="12"/>
  <c r="D153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14" i="12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E83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219" i="13"/>
  <c r="D219" i="13" s="1"/>
  <c r="F219" i="13" s="1"/>
  <c r="E154" i="13"/>
  <c r="C154" i="13" s="1"/>
  <c r="F154" i="13"/>
  <c r="B149" i="13" s="1"/>
  <c r="D83" i="13" l="1"/>
  <c r="F83" i="13" s="1"/>
  <c r="E84" i="13" s="1"/>
  <c r="D84" i="13" s="1"/>
  <c r="F84" i="13" s="1"/>
  <c r="D18" i="13"/>
  <c r="F18" i="13" s="1"/>
  <c r="E19" i="13" s="1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 s="1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F151" i="12" l="1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E153" i="12" l="1"/>
  <c r="C153" i="12" s="1"/>
  <c r="F153" i="12"/>
  <c r="E154" i="12" s="1"/>
  <c r="D219" i="12"/>
  <c r="D84" i="12"/>
  <c r="F84" i="12" s="1"/>
  <c r="E85" i="12" s="1"/>
  <c r="D18" i="12"/>
  <c r="F18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79" i="12"/>
  <c r="E15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D1" i="6" l="1"/>
  <c r="B19" i="6" s="1"/>
  <c r="E214" i="12"/>
  <c r="D276" i="12"/>
  <c r="F276" i="12" s="1"/>
  <c r="B148" i="12"/>
  <c r="C154" i="12" l="1"/>
  <c r="D154" i="12" s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7" i="12" l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E148" i="12" l="1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<sst xmlns="http://schemas.openxmlformats.org/spreadsheetml/2006/main" count="311" uniqueCount="102">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</sst>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3" fontId="0" fillId="3" borderId="0" xfId="1" applyFont="1" applyFill="1"/>
    <xf numFmtId="4" fontId="10" fillId="0" borderId="5" xfId="0" applyNumberFormat="1" applyFont="1" applyBorder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2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5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4" fillId="0" borderId="9" xfId="4" applyFont="1" applyBorder="1"/>
    <xf numFmtId="43" fontId="14" fillId="0" borderId="0" xfId="4" applyFont="1"/>
    <xf numFmtId="43" fontId="14" fillId="2" borderId="0" xfId="4" applyFont="1" applyFill="1"/>
    <xf numFmtId="0" fontId="14" fillId="2" borderId="0" xfId="3" applyFont="1" applyFill="1"/>
    <xf numFmtId="43" fontId="0" fillId="0" borderId="0" xfId="4" applyFont="1"/>
    <xf numFmtId="43" fontId="5" fillId="0" borderId="0" xfId="3" applyNumberFormat="1"/>
    <xf numFmtId="43" fontId="14" fillId="0" borderId="0" xfId="3" applyNumberFormat="1" applyFont="1"/>
    <xf numFmtId="0" fontId="14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5" fillId="0" borderId="0" xfId="3" applyAlignment="1">
      <alignment vertical="center" wrapText="1"/>
    </xf>
    <xf numFmtId="43" fontId="5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6" fillId="0" borderId="0" xfId="4" applyFont="1" applyAlignment="1">
      <alignment horizontal="left" vertical="center"/>
    </xf>
    <xf numFmtId="164" fontId="17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4" fillId="0" borderId="9" xfId="6" applyFont="1" applyBorder="1"/>
    <xf numFmtId="43" fontId="14" fillId="0" borderId="0" xfId="6" applyFont="1"/>
    <xf numFmtId="43" fontId="14" fillId="2" borderId="0" xfId="6" applyFont="1" applyFill="1"/>
    <xf numFmtId="0" fontId="14" fillId="2" borderId="0" xfId="0" applyFont="1" applyFill="1"/>
    <xf numFmtId="43" fontId="0" fillId="0" borderId="0" xfId="6" applyFont="1"/>
    <xf numFmtId="43" fontId="14" fillId="0" borderId="0" xfId="0" applyNumberFormat="1" applyFont="1"/>
    <xf numFmtId="0" fontId="14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6" fillId="0" borderId="0" xfId="6" applyFont="1" applyAlignment="1">
      <alignment horizontal="left" vertical="center"/>
    </xf>
    <xf numFmtId="164" fontId="17" fillId="0" borderId="0" xfId="7" applyNumberFormat="1" applyFont="1" applyAlignment="1">
      <alignment vertical="center"/>
    </xf>
    <xf numFmtId="4" fontId="17" fillId="0" borderId="0" xfId="0" applyNumberFormat="1" applyFont="1"/>
    <xf numFmtId="43" fontId="0" fillId="0" borderId="9" xfId="4" applyNumberFormat="1" applyFont="1" applyBorder="1"/>
    <xf numFmtId="0" fontId="14" fillId="0" borderId="0" xfId="3" applyFont="1"/>
    <xf numFmtId="8" fontId="14" fillId="2" borderId="0" xfId="6" applyNumberFormat="1" applyFont="1" applyFill="1"/>
    <xf numFmtId="43" fontId="4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43" fontId="14" fillId="2" borderId="0" xfId="1" applyFont="1" applyFill="1"/>
    <xf numFmtId="0" fontId="0" fillId="0" borderId="9" xfId="0" applyBorder="1" applyAlignment="1">
      <alignment horizontal="center"/>
    </xf>
    <xf numFmtId="43" fontId="7" fillId="0" borderId="0" xfId="4" applyFont="1"/>
    <xf numFmtId="0" fontId="3" fillId="0" borderId="0" xfId="0" applyFont="1" applyAlignment="1">
      <alignment horizontal="center"/>
    </xf>
    <xf numFmtId="4" fontId="17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1" fillId="0" borderId="0" xfId="0" applyFont="1"/>
    <xf numFmtId="0" fontId="2" fillId="0" borderId="0" xfId="0" applyFont="1"/>
    <xf numFmtId="40" fontId="14" fillId="2" borderId="0" xfId="6" applyNumberFormat="1" applyFont="1" applyFill="1"/>
    <xf numFmtId="40" fontId="14" fillId="2" borderId="0" xfId="4" applyNumberFormat="1" applyFont="1" applyFill="1"/>
    <xf numFmtId="4" fontId="14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4" fillId="0" borderId="9" xfId="0" applyNumberFormat="1" applyFont="1" applyBorder="1"/>
    <xf numFmtId="43" fontId="1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1" fillId="0" borderId="0" xfId="0" applyNumberFormat="1" applyFont="1" applyBorder="1"/>
    <xf numFmtId="2" fontId="11" fillId="0" borderId="9" xfId="0" applyNumberFormat="1" applyFont="1" applyBorder="1"/>
    <xf numFmtId="0" fontId="0" fillId="0" borderId="0" xfId="0" applyNumberFormat="1"/>
    <xf numFmtId="167" fontId="0" fillId="0" borderId="0" xfId="0" applyNumberFormat="1"/>
    <xf numFmtId="0" fontId="22" fillId="0" borderId="0" xfId="0" applyFont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8" fillId="0" borderId="0" xfId="3" applyFont="1" applyAlignment="1">
      <alignment horizontal="center"/>
    </xf>
    <xf numFmtId="43" fontId="15" fillId="5" borderId="0" xfId="4" applyFont="1" applyFill="1" applyAlignment="1">
      <alignment horizontal="left" vertical="top" wrapText="1"/>
    </xf>
    <xf numFmtId="0" fontId="18" fillId="0" borderId="0" xfId="0" applyFont="1" applyAlignment="1">
      <alignment horizontal="center"/>
    </xf>
    <xf numFmtId="43" fontId="15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5" t="s">
        <v>0</v>
      </c>
    </row>
    <row r="3" spans="1:3">
      <c r="B3" s="26" t="s">
        <v>1</v>
      </c>
      <c r="C3" s="26" t="s">
        <v>2</v>
      </c>
    </row>
    <row r="4" spans="1:3">
      <c r="B4" s="27" t="s">
        <v>3</v>
      </c>
      <c r="C4" s="8" t="s">
        <v>4</v>
      </c>
    </row>
    <row r="5" spans="1:3">
      <c r="B5" s="28" t="s">
        <v>5</v>
      </c>
      <c r="C5" s="8" t="s">
        <v>4</v>
      </c>
    </row>
    <row r="6" spans="1:3">
      <c r="B6" s="28" t="s">
        <v>6</v>
      </c>
      <c r="C6" s="8" t="s">
        <v>4</v>
      </c>
    </row>
    <row r="7" spans="1:3">
      <c r="B7" s="28" t="s">
        <v>7</v>
      </c>
      <c r="C7" s="8" t="s">
        <v>4</v>
      </c>
    </row>
    <row r="8" spans="1:3">
      <c r="B8" s="28" t="s">
        <v>8</v>
      </c>
      <c r="C8" s="8" t="s">
        <v>4</v>
      </c>
    </row>
    <row r="9" spans="1:3">
      <c r="B9" s="28" t="s">
        <v>9</v>
      </c>
      <c r="C9" s="8" t="s">
        <v>4</v>
      </c>
    </row>
    <row r="10" spans="1:3">
      <c r="B10" s="28" t="s">
        <v>10</v>
      </c>
      <c r="C10" s="8" t="s">
        <v>4</v>
      </c>
    </row>
    <row r="11" spans="1:3">
      <c r="B11" s="28" t="s">
        <v>11</v>
      </c>
      <c r="C11" s="8" t="s">
        <v>4</v>
      </c>
    </row>
    <row r="12" spans="1:3">
      <c r="B12" s="28" t="s">
        <v>12</v>
      </c>
      <c r="C12" s="8" t="s">
        <v>13</v>
      </c>
    </row>
    <row r="13" spans="1:3">
      <c r="B13" s="28" t="s">
        <v>14</v>
      </c>
      <c r="C13" s="8" t="s">
        <v>13</v>
      </c>
    </row>
    <row r="14" spans="1:3">
      <c r="B14" s="28" t="s">
        <v>15</v>
      </c>
      <c r="C14" s="8" t="s">
        <v>13</v>
      </c>
    </row>
    <row r="15" spans="1:3">
      <c r="B15" s="29" t="s">
        <v>16</v>
      </c>
      <c r="C15" s="12" t="s">
        <v>13</v>
      </c>
    </row>
    <row r="17" spans="2:5">
      <c r="B17" s="30" t="s">
        <v>17</v>
      </c>
    </row>
    <row r="18" spans="2:5">
      <c r="B18" s="26" t="s">
        <v>18</v>
      </c>
      <c r="C18" s="26" t="s">
        <v>19</v>
      </c>
      <c r="D18" s="26" t="s">
        <v>20</v>
      </c>
      <c r="E18" s="26" t="s">
        <v>21</v>
      </c>
    </row>
    <row r="19" spans="2:5">
      <c r="B19" s="27" t="s">
        <v>22</v>
      </c>
      <c r="C19" s="27" t="s">
        <v>3</v>
      </c>
      <c r="D19" s="27" t="s">
        <v>23</v>
      </c>
      <c r="E19" s="31">
        <v>1</v>
      </c>
    </row>
    <row r="20" spans="2:5">
      <c r="B20" s="28" t="s">
        <v>22</v>
      </c>
      <c r="C20" s="28" t="s">
        <v>5</v>
      </c>
      <c r="D20" s="28" t="s">
        <v>23</v>
      </c>
      <c r="E20" s="31">
        <v>1</v>
      </c>
    </row>
    <row r="21" spans="2:5">
      <c r="B21" s="28" t="s">
        <v>22</v>
      </c>
      <c r="C21" s="28" t="s">
        <v>6</v>
      </c>
      <c r="D21" s="28" t="s">
        <v>23</v>
      </c>
      <c r="E21" s="31">
        <v>1</v>
      </c>
    </row>
    <row r="22" spans="2:5">
      <c r="B22" s="28" t="s">
        <v>22</v>
      </c>
      <c r="C22" s="28" t="s">
        <v>7</v>
      </c>
      <c r="D22" s="28" t="s">
        <v>23</v>
      </c>
      <c r="E22" s="31">
        <v>1</v>
      </c>
    </row>
    <row r="23" spans="2:5">
      <c r="B23" s="28" t="s">
        <v>22</v>
      </c>
      <c r="C23" s="28" t="s">
        <v>8</v>
      </c>
      <c r="D23" s="28" t="s">
        <v>23</v>
      </c>
      <c r="E23" s="31">
        <v>1</v>
      </c>
    </row>
    <row r="24" spans="2:5">
      <c r="B24" s="28" t="s">
        <v>22</v>
      </c>
      <c r="C24" s="28" t="s">
        <v>9</v>
      </c>
      <c r="D24" s="28" t="s">
        <v>23</v>
      </c>
      <c r="E24" s="31">
        <v>1</v>
      </c>
    </row>
    <row r="25" spans="2:5">
      <c r="B25" s="28" t="s">
        <v>22</v>
      </c>
      <c r="C25" s="28" t="s">
        <v>10</v>
      </c>
      <c r="D25" s="28" t="s">
        <v>23</v>
      </c>
      <c r="E25" s="31">
        <v>1</v>
      </c>
    </row>
    <row r="26" spans="2:5">
      <c r="B26" s="28" t="s">
        <v>22</v>
      </c>
      <c r="C26" s="28" t="s">
        <v>11</v>
      </c>
      <c r="D26" s="28" t="s">
        <v>23</v>
      </c>
      <c r="E26" s="31">
        <v>1</v>
      </c>
    </row>
    <row r="27" spans="2:5">
      <c r="B27" s="28" t="s">
        <v>22</v>
      </c>
      <c r="C27" s="28" t="s">
        <v>12</v>
      </c>
      <c r="D27" s="28" t="s">
        <v>24</v>
      </c>
      <c r="E27" s="31">
        <v>1</v>
      </c>
    </row>
    <row r="28" spans="2:5">
      <c r="B28" s="28" t="s">
        <v>22</v>
      </c>
      <c r="C28" s="28" t="s">
        <v>14</v>
      </c>
      <c r="D28" s="28" t="s">
        <v>24</v>
      </c>
      <c r="E28" s="31">
        <v>1</v>
      </c>
    </row>
    <row r="29" spans="2:5">
      <c r="B29" s="28" t="s">
        <v>22</v>
      </c>
      <c r="C29" s="28" t="s">
        <v>15</v>
      </c>
      <c r="D29" s="28" t="s">
        <v>24</v>
      </c>
      <c r="E29" s="31">
        <v>1</v>
      </c>
    </row>
    <row r="30" spans="2:5">
      <c r="B30" s="28" t="s">
        <v>22</v>
      </c>
      <c r="C30" s="28" t="s">
        <v>16</v>
      </c>
      <c r="D30" s="28" t="s">
        <v>24</v>
      </c>
      <c r="E30" s="31">
        <v>1</v>
      </c>
    </row>
    <row r="31" spans="2:5">
      <c r="B31" s="32"/>
      <c r="C31" s="32"/>
      <c r="D31" s="32"/>
      <c r="E31" s="33"/>
    </row>
    <row r="32" spans="2:5">
      <c r="B32" s="28" t="s">
        <v>25</v>
      </c>
      <c r="C32" s="28" t="s">
        <v>3</v>
      </c>
      <c r="D32" s="28"/>
      <c r="E32" s="31"/>
    </row>
    <row r="33" spans="2:5">
      <c r="B33" s="28" t="s">
        <v>25</v>
      </c>
      <c r="C33" s="28" t="s">
        <v>5</v>
      </c>
      <c r="D33" s="28"/>
      <c r="E33" s="31"/>
    </row>
    <row r="34" spans="2:5">
      <c r="B34" s="28" t="s">
        <v>25</v>
      </c>
      <c r="C34" s="28" t="s">
        <v>6</v>
      </c>
      <c r="D34" s="28"/>
      <c r="E34" s="31"/>
    </row>
    <row r="35" spans="2:5">
      <c r="B35" s="28" t="s">
        <v>25</v>
      </c>
      <c r="C35" s="28" t="s">
        <v>7</v>
      </c>
      <c r="D35" s="28"/>
      <c r="E35" s="31"/>
    </row>
    <row r="36" spans="2:5">
      <c r="B36" s="28" t="s">
        <v>25</v>
      </c>
      <c r="C36" s="28" t="s">
        <v>12</v>
      </c>
      <c r="D36" s="28"/>
      <c r="E36" s="31"/>
    </row>
    <row r="37" spans="2:5">
      <c r="B37" s="28" t="s">
        <v>25</v>
      </c>
      <c r="C37" s="28" t="s">
        <v>14</v>
      </c>
      <c r="D37" s="28"/>
      <c r="E37" s="31"/>
    </row>
    <row r="38" spans="2:5">
      <c r="B38" s="28" t="s">
        <v>25</v>
      </c>
      <c r="C38" s="28" t="s">
        <v>15</v>
      </c>
      <c r="D38" s="28"/>
      <c r="E38" s="31"/>
    </row>
    <row r="39" spans="2:5">
      <c r="B39" s="29" t="s">
        <v>25</v>
      </c>
      <c r="C39" s="29" t="s">
        <v>16</v>
      </c>
      <c r="D39" s="29"/>
      <c r="E39" s="3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5"/>
  <sheetViews>
    <sheetView tabSelected="1" workbookViewId="0">
      <selection activeCell="B14" sqref="B14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12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40493501.75900168</v>
      </c>
    </row>
    <row r="2" spans="1:9">
      <c r="A2" s="91" t="s">
        <v>98</v>
      </c>
      <c r="B2">
        <v>280000000</v>
      </c>
    </row>
    <row r="3" spans="1:9">
      <c r="A3" s="91" t="s">
        <v>70</v>
      </c>
      <c r="B3">
        <v>585256001.75999999</v>
      </c>
      <c r="C3" s="87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802000000</v>
      </c>
      <c r="C5" s="83" t="s">
        <v>93</v>
      </c>
      <c r="D5" s="113" t="s">
        <v>30</v>
      </c>
      <c r="E5" s="114"/>
      <c r="F5" s="4"/>
      <c r="G5" s="114" t="s">
        <v>31</v>
      </c>
      <c r="H5" s="115"/>
    </row>
    <row r="6" spans="1:9">
      <c r="A6" s="92" t="s">
        <v>99</v>
      </c>
      <c r="B6">
        <v>280000000</v>
      </c>
      <c r="C6" s="83" t="s">
        <v>93</v>
      </c>
      <c r="D6" s="5" t="s">
        <v>3</v>
      </c>
      <c r="E6">
        <v>21342500</v>
      </c>
      <c r="F6" s="83" t="s">
        <v>93</v>
      </c>
      <c r="G6" s="6" t="s">
        <v>12</v>
      </c>
      <c r="H6">
        <v>22945640</v>
      </c>
      <c r="I6" s="83" t="s">
        <v>93</v>
      </c>
    </row>
    <row r="7" spans="1:9">
      <c r="A7" t="s">
        <v>32</v>
      </c>
      <c r="B7" s="89">
        <f>B5-B6+D24+D25+D26+D27+D28+D29+D30+D31+D38</f>
        <v>544762500</v>
      </c>
      <c r="D7" s="5" t="s">
        <v>5</v>
      </c>
      <c r="E7">
        <v>0</v>
      </c>
      <c r="F7" s="83" t="s">
        <v>93</v>
      </c>
      <c r="G7" s="6" t="s">
        <v>14</v>
      </c>
      <c r="H7">
        <v>0</v>
      </c>
      <c r="I7" s="83" t="s">
        <v>93</v>
      </c>
    </row>
    <row r="8" spans="1:9">
      <c r="A8" t="s">
        <v>33</v>
      </c>
      <c r="B8">
        <v>0.10000218</v>
      </c>
      <c r="C8" s="83" t="s">
        <v>93</v>
      </c>
      <c r="D8" s="5" t="s">
        <v>6</v>
      </c>
      <c r="E8">
        <v>150000</v>
      </c>
      <c r="F8" s="83" t="s">
        <v>93</v>
      </c>
      <c r="G8" s="6" t="s">
        <v>15</v>
      </c>
      <c r="H8" s="19">
        <v>0</v>
      </c>
    </row>
    <row r="9" spans="1:9">
      <c r="A9" t="s">
        <v>34</v>
      </c>
      <c r="B9">
        <v>24</v>
      </c>
      <c r="C9" s="83" t="s">
        <v>93</v>
      </c>
      <c r="D9" s="5" t="s">
        <v>7</v>
      </c>
      <c r="E9">
        <v>78300000</v>
      </c>
      <c r="F9" s="83" t="s">
        <v>93</v>
      </c>
      <c r="G9" s="6" t="s">
        <v>16</v>
      </c>
      <c r="H9" s="19">
        <v>0</v>
      </c>
    </row>
    <row r="10" spans="1:9">
      <c r="A10" t="s">
        <v>35</v>
      </c>
      <c r="B10">
        <v>6</v>
      </c>
      <c r="C10" s="83" t="s">
        <v>93</v>
      </c>
      <c r="D10" s="5" t="s">
        <v>8</v>
      </c>
      <c r="E10">
        <v>1200000</v>
      </c>
      <c r="F10" s="83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1250000</v>
      </c>
      <c r="F11" s="83" t="s">
        <v>93</v>
      </c>
      <c r="G11" s="6"/>
      <c r="H11" s="8"/>
    </row>
    <row r="12" spans="1:9">
      <c r="A12" t="s">
        <v>37</v>
      </c>
      <c r="B12" s="20">
        <f>B8/(12/B10)</f>
        <v>5.0001089999999998E-2</v>
      </c>
      <c r="D12" s="5" t="s">
        <v>10</v>
      </c>
      <c r="E12" s="108">
        <v>0</v>
      </c>
      <c r="F12" s="7"/>
      <c r="G12" s="6"/>
      <c r="H12" s="8"/>
    </row>
    <row r="13" spans="1:9">
      <c r="A13" t="s">
        <v>38</v>
      </c>
      <c r="B13" s="18">
        <f>B9/B10</f>
        <v>4</v>
      </c>
      <c r="D13" s="10" t="s">
        <v>11</v>
      </c>
      <c r="E13">
        <v>50000</v>
      </c>
      <c r="F13" s="83" t="s">
        <v>93</v>
      </c>
      <c r="G13" s="11"/>
      <c r="H13" s="12"/>
    </row>
    <row r="14" spans="1:9">
      <c r="A14" t="s">
        <v>39</v>
      </c>
      <c r="B14" s="97">
        <v>0</v>
      </c>
      <c r="D14" s="96" t="s">
        <v>100</v>
      </c>
      <c r="E14">
        <v>50000</v>
      </c>
      <c r="F14" s="83" t="s">
        <v>93</v>
      </c>
    </row>
    <row r="15" spans="1:9">
      <c r="A15" t="s">
        <v>89</v>
      </c>
      <c r="B15" s="3">
        <f>IF(B16=1,B2+SUM(E6:E14)-SUM(D24:D31,D38)+B18,B2+SUM(E6:E14)-SUM(D24:D31,D38))</f>
        <v>505894000</v>
      </c>
      <c r="D15" s="82" t="s">
        <v>94</v>
      </c>
      <c r="E15">
        <v>0</v>
      </c>
      <c r="F15" s="83" t="s">
        <v>93</v>
      </c>
    </row>
    <row r="16" spans="1:9">
      <c r="A16" s="84" t="s">
        <v>40</v>
      </c>
      <c r="B16">
        <v>1</v>
      </c>
      <c r="C16" s="83" t="s">
        <v>93</v>
      </c>
      <c r="D16" s="82" t="s">
        <v>95</v>
      </c>
      <c r="E16">
        <v>0</v>
      </c>
      <c r="F16" s="83" t="s">
        <v>93</v>
      </c>
    </row>
    <row r="17" spans="1:13">
      <c r="A17" t="s">
        <v>41</v>
      </c>
      <c r="B17">
        <v>146314000.44</v>
      </c>
      <c r="C17" s="82" t="s">
        <v>92</v>
      </c>
    </row>
    <row r="18" spans="1:13">
      <c r="B18" s="90">
        <f>ROUND(B17,0)</f>
        <v>146314000</v>
      </c>
      <c r="F18" s="2" t="s">
        <v>42</v>
      </c>
    </row>
    <row r="19" spans="1:13">
      <c r="A19" t="s">
        <v>90</v>
      </c>
      <c r="B19" s="13">
        <f ca="1">(D1/B7)/(B9/12/B10)*100</f>
        <v>22.299718735596713</v>
      </c>
      <c r="F19" s="85" t="s">
        <v>43</v>
      </c>
      <c r="G19" s="21" t="s">
        <v>44</v>
      </c>
      <c r="I19" s="85" t="s">
        <v>43</v>
      </c>
      <c r="J19" s="21" t="s">
        <v>45</v>
      </c>
    </row>
    <row r="20" spans="1:13">
      <c r="A20" s="21" t="s">
        <v>46</v>
      </c>
      <c r="B20" s="22" t="s">
        <v>47</v>
      </c>
      <c r="C20" s="22" t="s">
        <v>48</v>
      </c>
      <c r="D20" s="21" t="s">
        <v>49</v>
      </c>
      <c r="F20" s="105">
        <v>0</v>
      </c>
      <c r="G20" s="100">
        <f>IF(B16=0,-B7,0)</f>
        <v>0</v>
      </c>
      <c r="I20" s="85">
        <v>0</v>
      </c>
      <c r="J20" s="100">
        <f>IF(B16=0,B37-C37,0)</f>
        <v>0</v>
      </c>
      <c r="L20" s="13">
        <v>0</v>
      </c>
    </row>
    <row r="21" spans="1:13">
      <c r="A21" s="21" t="s">
        <v>50</v>
      </c>
      <c r="B21" s="22"/>
      <c r="C21" s="23">
        <f>B5</f>
        <v>802000000</v>
      </c>
      <c r="D21" s="21"/>
      <c r="F21" s="105">
        <v>1</v>
      </c>
      <c r="G21" s="101">
        <f>IF($B$16=0,IF(F21&lt;=$E$16,$E$15,$B$17),-B7+B17)</f>
        <v>-398448499.56</v>
      </c>
      <c r="I21" s="85">
        <v>1</v>
      </c>
      <c r="J21" s="101">
        <f>IF(B16=0,IF(I21&lt;=$E$16,$E$15,$B$18),B37-C37)</f>
        <v>-319081640</v>
      </c>
      <c r="L21" s="13">
        <v>-246450080</v>
      </c>
    </row>
    <row r="22" spans="1:13">
      <c r="A22" s="21" t="s">
        <v>51</v>
      </c>
      <c r="B22" s="23">
        <f>B6</f>
        <v>280000000</v>
      </c>
      <c r="C22" s="22"/>
      <c r="D22" s="21"/>
      <c r="F22" s="105">
        <v>2</v>
      </c>
      <c r="G22" s="102">
        <f>IF($B$16=0,IF(F22&lt;=$E$16,$E$15,$B$17),$B$17)</f>
        <v>146314000.44</v>
      </c>
      <c r="I22" s="85">
        <v>2</v>
      </c>
      <c r="J22" s="100">
        <f>IF($B$16=0,IF(I22&lt;=$E$16,$E$15,$B$18),$B$18)</f>
        <v>146314000</v>
      </c>
      <c r="L22" s="13">
        <v>6600000</v>
      </c>
    </row>
    <row r="23" spans="1:13">
      <c r="A23" s="21" t="s">
        <v>52</v>
      </c>
      <c r="B23" s="98">
        <f>IF(B16=1,B18,0)</f>
        <v>146314000</v>
      </c>
      <c r="C23" s="22"/>
      <c r="D23" s="21"/>
      <c r="F23" s="105">
        <v>3</v>
      </c>
      <c r="G23" s="102">
        <f>IF($B$16=0,IF(F23&lt;=$E$16,$E$15,$B$17),$B$17)</f>
        <v>146314000.44</v>
      </c>
      <c r="I23" s="85">
        <v>3</v>
      </c>
      <c r="J23" s="100">
        <f>IF($B$16=0,IF(I23&lt;=$E$16,$E$15,$B$18),$B$18)</f>
        <v>146314000</v>
      </c>
      <c r="L23" s="13">
        <v>6600000</v>
      </c>
    </row>
    <row r="24" spans="1:13">
      <c r="A24" s="21" t="s">
        <v>53</v>
      </c>
      <c r="B24" s="98">
        <f t="shared" ref="B24:B31" si="0">E6-D24</f>
        <v>0</v>
      </c>
      <c r="C24" s="22"/>
      <c r="D24">
        <v>21342500</v>
      </c>
      <c r="E24" s="83" t="s">
        <v>93</v>
      </c>
      <c r="F24" s="105">
        <v>4</v>
      </c>
      <c r="G24" s="102">
        <f>IF($B$16=0,IF(F24&lt;=$E$16,$E$15,$B$17),$B$17)</f>
        <v>146314000.44</v>
      </c>
      <c r="H24" s="104"/>
      <c r="I24" s="85">
        <v>4</v>
      </c>
      <c r="J24" s="100">
        <f t="shared" ref="J24:J81" si="1">IF($B$16=0,IF(I24&lt;=$E$16,$E$15,$B$18),$B$18)</f>
        <v>146314000</v>
      </c>
      <c r="L24" s="13">
        <v>6600000</v>
      </c>
      <c r="M24" s="107"/>
    </row>
    <row r="25" spans="1:13">
      <c r="A25" s="21" t="s">
        <v>5</v>
      </c>
      <c r="B25" s="23">
        <f t="shared" si="0"/>
        <v>0</v>
      </c>
      <c r="C25" s="22"/>
      <c r="D25">
        <v>0</v>
      </c>
      <c r="E25" s="83" t="s">
        <v>93</v>
      </c>
      <c r="F25" s="105">
        <v>5</v>
      </c>
      <c r="G25" s="102">
        <f t="shared" ref="G25:G81" si="2">IF($B$16=0,IF(F25&lt;=$E$16,$E$15,$B$17),$B$17)</f>
        <v>146314000.44</v>
      </c>
      <c r="H25" s="104"/>
      <c r="I25" s="85">
        <v>5</v>
      </c>
      <c r="J25" s="100">
        <f t="shared" si="1"/>
        <v>146314000</v>
      </c>
      <c r="L25" s="13">
        <v>6600000</v>
      </c>
      <c r="M25" s="56"/>
    </row>
    <row r="26" spans="1:13">
      <c r="A26" s="21" t="s">
        <v>6</v>
      </c>
      <c r="B26" s="23">
        <f t="shared" si="0"/>
        <v>150000</v>
      </c>
      <c r="C26" s="22"/>
      <c r="D26">
        <v>0</v>
      </c>
      <c r="E26" s="83" t="s">
        <v>93</v>
      </c>
      <c r="F26" s="105">
        <v>6</v>
      </c>
      <c r="G26" s="102">
        <f t="shared" si="2"/>
        <v>146314000.44</v>
      </c>
      <c r="H26" s="104"/>
      <c r="I26" s="85">
        <v>6</v>
      </c>
      <c r="J26" s="100">
        <f t="shared" si="1"/>
        <v>146314000</v>
      </c>
      <c r="L26" s="13">
        <v>6600000</v>
      </c>
    </row>
    <row r="27" spans="1:13">
      <c r="A27" s="21" t="s">
        <v>7</v>
      </c>
      <c r="B27" s="23">
        <f t="shared" si="0"/>
        <v>77300000</v>
      </c>
      <c r="C27" s="22"/>
      <c r="D27">
        <v>1000000</v>
      </c>
      <c r="E27" s="83" t="s">
        <v>93</v>
      </c>
      <c r="F27" s="105">
        <v>7</v>
      </c>
      <c r="G27" s="102">
        <f t="shared" si="2"/>
        <v>146314000.44</v>
      </c>
      <c r="H27" s="104"/>
      <c r="I27" s="85">
        <v>7</v>
      </c>
      <c r="J27" s="100">
        <f t="shared" si="1"/>
        <v>146314000</v>
      </c>
      <c r="L27" s="13">
        <v>6600000</v>
      </c>
    </row>
    <row r="28" spans="1:13">
      <c r="A28" s="21" t="s">
        <v>8</v>
      </c>
      <c r="B28" s="23">
        <f t="shared" si="0"/>
        <v>1050000</v>
      </c>
      <c r="C28" s="22"/>
      <c r="D28">
        <v>150000</v>
      </c>
      <c r="E28" s="83" t="s">
        <v>93</v>
      </c>
      <c r="F28" s="105">
        <v>8</v>
      </c>
      <c r="G28" s="102">
        <f t="shared" si="2"/>
        <v>146314000.44</v>
      </c>
      <c r="H28" s="104"/>
      <c r="I28" s="85">
        <v>8</v>
      </c>
      <c r="J28" s="100">
        <f t="shared" si="1"/>
        <v>146314000</v>
      </c>
      <c r="L28" s="13">
        <v>6600000</v>
      </c>
    </row>
    <row r="29" spans="1:13">
      <c r="A29" s="21" t="s">
        <v>9</v>
      </c>
      <c r="B29" s="23">
        <f t="shared" si="0"/>
        <v>1000000</v>
      </c>
      <c r="C29" s="22"/>
      <c r="D29">
        <v>250000</v>
      </c>
      <c r="E29" s="83" t="s">
        <v>93</v>
      </c>
      <c r="F29" s="105">
        <v>9</v>
      </c>
      <c r="G29" s="102">
        <f t="shared" si="2"/>
        <v>146314000.44</v>
      </c>
      <c r="H29" s="104"/>
      <c r="I29" s="85">
        <v>9</v>
      </c>
      <c r="J29" s="100">
        <f t="shared" si="1"/>
        <v>146314000</v>
      </c>
      <c r="L29" s="13">
        <v>6600000</v>
      </c>
    </row>
    <row r="30" spans="1:13">
      <c r="A30" s="21" t="s">
        <v>10</v>
      </c>
      <c r="B30" s="98">
        <f t="shared" si="0"/>
        <v>0</v>
      </c>
      <c r="C30" s="22"/>
      <c r="D30" s="109">
        <v>0</v>
      </c>
      <c r="E30" s="83"/>
      <c r="F30" s="105">
        <v>10</v>
      </c>
      <c r="G30" s="102">
        <f t="shared" si="2"/>
        <v>146314000.44</v>
      </c>
      <c r="H30" s="104"/>
      <c r="I30" s="85">
        <v>10</v>
      </c>
      <c r="J30" s="100">
        <f t="shared" si="1"/>
        <v>146314000</v>
      </c>
      <c r="L30" s="13">
        <v>6600000</v>
      </c>
    </row>
    <row r="31" spans="1:13">
      <c r="A31" s="21" t="s">
        <v>11</v>
      </c>
      <c r="B31" s="23">
        <f t="shared" si="0"/>
        <v>50000</v>
      </c>
      <c r="C31" s="22"/>
      <c r="D31">
        <v>0</v>
      </c>
      <c r="E31" s="83" t="s">
        <v>93</v>
      </c>
      <c r="F31" s="105">
        <v>11</v>
      </c>
      <c r="G31" s="102">
        <f t="shared" si="2"/>
        <v>146314000.44</v>
      </c>
      <c r="H31" s="104"/>
      <c r="I31" s="85">
        <v>11</v>
      </c>
      <c r="J31" s="100">
        <f t="shared" si="1"/>
        <v>146314000</v>
      </c>
      <c r="L31" s="13">
        <v>6600000</v>
      </c>
    </row>
    <row r="32" spans="1:13">
      <c r="A32" s="21" t="s">
        <v>12</v>
      </c>
      <c r="B32" s="22"/>
      <c r="C32" s="24">
        <f>H6</f>
        <v>22945640</v>
      </c>
      <c r="D32" s="21"/>
      <c r="F32" s="105">
        <v>12</v>
      </c>
      <c r="G32" s="102">
        <f t="shared" si="2"/>
        <v>146314000.44</v>
      </c>
      <c r="H32" s="104"/>
      <c r="I32" s="85">
        <v>12</v>
      </c>
      <c r="J32" s="100">
        <f t="shared" si="1"/>
        <v>146314000</v>
      </c>
      <c r="L32" s="13">
        <v>6600000</v>
      </c>
    </row>
    <row r="33" spans="1:12">
      <c r="A33" s="21" t="s">
        <v>14</v>
      </c>
      <c r="B33" s="22"/>
      <c r="C33" s="24">
        <f>H7</f>
        <v>0</v>
      </c>
      <c r="D33" s="21"/>
      <c r="F33" s="105">
        <v>13</v>
      </c>
      <c r="G33" s="102">
        <f t="shared" si="2"/>
        <v>146314000.44</v>
      </c>
      <c r="H33" s="104"/>
      <c r="I33" s="85">
        <v>13</v>
      </c>
      <c r="J33" s="100">
        <f t="shared" si="1"/>
        <v>146314000</v>
      </c>
      <c r="L33" s="13">
        <v>6600000</v>
      </c>
    </row>
    <row r="34" spans="1:12">
      <c r="A34" s="21" t="s">
        <v>15</v>
      </c>
      <c r="B34" s="23"/>
      <c r="C34" s="99">
        <f>H8</f>
        <v>0</v>
      </c>
      <c r="D34" s="21"/>
      <c r="F34" s="105">
        <v>14</v>
      </c>
      <c r="G34" s="102">
        <f t="shared" si="2"/>
        <v>146314000.44</v>
      </c>
      <c r="H34" s="104"/>
      <c r="I34" s="85">
        <v>14</v>
      </c>
      <c r="J34" s="100">
        <f t="shared" si="1"/>
        <v>146314000</v>
      </c>
      <c r="L34" s="13">
        <v>6600000</v>
      </c>
    </row>
    <row r="35" spans="1:12">
      <c r="A35" s="21" t="s">
        <v>16</v>
      </c>
      <c r="B35" s="23"/>
      <c r="C35" s="99">
        <f>H9</f>
        <v>0</v>
      </c>
      <c r="D35" s="21"/>
      <c r="F35" s="105">
        <v>15</v>
      </c>
      <c r="G35" s="102">
        <f t="shared" si="2"/>
        <v>146314000.44</v>
      </c>
      <c r="H35" s="104"/>
      <c r="I35" s="85">
        <v>15</v>
      </c>
      <c r="J35" s="100">
        <f t="shared" si="1"/>
        <v>146314000</v>
      </c>
      <c r="L35" s="13">
        <v>6600000</v>
      </c>
    </row>
    <row r="36" spans="1:12">
      <c r="A36" s="2" t="s">
        <v>54</v>
      </c>
      <c r="F36" s="105">
        <v>16</v>
      </c>
      <c r="G36" s="102">
        <f t="shared" si="2"/>
        <v>146314000.44</v>
      </c>
      <c r="H36" s="104"/>
      <c r="I36" s="85">
        <v>16</v>
      </c>
      <c r="J36" s="100">
        <f t="shared" si="1"/>
        <v>146314000</v>
      </c>
      <c r="L36" s="13">
        <v>6600000</v>
      </c>
    </row>
    <row r="37" spans="1:12">
      <c r="A37" t="s">
        <v>55</v>
      </c>
      <c r="B37" s="16">
        <f>SUM(B21:B35)</f>
        <v>505864000</v>
      </c>
      <c r="C37" s="16">
        <f>SUM(C21:C35)</f>
        <v>824945640</v>
      </c>
      <c r="D37" t="s">
        <v>49</v>
      </c>
      <c r="F37" s="105">
        <v>17</v>
      </c>
      <c r="G37" s="102">
        <f t="shared" si="2"/>
        <v>146314000.44</v>
      </c>
      <c r="H37" s="104"/>
      <c r="I37" s="85">
        <v>17</v>
      </c>
      <c r="J37" s="100">
        <f t="shared" si="1"/>
        <v>146314000</v>
      </c>
      <c r="L37" s="13">
        <v>6600000</v>
      </c>
    </row>
    <row r="38" spans="1:12">
      <c r="A38" s="21" t="s">
        <v>100</v>
      </c>
      <c r="B38" s="21"/>
      <c r="C38" s="21"/>
      <c r="D38">
        <v>20000</v>
      </c>
      <c r="E38" t="s">
        <v>93</v>
      </c>
      <c r="F38" s="105">
        <v>18</v>
      </c>
      <c r="G38" s="102">
        <f t="shared" si="2"/>
        <v>146314000.44</v>
      </c>
      <c r="H38" s="104"/>
      <c r="I38" s="85">
        <v>18</v>
      </c>
      <c r="J38" s="100">
        <f t="shared" si="1"/>
        <v>146314000</v>
      </c>
      <c r="L38" s="13">
        <v>6600000</v>
      </c>
    </row>
    <row r="39" spans="1:12">
      <c r="F39" s="105">
        <v>19</v>
      </c>
      <c r="G39" s="102">
        <f t="shared" si="2"/>
        <v>146314000.44</v>
      </c>
      <c r="H39" s="104"/>
      <c r="I39" s="85">
        <v>19</v>
      </c>
      <c r="J39" s="100">
        <f t="shared" si="1"/>
        <v>146314000</v>
      </c>
      <c r="K39" s="35"/>
      <c r="L39" s="13">
        <v>6600000</v>
      </c>
    </row>
    <row r="40" spans="1:12">
      <c r="D40" s="13"/>
      <c r="F40" s="105">
        <v>20</v>
      </c>
      <c r="G40" s="102">
        <f t="shared" si="2"/>
        <v>146314000.44</v>
      </c>
      <c r="H40" s="104"/>
      <c r="I40" s="85">
        <v>20</v>
      </c>
      <c r="J40" s="100">
        <f t="shared" si="1"/>
        <v>146314000</v>
      </c>
      <c r="L40" s="13">
        <v>6600000</v>
      </c>
    </row>
    <row r="41" spans="1:12">
      <c r="F41" s="105">
        <v>21</v>
      </c>
      <c r="G41" s="102">
        <f t="shared" si="2"/>
        <v>146314000.44</v>
      </c>
      <c r="H41" s="104"/>
      <c r="I41" s="85">
        <v>21</v>
      </c>
      <c r="J41" s="100">
        <f t="shared" si="1"/>
        <v>146314000</v>
      </c>
      <c r="L41" s="13">
        <v>6600000</v>
      </c>
    </row>
    <row r="42" spans="1:12">
      <c r="F42" s="105">
        <v>22</v>
      </c>
      <c r="G42" s="102">
        <f t="shared" si="2"/>
        <v>146314000.44</v>
      </c>
      <c r="H42" s="104"/>
      <c r="I42" s="85">
        <v>22</v>
      </c>
      <c r="J42" s="100">
        <f t="shared" si="1"/>
        <v>146314000</v>
      </c>
      <c r="L42" s="13">
        <v>6600000</v>
      </c>
    </row>
    <row r="43" spans="1:12">
      <c r="F43" s="105">
        <v>23</v>
      </c>
      <c r="G43" s="102">
        <f t="shared" si="2"/>
        <v>146314000.44</v>
      </c>
      <c r="H43" s="104"/>
      <c r="I43" s="85">
        <v>23</v>
      </c>
      <c r="J43" s="100">
        <f t="shared" si="1"/>
        <v>146314000</v>
      </c>
      <c r="L43" s="13">
        <v>6600000</v>
      </c>
    </row>
    <row r="44" spans="1:12">
      <c r="F44" s="105">
        <v>24</v>
      </c>
      <c r="G44" s="102">
        <f t="shared" si="2"/>
        <v>146314000.44</v>
      </c>
      <c r="H44" s="104"/>
      <c r="I44" s="85">
        <v>24</v>
      </c>
      <c r="J44" s="100">
        <f t="shared" si="1"/>
        <v>146314000</v>
      </c>
      <c r="L44" s="13">
        <v>6600000</v>
      </c>
    </row>
    <row r="45" spans="1:12">
      <c r="F45" s="105">
        <v>25</v>
      </c>
      <c r="G45" s="102">
        <f t="shared" si="2"/>
        <v>146314000.44</v>
      </c>
      <c r="H45" s="104"/>
      <c r="I45" s="85">
        <v>25</v>
      </c>
      <c r="J45" s="100">
        <f t="shared" si="1"/>
        <v>146314000</v>
      </c>
      <c r="L45" s="13">
        <v>6600000</v>
      </c>
    </row>
    <row r="46" spans="1:12">
      <c r="F46" s="105">
        <v>26</v>
      </c>
      <c r="G46" s="102">
        <f t="shared" si="2"/>
        <v>146314000.44</v>
      </c>
      <c r="H46" s="104"/>
      <c r="I46" s="85">
        <v>26</v>
      </c>
      <c r="J46" s="100">
        <f t="shared" si="1"/>
        <v>146314000</v>
      </c>
      <c r="L46" s="13">
        <v>6600000</v>
      </c>
    </row>
    <row r="47" spans="1:12">
      <c r="F47" s="105">
        <v>27</v>
      </c>
      <c r="G47" s="102">
        <f t="shared" si="2"/>
        <v>146314000.44</v>
      </c>
      <c r="H47" s="104"/>
      <c r="I47" s="85">
        <v>27</v>
      </c>
      <c r="J47" s="100">
        <f t="shared" si="1"/>
        <v>146314000</v>
      </c>
      <c r="L47" s="13">
        <v>6600000</v>
      </c>
    </row>
    <row r="48" spans="1:12">
      <c r="F48" s="105">
        <v>28</v>
      </c>
      <c r="G48" s="102">
        <f t="shared" si="2"/>
        <v>146314000.44</v>
      </c>
      <c r="H48" s="104"/>
      <c r="I48" s="85">
        <v>28</v>
      </c>
      <c r="J48" s="100">
        <f t="shared" si="1"/>
        <v>146314000</v>
      </c>
      <c r="L48" s="13">
        <v>6600000</v>
      </c>
    </row>
    <row r="49" spans="6:12">
      <c r="F49" s="105">
        <v>29</v>
      </c>
      <c r="G49" s="102">
        <f t="shared" si="2"/>
        <v>146314000.44</v>
      </c>
      <c r="H49" s="104"/>
      <c r="I49" s="85">
        <v>29</v>
      </c>
      <c r="J49" s="100">
        <f t="shared" si="1"/>
        <v>146314000</v>
      </c>
      <c r="L49" s="13">
        <v>6600000</v>
      </c>
    </row>
    <row r="50" spans="6:12">
      <c r="F50" s="105">
        <v>30</v>
      </c>
      <c r="G50" s="102">
        <f t="shared" si="2"/>
        <v>146314000.44</v>
      </c>
      <c r="H50" s="104"/>
      <c r="I50" s="85">
        <v>30</v>
      </c>
      <c r="J50" s="100">
        <f t="shared" si="1"/>
        <v>146314000</v>
      </c>
      <c r="L50" s="13">
        <v>6600000</v>
      </c>
    </row>
    <row r="51" spans="6:12">
      <c r="F51" s="105">
        <v>31</v>
      </c>
      <c r="G51" s="102">
        <f t="shared" si="2"/>
        <v>146314000.44</v>
      </c>
      <c r="H51" s="104"/>
      <c r="I51" s="85">
        <v>31</v>
      </c>
      <c r="J51" s="100">
        <f t="shared" si="1"/>
        <v>146314000</v>
      </c>
      <c r="L51" s="13">
        <v>6600000</v>
      </c>
    </row>
    <row r="52" spans="6:12">
      <c r="F52" s="105">
        <v>32</v>
      </c>
      <c r="G52" s="102">
        <f t="shared" si="2"/>
        <v>146314000.44</v>
      </c>
      <c r="H52" s="104"/>
      <c r="I52" s="85">
        <v>32</v>
      </c>
      <c r="J52" s="100">
        <f t="shared" si="1"/>
        <v>146314000</v>
      </c>
      <c r="L52" s="13">
        <v>6600000</v>
      </c>
    </row>
    <row r="53" spans="6:12">
      <c r="F53" s="105">
        <v>33</v>
      </c>
      <c r="G53" s="102">
        <f t="shared" si="2"/>
        <v>146314000.44</v>
      </c>
      <c r="H53" s="104"/>
      <c r="I53" s="85">
        <v>33</v>
      </c>
      <c r="J53" s="100">
        <f t="shared" si="1"/>
        <v>146314000</v>
      </c>
      <c r="L53" s="13">
        <v>6600000</v>
      </c>
    </row>
    <row r="54" spans="6:12">
      <c r="F54" s="105">
        <v>34</v>
      </c>
      <c r="G54" s="102">
        <f t="shared" si="2"/>
        <v>146314000.44</v>
      </c>
      <c r="H54" s="104"/>
      <c r="I54" s="85">
        <v>34</v>
      </c>
      <c r="J54" s="100">
        <f t="shared" si="1"/>
        <v>146314000</v>
      </c>
      <c r="L54" s="13">
        <v>6600000</v>
      </c>
    </row>
    <row r="55" spans="6:12">
      <c r="F55" s="105">
        <v>35</v>
      </c>
      <c r="G55" s="102">
        <f t="shared" si="2"/>
        <v>146314000.44</v>
      </c>
      <c r="H55" s="104"/>
      <c r="I55" s="85">
        <v>35</v>
      </c>
      <c r="J55" s="100">
        <f t="shared" si="1"/>
        <v>146314000</v>
      </c>
      <c r="L55" s="13">
        <v>6600000</v>
      </c>
    </row>
    <row r="56" spans="6:12">
      <c r="F56" s="105">
        <v>36</v>
      </c>
      <c r="G56" s="102">
        <f t="shared" si="2"/>
        <v>146314000.44</v>
      </c>
      <c r="H56" s="104"/>
      <c r="I56" s="85">
        <v>36</v>
      </c>
      <c r="J56" s="100">
        <f t="shared" si="1"/>
        <v>146314000</v>
      </c>
      <c r="L56" s="13">
        <v>6600000</v>
      </c>
    </row>
    <row r="57" spans="6:12">
      <c r="F57" s="105">
        <v>37</v>
      </c>
      <c r="G57" s="102">
        <f t="shared" si="2"/>
        <v>146314000.44</v>
      </c>
      <c r="H57" s="104"/>
      <c r="I57" s="85">
        <v>37</v>
      </c>
      <c r="J57" s="100">
        <f t="shared" si="1"/>
        <v>146314000</v>
      </c>
      <c r="L57" s="13">
        <v>6600000</v>
      </c>
    </row>
    <row r="58" spans="6:12">
      <c r="F58" s="105">
        <v>38</v>
      </c>
      <c r="G58" s="102">
        <f t="shared" si="2"/>
        <v>146314000.44</v>
      </c>
      <c r="H58" s="104"/>
      <c r="I58" s="85">
        <v>38</v>
      </c>
      <c r="J58" s="100">
        <f t="shared" si="1"/>
        <v>146314000</v>
      </c>
      <c r="L58" s="13">
        <v>6600000</v>
      </c>
    </row>
    <row r="59" spans="6:12">
      <c r="F59" s="105">
        <v>39</v>
      </c>
      <c r="G59" s="102">
        <f t="shared" si="2"/>
        <v>146314000.44</v>
      </c>
      <c r="H59" s="104"/>
      <c r="I59" s="85">
        <v>39</v>
      </c>
      <c r="J59" s="100">
        <f t="shared" si="1"/>
        <v>146314000</v>
      </c>
      <c r="L59" s="13">
        <v>6600000</v>
      </c>
    </row>
    <row r="60" spans="6:12">
      <c r="F60" s="105">
        <v>40</v>
      </c>
      <c r="G60" s="102">
        <f t="shared" si="2"/>
        <v>146314000.44</v>
      </c>
      <c r="H60" s="104"/>
      <c r="I60" s="85">
        <v>40</v>
      </c>
      <c r="J60" s="100">
        <f t="shared" si="1"/>
        <v>146314000</v>
      </c>
      <c r="L60" s="13">
        <v>6600000</v>
      </c>
    </row>
    <row r="61" spans="6:12">
      <c r="F61" s="105">
        <v>41</v>
      </c>
      <c r="G61" s="102">
        <f t="shared" si="2"/>
        <v>146314000.44</v>
      </c>
      <c r="H61" s="104"/>
      <c r="I61" s="85">
        <v>41</v>
      </c>
      <c r="J61" s="100">
        <f t="shared" si="1"/>
        <v>146314000</v>
      </c>
      <c r="L61" s="13">
        <v>6600000</v>
      </c>
    </row>
    <row r="62" spans="6:12">
      <c r="F62" s="105">
        <v>42</v>
      </c>
      <c r="G62" s="102">
        <f t="shared" si="2"/>
        <v>146314000.44</v>
      </c>
      <c r="H62" s="104"/>
      <c r="I62" s="85">
        <v>42</v>
      </c>
      <c r="J62" s="100">
        <f t="shared" si="1"/>
        <v>146314000</v>
      </c>
      <c r="L62" s="13">
        <v>6600000</v>
      </c>
    </row>
    <row r="63" spans="6:12">
      <c r="F63" s="105">
        <v>43</v>
      </c>
      <c r="G63" s="102">
        <f t="shared" si="2"/>
        <v>146314000.44</v>
      </c>
      <c r="H63" s="104"/>
      <c r="I63" s="85">
        <v>43</v>
      </c>
      <c r="J63" s="100">
        <f t="shared" si="1"/>
        <v>146314000</v>
      </c>
      <c r="L63" s="13">
        <v>6600000</v>
      </c>
    </row>
    <row r="64" spans="6:12">
      <c r="F64" s="105">
        <v>44</v>
      </c>
      <c r="G64" s="102">
        <f t="shared" si="2"/>
        <v>146314000.44</v>
      </c>
      <c r="H64" s="104"/>
      <c r="I64" s="85">
        <v>44</v>
      </c>
      <c r="J64" s="100">
        <f t="shared" si="1"/>
        <v>146314000</v>
      </c>
      <c r="L64" s="13">
        <v>6600000</v>
      </c>
    </row>
    <row r="65" spans="6:12">
      <c r="F65" s="105">
        <v>45</v>
      </c>
      <c r="G65" s="102">
        <f t="shared" si="2"/>
        <v>146314000.44</v>
      </c>
      <c r="H65" s="104"/>
      <c r="I65" s="85">
        <v>45</v>
      </c>
      <c r="J65" s="100">
        <f t="shared" si="1"/>
        <v>146314000</v>
      </c>
      <c r="L65" s="13">
        <v>6600000</v>
      </c>
    </row>
    <row r="66" spans="6:12">
      <c r="F66" s="105">
        <v>46</v>
      </c>
      <c r="G66" s="102">
        <f t="shared" si="2"/>
        <v>146314000.44</v>
      </c>
      <c r="H66" s="104"/>
      <c r="I66" s="85">
        <v>46</v>
      </c>
      <c r="J66" s="100">
        <f t="shared" si="1"/>
        <v>146314000</v>
      </c>
      <c r="L66" s="13">
        <v>6600000</v>
      </c>
    </row>
    <row r="67" spans="6:12">
      <c r="F67" s="105">
        <v>47</v>
      </c>
      <c r="G67" s="102">
        <f t="shared" si="2"/>
        <v>146314000.44</v>
      </c>
      <c r="H67" s="104"/>
      <c r="I67" s="85">
        <v>47</v>
      </c>
      <c r="J67" s="100">
        <f t="shared" si="1"/>
        <v>146314000</v>
      </c>
      <c r="L67" s="13">
        <v>6600000</v>
      </c>
    </row>
    <row r="68" spans="6:12">
      <c r="F68" s="105">
        <v>48</v>
      </c>
      <c r="G68" s="102">
        <f t="shared" si="2"/>
        <v>146314000.44</v>
      </c>
      <c r="H68" s="104"/>
      <c r="I68" s="85">
        <v>48</v>
      </c>
      <c r="J68" s="100">
        <f t="shared" si="1"/>
        <v>146314000</v>
      </c>
      <c r="L68" s="13">
        <v>6600000</v>
      </c>
    </row>
    <row r="69" spans="6:12">
      <c r="F69" s="105">
        <v>49</v>
      </c>
      <c r="G69" s="102">
        <f t="shared" si="2"/>
        <v>146314000.44</v>
      </c>
      <c r="H69" s="104"/>
      <c r="I69" s="85">
        <v>49</v>
      </c>
      <c r="J69" s="100">
        <f t="shared" si="1"/>
        <v>146314000</v>
      </c>
      <c r="L69" s="13">
        <v>6600000</v>
      </c>
    </row>
    <row r="70" spans="6:12">
      <c r="F70" s="105">
        <v>50</v>
      </c>
      <c r="G70" s="102">
        <f t="shared" si="2"/>
        <v>146314000.44</v>
      </c>
      <c r="H70" s="104"/>
      <c r="I70" s="85">
        <v>50</v>
      </c>
      <c r="J70" s="100">
        <f t="shared" si="1"/>
        <v>146314000</v>
      </c>
      <c r="L70" s="13">
        <v>6600000</v>
      </c>
    </row>
    <row r="71" spans="6:12">
      <c r="F71" s="105">
        <v>51</v>
      </c>
      <c r="G71" s="102">
        <f t="shared" si="2"/>
        <v>146314000.44</v>
      </c>
      <c r="H71" s="104"/>
      <c r="I71" s="85">
        <v>51</v>
      </c>
      <c r="J71" s="100">
        <f t="shared" si="1"/>
        <v>146314000</v>
      </c>
      <c r="L71" s="13">
        <v>6600000</v>
      </c>
    </row>
    <row r="72" spans="6:12">
      <c r="F72" s="105">
        <v>52</v>
      </c>
      <c r="G72" s="102">
        <f t="shared" si="2"/>
        <v>146314000.44</v>
      </c>
      <c r="H72" s="104"/>
      <c r="I72" s="85">
        <v>52</v>
      </c>
      <c r="J72" s="100">
        <f t="shared" si="1"/>
        <v>146314000</v>
      </c>
      <c r="L72" s="13">
        <v>6600000</v>
      </c>
    </row>
    <row r="73" spans="6:12">
      <c r="F73" s="105">
        <v>53</v>
      </c>
      <c r="G73" s="102">
        <f t="shared" si="2"/>
        <v>146314000.44</v>
      </c>
      <c r="H73" s="104"/>
      <c r="I73" s="85">
        <v>53</v>
      </c>
      <c r="J73" s="100">
        <f t="shared" si="1"/>
        <v>146314000</v>
      </c>
      <c r="L73" s="13">
        <v>6600000</v>
      </c>
    </row>
    <row r="74" spans="6:12">
      <c r="F74" s="105">
        <v>54</v>
      </c>
      <c r="G74" s="102">
        <f t="shared" si="2"/>
        <v>146314000.44</v>
      </c>
      <c r="H74" s="104"/>
      <c r="I74" s="85">
        <v>54</v>
      </c>
      <c r="J74" s="100">
        <f t="shared" si="1"/>
        <v>146314000</v>
      </c>
      <c r="L74" s="13">
        <v>6600000</v>
      </c>
    </row>
    <row r="75" spans="6:12">
      <c r="F75" s="105">
        <v>55</v>
      </c>
      <c r="G75" s="102">
        <f t="shared" si="2"/>
        <v>146314000.44</v>
      </c>
      <c r="H75" s="104"/>
      <c r="I75" s="85">
        <v>55</v>
      </c>
      <c r="J75" s="100">
        <f t="shared" si="1"/>
        <v>146314000</v>
      </c>
      <c r="L75" s="13">
        <v>6600000</v>
      </c>
    </row>
    <row r="76" spans="6:12">
      <c r="F76" s="105">
        <v>56</v>
      </c>
      <c r="G76" s="102">
        <f t="shared" si="2"/>
        <v>146314000.44</v>
      </c>
      <c r="H76" s="104"/>
      <c r="I76" s="85">
        <v>56</v>
      </c>
      <c r="J76" s="100">
        <f t="shared" si="1"/>
        <v>146314000</v>
      </c>
      <c r="L76" s="13">
        <v>6600000</v>
      </c>
    </row>
    <row r="77" spans="6:12">
      <c r="F77" s="105">
        <v>57</v>
      </c>
      <c r="G77" s="102">
        <f t="shared" si="2"/>
        <v>146314000.44</v>
      </c>
      <c r="H77" s="104"/>
      <c r="I77" s="85">
        <v>57</v>
      </c>
      <c r="J77" s="100">
        <f t="shared" si="1"/>
        <v>146314000</v>
      </c>
      <c r="L77" s="13">
        <v>6600000</v>
      </c>
    </row>
    <row r="78" spans="6:12">
      <c r="F78" s="105">
        <v>58</v>
      </c>
      <c r="G78" s="102">
        <f t="shared" si="2"/>
        <v>146314000.44</v>
      </c>
      <c r="H78" s="104"/>
      <c r="I78" s="85">
        <v>58</v>
      </c>
      <c r="J78" s="100">
        <f t="shared" si="1"/>
        <v>146314000</v>
      </c>
      <c r="L78" s="13">
        <v>6600000</v>
      </c>
    </row>
    <row r="79" spans="6:12">
      <c r="F79" s="105">
        <v>59</v>
      </c>
      <c r="G79" s="102">
        <f t="shared" si="2"/>
        <v>146314000.44</v>
      </c>
      <c r="H79" s="104"/>
      <c r="I79" s="85">
        <v>59</v>
      </c>
      <c r="J79" s="100">
        <f t="shared" si="1"/>
        <v>146314000</v>
      </c>
      <c r="L79" s="13">
        <v>6600000</v>
      </c>
    </row>
    <row r="80" spans="6:12">
      <c r="F80" s="105">
        <v>60</v>
      </c>
      <c r="G80" s="102">
        <f t="shared" si="2"/>
        <v>146314000.44</v>
      </c>
      <c r="H80" s="104"/>
      <c r="I80" s="85">
        <v>60</v>
      </c>
      <c r="J80" s="100">
        <f t="shared" si="1"/>
        <v>146314000</v>
      </c>
      <c r="L80" s="13">
        <v>6600000</v>
      </c>
    </row>
    <row r="81" spans="6:13">
      <c r="F81" s="105">
        <v>61</v>
      </c>
      <c r="G81" s="102">
        <f t="shared" si="2"/>
        <v>146314000.44</v>
      </c>
      <c r="H81" s="104"/>
      <c r="I81" s="85">
        <v>61</v>
      </c>
      <c r="J81" s="100">
        <f t="shared" si="1"/>
        <v>146314000</v>
      </c>
      <c r="L81" s="13">
        <v>6600000</v>
      </c>
      <c r="M81" s="107">
        <f>IRR(L20:L80)</f>
        <v>1.6701891950690717E-2</v>
      </c>
    </row>
    <row r="82" spans="6:13">
      <c r="G82" t="s">
        <v>56</v>
      </c>
      <c r="H82" s="56"/>
      <c r="J82" t="s">
        <v>57</v>
      </c>
      <c r="M82" s="111">
        <f>M81*12*100</f>
        <v>20.04227034082886</v>
      </c>
    </row>
    <row r="83" spans="6:13">
      <c r="F83" s="106"/>
      <c r="G83" s="14">
        <f ca="1">_xlfn.NUMBERVALUE(IRR(G20:INDIRECT(CONCATENATE("G",IF(B16=1,B13+20+1,B13+20)))))</f>
        <v>0.173721722870078</v>
      </c>
      <c r="J83" s="56">
        <f ca="1">IRR(J20:INDIRECT(CONCATENATE("J",B13+20)))</f>
        <v>0.17813059097742445</v>
      </c>
      <c r="K83" s="110">
        <f ca="1">J83*12*100</f>
        <v>213.75670917290935</v>
      </c>
      <c r="L83" s="104"/>
    </row>
    <row r="84" spans="6:13">
      <c r="G84">
        <f ca="1">_xlfn.NUMBERVALUE(G83*12*100)</f>
        <v>208.46606744409399</v>
      </c>
      <c r="J84">
        <f ca="1">_xlfn.NUMBERVALUE(K83)</f>
        <v>213.75670917290901</v>
      </c>
    </row>
    <row r="85" spans="6:13">
      <c r="J85" s="56"/>
      <c r="L85">
        <f>M82</f>
        <v>20.04227034082886</v>
      </c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05" workbookViewId="0">
      <selection activeCell="E214" sqref="E214"/>
    </sheetView>
  </sheetViews>
  <sheetFormatPr defaultColWidth="9" defaultRowHeight="15"/>
  <cols>
    <col min="1" max="1" width="26.42578125" style="36" customWidth="1" collapsed="1"/>
    <col min="2" max="2" width="21.5703125" style="36" customWidth="1" collapsed="1"/>
    <col min="3" max="3" width="26.140625" style="36" customWidth="1" collapsed="1"/>
    <col min="4" max="4" width="24" style="36" customWidth="1" collapsed="1"/>
    <col min="5" max="5" width="23.7109375" style="36" customWidth="1" collapsed="1"/>
    <col min="6" max="6" width="24.85546875" style="36" customWidth="1" collapsed="1"/>
    <col min="7" max="16384" width="9" style="36" collapsed="1"/>
  </cols>
  <sheetData>
    <row r="1" spans="1:6" ht="18.75">
      <c r="A1" s="116" t="s">
        <v>87</v>
      </c>
      <c r="B1" s="116"/>
      <c r="C1" s="116"/>
      <c r="D1" s="116"/>
      <c r="E1" s="116"/>
      <c r="F1" s="116"/>
    </row>
    <row r="3" spans="1:6">
      <c r="A3" s="43" t="s">
        <v>32</v>
      </c>
      <c r="B3" s="88">
        <f>'Gross Yield (CF)'!B7</f>
        <v>544762500</v>
      </c>
      <c r="C3" s="43" t="s">
        <v>86</v>
      </c>
      <c r="E3" s="54" t="s">
        <v>85</v>
      </c>
      <c r="F3" s="51"/>
    </row>
    <row r="4" spans="1:6">
      <c r="A4" s="43" t="s">
        <v>33</v>
      </c>
      <c r="B4" s="55">
        <f>'Gross Yield (CF)'!B8</f>
        <v>0.10000218</v>
      </c>
      <c r="C4" s="43" t="s">
        <v>84</v>
      </c>
      <c r="D4" s="43"/>
      <c r="E4" s="54" t="s">
        <v>83</v>
      </c>
      <c r="F4" s="51"/>
    </row>
    <row r="5" spans="1:6">
      <c r="A5" s="43" t="s">
        <v>34</v>
      </c>
      <c r="B5" s="43">
        <f>'Gross Yield (CF)'!B9</f>
        <v>24</v>
      </c>
      <c r="C5" s="43" t="s">
        <v>82</v>
      </c>
      <c r="D5" s="43"/>
      <c r="E5" s="43"/>
      <c r="F5" s="51"/>
    </row>
    <row r="6" spans="1:6">
      <c r="A6" s="43" t="s">
        <v>35</v>
      </c>
      <c r="B6" s="43">
        <f>'Gross Yield (CF)'!B10</f>
        <v>6</v>
      </c>
      <c r="C6" s="43" t="s">
        <v>81</v>
      </c>
      <c r="D6" s="43"/>
      <c r="E6" s="43"/>
      <c r="F6" s="51"/>
    </row>
    <row r="7" spans="1:6">
      <c r="A7" s="43" t="s">
        <v>36</v>
      </c>
      <c r="B7" s="53">
        <f>'Gross Yield (CF)'!B11</f>
        <v>42885</v>
      </c>
      <c r="C7" s="43"/>
      <c r="D7" s="43"/>
      <c r="E7" s="43"/>
      <c r="F7" s="51"/>
    </row>
    <row r="8" spans="1:6">
      <c r="A8" s="81"/>
      <c r="B8" s="43"/>
      <c r="C8" s="43"/>
      <c r="D8" s="43"/>
      <c r="E8" s="43"/>
      <c r="F8" s="51"/>
    </row>
    <row r="9" spans="1:6">
      <c r="A9" s="43" t="s">
        <v>37</v>
      </c>
      <c r="B9" s="57">
        <f>B4/(12/B6)</f>
        <v>5.0001089999999998E-2</v>
      </c>
      <c r="C9" s="43" t="s">
        <v>80</v>
      </c>
      <c r="D9" s="43"/>
      <c r="F9" s="51"/>
    </row>
    <row r="10" spans="1:6">
      <c r="A10" s="43" t="s">
        <v>38</v>
      </c>
      <c r="B10" s="52">
        <f>B5/B6</f>
        <v>4</v>
      </c>
      <c r="C10" s="43" t="s">
        <v>79</v>
      </c>
      <c r="D10" s="43"/>
      <c r="E10" s="43"/>
      <c r="F10" s="51"/>
    </row>
    <row r="11" spans="1:6">
      <c r="A11" s="43" t="s">
        <v>78</v>
      </c>
      <c r="B11" s="52">
        <f>B3*-1</f>
        <v>-544762500</v>
      </c>
      <c r="C11" s="43" t="s">
        <v>77</v>
      </c>
      <c r="D11" s="43"/>
      <c r="E11" s="43"/>
      <c r="F11" s="51"/>
    </row>
    <row r="12" spans="1:6">
      <c r="A12" s="43" t="s">
        <v>39</v>
      </c>
      <c r="B12" s="52">
        <v>0</v>
      </c>
      <c r="C12" s="43" t="s">
        <v>76</v>
      </c>
      <c r="D12" s="43"/>
      <c r="E12" s="43"/>
      <c r="F12" s="51"/>
    </row>
    <row r="13" spans="1:6">
      <c r="A13" s="41" t="s">
        <v>75</v>
      </c>
      <c r="B13" s="41">
        <v>0</v>
      </c>
      <c r="C13" s="41" t="s">
        <v>74</v>
      </c>
      <c r="D13" s="43"/>
      <c r="E13" s="43"/>
      <c r="F13" s="50"/>
    </row>
    <row r="14" spans="1:6">
      <c r="A14" s="41" t="s">
        <v>64</v>
      </c>
      <c r="B14" s="95">
        <f>PMT(B9,B10,B11,B12,B13)</f>
        <v>153629859.9439984</v>
      </c>
      <c r="C14" s="47"/>
      <c r="D14" s="40" t="s">
        <v>70</v>
      </c>
      <c r="E14" s="40">
        <f ca="1">E15+F16</f>
        <v>614519439.7759937</v>
      </c>
      <c r="F14" s="43"/>
    </row>
    <row r="15" spans="1:6">
      <c r="A15" s="86" t="s">
        <v>91</v>
      </c>
      <c r="B15">
        <v>1000</v>
      </c>
      <c r="C15" s="86" t="s">
        <v>97</v>
      </c>
      <c r="D15" s="40" t="s">
        <v>71</v>
      </c>
      <c r="E15" s="40">
        <f ca="1">SUM(E17:INDIRECT(CONCATENATE("E",16+B10)))</f>
        <v>69756939.77599369</v>
      </c>
      <c r="F15" s="39" t="s">
        <v>63</v>
      </c>
    </row>
    <row r="16" spans="1:6">
      <c r="A16" s="39" t="s">
        <v>62</v>
      </c>
      <c r="B16" s="39" t="s">
        <v>61</v>
      </c>
      <c r="C16" s="39" t="s">
        <v>60</v>
      </c>
      <c r="D16" s="39" t="s">
        <v>59</v>
      </c>
      <c r="E16" s="39" t="s">
        <v>58</v>
      </c>
      <c r="F16" s="39">
        <f>B3</f>
        <v>544762500</v>
      </c>
    </row>
    <row r="17" spans="1:6">
      <c r="A17" s="37">
        <v>1</v>
      </c>
      <c r="B17" s="38">
        <f>EDATE($B$7,$B$6*A17)</f>
        <v>43069</v>
      </c>
      <c r="C17" s="37">
        <f>B14</f>
        <v>153629859.9439984</v>
      </c>
      <c r="D17" s="37">
        <f t="shared" ref="D17:D76" si="0">C17-E17</f>
        <v>126391141.1528734</v>
      </c>
      <c r="E17" s="37">
        <f t="shared" ref="E17:E76" si="1">F16*$B$9</f>
        <v>27238718.791125</v>
      </c>
      <c r="F17" s="37">
        <f t="shared" ref="F17:F27" si="2">F16-D17</f>
        <v>418371358.8471266</v>
      </c>
    </row>
    <row r="18" spans="1:6">
      <c r="A18" s="37">
        <v>2</v>
      </c>
      <c r="B18" s="38">
        <f t="shared" ref="B18:B76" si="3">EDATE($B$7,$B$6*A18)</f>
        <v>43250</v>
      </c>
      <c r="C18" s="37">
        <f t="shared" ref="C18:C76" si="4">$C$17</f>
        <v>153629859.9439984</v>
      </c>
      <c r="D18" s="37">
        <f t="shared" si="0"/>
        <v>132710835.97686093</v>
      </c>
      <c r="E18" s="37">
        <f t="shared" si="1"/>
        <v>20919023.967137471</v>
      </c>
      <c r="F18" s="37">
        <f t="shared" si="2"/>
        <v>285660522.87026566</v>
      </c>
    </row>
    <row r="19" spans="1:6">
      <c r="A19" s="37">
        <v>3</v>
      </c>
      <c r="B19" s="38">
        <f t="shared" si="3"/>
        <v>43434</v>
      </c>
      <c r="C19" s="37">
        <f t="shared" si="4"/>
        <v>153629859.9439984</v>
      </c>
      <c r="D19" s="37">
        <f t="shared" si="0"/>
        <v>139346522.43051517</v>
      </c>
      <c r="E19" s="37">
        <f t="shared" si="1"/>
        <v>14283337.513483211</v>
      </c>
      <c r="F19" s="37">
        <f t="shared" si="2"/>
        <v>146314000.43975049</v>
      </c>
    </row>
    <row r="20" spans="1:6">
      <c r="A20" s="37">
        <v>4</v>
      </c>
      <c r="B20" s="38">
        <f t="shared" si="3"/>
        <v>43615</v>
      </c>
      <c r="C20" s="37">
        <f t="shared" si="4"/>
        <v>153629859.9439984</v>
      </c>
      <c r="D20" s="37">
        <f t="shared" si="0"/>
        <v>146314000.4397504</v>
      </c>
      <c r="E20" s="37">
        <f t="shared" si="1"/>
        <v>7315859.5042480035</v>
      </c>
      <c r="F20" s="37">
        <f t="shared" si="2"/>
        <v>0</v>
      </c>
    </row>
    <row r="21" spans="1:6">
      <c r="A21" s="37">
        <v>5</v>
      </c>
      <c r="B21" s="38">
        <f t="shared" si="3"/>
        <v>43799</v>
      </c>
      <c r="C21" s="37">
        <f t="shared" si="4"/>
        <v>153629859.9439984</v>
      </c>
      <c r="D21" s="37">
        <f t="shared" si="0"/>
        <v>153629859.9439984</v>
      </c>
      <c r="E21" s="37">
        <f t="shared" si="1"/>
        <v>0</v>
      </c>
      <c r="F21" s="37">
        <f t="shared" si="2"/>
        <v>-153629859.9439984</v>
      </c>
    </row>
    <row r="22" spans="1:6">
      <c r="A22" s="37">
        <v>6</v>
      </c>
      <c r="B22" s="38">
        <f t="shared" si="3"/>
        <v>43981</v>
      </c>
      <c r="C22" s="37">
        <f t="shared" si="4"/>
        <v>153629859.9439984</v>
      </c>
      <c r="D22" s="37">
        <f t="shared" si="0"/>
        <v>161311520.39774567</v>
      </c>
      <c r="E22" s="37">
        <f t="shared" si="1"/>
        <v>-7681660.4537472585</v>
      </c>
      <c r="F22" s="37">
        <f t="shared" si="2"/>
        <v>-314941380.34174407</v>
      </c>
    </row>
    <row r="23" spans="1:6">
      <c r="A23" s="37">
        <v>7</v>
      </c>
      <c r="B23" s="38">
        <f t="shared" si="3"/>
        <v>44165</v>
      </c>
      <c r="C23" s="37">
        <f t="shared" si="4"/>
        <v>153629859.9439984</v>
      </c>
      <c r="D23" s="37">
        <f t="shared" si="0"/>
        <v>169377272.24719018</v>
      </c>
      <c r="E23" s="37">
        <f t="shared" si="1"/>
        <v>-15747412.303191775</v>
      </c>
      <c r="F23" s="37">
        <f t="shared" si="2"/>
        <v>-484318652.58893424</v>
      </c>
    </row>
    <row r="24" spans="1:6">
      <c r="A24" s="37">
        <v>8</v>
      </c>
      <c r="B24" s="38">
        <f t="shared" si="3"/>
        <v>44346</v>
      </c>
      <c r="C24" s="37">
        <f t="shared" si="4"/>
        <v>153629859.9439984</v>
      </c>
      <c r="D24" s="37">
        <f t="shared" si="0"/>
        <v>177846320.48077643</v>
      </c>
      <c r="E24" s="37">
        <f t="shared" si="1"/>
        <v>-24216460.536778033</v>
      </c>
      <c r="F24" s="37">
        <f t="shared" si="2"/>
        <v>-662164973.06971073</v>
      </c>
    </row>
    <row r="25" spans="1:6">
      <c r="A25" s="37">
        <v>9</v>
      </c>
      <c r="B25" s="38">
        <f t="shared" si="3"/>
        <v>44530</v>
      </c>
      <c r="C25" s="37">
        <f t="shared" si="4"/>
        <v>153629859.9439984</v>
      </c>
      <c r="D25" s="37">
        <f t="shared" si="0"/>
        <v>186738830.35730457</v>
      </c>
      <c r="E25" s="37">
        <f t="shared" si="1"/>
        <v>-33108970.41330618</v>
      </c>
      <c r="F25" s="37">
        <f t="shared" si="2"/>
        <v>-848903803.4270153</v>
      </c>
    </row>
    <row r="26" spans="1:6">
      <c r="A26" s="37">
        <v>10</v>
      </c>
      <c r="B26" s="38">
        <f t="shared" si="3"/>
        <v>44711</v>
      </c>
      <c r="C26" s="37">
        <f t="shared" si="4"/>
        <v>153629859.9439984</v>
      </c>
      <c r="D26" s="37">
        <f t="shared" si="0"/>
        <v>196075975.42049488</v>
      </c>
      <c r="E26" s="37">
        <f t="shared" si="1"/>
        <v>-42446115.476496495</v>
      </c>
      <c r="F26" s="37">
        <f t="shared" si="2"/>
        <v>-1044979778.8475102</v>
      </c>
    </row>
    <row r="27" spans="1:6">
      <c r="A27" s="37">
        <v>11</v>
      </c>
      <c r="B27" s="38">
        <f t="shared" si="3"/>
        <v>44895</v>
      </c>
      <c r="C27" s="37">
        <f t="shared" si="4"/>
        <v>153629859.9439984</v>
      </c>
      <c r="D27" s="37">
        <f t="shared" si="0"/>
        <v>205879987.91433287</v>
      </c>
      <c r="E27" s="37">
        <f t="shared" si="1"/>
        <v>-52250127.970334455</v>
      </c>
      <c r="F27" s="37">
        <f t="shared" si="2"/>
        <v>-1250859766.7618432</v>
      </c>
    </row>
    <row r="28" spans="1:6">
      <c r="A28" s="37">
        <v>12</v>
      </c>
      <c r="B28" s="38">
        <f t="shared" si="3"/>
        <v>45076</v>
      </c>
      <c r="C28" s="37">
        <f t="shared" si="4"/>
        <v>153629859.9439984</v>
      </c>
      <c r="D28" s="37">
        <f t="shared" si="0"/>
        <v>216174211.71923631</v>
      </c>
      <c r="E28" s="37">
        <f t="shared" si="1"/>
        <v>-62544351.775237925</v>
      </c>
      <c r="F28" s="37">
        <f t="shared" ref="F28:F76" si="5">F27-D28</f>
        <v>-1467033978.4810796</v>
      </c>
    </row>
    <row r="29" spans="1:6">
      <c r="A29" s="37">
        <v>13</v>
      </c>
      <c r="B29" s="38">
        <f t="shared" si="3"/>
        <v>45260</v>
      </c>
      <c r="C29" s="37">
        <f t="shared" si="4"/>
        <v>153629859.9439984</v>
      </c>
      <c r="D29" s="37">
        <f t="shared" si="0"/>
        <v>226983157.93508893</v>
      </c>
      <c r="E29" s="37">
        <f t="shared" si="1"/>
        <v>-73353297.991090521</v>
      </c>
      <c r="F29" s="37">
        <f t="shared" si="5"/>
        <v>-1694017136.4161685</v>
      </c>
    </row>
    <row r="30" spans="1:6">
      <c r="A30" s="37">
        <v>14</v>
      </c>
      <c r="B30" s="38">
        <f t="shared" si="3"/>
        <v>45442</v>
      </c>
      <c r="C30" s="37">
        <f t="shared" si="4"/>
        <v>153629859.9439984</v>
      </c>
      <c r="D30" s="37">
        <f t="shared" si="0"/>
        <v>238332563.24348551</v>
      </c>
      <c r="E30" s="37">
        <f t="shared" si="1"/>
        <v>-84702703.299487114</v>
      </c>
      <c r="F30" s="37">
        <f t="shared" si="5"/>
        <v>-1932349699.6596539</v>
      </c>
    </row>
    <row r="31" spans="1:6">
      <c r="A31" s="37">
        <v>15</v>
      </c>
      <c r="B31" s="38">
        <f t="shared" si="3"/>
        <v>45626</v>
      </c>
      <c r="C31" s="37">
        <f t="shared" si="4"/>
        <v>153629859.9439984</v>
      </c>
      <c r="D31" s="37">
        <f t="shared" si="0"/>
        <v>250249451.18815371</v>
      </c>
      <c r="E31" s="37">
        <f t="shared" si="1"/>
        <v>-96619591.244155318</v>
      </c>
      <c r="F31" s="37">
        <f t="shared" si="5"/>
        <v>-2182599150.8478074</v>
      </c>
    </row>
    <row r="32" spans="1:6">
      <c r="A32" s="37">
        <v>16</v>
      </c>
      <c r="B32" s="38">
        <f t="shared" si="3"/>
        <v>45807</v>
      </c>
      <c r="C32" s="37">
        <f t="shared" si="4"/>
        <v>153629859.9439984</v>
      </c>
      <c r="D32" s="37">
        <f t="shared" si="0"/>
        <v>262762196.51946318</v>
      </c>
      <c r="E32" s="37">
        <f t="shared" si="1"/>
        <v>-109132336.57546479</v>
      </c>
      <c r="F32" s="37">
        <f t="shared" si="5"/>
        <v>-2445361347.3672705</v>
      </c>
    </row>
    <row r="33" spans="1:6">
      <c r="A33" s="37">
        <v>17</v>
      </c>
      <c r="B33" s="38">
        <f t="shared" si="3"/>
        <v>45991</v>
      </c>
      <c r="C33" s="37">
        <f t="shared" si="4"/>
        <v>153629859.9439984</v>
      </c>
      <c r="D33" s="37">
        <f t="shared" si="0"/>
        <v>275900592.75623053</v>
      </c>
      <c r="E33" s="37">
        <f t="shared" si="1"/>
        <v>-122270732.81223215</v>
      </c>
      <c r="F33" s="37">
        <f t="shared" si="5"/>
        <v>-2721261940.1235008</v>
      </c>
    </row>
    <row r="34" spans="1:6">
      <c r="A34" s="37">
        <v>18</v>
      </c>
      <c r="B34" s="38">
        <f t="shared" si="3"/>
        <v>46172</v>
      </c>
      <c r="C34" s="37">
        <f t="shared" si="4"/>
        <v>153629859.9439984</v>
      </c>
      <c r="D34" s="37">
        <f t="shared" si="0"/>
        <v>289695923.1256882</v>
      </c>
      <c r="E34" s="37">
        <f t="shared" si="1"/>
        <v>-136066063.18168977</v>
      </c>
      <c r="F34" s="37">
        <f t="shared" si="5"/>
        <v>-3010957863.2491889</v>
      </c>
    </row>
    <row r="35" spans="1:6">
      <c r="A35" s="37">
        <v>19</v>
      </c>
      <c r="B35" s="38">
        <f t="shared" si="3"/>
        <v>46356</v>
      </c>
      <c r="C35" s="37">
        <f t="shared" si="4"/>
        <v>153629859.9439984</v>
      </c>
      <c r="D35" s="37">
        <f t="shared" si="0"/>
        <v>304181035.05052876</v>
      </c>
      <c r="E35" s="37">
        <f t="shared" si="1"/>
        <v>-150551175.10653037</v>
      </c>
      <c r="F35" s="37">
        <f t="shared" si="5"/>
        <v>-3315138898.2997179</v>
      </c>
    </row>
    <row r="36" spans="1:6">
      <c r="A36" s="37">
        <v>20</v>
      </c>
      <c r="B36" s="38">
        <f t="shared" si="3"/>
        <v>46537</v>
      </c>
      <c r="C36" s="37">
        <f t="shared" si="4"/>
        <v>153629859.9439984</v>
      </c>
      <c r="D36" s="37">
        <f t="shared" si="0"/>
        <v>319390418.36038339</v>
      </c>
      <c r="E36" s="37">
        <f t="shared" si="1"/>
        <v>-165760558.41638502</v>
      </c>
      <c r="F36" s="37">
        <f t="shared" si="5"/>
        <v>-3634529316.6601014</v>
      </c>
    </row>
    <row r="37" spans="1:6">
      <c r="A37" s="37">
        <v>21</v>
      </c>
      <c r="B37" s="38">
        <f t="shared" si="3"/>
        <v>46721</v>
      </c>
      <c r="C37" s="37">
        <f t="shared" si="4"/>
        <v>153629859.9439984</v>
      </c>
      <c r="D37" s="37">
        <f t="shared" si="0"/>
        <v>335360287.41395861</v>
      </c>
      <c r="E37" s="37">
        <f t="shared" si="1"/>
        <v>-181730427.46996021</v>
      </c>
      <c r="F37" s="37">
        <f t="shared" si="5"/>
        <v>-3969889604.07406</v>
      </c>
    </row>
    <row r="38" spans="1:6">
      <c r="A38" s="37">
        <v>22</v>
      </c>
      <c r="B38" s="38">
        <f t="shared" si="3"/>
        <v>46903</v>
      </c>
      <c r="C38" s="37">
        <f t="shared" si="4"/>
        <v>153629859.9439984</v>
      </c>
      <c r="D38" s="37">
        <f t="shared" si="0"/>
        <v>352128667.32736981</v>
      </c>
      <c r="E38" s="37">
        <f t="shared" si="1"/>
        <v>-198498807.38337144</v>
      </c>
      <c r="F38" s="37">
        <f t="shared" si="5"/>
        <v>-4322018271.4014301</v>
      </c>
    </row>
    <row r="39" spans="1:6">
      <c r="A39" s="37">
        <v>23</v>
      </c>
      <c r="B39" s="38">
        <f t="shared" si="3"/>
        <v>47087</v>
      </c>
      <c r="C39" s="37">
        <f t="shared" si="4"/>
        <v>153629859.9439984</v>
      </c>
      <c r="D39" s="37">
        <f t="shared" si="0"/>
        <v>369735484.51398575</v>
      </c>
      <c r="E39" s="37">
        <f t="shared" si="1"/>
        <v>-216105624.56998733</v>
      </c>
      <c r="F39" s="37">
        <f t="shared" si="5"/>
        <v>-4691753755.9154158</v>
      </c>
    </row>
    <row r="40" spans="1:6">
      <c r="A40" s="37">
        <v>24</v>
      </c>
      <c r="B40" s="38">
        <f t="shared" si="3"/>
        <v>47268</v>
      </c>
      <c r="C40" s="37">
        <f t="shared" si="4"/>
        <v>153629859.9439984</v>
      </c>
      <c r="D40" s="37">
        <f t="shared" si="0"/>
        <v>388222661.75136316</v>
      </c>
      <c r="E40" s="37">
        <f t="shared" si="1"/>
        <v>-234592801.80736473</v>
      </c>
      <c r="F40" s="37">
        <f t="shared" si="5"/>
        <v>-5079976417.6667786</v>
      </c>
    </row>
    <row r="41" spans="1:6">
      <c r="A41" s="37">
        <v>25</v>
      </c>
      <c r="B41" s="38">
        <f t="shared" si="3"/>
        <v>47452</v>
      </c>
      <c r="C41" s="37">
        <f t="shared" si="4"/>
        <v>153629859.9439984</v>
      </c>
      <c r="D41" s="37">
        <f t="shared" si="0"/>
        <v>407634218.00163257</v>
      </c>
      <c r="E41" s="37">
        <f t="shared" si="1"/>
        <v>-254004358.05763417</v>
      </c>
      <c r="F41" s="37">
        <f t="shared" si="5"/>
        <v>-5487610635.6684113</v>
      </c>
    </row>
    <row r="42" spans="1:6">
      <c r="A42" s="37">
        <v>26</v>
      </c>
      <c r="B42" s="38">
        <f t="shared" si="3"/>
        <v>47633</v>
      </c>
      <c r="C42" s="37">
        <f t="shared" si="4"/>
        <v>153629859.9439984</v>
      </c>
      <c r="D42" s="37">
        <f t="shared" si="0"/>
        <v>428016373.22301185</v>
      </c>
      <c r="E42" s="37">
        <f t="shared" si="1"/>
        <v>-274386513.27901345</v>
      </c>
      <c r="F42" s="37">
        <f t="shared" si="5"/>
        <v>-5915627008.8914232</v>
      </c>
    </row>
    <row r="43" spans="1:6">
      <c r="A43" s="37">
        <v>27</v>
      </c>
      <c r="B43" s="38">
        <f t="shared" si="3"/>
        <v>47817</v>
      </c>
      <c r="C43" s="37">
        <f t="shared" si="4"/>
        <v>153629859.9439984</v>
      </c>
      <c r="D43" s="37">
        <f t="shared" si="0"/>
        <v>449417658.42200923</v>
      </c>
      <c r="E43" s="37">
        <f t="shared" si="1"/>
        <v>-295787798.47801083</v>
      </c>
      <c r="F43" s="37">
        <f t="shared" si="5"/>
        <v>-6365044667.3134327</v>
      </c>
    </row>
    <row r="44" spans="1:6">
      <c r="A44" s="37">
        <v>28</v>
      </c>
      <c r="B44" s="38">
        <f t="shared" si="3"/>
        <v>47998</v>
      </c>
      <c r="C44" s="37">
        <f t="shared" si="4"/>
        <v>153629859.9439984</v>
      </c>
      <c r="D44" s="37">
        <f t="shared" si="0"/>
        <v>471889031.20835739</v>
      </c>
      <c r="E44" s="37">
        <f t="shared" si="1"/>
        <v>-318259171.264359</v>
      </c>
      <c r="F44" s="37">
        <f t="shared" si="5"/>
        <v>-6836933698.5217905</v>
      </c>
    </row>
    <row r="45" spans="1:6">
      <c r="A45" s="37">
        <v>29</v>
      </c>
      <c r="B45" s="38">
        <f t="shared" si="3"/>
        <v>48182</v>
      </c>
      <c r="C45" s="37">
        <f t="shared" si="4"/>
        <v>153629859.9439984</v>
      </c>
      <c r="D45" s="37">
        <f t="shared" si="0"/>
        <v>495483997.1278193</v>
      </c>
      <c r="E45" s="37">
        <f t="shared" si="1"/>
        <v>-341854137.1838209</v>
      </c>
      <c r="F45" s="37">
        <f t="shared" si="5"/>
        <v>-7332417695.6496096</v>
      </c>
    </row>
    <row r="46" spans="1:6">
      <c r="A46" s="37">
        <v>30</v>
      </c>
      <c r="B46" s="38">
        <f t="shared" si="3"/>
        <v>48364</v>
      </c>
      <c r="C46" s="37">
        <f t="shared" si="4"/>
        <v>153629859.9439984</v>
      </c>
      <c r="D46" s="37">
        <f t="shared" si="0"/>
        <v>520258737.0617671</v>
      </c>
      <c r="E46" s="37">
        <f t="shared" si="1"/>
        <v>-366628877.1177687</v>
      </c>
      <c r="F46" s="37">
        <f t="shared" si="5"/>
        <v>-7852676432.7113762</v>
      </c>
    </row>
    <row r="47" spans="1:6">
      <c r="A47" s="37">
        <v>31</v>
      </c>
      <c r="B47" s="38">
        <f t="shared" si="3"/>
        <v>48548</v>
      </c>
      <c r="C47" s="37">
        <f t="shared" si="4"/>
        <v>153629859.9439984</v>
      </c>
      <c r="D47" s="37">
        <f t="shared" si="0"/>
        <v>546272240.99687886</v>
      </c>
      <c r="E47" s="37">
        <f t="shared" si="1"/>
        <v>-392642381.05288047</v>
      </c>
      <c r="F47" s="37">
        <f t="shared" si="5"/>
        <v>-8398948673.7082548</v>
      </c>
    </row>
    <row r="48" spans="1:6">
      <c r="A48" s="37">
        <v>32</v>
      </c>
      <c r="B48" s="38">
        <f t="shared" si="3"/>
        <v>48729</v>
      </c>
      <c r="C48" s="37">
        <f t="shared" si="4"/>
        <v>153629859.9439984</v>
      </c>
      <c r="D48" s="37">
        <f t="shared" si="0"/>
        <v>573586448.48346543</v>
      </c>
      <c r="E48" s="37">
        <f t="shared" si="1"/>
        <v>-419956588.53946704</v>
      </c>
      <c r="F48" s="37">
        <f t="shared" si="5"/>
        <v>-8972535122.191721</v>
      </c>
    </row>
    <row r="49" spans="1:6">
      <c r="A49" s="37">
        <v>33</v>
      </c>
      <c r="B49" s="38">
        <f t="shared" si="3"/>
        <v>48913</v>
      </c>
      <c r="C49" s="37">
        <f t="shared" si="4"/>
        <v>153629859.9439984</v>
      </c>
      <c r="D49" s="37">
        <f t="shared" si="0"/>
        <v>602266396.11686754</v>
      </c>
      <c r="E49" s="37">
        <f t="shared" si="1"/>
        <v>-448636536.17286921</v>
      </c>
      <c r="F49" s="37">
        <f t="shared" si="5"/>
        <v>-9574801518.308588</v>
      </c>
    </row>
    <row r="50" spans="1:6">
      <c r="A50" s="37">
        <v>34</v>
      </c>
      <c r="B50" s="38">
        <f t="shared" si="3"/>
        <v>49094</v>
      </c>
      <c r="C50" s="37">
        <f t="shared" si="4"/>
        <v>153629859.9439984</v>
      </c>
      <c r="D50" s="37">
        <f t="shared" si="0"/>
        <v>632380372.39308274</v>
      </c>
      <c r="E50" s="37">
        <f t="shared" si="1"/>
        <v>-478750512.44908434</v>
      </c>
      <c r="F50" s="37">
        <f t="shared" si="5"/>
        <v>-10207181890.701672</v>
      </c>
    </row>
    <row r="51" spans="1:6">
      <c r="A51" s="37">
        <v>35</v>
      </c>
      <c r="B51" s="38">
        <f t="shared" si="3"/>
        <v>49278</v>
      </c>
      <c r="C51" s="37">
        <f t="shared" si="4"/>
        <v>153629859.9439984</v>
      </c>
      <c r="D51" s="37">
        <f t="shared" si="0"/>
        <v>664000080.30734277</v>
      </c>
      <c r="E51" s="37">
        <f t="shared" si="1"/>
        <v>-510370220.36334443</v>
      </c>
      <c r="F51" s="37">
        <f t="shared" si="5"/>
        <v>-10871181971.009014</v>
      </c>
    </row>
    <row r="52" spans="1:6">
      <c r="A52" s="37">
        <v>36</v>
      </c>
      <c r="B52" s="38">
        <f t="shared" si="3"/>
        <v>49459</v>
      </c>
      <c r="C52" s="37">
        <f t="shared" si="4"/>
        <v>153629859.9439984</v>
      </c>
      <c r="D52" s="37">
        <f t="shared" si="0"/>
        <v>697200808.08279753</v>
      </c>
      <c r="E52" s="37">
        <f t="shared" si="1"/>
        <v>-543570948.13879907</v>
      </c>
      <c r="F52" s="37">
        <f t="shared" si="5"/>
        <v>-11568382779.091812</v>
      </c>
    </row>
    <row r="53" spans="1:6">
      <c r="A53" s="37">
        <v>37</v>
      </c>
      <c r="B53" s="38">
        <f t="shared" si="3"/>
        <v>49643</v>
      </c>
      <c r="C53" s="37">
        <f t="shared" si="4"/>
        <v>153629859.9439984</v>
      </c>
      <c r="D53" s="37">
        <f t="shared" si="0"/>
        <v>732061608.4358182</v>
      </c>
      <c r="E53" s="37">
        <f t="shared" si="1"/>
        <v>-578431748.49181974</v>
      </c>
      <c r="F53" s="37">
        <f t="shared" si="5"/>
        <v>-12300444387.52763</v>
      </c>
    </row>
    <row r="54" spans="1:6">
      <c r="A54" s="37">
        <v>38</v>
      </c>
      <c r="B54" s="38">
        <f t="shared" si="3"/>
        <v>49825</v>
      </c>
      <c r="C54" s="37">
        <f t="shared" si="4"/>
        <v>153629859.9439984</v>
      </c>
      <c r="D54" s="37">
        <f t="shared" si="0"/>
        <v>768665486.80476236</v>
      </c>
      <c r="E54" s="37">
        <f t="shared" si="1"/>
        <v>-615035626.86076391</v>
      </c>
      <c r="F54" s="37">
        <f t="shared" si="5"/>
        <v>-13069109874.332392</v>
      </c>
    </row>
    <row r="55" spans="1:6">
      <c r="A55" s="37">
        <v>39</v>
      </c>
      <c r="B55" s="38">
        <f t="shared" si="3"/>
        <v>50009</v>
      </c>
      <c r="C55" s="37">
        <f t="shared" si="4"/>
        <v>153629859.9439984</v>
      </c>
      <c r="D55" s="37">
        <f t="shared" si="0"/>
        <v>807099598.990381</v>
      </c>
      <c r="E55" s="37">
        <f t="shared" si="1"/>
        <v>-653469739.04638255</v>
      </c>
      <c r="F55" s="37">
        <f t="shared" si="5"/>
        <v>-13876209473.322773</v>
      </c>
    </row>
    <row r="56" spans="1:6">
      <c r="A56" s="37">
        <v>40</v>
      </c>
      <c r="B56" s="38">
        <f t="shared" si="3"/>
        <v>50190</v>
      </c>
      <c r="C56" s="37">
        <f t="shared" si="4"/>
        <v>153629859.9439984</v>
      </c>
      <c r="D56" s="37">
        <f t="shared" si="0"/>
        <v>847455458.67846298</v>
      </c>
      <c r="E56" s="37">
        <f t="shared" si="1"/>
        <v>-693825598.73446453</v>
      </c>
      <c r="F56" s="37">
        <f t="shared" si="5"/>
        <v>-14723664932.001236</v>
      </c>
    </row>
    <row r="57" spans="1:6">
      <c r="A57" s="37">
        <v>41</v>
      </c>
      <c r="B57" s="38">
        <f t="shared" si="3"/>
        <v>50374</v>
      </c>
      <c r="C57" s="37">
        <f t="shared" si="4"/>
        <v>153629859.9439984</v>
      </c>
      <c r="D57" s="37">
        <f t="shared" si="0"/>
        <v>889829155.33883595</v>
      </c>
      <c r="E57" s="37">
        <f t="shared" si="1"/>
        <v>-736199295.39483762</v>
      </c>
      <c r="F57" s="37">
        <f t="shared" si="5"/>
        <v>-15613494087.340073</v>
      </c>
    </row>
    <row r="58" spans="1:6">
      <c r="A58" s="37">
        <v>42</v>
      </c>
      <c r="B58" s="38">
        <f t="shared" si="3"/>
        <v>50555</v>
      </c>
      <c r="C58" s="37">
        <f t="shared" si="4"/>
        <v>153629859.9439984</v>
      </c>
      <c r="D58" s="37">
        <f t="shared" si="0"/>
        <v>934321583.01955724</v>
      </c>
      <c r="E58" s="37">
        <f t="shared" si="1"/>
        <v>-780691723.07555878</v>
      </c>
      <c r="F58" s="37">
        <f t="shared" si="5"/>
        <v>-16547815670.359631</v>
      </c>
    </row>
    <row r="59" spans="1:6">
      <c r="A59" s="37">
        <v>43</v>
      </c>
      <c r="B59" s="38">
        <f t="shared" si="3"/>
        <v>50739</v>
      </c>
      <c r="C59" s="37">
        <f t="shared" si="4"/>
        <v>153629859.9439984</v>
      </c>
      <c r="D59" s="37">
        <f t="shared" si="0"/>
        <v>981038680.58106065</v>
      </c>
      <c r="E59" s="37">
        <f t="shared" si="1"/>
        <v>-827408820.63706219</v>
      </c>
      <c r="F59" s="37">
        <f t="shared" si="5"/>
        <v>-17528854350.940693</v>
      </c>
    </row>
    <row r="60" spans="1:6">
      <c r="A60" s="37">
        <v>44</v>
      </c>
      <c r="B60" s="38">
        <f t="shared" si="3"/>
        <v>50920</v>
      </c>
      <c r="C60" s="37">
        <f t="shared" si="4"/>
        <v>153629859.9439984</v>
      </c>
      <c r="D60" s="37">
        <f t="shared" si="0"/>
        <v>1030091683.9422755</v>
      </c>
      <c r="E60" s="37">
        <f t="shared" si="1"/>
        <v>-876461823.99827719</v>
      </c>
      <c r="F60" s="37">
        <f t="shared" si="5"/>
        <v>-18558946034.882969</v>
      </c>
    </row>
    <row r="61" spans="1:6">
      <c r="A61" s="37">
        <v>45</v>
      </c>
      <c r="B61" s="38">
        <f t="shared" si="3"/>
        <v>51104</v>
      </c>
      <c r="C61" s="37">
        <f t="shared" si="4"/>
        <v>153629859.9439984</v>
      </c>
      <c r="D61" s="37">
        <f t="shared" si="0"/>
        <v>1081597390.9393249</v>
      </c>
      <c r="E61" s="37">
        <f t="shared" si="1"/>
        <v>-927967530.9953264</v>
      </c>
      <c r="F61" s="37">
        <f t="shared" si="5"/>
        <v>-19640543425.822292</v>
      </c>
    </row>
    <row r="62" spans="1:6">
      <c r="A62" s="37">
        <v>46</v>
      </c>
      <c r="B62" s="38">
        <f t="shared" si="3"/>
        <v>51286</v>
      </c>
      <c r="C62" s="37">
        <f t="shared" si="4"/>
        <v>153629859.9439984</v>
      </c>
      <c r="D62" s="37">
        <f t="shared" si="0"/>
        <v>1135678439.4274471</v>
      </c>
      <c r="E62" s="37">
        <f t="shared" si="1"/>
        <v>-982048579.48344874</v>
      </c>
      <c r="F62" s="37">
        <f t="shared" si="5"/>
        <v>-20776221865.249741</v>
      </c>
    </row>
    <row r="63" spans="1:6">
      <c r="A63" s="37">
        <v>47</v>
      </c>
      <c r="B63" s="38">
        <f t="shared" si="3"/>
        <v>51470</v>
      </c>
      <c r="C63" s="37">
        <f t="shared" si="4"/>
        <v>153629859.9439984</v>
      </c>
      <c r="D63" s="37">
        <f t="shared" si="0"/>
        <v>1192463599.2883184</v>
      </c>
      <c r="E63" s="37">
        <f t="shared" si="1"/>
        <v>-1038833739.3443201</v>
      </c>
      <c r="F63" s="37">
        <f t="shared" si="5"/>
        <v>-21968685464.538059</v>
      </c>
    </row>
    <row r="64" spans="1:6">
      <c r="A64" s="37">
        <v>48</v>
      </c>
      <c r="B64" s="38">
        <f t="shared" si="3"/>
        <v>51651</v>
      </c>
      <c r="C64" s="37">
        <f t="shared" si="4"/>
        <v>153629859.9439984</v>
      </c>
      <c r="D64" s="37">
        <f t="shared" si="0"/>
        <v>1252088079.0380576</v>
      </c>
      <c r="E64" s="37">
        <f t="shared" si="1"/>
        <v>-1098458219.0940592</v>
      </c>
      <c r="F64" s="37">
        <f t="shared" si="5"/>
        <v>-23220773543.576118</v>
      </c>
    </row>
    <row r="65" spans="1:6">
      <c r="A65" s="37">
        <v>49</v>
      </c>
      <c r="B65" s="38">
        <f t="shared" si="3"/>
        <v>51835</v>
      </c>
      <c r="C65" s="37">
        <f t="shared" si="4"/>
        <v>153629859.9439984</v>
      </c>
      <c r="D65" s="37">
        <f t="shared" si="0"/>
        <v>1314693847.7659667</v>
      </c>
      <c r="E65" s="37">
        <f t="shared" si="1"/>
        <v>-1161063987.8219683</v>
      </c>
      <c r="F65" s="37">
        <f t="shared" si="5"/>
        <v>-24535467391.342087</v>
      </c>
    </row>
    <row r="66" spans="1:6">
      <c r="A66" s="37">
        <v>50</v>
      </c>
      <c r="B66" s="38">
        <f t="shared" si="3"/>
        <v>52016</v>
      </c>
      <c r="C66" s="37">
        <f t="shared" si="4"/>
        <v>153629859.9439984</v>
      </c>
      <c r="D66" s="37">
        <f t="shared" si="0"/>
        <v>1380429973.1705592</v>
      </c>
      <c r="E66" s="37">
        <f t="shared" si="1"/>
        <v>-1226800113.2265608</v>
      </c>
      <c r="F66" s="37">
        <f t="shared" si="5"/>
        <v>-25915897364.512646</v>
      </c>
    </row>
    <row r="67" spans="1:6">
      <c r="A67" s="37">
        <v>51</v>
      </c>
      <c r="B67" s="38">
        <f t="shared" si="3"/>
        <v>52200</v>
      </c>
      <c r="C67" s="37">
        <f t="shared" si="4"/>
        <v>153629859.9439984</v>
      </c>
      <c r="D67" s="37">
        <f t="shared" si="0"/>
        <v>1449452976.4977579</v>
      </c>
      <c r="E67" s="37">
        <f t="shared" si="1"/>
        <v>-1295823116.5537596</v>
      </c>
      <c r="F67" s="37">
        <f t="shared" si="5"/>
        <v>-27365350341.010403</v>
      </c>
    </row>
    <row r="68" spans="1:6">
      <c r="A68" s="37">
        <v>52</v>
      </c>
      <c r="B68" s="38">
        <f t="shared" si="3"/>
        <v>52381</v>
      </c>
      <c r="C68" s="37">
        <f t="shared" si="4"/>
        <v>153629859.9439984</v>
      </c>
      <c r="D68" s="37">
        <f t="shared" si="0"/>
        <v>1521927205.2263901</v>
      </c>
      <c r="E68" s="37">
        <f t="shared" si="1"/>
        <v>-1368297345.2823918</v>
      </c>
      <c r="F68" s="37">
        <f t="shared" si="5"/>
        <v>-28887277546.236794</v>
      </c>
    </row>
    <row r="69" spans="1:6">
      <c r="A69" s="37">
        <v>53</v>
      </c>
      <c r="B69" s="38">
        <f t="shared" si="3"/>
        <v>52565</v>
      </c>
      <c r="C69" s="37">
        <f t="shared" si="4"/>
        <v>153629859.9439984</v>
      </c>
      <c r="D69" s="37">
        <f t="shared" si="0"/>
        <v>1598025224.3883634</v>
      </c>
      <c r="E69" s="37">
        <f t="shared" si="1"/>
        <v>-1444395364.444365</v>
      </c>
      <c r="F69" s="37">
        <f t="shared" si="5"/>
        <v>-30485302770.625156</v>
      </c>
    </row>
    <row r="70" spans="1:6">
      <c r="A70" s="37">
        <v>54</v>
      </c>
      <c r="B70" s="38">
        <f t="shared" si="3"/>
        <v>52747</v>
      </c>
      <c r="C70" s="37">
        <f t="shared" si="4"/>
        <v>153629859.9439984</v>
      </c>
      <c r="D70" s="37">
        <f t="shared" si="0"/>
        <v>1677928227.455276</v>
      </c>
      <c r="E70" s="37">
        <f t="shared" si="1"/>
        <v>-1524298367.5112777</v>
      </c>
      <c r="F70" s="37">
        <f t="shared" si="5"/>
        <v>-32163230998.080433</v>
      </c>
    </row>
    <row r="71" spans="1:6">
      <c r="A71" s="37">
        <v>55</v>
      </c>
      <c r="B71" s="38">
        <f t="shared" si="3"/>
        <v>52931</v>
      </c>
      <c r="C71" s="37">
        <f t="shared" si="4"/>
        <v>153629859.9439984</v>
      </c>
      <c r="D71" s="37">
        <f t="shared" si="0"/>
        <v>1761826467.7698078</v>
      </c>
      <c r="E71" s="37">
        <f t="shared" si="1"/>
        <v>-1608196607.8258095</v>
      </c>
      <c r="F71" s="37">
        <f t="shared" si="5"/>
        <v>-33925057465.850243</v>
      </c>
    </row>
    <row r="72" spans="1:6">
      <c r="A72" s="37">
        <v>56</v>
      </c>
      <c r="B72" s="38">
        <f t="shared" si="3"/>
        <v>53112</v>
      </c>
      <c r="C72" s="37">
        <f t="shared" si="4"/>
        <v>153629859.9439984</v>
      </c>
      <c r="D72" s="37">
        <f t="shared" si="0"/>
        <v>1849919711.5491481</v>
      </c>
      <c r="E72" s="37">
        <f t="shared" si="1"/>
        <v>-1696289851.6051497</v>
      </c>
      <c r="F72" s="37">
        <f t="shared" si="5"/>
        <v>-35774977177.399391</v>
      </c>
    </row>
    <row r="73" spans="1:6">
      <c r="A73" s="37">
        <v>57</v>
      </c>
      <c r="B73" s="38">
        <f t="shared" si="3"/>
        <v>53296</v>
      </c>
      <c r="C73" s="37">
        <f t="shared" si="4"/>
        <v>153629859.9439984</v>
      </c>
      <c r="D73" s="37">
        <f t="shared" si="0"/>
        <v>1942417713.5390911</v>
      </c>
      <c r="E73" s="37">
        <f t="shared" si="1"/>
        <v>-1788787853.5950928</v>
      </c>
      <c r="F73" s="37">
        <f t="shared" si="5"/>
        <v>-37717394890.938484</v>
      </c>
    </row>
    <row r="74" spans="1:6">
      <c r="A74" s="37">
        <v>58</v>
      </c>
      <c r="B74" s="38">
        <f t="shared" si="3"/>
        <v>53477</v>
      </c>
      <c r="C74" s="37">
        <f t="shared" si="4"/>
        <v>153629859.9439984</v>
      </c>
      <c r="D74" s="37">
        <f t="shared" si="0"/>
        <v>2039540716.4513535</v>
      </c>
      <c r="E74" s="37">
        <f t="shared" si="1"/>
        <v>-1885910856.5073552</v>
      </c>
      <c r="F74" s="37">
        <f t="shared" si="5"/>
        <v>-39756935607.389839</v>
      </c>
    </row>
    <row r="75" spans="1:6">
      <c r="A75" s="37">
        <v>59</v>
      </c>
      <c r="B75" s="38">
        <f t="shared" si="3"/>
        <v>53661</v>
      </c>
      <c r="C75" s="37">
        <f t="shared" si="4"/>
        <v>153629859.9439984</v>
      </c>
      <c r="D75" s="37">
        <f t="shared" si="0"/>
        <v>2141519975.3733022</v>
      </c>
      <c r="E75" s="37">
        <f t="shared" si="1"/>
        <v>-1987890115.4293039</v>
      </c>
      <c r="F75" s="37">
        <f t="shared" si="5"/>
        <v>-41898455582.763138</v>
      </c>
    </row>
    <row r="76" spans="1:6">
      <c r="A76" s="37">
        <v>60</v>
      </c>
      <c r="B76" s="38">
        <f t="shared" si="3"/>
        <v>53842</v>
      </c>
      <c r="C76" s="37">
        <f t="shared" si="4"/>
        <v>153629859.9439984</v>
      </c>
      <c r="D76" s="37">
        <f t="shared" si="0"/>
        <v>2248598308.3987403</v>
      </c>
      <c r="E76" s="37">
        <f t="shared" si="1"/>
        <v>-2094968448.454742</v>
      </c>
      <c r="F76" s="37">
        <f t="shared" si="5"/>
        <v>-44147053891.16188</v>
      </c>
    </row>
    <row r="77" spans="1:6">
      <c r="A77" s="48"/>
      <c r="B77" s="49"/>
      <c r="C77" s="48"/>
      <c r="D77" s="48"/>
      <c r="E77" s="48"/>
      <c r="F77" s="48"/>
    </row>
    <row r="79" spans="1:6">
      <c r="A79" s="41" t="s">
        <v>73</v>
      </c>
      <c r="B79" s="41">
        <v>1</v>
      </c>
      <c r="C79" s="41" t="s">
        <v>72</v>
      </c>
      <c r="D79" s="46" t="s">
        <v>71</v>
      </c>
      <c r="E79" s="40">
        <f ca="1">SUM(E83:INDIRECT(CONCATENATE("E",82+B10)))</f>
        <v>40493501.75900168</v>
      </c>
      <c r="F79" s="44"/>
    </row>
    <row r="80" spans="1:6">
      <c r="A80" s="41" t="s">
        <v>64</v>
      </c>
      <c r="B80" s="95">
        <f>PMT(B9,B10,B11,B12,B79)</f>
        <v>146314000.4397504</v>
      </c>
      <c r="C80" s="47"/>
      <c r="D80" s="46" t="s">
        <v>70</v>
      </c>
      <c r="E80" s="45">
        <f ca="1">F82+E79</f>
        <v>585256001.75900173</v>
      </c>
      <c r="F80" s="44"/>
    </row>
    <row r="81" spans="1:6">
      <c r="A81" s="40"/>
      <c r="B81" s="40"/>
      <c r="C81" s="40"/>
      <c r="D81" s="40"/>
      <c r="F81" s="39" t="s">
        <v>63</v>
      </c>
    </row>
    <row r="82" spans="1:6">
      <c r="A82" s="39" t="s">
        <v>62</v>
      </c>
      <c r="B82" s="39" t="s">
        <v>61</v>
      </c>
      <c r="C82" s="39" t="s">
        <v>60</v>
      </c>
      <c r="D82" s="39" t="s">
        <v>59</v>
      </c>
      <c r="E82" s="39" t="s">
        <v>58</v>
      </c>
      <c r="F82" s="39">
        <f>B3</f>
        <v>544762500</v>
      </c>
    </row>
    <row r="83" spans="1:6">
      <c r="A83" s="37">
        <v>1</v>
      </c>
      <c r="B83" s="38">
        <f>EDATE($B$7,$B$6*A83)</f>
        <v>43069</v>
      </c>
      <c r="C83" s="37">
        <f>B80</f>
        <v>146314000.4397504</v>
      </c>
      <c r="D83" s="37">
        <f t="shared" ref="D83:D142" si="6">C83-E83</f>
        <v>146314000.4397504</v>
      </c>
      <c r="E83" s="37">
        <v>0</v>
      </c>
      <c r="F83" s="37">
        <f t="shared" ref="F83:F94" si="7">F82-D83</f>
        <v>398448499.56024957</v>
      </c>
    </row>
    <row r="84" spans="1:6">
      <c r="A84" s="37">
        <v>2</v>
      </c>
      <c r="B84" s="38">
        <f t="shared" ref="B84:B142" si="8">EDATE($B$7,$B$6*A84)</f>
        <v>43250</v>
      </c>
      <c r="C84" s="37">
        <f t="shared" ref="C84:C142" si="9">$C$83</f>
        <v>146314000.4397504</v>
      </c>
      <c r="D84" s="37">
        <f t="shared" si="6"/>
        <v>126391141.1528734</v>
      </c>
      <c r="E84" s="37">
        <f t="shared" ref="E84:E142" si="10">F83*$B$9</f>
        <v>19922859.286876999</v>
      </c>
      <c r="F84" s="37">
        <f t="shared" si="7"/>
        <v>272057358.40737617</v>
      </c>
    </row>
    <row r="85" spans="1:6">
      <c r="A85" s="37">
        <v>3</v>
      </c>
      <c r="B85" s="38">
        <f t="shared" si="8"/>
        <v>43434</v>
      </c>
      <c r="C85" s="37">
        <f t="shared" si="9"/>
        <v>146314000.4397504</v>
      </c>
      <c r="D85" s="37">
        <f t="shared" si="6"/>
        <v>132710835.97686093</v>
      </c>
      <c r="E85" s="37">
        <f t="shared" si="10"/>
        <v>13603164.462889472</v>
      </c>
      <c r="F85" s="37">
        <f t="shared" si="7"/>
        <v>139346522.43051523</v>
      </c>
    </row>
    <row r="86" spans="1:6">
      <c r="A86" s="37">
        <v>4</v>
      </c>
      <c r="B86" s="38">
        <f t="shared" si="8"/>
        <v>43615</v>
      </c>
      <c r="C86" s="37">
        <f t="shared" si="9"/>
        <v>146314000.4397504</v>
      </c>
      <c r="D86" s="37">
        <f t="shared" si="6"/>
        <v>139346522.4305152</v>
      </c>
      <c r="E86" s="37">
        <f t="shared" si="10"/>
        <v>6967478.0092352107</v>
      </c>
      <c r="F86" s="37">
        <f t="shared" si="7"/>
        <v>0</v>
      </c>
    </row>
    <row r="87" spans="1:6">
      <c r="A87" s="37">
        <v>5</v>
      </c>
      <c r="B87" s="38">
        <f t="shared" si="8"/>
        <v>43799</v>
      </c>
      <c r="C87" s="37">
        <f t="shared" si="9"/>
        <v>146314000.4397504</v>
      </c>
      <c r="D87" s="37">
        <f t="shared" si="6"/>
        <v>146314000.4397504</v>
      </c>
      <c r="E87" s="37">
        <f t="shared" si="10"/>
        <v>0</v>
      </c>
      <c r="F87" s="37">
        <f t="shared" si="7"/>
        <v>-146314000.4397504</v>
      </c>
    </row>
    <row r="88" spans="1:6">
      <c r="A88" s="37">
        <v>6</v>
      </c>
      <c r="B88" s="38">
        <f t="shared" si="8"/>
        <v>43981</v>
      </c>
      <c r="C88" s="37">
        <f t="shared" si="9"/>
        <v>146314000.4397504</v>
      </c>
      <c r="D88" s="37">
        <f t="shared" si="6"/>
        <v>153629859.9439984</v>
      </c>
      <c r="E88" s="37">
        <f t="shared" si="10"/>
        <v>-7315859.5042479988</v>
      </c>
      <c r="F88" s="37">
        <f t="shared" si="7"/>
        <v>-299943860.38374877</v>
      </c>
    </row>
    <row r="89" spans="1:6">
      <c r="A89" s="37">
        <v>7</v>
      </c>
      <c r="B89" s="38">
        <f t="shared" si="8"/>
        <v>44165</v>
      </c>
      <c r="C89" s="37">
        <f t="shared" si="9"/>
        <v>146314000.4397504</v>
      </c>
      <c r="D89" s="37">
        <f t="shared" si="6"/>
        <v>161311520.39774567</v>
      </c>
      <c r="E89" s="37">
        <f t="shared" si="10"/>
        <v>-14997519.957995256</v>
      </c>
      <c r="F89" s="37">
        <f t="shared" si="7"/>
        <v>-461255380.78149444</v>
      </c>
    </row>
    <row r="90" spans="1:6">
      <c r="A90" s="37">
        <v>8</v>
      </c>
      <c r="B90" s="38">
        <f t="shared" si="8"/>
        <v>44346</v>
      </c>
      <c r="C90" s="37">
        <f t="shared" si="9"/>
        <v>146314000.4397504</v>
      </c>
      <c r="D90" s="37">
        <f t="shared" si="6"/>
        <v>169377272.24719018</v>
      </c>
      <c r="E90" s="37">
        <f t="shared" si="10"/>
        <v>-23063271.807439774</v>
      </c>
      <c r="F90" s="37">
        <f t="shared" si="7"/>
        <v>-630632653.02868462</v>
      </c>
    </row>
    <row r="91" spans="1:6">
      <c r="A91" s="37">
        <v>9</v>
      </c>
      <c r="B91" s="38">
        <f t="shared" si="8"/>
        <v>44530</v>
      </c>
      <c r="C91" s="37">
        <f t="shared" si="9"/>
        <v>146314000.4397504</v>
      </c>
      <c r="D91" s="37">
        <f t="shared" si="6"/>
        <v>177846320.48077643</v>
      </c>
      <c r="E91" s="37">
        <f t="shared" si="10"/>
        <v>-31532320.04102603</v>
      </c>
      <c r="F91" s="37">
        <f t="shared" si="7"/>
        <v>-808478973.50946105</v>
      </c>
    </row>
    <row r="92" spans="1:6">
      <c r="A92" s="37">
        <v>10</v>
      </c>
      <c r="B92" s="38">
        <f t="shared" si="8"/>
        <v>44711</v>
      </c>
      <c r="C92" s="37">
        <f t="shared" si="9"/>
        <v>146314000.4397504</v>
      </c>
      <c r="D92" s="37">
        <f t="shared" si="6"/>
        <v>186738830.35730457</v>
      </c>
      <c r="E92" s="37">
        <f t="shared" si="10"/>
        <v>-40424829.917554177</v>
      </c>
      <c r="F92" s="37">
        <f t="shared" si="7"/>
        <v>-995217803.86676562</v>
      </c>
    </row>
    <row r="93" spans="1:6">
      <c r="A93" s="37">
        <v>11</v>
      </c>
      <c r="B93" s="38">
        <f t="shared" si="8"/>
        <v>44895</v>
      </c>
      <c r="C93" s="37">
        <f t="shared" si="9"/>
        <v>146314000.4397504</v>
      </c>
      <c r="D93" s="37">
        <f t="shared" si="6"/>
        <v>196075975.42049491</v>
      </c>
      <c r="E93" s="37">
        <f t="shared" si="10"/>
        <v>-49761974.980744496</v>
      </c>
      <c r="F93" s="37">
        <f t="shared" si="7"/>
        <v>-1191293779.2872605</v>
      </c>
    </row>
    <row r="94" spans="1:6">
      <c r="A94" s="37">
        <v>12</v>
      </c>
      <c r="B94" s="38">
        <f t="shared" si="8"/>
        <v>45076</v>
      </c>
      <c r="C94" s="37">
        <f t="shared" si="9"/>
        <v>146314000.4397504</v>
      </c>
      <c r="D94" s="37">
        <f t="shared" si="6"/>
        <v>205879987.91433287</v>
      </c>
      <c r="E94" s="37">
        <f t="shared" si="10"/>
        <v>-59565987.474582449</v>
      </c>
      <c r="F94" s="37">
        <f t="shared" si="7"/>
        <v>-1397173767.2015934</v>
      </c>
    </row>
    <row r="95" spans="1:6">
      <c r="A95" s="37">
        <v>13</v>
      </c>
      <c r="B95" s="38">
        <f t="shared" si="8"/>
        <v>45260</v>
      </c>
      <c r="C95" s="37">
        <f t="shared" si="9"/>
        <v>146314000.4397504</v>
      </c>
      <c r="D95" s="37">
        <f t="shared" si="6"/>
        <v>216174211.71923631</v>
      </c>
      <c r="E95" s="37">
        <f t="shared" si="10"/>
        <v>-69860211.279485911</v>
      </c>
      <c r="F95" s="37">
        <f t="shared" ref="F95:F142" si="11">F94-D95</f>
        <v>-1613347978.9208298</v>
      </c>
    </row>
    <row r="96" spans="1:6">
      <c r="A96" s="37">
        <v>14</v>
      </c>
      <c r="B96" s="38">
        <f t="shared" si="8"/>
        <v>45442</v>
      </c>
      <c r="C96" s="37">
        <f t="shared" si="9"/>
        <v>146314000.4397504</v>
      </c>
      <c r="D96" s="37">
        <f t="shared" si="6"/>
        <v>226983157.93508893</v>
      </c>
      <c r="E96" s="37">
        <f t="shared" si="10"/>
        <v>-80669157.495338514</v>
      </c>
      <c r="F96" s="37">
        <f t="shared" si="11"/>
        <v>-1840331136.8559186</v>
      </c>
    </row>
    <row r="97" spans="1:6">
      <c r="A97" s="37">
        <v>15</v>
      </c>
      <c r="B97" s="38">
        <f t="shared" si="8"/>
        <v>45626</v>
      </c>
      <c r="C97" s="37">
        <f t="shared" si="9"/>
        <v>146314000.4397504</v>
      </c>
      <c r="D97" s="37">
        <f t="shared" si="6"/>
        <v>238332563.24348551</v>
      </c>
      <c r="E97" s="37">
        <f t="shared" si="10"/>
        <v>-92018562.803735107</v>
      </c>
      <c r="F97" s="37">
        <f t="shared" si="11"/>
        <v>-2078663700.0994041</v>
      </c>
    </row>
    <row r="98" spans="1:6">
      <c r="A98" s="37">
        <v>16</v>
      </c>
      <c r="B98" s="38">
        <f t="shared" si="8"/>
        <v>45807</v>
      </c>
      <c r="C98" s="37">
        <f t="shared" si="9"/>
        <v>146314000.4397504</v>
      </c>
      <c r="D98" s="37">
        <f t="shared" si="6"/>
        <v>250249451.18815371</v>
      </c>
      <c r="E98" s="37">
        <f t="shared" si="10"/>
        <v>-103935450.74840331</v>
      </c>
      <c r="F98" s="37">
        <f t="shared" si="11"/>
        <v>-2328913151.2875576</v>
      </c>
    </row>
    <row r="99" spans="1:6">
      <c r="A99" s="37">
        <v>17</v>
      </c>
      <c r="B99" s="38">
        <f t="shared" si="8"/>
        <v>45991</v>
      </c>
      <c r="C99" s="37">
        <f t="shared" si="9"/>
        <v>146314000.4397504</v>
      </c>
      <c r="D99" s="37">
        <f t="shared" si="6"/>
        <v>262762196.51946318</v>
      </c>
      <c r="E99" s="37">
        <f t="shared" si="10"/>
        <v>-116448196.07971278</v>
      </c>
      <c r="F99" s="37">
        <f t="shared" si="11"/>
        <v>-2591675347.8070207</v>
      </c>
    </row>
    <row r="100" spans="1:6">
      <c r="A100" s="37">
        <v>18</v>
      </c>
      <c r="B100" s="38">
        <f t="shared" si="8"/>
        <v>46172</v>
      </c>
      <c r="C100" s="37">
        <f t="shared" si="9"/>
        <v>146314000.4397504</v>
      </c>
      <c r="D100" s="37">
        <f t="shared" si="6"/>
        <v>275900592.75623053</v>
      </c>
      <c r="E100" s="37">
        <f t="shared" si="10"/>
        <v>-129586592.31648014</v>
      </c>
      <c r="F100" s="37">
        <f t="shared" si="11"/>
        <v>-2867575940.563251</v>
      </c>
    </row>
    <row r="101" spans="1:6">
      <c r="A101" s="37">
        <v>19</v>
      </c>
      <c r="B101" s="38">
        <f t="shared" si="8"/>
        <v>46356</v>
      </c>
      <c r="C101" s="37">
        <f t="shared" si="9"/>
        <v>146314000.4397504</v>
      </c>
      <c r="D101" s="37">
        <f t="shared" si="6"/>
        <v>289695923.1256882</v>
      </c>
      <c r="E101" s="37">
        <f t="shared" si="10"/>
        <v>-143381922.68593776</v>
      </c>
      <c r="F101" s="37">
        <f t="shared" si="11"/>
        <v>-3157271863.6889391</v>
      </c>
    </row>
    <row r="102" spans="1:6">
      <c r="A102" s="37">
        <v>20</v>
      </c>
      <c r="B102" s="38">
        <f t="shared" si="8"/>
        <v>46537</v>
      </c>
      <c r="C102" s="37">
        <f t="shared" si="9"/>
        <v>146314000.4397504</v>
      </c>
      <c r="D102" s="37">
        <f t="shared" si="6"/>
        <v>304181035.05052876</v>
      </c>
      <c r="E102" s="37">
        <f t="shared" si="10"/>
        <v>-157867034.61077836</v>
      </c>
      <c r="F102" s="37">
        <f t="shared" si="11"/>
        <v>-3461452898.7394676</v>
      </c>
    </row>
    <row r="103" spans="1:6">
      <c r="A103" s="37">
        <v>21</v>
      </c>
      <c r="B103" s="38">
        <f t="shared" si="8"/>
        <v>46721</v>
      </c>
      <c r="C103" s="37">
        <f t="shared" si="9"/>
        <v>146314000.4397504</v>
      </c>
      <c r="D103" s="37">
        <f t="shared" si="6"/>
        <v>319390418.36038339</v>
      </c>
      <c r="E103" s="37">
        <f t="shared" si="10"/>
        <v>-173076417.92063299</v>
      </c>
      <c r="F103" s="37">
        <f t="shared" si="11"/>
        <v>-3780843317.0998511</v>
      </c>
    </row>
    <row r="104" spans="1:6">
      <c r="A104" s="37">
        <v>22</v>
      </c>
      <c r="B104" s="38">
        <f t="shared" si="8"/>
        <v>46903</v>
      </c>
      <c r="C104" s="37">
        <f t="shared" si="9"/>
        <v>146314000.4397504</v>
      </c>
      <c r="D104" s="37">
        <f t="shared" si="6"/>
        <v>335360287.41395855</v>
      </c>
      <c r="E104" s="37">
        <f t="shared" si="10"/>
        <v>-189046286.97420818</v>
      </c>
      <c r="F104" s="37">
        <f t="shared" si="11"/>
        <v>-4116203604.5138097</v>
      </c>
    </row>
    <row r="105" spans="1:6">
      <c r="A105" s="37">
        <v>23</v>
      </c>
      <c r="B105" s="38">
        <f t="shared" si="8"/>
        <v>47087</v>
      </c>
      <c r="C105" s="37">
        <f t="shared" si="9"/>
        <v>146314000.4397504</v>
      </c>
      <c r="D105" s="37">
        <f t="shared" si="6"/>
        <v>352128667.32736981</v>
      </c>
      <c r="E105" s="37">
        <f t="shared" si="10"/>
        <v>-205814666.88761941</v>
      </c>
      <c r="F105" s="37">
        <f t="shared" si="11"/>
        <v>-4468332271.8411798</v>
      </c>
    </row>
    <row r="106" spans="1:6">
      <c r="A106" s="37">
        <v>24</v>
      </c>
      <c r="B106" s="38">
        <f t="shared" si="8"/>
        <v>47268</v>
      </c>
      <c r="C106" s="37">
        <f t="shared" si="9"/>
        <v>146314000.4397504</v>
      </c>
      <c r="D106" s="37">
        <f t="shared" si="6"/>
        <v>369735484.51398569</v>
      </c>
      <c r="E106" s="37">
        <f t="shared" si="10"/>
        <v>-223421484.07423529</v>
      </c>
      <c r="F106" s="37">
        <f t="shared" si="11"/>
        <v>-4838067756.3551655</v>
      </c>
    </row>
    <row r="107" spans="1:6">
      <c r="A107" s="37">
        <v>25</v>
      </c>
      <c r="B107" s="38">
        <f t="shared" si="8"/>
        <v>47452</v>
      </c>
      <c r="C107" s="37">
        <f t="shared" si="9"/>
        <v>146314000.4397504</v>
      </c>
      <c r="D107" s="37">
        <f t="shared" si="6"/>
        <v>388222661.7513631</v>
      </c>
      <c r="E107" s="37">
        <f t="shared" si="10"/>
        <v>-241908661.3116127</v>
      </c>
      <c r="F107" s="37">
        <f t="shared" si="11"/>
        <v>-5226290418.1065283</v>
      </c>
    </row>
    <row r="108" spans="1:6">
      <c r="A108" s="37">
        <v>26</v>
      </c>
      <c r="B108" s="38">
        <f t="shared" si="8"/>
        <v>47633</v>
      </c>
      <c r="C108" s="37">
        <f t="shared" si="9"/>
        <v>146314000.4397504</v>
      </c>
      <c r="D108" s="37">
        <f t="shared" si="6"/>
        <v>407634218.00163257</v>
      </c>
      <c r="E108" s="37">
        <f t="shared" si="10"/>
        <v>-261320217.56188214</v>
      </c>
      <c r="F108" s="37">
        <f t="shared" si="11"/>
        <v>-5633924636.108161</v>
      </c>
    </row>
    <row r="109" spans="1:6">
      <c r="A109" s="37">
        <v>27</v>
      </c>
      <c r="B109" s="38">
        <f t="shared" si="8"/>
        <v>47817</v>
      </c>
      <c r="C109" s="37">
        <f t="shared" si="9"/>
        <v>146314000.4397504</v>
      </c>
      <c r="D109" s="37">
        <f t="shared" si="6"/>
        <v>428016373.22301185</v>
      </c>
      <c r="E109" s="37">
        <f t="shared" si="10"/>
        <v>-281702372.78326142</v>
      </c>
      <c r="F109" s="37">
        <f t="shared" si="11"/>
        <v>-6061941009.3311729</v>
      </c>
    </row>
    <row r="110" spans="1:6">
      <c r="A110" s="37">
        <v>28</v>
      </c>
      <c r="B110" s="38">
        <f t="shared" si="8"/>
        <v>47998</v>
      </c>
      <c r="C110" s="37">
        <f t="shared" si="9"/>
        <v>146314000.4397504</v>
      </c>
      <c r="D110" s="37">
        <f t="shared" si="6"/>
        <v>449417658.42200923</v>
      </c>
      <c r="E110" s="37">
        <f t="shared" si="10"/>
        <v>-303103657.9822588</v>
      </c>
      <c r="F110" s="37">
        <f t="shared" si="11"/>
        <v>-6511358667.7531824</v>
      </c>
    </row>
    <row r="111" spans="1:6">
      <c r="A111" s="37">
        <v>29</v>
      </c>
      <c r="B111" s="38">
        <f t="shared" si="8"/>
        <v>48182</v>
      </c>
      <c r="C111" s="37">
        <f t="shared" si="9"/>
        <v>146314000.4397504</v>
      </c>
      <c r="D111" s="37">
        <f t="shared" si="6"/>
        <v>471889031.20835733</v>
      </c>
      <c r="E111" s="37">
        <f t="shared" si="10"/>
        <v>-325575030.76860696</v>
      </c>
      <c r="F111" s="37">
        <f t="shared" si="11"/>
        <v>-6983247698.9615402</v>
      </c>
    </row>
    <row r="112" spans="1:6">
      <c r="A112" s="37">
        <v>30</v>
      </c>
      <c r="B112" s="38">
        <f t="shared" si="8"/>
        <v>48364</v>
      </c>
      <c r="C112" s="37">
        <f t="shared" si="9"/>
        <v>146314000.4397504</v>
      </c>
      <c r="D112" s="37">
        <f t="shared" si="6"/>
        <v>495483997.1278193</v>
      </c>
      <c r="E112" s="37">
        <f t="shared" si="10"/>
        <v>-349169996.68806887</v>
      </c>
      <c r="F112" s="37">
        <f t="shared" si="11"/>
        <v>-7478731696.0893593</v>
      </c>
    </row>
    <row r="113" spans="1:6">
      <c r="A113" s="37">
        <v>31</v>
      </c>
      <c r="B113" s="38">
        <f t="shared" si="8"/>
        <v>48548</v>
      </c>
      <c r="C113" s="37">
        <f t="shared" si="9"/>
        <v>146314000.4397504</v>
      </c>
      <c r="D113" s="37">
        <f t="shared" si="6"/>
        <v>520258737.0617671</v>
      </c>
      <c r="E113" s="37">
        <f t="shared" si="10"/>
        <v>-373944736.62201667</v>
      </c>
      <c r="F113" s="37">
        <f t="shared" si="11"/>
        <v>-7998990433.1511269</v>
      </c>
    </row>
    <row r="114" spans="1:6">
      <c r="A114" s="37">
        <v>32</v>
      </c>
      <c r="B114" s="38">
        <f t="shared" si="8"/>
        <v>48729</v>
      </c>
      <c r="C114" s="37">
        <f t="shared" si="9"/>
        <v>146314000.4397504</v>
      </c>
      <c r="D114" s="37">
        <f t="shared" si="6"/>
        <v>546272240.99687886</v>
      </c>
      <c r="E114" s="37">
        <f t="shared" si="10"/>
        <v>-399958240.55712849</v>
      </c>
      <c r="F114" s="37">
        <f t="shared" si="11"/>
        <v>-8545262674.1480055</v>
      </c>
    </row>
    <row r="115" spans="1:6">
      <c r="A115" s="37">
        <v>33</v>
      </c>
      <c r="B115" s="38">
        <f t="shared" si="8"/>
        <v>48913</v>
      </c>
      <c r="C115" s="37">
        <f t="shared" si="9"/>
        <v>146314000.4397504</v>
      </c>
      <c r="D115" s="37">
        <f t="shared" si="6"/>
        <v>573586448.48346543</v>
      </c>
      <c r="E115" s="37">
        <f t="shared" si="10"/>
        <v>-427272448.04371506</v>
      </c>
      <c r="F115" s="37">
        <f t="shared" si="11"/>
        <v>-9118849122.6314716</v>
      </c>
    </row>
    <row r="116" spans="1:6">
      <c r="A116" s="37">
        <v>34</v>
      </c>
      <c r="B116" s="38">
        <f t="shared" si="8"/>
        <v>49094</v>
      </c>
      <c r="C116" s="37">
        <f t="shared" si="9"/>
        <v>146314000.4397504</v>
      </c>
      <c r="D116" s="37">
        <f t="shared" si="6"/>
        <v>602266396.11686766</v>
      </c>
      <c r="E116" s="37">
        <f t="shared" si="10"/>
        <v>-455952395.67711723</v>
      </c>
      <c r="F116" s="37">
        <f t="shared" si="11"/>
        <v>-9721115518.7483387</v>
      </c>
    </row>
    <row r="117" spans="1:6">
      <c r="A117" s="37">
        <v>35</v>
      </c>
      <c r="B117" s="38">
        <f t="shared" si="8"/>
        <v>49278</v>
      </c>
      <c r="C117" s="37">
        <f t="shared" si="9"/>
        <v>146314000.4397504</v>
      </c>
      <c r="D117" s="37">
        <f t="shared" si="6"/>
        <v>632380372.39308274</v>
      </c>
      <c r="E117" s="37">
        <f t="shared" si="10"/>
        <v>-486066371.95333236</v>
      </c>
      <c r="F117" s="37">
        <f t="shared" si="11"/>
        <v>-10353495891.141422</v>
      </c>
    </row>
    <row r="118" spans="1:6">
      <c r="A118" s="37">
        <v>36</v>
      </c>
      <c r="B118" s="38">
        <f t="shared" si="8"/>
        <v>49459</v>
      </c>
      <c r="C118" s="37">
        <f t="shared" si="9"/>
        <v>146314000.4397504</v>
      </c>
      <c r="D118" s="37">
        <f t="shared" si="6"/>
        <v>664000080.30734289</v>
      </c>
      <c r="E118" s="37">
        <f t="shared" si="10"/>
        <v>-517686079.86759245</v>
      </c>
      <c r="F118" s="37">
        <f t="shared" si="11"/>
        <v>-11017495971.448765</v>
      </c>
    </row>
    <row r="119" spans="1:6">
      <c r="A119" s="37">
        <v>37</v>
      </c>
      <c r="B119" s="38">
        <f t="shared" si="8"/>
        <v>49643</v>
      </c>
      <c r="C119" s="37">
        <f t="shared" si="9"/>
        <v>146314000.4397504</v>
      </c>
      <c r="D119" s="37">
        <f t="shared" si="6"/>
        <v>697200808.08279753</v>
      </c>
      <c r="E119" s="37">
        <f t="shared" si="10"/>
        <v>-550886807.64304709</v>
      </c>
      <c r="F119" s="37">
        <f t="shared" si="11"/>
        <v>-11714696779.531563</v>
      </c>
    </row>
    <row r="120" spans="1:6">
      <c r="A120" s="37">
        <v>38</v>
      </c>
      <c r="B120" s="38">
        <f t="shared" si="8"/>
        <v>49825</v>
      </c>
      <c r="C120" s="37">
        <f t="shared" si="9"/>
        <v>146314000.4397504</v>
      </c>
      <c r="D120" s="37">
        <f t="shared" si="6"/>
        <v>732061608.4358182</v>
      </c>
      <c r="E120" s="37">
        <f t="shared" si="10"/>
        <v>-585747607.99606776</v>
      </c>
      <c r="F120" s="37">
        <f t="shared" si="11"/>
        <v>-12446758387.967381</v>
      </c>
    </row>
    <row r="121" spans="1:6">
      <c r="A121" s="37">
        <v>39</v>
      </c>
      <c r="B121" s="38">
        <f t="shared" si="8"/>
        <v>50009</v>
      </c>
      <c r="C121" s="37">
        <f t="shared" si="9"/>
        <v>146314000.4397504</v>
      </c>
      <c r="D121" s="37">
        <f t="shared" si="6"/>
        <v>768665486.80476236</v>
      </c>
      <c r="E121" s="37">
        <f t="shared" si="10"/>
        <v>-622351486.36501193</v>
      </c>
      <c r="F121" s="37">
        <f t="shared" si="11"/>
        <v>-13215423874.772142</v>
      </c>
    </row>
    <row r="122" spans="1:6">
      <c r="A122" s="37">
        <v>40</v>
      </c>
      <c r="B122" s="38">
        <f t="shared" si="8"/>
        <v>50190</v>
      </c>
      <c r="C122" s="37">
        <f t="shared" si="9"/>
        <v>146314000.4397504</v>
      </c>
      <c r="D122" s="37">
        <f t="shared" si="6"/>
        <v>807099598.990381</v>
      </c>
      <c r="E122" s="37">
        <f t="shared" si="10"/>
        <v>-660785598.55063057</v>
      </c>
      <c r="F122" s="37">
        <f t="shared" si="11"/>
        <v>-14022523473.762524</v>
      </c>
    </row>
    <row r="123" spans="1:6">
      <c r="A123" s="37">
        <v>41</v>
      </c>
      <c r="B123" s="38">
        <f t="shared" si="8"/>
        <v>50374</v>
      </c>
      <c r="C123" s="37">
        <f t="shared" si="9"/>
        <v>146314000.4397504</v>
      </c>
      <c r="D123" s="37">
        <f t="shared" si="6"/>
        <v>847455458.67846298</v>
      </c>
      <c r="E123" s="37">
        <f t="shared" si="10"/>
        <v>-701141458.23871255</v>
      </c>
      <c r="F123" s="37">
        <f t="shared" si="11"/>
        <v>-14869978932.440987</v>
      </c>
    </row>
    <row r="124" spans="1:6">
      <c r="A124" s="37">
        <v>42</v>
      </c>
      <c r="B124" s="38">
        <f t="shared" si="8"/>
        <v>50555</v>
      </c>
      <c r="C124" s="37">
        <f t="shared" si="9"/>
        <v>146314000.4397504</v>
      </c>
      <c r="D124" s="37">
        <f t="shared" si="6"/>
        <v>889829155.33883607</v>
      </c>
      <c r="E124" s="37">
        <f t="shared" si="10"/>
        <v>-743515154.89908564</v>
      </c>
      <c r="F124" s="37">
        <f t="shared" si="11"/>
        <v>-15759808087.779823</v>
      </c>
    </row>
    <row r="125" spans="1:6">
      <c r="A125" s="37">
        <v>43</v>
      </c>
      <c r="B125" s="38">
        <f t="shared" si="8"/>
        <v>50739</v>
      </c>
      <c r="C125" s="37">
        <f t="shared" si="9"/>
        <v>146314000.4397504</v>
      </c>
      <c r="D125" s="37">
        <f t="shared" si="6"/>
        <v>934321583.01955724</v>
      </c>
      <c r="E125" s="37">
        <f t="shared" si="10"/>
        <v>-788007582.5798068</v>
      </c>
      <c r="F125" s="37">
        <f t="shared" si="11"/>
        <v>-16694129670.799381</v>
      </c>
    </row>
    <row r="126" spans="1:6">
      <c r="A126" s="37">
        <v>44</v>
      </c>
      <c r="B126" s="38">
        <f t="shared" si="8"/>
        <v>50920</v>
      </c>
      <c r="C126" s="37">
        <f t="shared" si="9"/>
        <v>146314000.4397504</v>
      </c>
      <c r="D126" s="37">
        <f t="shared" si="6"/>
        <v>981038680.58106065</v>
      </c>
      <c r="E126" s="37">
        <f t="shared" si="10"/>
        <v>-834724680.14131021</v>
      </c>
      <c r="F126" s="37">
        <f t="shared" si="11"/>
        <v>-17675168351.380444</v>
      </c>
    </row>
    <row r="127" spans="1:6">
      <c r="A127" s="37">
        <v>45</v>
      </c>
      <c r="B127" s="38">
        <f t="shared" si="8"/>
        <v>51104</v>
      </c>
      <c r="C127" s="37">
        <f t="shared" si="9"/>
        <v>146314000.4397504</v>
      </c>
      <c r="D127" s="37">
        <f t="shared" si="6"/>
        <v>1030091683.9422755</v>
      </c>
      <c r="E127" s="37">
        <f t="shared" si="10"/>
        <v>-883777683.50252509</v>
      </c>
      <c r="F127" s="37">
        <f t="shared" si="11"/>
        <v>-18705260035.32272</v>
      </c>
    </row>
    <row r="128" spans="1:6">
      <c r="A128" s="37">
        <v>46</v>
      </c>
      <c r="B128" s="38">
        <f t="shared" si="8"/>
        <v>51286</v>
      </c>
      <c r="C128" s="37">
        <f t="shared" si="9"/>
        <v>146314000.4397504</v>
      </c>
      <c r="D128" s="37">
        <f t="shared" si="6"/>
        <v>1081597390.9393249</v>
      </c>
      <c r="E128" s="37">
        <f t="shared" si="10"/>
        <v>-935283390.49957442</v>
      </c>
      <c r="F128" s="37">
        <f t="shared" si="11"/>
        <v>-19786857426.262043</v>
      </c>
    </row>
    <row r="129" spans="1:6">
      <c r="A129" s="37">
        <v>47</v>
      </c>
      <c r="B129" s="38">
        <f t="shared" si="8"/>
        <v>51470</v>
      </c>
      <c r="C129" s="37">
        <f t="shared" si="9"/>
        <v>146314000.4397504</v>
      </c>
      <c r="D129" s="37">
        <f t="shared" si="6"/>
        <v>1135678439.4274471</v>
      </c>
      <c r="E129" s="37">
        <f t="shared" si="10"/>
        <v>-989364438.98769677</v>
      </c>
      <c r="F129" s="37">
        <f t="shared" si="11"/>
        <v>-20922535865.689491</v>
      </c>
    </row>
    <row r="130" spans="1:6">
      <c r="A130" s="37">
        <v>48</v>
      </c>
      <c r="B130" s="38">
        <f t="shared" si="8"/>
        <v>51651</v>
      </c>
      <c r="C130" s="37">
        <f t="shared" si="9"/>
        <v>146314000.4397504</v>
      </c>
      <c r="D130" s="37">
        <f t="shared" si="6"/>
        <v>1192463599.2883184</v>
      </c>
      <c r="E130" s="37">
        <f t="shared" si="10"/>
        <v>-1046149598.8485681</v>
      </c>
      <c r="F130" s="37">
        <f t="shared" si="11"/>
        <v>-22114999464.97781</v>
      </c>
    </row>
    <row r="131" spans="1:6">
      <c r="A131" s="37">
        <v>49</v>
      </c>
      <c r="B131" s="38">
        <f t="shared" si="8"/>
        <v>51835</v>
      </c>
      <c r="C131" s="37">
        <f t="shared" si="9"/>
        <v>146314000.4397504</v>
      </c>
      <c r="D131" s="37">
        <f t="shared" si="6"/>
        <v>1252088079.0380578</v>
      </c>
      <c r="E131" s="37">
        <f t="shared" si="10"/>
        <v>-1105774078.5983074</v>
      </c>
      <c r="F131" s="37">
        <f t="shared" si="11"/>
        <v>-23367087544.015869</v>
      </c>
    </row>
    <row r="132" spans="1:6">
      <c r="A132" s="37">
        <v>50</v>
      </c>
      <c r="B132" s="38">
        <f t="shared" si="8"/>
        <v>52016</v>
      </c>
      <c r="C132" s="37">
        <f t="shared" si="9"/>
        <v>146314000.4397504</v>
      </c>
      <c r="D132" s="37">
        <f t="shared" si="6"/>
        <v>1314693847.7659669</v>
      </c>
      <c r="E132" s="37">
        <f t="shared" si="10"/>
        <v>-1168379847.3262165</v>
      </c>
      <c r="F132" s="37">
        <f t="shared" si="11"/>
        <v>-24681781391.781837</v>
      </c>
    </row>
    <row r="133" spans="1:6">
      <c r="A133" s="37">
        <v>51</v>
      </c>
      <c r="B133" s="38">
        <f t="shared" si="8"/>
        <v>52200</v>
      </c>
      <c r="C133" s="37">
        <f t="shared" si="9"/>
        <v>146314000.4397504</v>
      </c>
      <c r="D133" s="37">
        <f t="shared" si="6"/>
        <v>1380429973.1705594</v>
      </c>
      <c r="E133" s="37">
        <f t="shared" si="10"/>
        <v>-1234115972.730809</v>
      </c>
      <c r="F133" s="37">
        <f t="shared" si="11"/>
        <v>-26062211364.952396</v>
      </c>
    </row>
    <row r="134" spans="1:6">
      <c r="A134" s="37">
        <v>52</v>
      </c>
      <c r="B134" s="38">
        <f t="shared" si="8"/>
        <v>52381</v>
      </c>
      <c r="C134" s="37">
        <f t="shared" si="9"/>
        <v>146314000.4397504</v>
      </c>
      <c r="D134" s="37">
        <f t="shared" si="6"/>
        <v>1449452976.4977579</v>
      </c>
      <c r="E134" s="37">
        <f t="shared" si="10"/>
        <v>-1303138976.0580075</v>
      </c>
      <c r="F134" s="37">
        <f t="shared" si="11"/>
        <v>-27511664341.450153</v>
      </c>
    </row>
    <row r="135" spans="1:6">
      <c r="A135" s="37">
        <v>53</v>
      </c>
      <c r="B135" s="38">
        <f t="shared" si="8"/>
        <v>52565</v>
      </c>
      <c r="C135" s="37">
        <f t="shared" si="9"/>
        <v>146314000.4397504</v>
      </c>
      <c r="D135" s="37">
        <f t="shared" si="6"/>
        <v>1521927205.2263901</v>
      </c>
      <c r="E135" s="37">
        <f t="shared" si="10"/>
        <v>-1375613204.7866397</v>
      </c>
      <c r="F135" s="37">
        <f t="shared" si="11"/>
        <v>-29033591546.676544</v>
      </c>
    </row>
    <row r="136" spans="1:6">
      <c r="A136" s="37">
        <v>54</v>
      </c>
      <c r="B136" s="38">
        <f t="shared" si="8"/>
        <v>52747</v>
      </c>
      <c r="C136" s="37">
        <f t="shared" si="9"/>
        <v>146314000.4397504</v>
      </c>
      <c r="D136" s="37">
        <f t="shared" si="6"/>
        <v>1598025224.3883634</v>
      </c>
      <c r="E136" s="37">
        <f t="shared" si="10"/>
        <v>-1451711223.9486129</v>
      </c>
      <c r="F136" s="37">
        <f t="shared" si="11"/>
        <v>-30631616771.064907</v>
      </c>
    </row>
    <row r="137" spans="1:6">
      <c r="A137" s="37">
        <v>55</v>
      </c>
      <c r="B137" s="38">
        <f t="shared" si="8"/>
        <v>52931</v>
      </c>
      <c r="C137" s="37">
        <f t="shared" si="9"/>
        <v>146314000.4397504</v>
      </c>
      <c r="D137" s="37">
        <f t="shared" si="6"/>
        <v>1677928227.4552763</v>
      </c>
      <c r="E137" s="37">
        <f t="shared" si="10"/>
        <v>-1531614227.0155258</v>
      </c>
      <c r="F137" s="37">
        <f t="shared" si="11"/>
        <v>-32309544998.520184</v>
      </c>
    </row>
    <row r="138" spans="1:6">
      <c r="A138" s="37">
        <v>56</v>
      </c>
      <c r="B138" s="38">
        <f t="shared" si="8"/>
        <v>53112</v>
      </c>
      <c r="C138" s="37">
        <f t="shared" si="9"/>
        <v>146314000.4397504</v>
      </c>
      <c r="D138" s="37">
        <f t="shared" si="6"/>
        <v>1761826467.7698081</v>
      </c>
      <c r="E138" s="37">
        <f t="shared" si="10"/>
        <v>-1615512467.3300576</v>
      </c>
      <c r="F138" s="37">
        <f t="shared" si="11"/>
        <v>-34071371466.289993</v>
      </c>
    </row>
    <row r="139" spans="1:6">
      <c r="A139" s="37">
        <v>57</v>
      </c>
      <c r="B139" s="38">
        <f t="shared" si="8"/>
        <v>53296</v>
      </c>
      <c r="C139" s="37">
        <f t="shared" si="9"/>
        <v>146314000.4397504</v>
      </c>
      <c r="D139" s="37">
        <f t="shared" si="6"/>
        <v>1849919711.5491483</v>
      </c>
      <c r="E139" s="37">
        <f t="shared" si="10"/>
        <v>-1703605711.1093979</v>
      </c>
      <c r="F139" s="37">
        <f t="shared" si="11"/>
        <v>-35921291177.839142</v>
      </c>
    </row>
    <row r="140" spans="1:6">
      <c r="A140" s="37">
        <v>58</v>
      </c>
      <c r="B140" s="38">
        <f t="shared" si="8"/>
        <v>53477</v>
      </c>
      <c r="C140" s="37">
        <f t="shared" si="9"/>
        <v>146314000.4397504</v>
      </c>
      <c r="D140" s="37">
        <f t="shared" si="6"/>
        <v>1942417713.5390913</v>
      </c>
      <c r="E140" s="37">
        <f t="shared" si="10"/>
        <v>-1796103713.0993409</v>
      </c>
      <c r="F140" s="37">
        <f t="shared" si="11"/>
        <v>-37863708891.378235</v>
      </c>
    </row>
    <row r="141" spans="1:6">
      <c r="A141" s="37">
        <v>59</v>
      </c>
      <c r="B141" s="38">
        <f t="shared" si="8"/>
        <v>53661</v>
      </c>
      <c r="C141" s="37">
        <f t="shared" si="9"/>
        <v>146314000.4397504</v>
      </c>
      <c r="D141" s="37">
        <f t="shared" si="6"/>
        <v>2039540716.4513538</v>
      </c>
      <c r="E141" s="37">
        <f t="shared" si="10"/>
        <v>-1893226716.0116034</v>
      </c>
      <c r="F141" s="37">
        <f t="shared" si="11"/>
        <v>-39903249607.82959</v>
      </c>
    </row>
    <row r="142" spans="1:6">
      <c r="A142" s="37">
        <v>60</v>
      </c>
      <c r="B142" s="38">
        <f t="shared" si="8"/>
        <v>53842</v>
      </c>
      <c r="C142" s="37">
        <f t="shared" si="9"/>
        <v>146314000.4397504</v>
      </c>
      <c r="D142" s="37">
        <f t="shared" si="6"/>
        <v>2141519975.3733025</v>
      </c>
      <c r="E142" s="37">
        <f t="shared" si="10"/>
        <v>-1995205974.933552</v>
      </c>
      <c r="F142" s="37">
        <f t="shared" si="11"/>
        <v>-42044769583.202896</v>
      </c>
    </row>
    <row r="144" spans="1:6" s="43" customFormat="1" ht="57" customHeight="1">
      <c r="A144" s="117" t="s">
        <v>69</v>
      </c>
      <c r="B144" s="117"/>
      <c r="C144" s="117"/>
      <c r="D144" s="117"/>
      <c r="E144" s="117"/>
      <c r="F144" s="117"/>
    </row>
    <row r="146" spans="1:6">
      <c r="A146" s="42" t="s">
        <v>67</v>
      </c>
      <c r="B146" s="42">
        <v>3</v>
      </c>
    </row>
    <row r="147" spans="1:6">
      <c r="A147" s="42" t="s">
        <v>66</v>
      </c>
      <c r="B147" s="42" t="s">
        <v>68</v>
      </c>
      <c r="D147" s="79" t="s">
        <v>71</v>
      </c>
      <c r="E147" s="44">
        <f ca="1">SUM(E151:INDIRECT(CONCATENATE("E",150+B10)))</f>
        <v>108955718.791125</v>
      </c>
    </row>
    <row r="148" spans="1:6">
      <c r="A148" s="41" t="s">
        <v>64</v>
      </c>
      <c r="B148" s="95">
        <f ca="1">PMT(B9,B10-B146,-INDIRECT(CONCATENATE("F",150+B146)),0,0)</f>
        <v>572001218.79112494</v>
      </c>
      <c r="D148" s="79" t="s">
        <v>70</v>
      </c>
      <c r="E148" s="44">
        <f ca="1">F150+E147</f>
        <v>653718218.79112506</v>
      </c>
    </row>
    <row r="149" spans="1:6">
      <c r="A149" s="40"/>
      <c r="B149" s="40"/>
      <c r="C149" s="40"/>
      <c r="D149" s="40"/>
      <c r="E149" s="40"/>
      <c r="F149" s="39" t="s">
        <v>63</v>
      </c>
    </row>
    <row r="150" spans="1:6">
      <c r="A150" s="39" t="s">
        <v>62</v>
      </c>
      <c r="B150" s="39" t="s">
        <v>61</v>
      </c>
      <c r="C150" s="39" t="s">
        <v>60</v>
      </c>
      <c r="D150" s="39" t="s">
        <v>59</v>
      </c>
      <c r="E150" s="39" t="s">
        <v>58</v>
      </c>
      <c r="F150" s="39">
        <f>B3</f>
        <v>544762500</v>
      </c>
    </row>
    <row r="151" spans="1:6">
      <c r="A151" s="37">
        <v>1</v>
      </c>
      <c r="B151" s="38">
        <f t="shared" ref="B151:B210" si="12">EDATE($B$7,$B$6*A151)</f>
        <v>43069</v>
      </c>
      <c r="C151" s="78">
        <f>IF($B$146&gt;=A151,IF($B$15&lt;&gt;0,CEILING(E151,$B$15),E151),$B$148)</f>
        <v>27239000</v>
      </c>
      <c r="D151" s="103">
        <f>IF($B$146&gt;=$A151,0,C151-E151)</f>
        <v>0</v>
      </c>
      <c r="E151" s="78">
        <f>IF($B$146&gt;=A151,IF($B$15&lt;&gt;0,CEILING(F150*$B$9,B$15),F150*$B$9),F150*$B$9)</f>
        <v>27239000</v>
      </c>
      <c r="F151" s="78">
        <f>F150-D151</f>
        <v>544762500</v>
      </c>
    </row>
    <row r="152" spans="1:6">
      <c r="A152" s="37">
        <v>2</v>
      </c>
      <c r="B152" s="38">
        <f t="shared" si="12"/>
        <v>43250</v>
      </c>
      <c r="C152" s="78">
        <f t="shared" ref="C152:C210" si="13">IF($B$146&gt;=A152,IF($B$15&lt;&gt;0,CEILING(E152,$B$15),E152),$B$148)</f>
        <v>27239000</v>
      </c>
      <c r="D152" s="103">
        <f t="shared" ref="D152:D210" si="14">IF($B$146&gt;=$A152,0,C152-E152)</f>
        <v>0</v>
      </c>
      <c r="E152" s="78">
        <f t="shared" ref="E152:E210" si="15">IF($B$146&gt;=A152,IF($B$15&lt;&gt;0,CEILING(F151*$B$9,B$15),F151*$B$9),F151*$B$9)</f>
        <v>27239000</v>
      </c>
      <c r="F152" s="78">
        <f t="shared" ref="F152:F162" si="16">F151-D152</f>
        <v>544762500</v>
      </c>
    </row>
    <row r="153" spans="1:6">
      <c r="A153" s="37">
        <v>3</v>
      </c>
      <c r="B153" s="38">
        <f t="shared" si="12"/>
        <v>43434</v>
      </c>
      <c r="C153" s="78">
        <f t="shared" si="13"/>
        <v>27239000</v>
      </c>
      <c r="D153" s="103">
        <f t="shared" si="14"/>
        <v>0</v>
      </c>
      <c r="E153" s="78">
        <f t="shared" si="15"/>
        <v>27239000</v>
      </c>
      <c r="F153" s="78">
        <f>F152-D153</f>
        <v>544762500</v>
      </c>
    </row>
    <row r="154" spans="1:6">
      <c r="A154" s="37">
        <v>4</v>
      </c>
      <c r="B154" s="38">
        <f t="shared" si="12"/>
        <v>43615</v>
      </c>
      <c r="C154" s="78">
        <f t="shared" ca="1" si="13"/>
        <v>572001218.79112494</v>
      </c>
      <c r="D154" s="103">
        <f t="shared" ca="1" si="14"/>
        <v>544762500</v>
      </c>
      <c r="E154" s="78">
        <f t="shared" si="15"/>
        <v>27238718.791125</v>
      </c>
      <c r="F154" s="78">
        <f ca="1">F153-D154</f>
        <v>0</v>
      </c>
    </row>
    <row r="155" spans="1:6">
      <c r="A155" s="37">
        <v>5</v>
      </c>
      <c r="B155" s="38">
        <f t="shared" si="12"/>
        <v>43799</v>
      </c>
      <c r="C155" s="78">
        <f t="shared" ca="1" si="13"/>
        <v>572001218.79112494</v>
      </c>
      <c r="D155" s="103">
        <f t="shared" ca="1" si="14"/>
        <v>572001218.79112494</v>
      </c>
      <c r="E155" s="78">
        <f t="shared" ca="1" si="15"/>
        <v>0</v>
      </c>
      <c r="F155" s="78">
        <f t="shared" ca="1" si="16"/>
        <v>-572001218.79112494</v>
      </c>
    </row>
    <row r="156" spans="1:6">
      <c r="A156" s="37">
        <v>6</v>
      </c>
      <c r="B156" s="38">
        <f t="shared" si="12"/>
        <v>43981</v>
      </c>
      <c r="C156" s="78">
        <f t="shared" ca="1" si="13"/>
        <v>572001218.79112494</v>
      </c>
      <c r="D156" s="103">
        <f t="shared" ca="1" si="14"/>
        <v>600601903.21200967</v>
      </c>
      <c r="E156" s="78">
        <f t="shared" ca="1" si="15"/>
        <v>-28600684.420884728</v>
      </c>
      <c r="F156" s="78">
        <f t="shared" ca="1" si="16"/>
        <v>-1172603122.0031347</v>
      </c>
    </row>
    <row r="157" spans="1:6">
      <c r="A157" s="37">
        <v>7</v>
      </c>
      <c r="B157" s="38">
        <f t="shared" si="12"/>
        <v>44165</v>
      </c>
      <c r="C157" s="78">
        <f t="shared" ca="1" si="13"/>
        <v>572001218.79112494</v>
      </c>
      <c r="D157" s="103">
        <f t="shared" ca="1" si="14"/>
        <v>630632653.02868462</v>
      </c>
      <c r="E157" s="78">
        <f t="shared" ca="1" si="15"/>
        <v>-58631434.237559721</v>
      </c>
      <c r="F157" s="78">
        <f t="shared" ca="1" si="16"/>
        <v>-1803235775.0318193</v>
      </c>
    </row>
    <row r="158" spans="1:6">
      <c r="A158" s="37">
        <v>8</v>
      </c>
      <c r="B158" s="38">
        <f t="shared" si="12"/>
        <v>44346</v>
      </c>
      <c r="C158" s="78">
        <f t="shared" ca="1" si="13"/>
        <v>572001218.79112494</v>
      </c>
      <c r="D158" s="103">
        <f t="shared" ca="1" si="14"/>
        <v>662164973.06971073</v>
      </c>
      <c r="E158" s="78">
        <f t="shared" ca="1" si="15"/>
        <v>-90163754.278585747</v>
      </c>
      <c r="F158" s="78">
        <f t="shared" ca="1" si="16"/>
        <v>-2465400748.1015301</v>
      </c>
    </row>
    <row r="159" spans="1:6">
      <c r="A159" s="37">
        <v>9</v>
      </c>
      <c r="B159" s="38">
        <f t="shared" si="12"/>
        <v>44530</v>
      </c>
      <c r="C159" s="78">
        <f t="shared" ca="1" si="13"/>
        <v>572001218.79112494</v>
      </c>
      <c r="D159" s="103">
        <f t="shared" ca="1" si="14"/>
        <v>695273943.48301685</v>
      </c>
      <c r="E159" s="78">
        <f t="shared" ca="1" si="15"/>
        <v>-123272724.69189192</v>
      </c>
      <c r="F159" s="78">
        <f t="shared" ca="1" si="16"/>
        <v>-3160674691.584547</v>
      </c>
    </row>
    <row r="160" spans="1:6">
      <c r="A160" s="37">
        <v>10</v>
      </c>
      <c r="B160" s="38">
        <f t="shared" si="12"/>
        <v>44711</v>
      </c>
      <c r="C160" s="78">
        <f t="shared" ca="1" si="13"/>
        <v>572001218.79112494</v>
      </c>
      <c r="D160" s="103">
        <f t="shared" ca="1" si="14"/>
        <v>730038398.50576615</v>
      </c>
      <c r="E160" s="78">
        <f t="shared" ca="1" si="15"/>
        <v>-158037179.71464118</v>
      </c>
      <c r="F160" s="78">
        <f t="shared" ca="1" si="16"/>
        <v>-3890713090.090313</v>
      </c>
    </row>
    <row r="161" spans="1:6">
      <c r="A161" s="37">
        <v>11</v>
      </c>
      <c r="B161" s="38">
        <f t="shared" si="12"/>
        <v>44895</v>
      </c>
      <c r="C161" s="78">
        <f t="shared" ca="1" si="13"/>
        <v>572001218.79112494</v>
      </c>
      <c r="D161" s="103">
        <f t="shared" ca="1" si="14"/>
        <v>766541114.17290878</v>
      </c>
      <c r="E161" s="78">
        <f t="shared" ca="1" si="15"/>
        <v>-194539895.38178384</v>
      </c>
      <c r="F161" s="78">
        <f t="shared" ca="1" si="16"/>
        <v>-4657254204.2632217</v>
      </c>
    </row>
    <row r="162" spans="1:6">
      <c r="A162" s="37">
        <v>12</v>
      </c>
      <c r="B162" s="38">
        <f t="shared" si="12"/>
        <v>45076</v>
      </c>
      <c r="C162" s="78">
        <f t="shared" ca="1" si="13"/>
        <v>572001218.79112494</v>
      </c>
      <c r="D162" s="103">
        <f t="shared" ca="1" si="14"/>
        <v>804869005.41136861</v>
      </c>
      <c r="E162" s="78">
        <f t="shared" ca="1" si="15"/>
        <v>-232867786.62024373</v>
      </c>
      <c r="F162" s="78">
        <f t="shared" ca="1" si="16"/>
        <v>-5462123209.6745901</v>
      </c>
    </row>
    <row r="163" spans="1:6">
      <c r="A163" s="37">
        <v>13</v>
      </c>
      <c r="B163" s="38">
        <f t="shared" si="12"/>
        <v>45260</v>
      </c>
      <c r="C163" s="78">
        <f t="shared" ca="1" si="13"/>
        <v>572001218.79112494</v>
      </c>
      <c r="D163" s="103">
        <f t="shared" ca="1" si="14"/>
        <v>845113332.98915291</v>
      </c>
      <c r="E163" s="78">
        <f t="shared" ca="1" si="15"/>
        <v>-273112114.19802803</v>
      </c>
      <c r="F163" s="78">
        <f t="shared" ref="F163:F210" ca="1" si="17">F162-D163</f>
        <v>-6307236542.663743</v>
      </c>
    </row>
    <row r="164" spans="1:6">
      <c r="A164" s="37">
        <v>14</v>
      </c>
      <c r="B164" s="38">
        <f t="shared" si="12"/>
        <v>45442</v>
      </c>
      <c r="C164" s="78">
        <f t="shared" ca="1" si="13"/>
        <v>572001218.79112494</v>
      </c>
      <c r="D164" s="103">
        <f t="shared" ca="1" si="14"/>
        <v>887369920.81214356</v>
      </c>
      <c r="E164" s="78">
        <f t="shared" ca="1" si="15"/>
        <v>-315368702.02101862</v>
      </c>
      <c r="F164" s="78">
        <f t="shared" ca="1" si="17"/>
        <v>-7194606463.4758863</v>
      </c>
    </row>
    <row r="165" spans="1:6">
      <c r="A165" s="37">
        <v>15</v>
      </c>
      <c r="B165" s="38">
        <f t="shared" si="12"/>
        <v>45626</v>
      </c>
      <c r="C165" s="78">
        <f t="shared" ca="1" si="13"/>
        <v>572001218.79112494</v>
      </c>
      <c r="D165" s="103">
        <f t="shared" ca="1" si="14"/>
        <v>931739384.08596444</v>
      </c>
      <c r="E165" s="78">
        <f t="shared" ca="1" si="15"/>
        <v>-359738165.2948395</v>
      </c>
      <c r="F165" s="78">
        <f t="shared" ca="1" si="17"/>
        <v>-8126345847.5618505</v>
      </c>
    </row>
    <row r="166" spans="1:6">
      <c r="A166" s="37">
        <v>16</v>
      </c>
      <c r="B166" s="38">
        <f t="shared" si="12"/>
        <v>45807</v>
      </c>
      <c r="C166" s="78">
        <f t="shared" ca="1" si="13"/>
        <v>572001218.79112494</v>
      </c>
      <c r="D166" s="103">
        <f t="shared" ca="1" si="14"/>
        <v>978327368.88619137</v>
      </c>
      <c r="E166" s="78">
        <f t="shared" ca="1" si="15"/>
        <v>-406326150.09506637</v>
      </c>
      <c r="F166" s="78">
        <f t="shared" ca="1" si="17"/>
        <v>-9104673216.4480419</v>
      </c>
    </row>
    <row r="167" spans="1:6">
      <c r="A167" s="37">
        <v>17</v>
      </c>
      <c r="B167" s="38">
        <f t="shared" si="12"/>
        <v>45991</v>
      </c>
      <c r="C167" s="78">
        <f t="shared" ca="1" si="13"/>
        <v>572001218.79112494</v>
      </c>
      <c r="D167" s="103">
        <f t="shared" ca="1" si="14"/>
        <v>1027244803.707333</v>
      </c>
      <c r="E167" s="78">
        <f t="shared" ca="1" si="15"/>
        <v>-455243584.91620803</v>
      </c>
      <c r="F167" s="78">
        <f t="shared" ca="1" si="17"/>
        <v>-10131918020.155375</v>
      </c>
    </row>
    <row r="168" spans="1:6">
      <c r="A168" s="37">
        <v>18</v>
      </c>
      <c r="B168" s="38">
        <f t="shared" si="12"/>
        <v>46172</v>
      </c>
      <c r="C168" s="78">
        <f t="shared" ca="1" si="13"/>
        <v>572001218.79112494</v>
      </c>
      <c r="D168" s="103">
        <f t="shared" ca="1" si="14"/>
        <v>1078608163.5895357</v>
      </c>
      <c r="E168" s="78">
        <f t="shared" ca="1" si="15"/>
        <v>-506606944.79841065</v>
      </c>
      <c r="F168" s="78">
        <f t="shared" ca="1" si="17"/>
        <v>-11210526183.744911</v>
      </c>
    </row>
    <row r="169" spans="1:6">
      <c r="A169" s="37">
        <v>19</v>
      </c>
      <c r="B169" s="38">
        <f t="shared" si="12"/>
        <v>46356</v>
      </c>
      <c r="C169" s="78">
        <f t="shared" ca="1" si="13"/>
        <v>572001218.79112494</v>
      </c>
      <c r="D169" s="103">
        <f t="shared" ca="1" si="14"/>
        <v>1132539747.4519107</v>
      </c>
      <c r="E169" s="78">
        <f t="shared" ca="1" si="15"/>
        <v>-560538528.66078579</v>
      </c>
      <c r="F169" s="78">
        <f t="shared" ca="1" si="17"/>
        <v>-12343065931.196821</v>
      </c>
    </row>
    <row r="170" spans="1:6">
      <c r="A170" s="37">
        <v>20</v>
      </c>
      <c r="B170" s="38">
        <f t="shared" si="12"/>
        <v>46537</v>
      </c>
      <c r="C170" s="78">
        <f t="shared" ca="1" si="13"/>
        <v>572001218.79112494</v>
      </c>
      <c r="D170" s="103">
        <f t="shared" ca="1" si="14"/>
        <v>1189167969.2928309</v>
      </c>
      <c r="E170" s="78">
        <f t="shared" ca="1" si="15"/>
        <v>-617166750.501706</v>
      </c>
      <c r="F170" s="78">
        <f t="shared" ca="1" si="17"/>
        <v>-13532233900.489653</v>
      </c>
    </row>
    <row r="171" spans="1:6">
      <c r="A171" s="37">
        <v>21</v>
      </c>
      <c r="B171" s="38">
        <f t="shared" si="12"/>
        <v>46721</v>
      </c>
      <c r="C171" s="78">
        <f t="shared" ca="1" si="13"/>
        <v>572001218.79112494</v>
      </c>
      <c r="D171" s="103">
        <f t="shared" ca="1" si="14"/>
        <v>1248627663.9505591</v>
      </c>
      <c r="E171" s="78">
        <f t="shared" ca="1" si="15"/>
        <v>-676626445.15943408</v>
      </c>
      <c r="F171" s="78">
        <f t="shared" ca="1" si="17"/>
        <v>-14780861564.440212</v>
      </c>
    </row>
    <row r="172" spans="1:6">
      <c r="A172" s="37">
        <v>22</v>
      </c>
      <c r="B172" s="38">
        <f t="shared" si="12"/>
        <v>46903</v>
      </c>
      <c r="C172" s="78">
        <f t="shared" ca="1" si="13"/>
        <v>572001218.79112494</v>
      </c>
      <c r="D172" s="103">
        <f t="shared" ca="1" si="14"/>
        <v>1311060408.1522408</v>
      </c>
      <c r="E172" s="78">
        <f t="shared" ca="1" si="15"/>
        <v>-739059189.36111581</v>
      </c>
      <c r="F172" s="78">
        <f t="shared" ca="1" si="17"/>
        <v>-16091921972.592453</v>
      </c>
    </row>
    <row r="173" spans="1:6">
      <c r="A173" s="37">
        <v>23</v>
      </c>
      <c r="B173" s="38">
        <f t="shared" si="12"/>
        <v>47087</v>
      </c>
      <c r="C173" s="78">
        <f t="shared" ca="1" si="13"/>
        <v>572001218.79112494</v>
      </c>
      <c r="D173" s="103">
        <f t="shared" ca="1" si="14"/>
        <v>1376614857.6156979</v>
      </c>
      <c r="E173" s="78">
        <f t="shared" ca="1" si="15"/>
        <v>-804613638.8245728</v>
      </c>
      <c r="F173" s="78">
        <f t="shared" ca="1" si="17"/>
        <v>-17468536830.208153</v>
      </c>
    </row>
    <row r="174" spans="1:6">
      <c r="A174" s="37">
        <v>24</v>
      </c>
      <c r="B174" s="38">
        <f t="shared" si="12"/>
        <v>47268</v>
      </c>
      <c r="C174" s="78">
        <f t="shared" ca="1" si="13"/>
        <v>572001218.79112494</v>
      </c>
      <c r="D174" s="103">
        <f t="shared" ca="1" si="14"/>
        <v>1445447101.0066776</v>
      </c>
      <c r="E174" s="78">
        <f t="shared" ca="1" si="15"/>
        <v>-873445882.21555257</v>
      </c>
      <c r="F174" s="78">
        <f t="shared" ca="1" si="17"/>
        <v>-18913983931.214828</v>
      </c>
    </row>
    <row r="175" spans="1:6">
      <c r="A175" s="37">
        <v>25</v>
      </c>
      <c r="B175" s="38">
        <f t="shared" si="12"/>
        <v>47452</v>
      </c>
      <c r="C175" s="78">
        <f t="shared" ca="1" si="13"/>
        <v>572001218.79112494</v>
      </c>
      <c r="D175" s="103">
        <f t="shared" ca="1" si="14"/>
        <v>1517721031.5943513</v>
      </c>
      <c r="E175" s="78">
        <f t="shared" ca="1" si="15"/>
        <v>-945719812.80322647</v>
      </c>
      <c r="F175" s="78">
        <f t="shared" ca="1" si="17"/>
        <v>-20431704962.809181</v>
      </c>
    </row>
    <row r="176" spans="1:6">
      <c r="A176" s="37">
        <v>26</v>
      </c>
      <c r="B176" s="38">
        <f t="shared" si="12"/>
        <v>47633</v>
      </c>
      <c r="C176" s="78">
        <f t="shared" ca="1" si="13"/>
        <v>572001218.79112494</v>
      </c>
      <c r="D176" s="103">
        <f t="shared" ca="1" si="14"/>
        <v>1593608737.4899936</v>
      </c>
      <c r="E176" s="78">
        <f t="shared" ca="1" si="15"/>
        <v>-1021607518.6988685</v>
      </c>
      <c r="F176" s="78">
        <f t="shared" ca="1" si="17"/>
        <v>-22025313700.299175</v>
      </c>
    </row>
    <row r="177" spans="1:6">
      <c r="A177" s="37">
        <v>27</v>
      </c>
      <c r="B177" s="38">
        <f t="shared" si="12"/>
        <v>47817</v>
      </c>
      <c r="C177" s="78">
        <f t="shared" ca="1" si="13"/>
        <v>572001218.79112494</v>
      </c>
      <c r="D177" s="103">
        <f t="shared" ca="1" si="14"/>
        <v>1673290911.3980169</v>
      </c>
      <c r="E177" s="78">
        <f t="shared" ca="1" si="15"/>
        <v>-1101289692.6068921</v>
      </c>
      <c r="F177" s="78">
        <f t="shared" ca="1" si="17"/>
        <v>-23698604611.697193</v>
      </c>
    </row>
    <row r="178" spans="1:6">
      <c r="A178" s="37">
        <v>28</v>
      </c>
      <c r="B178" s="38">
        <f t="shared" si="12"/>
        <v>47998</v>
      </c>
      <c r="C178" s="78">
        <f t="shared" ca="1" si="13"/>
        <v>572001218.79112494</v>
      </c>
      <c r="D178" s="103">
        <f t="shared" ca="1" si="14"/>
        <v>1756957280.8550115</v>
      </c>
      <c r="E178" s="78">
        <f t="shared" ca="1" si="15"/>
        <v>-1184956062.0638864</v>
      </c>
      <c r="F178" s="78">
        <f t="shared" ca="1" si="17"/>
        <v>-25455561892.552204</v>
      </c>
    </row>
    <row r="179" spans="1:6">
      <c r="A179" s="37">
        <v>29</v>
      </c>
      <c r="B179" s="38">
        <f t="shared" si="12"/>
        <v>48182</v>
      </c>
      <c r="C179" s="78">
        <f t="shared" ca="1" si="13"/>
        <v>572001218.79112494</v>
      </c>
      <c r="D179" s="103">
        <f t="shared" ca="1" si="14"/>
        <v>1844807059.9811978</v>
      </c>
      <c r="E179" s="78">
        <f t="shared" ca="1" si="15"/>
        <v>-1272805841.190073</v>
      </c>
      <c r="F179" s="78">
        <f t="shared" ca="1" si="17"/>
        <v>-27300368952.533401</v>
      </c>
    </row>
    <row r="180" spans="1:6">
      <c r="A180" s="37">
        <v>30</v>
      </c>
      <c r="B180" s="38">
        <f t="shared" si="12"/>
        <v>48364</v>
      </c>
      <c r="C180" s="78">
        <f t="shared" ca="1" si="13"/>
        <v>572001218.79112494</v>
      </c>
      <c r="D180" s="103">
        <f t="shared" ca="1" si="14"/>
        <v>1937049423.8199534</v>
      </c>
      <c r="E180" s="78">
        <f t="shared" ca="1" si="15"/>
        <v>-1365048205.0288284</v>
      </c>
      <c r="F180" s="78">
        <f t="shared" ca="1" si="17"/>
        <v>-29237418376.353355</v>
      </c>
    </row>
    <row r="181" spans="1:6">
      <c r="A181" s="37">
        <v>31</v>
      </c>
      <c r="B181" s="38">
        <f t="shared" si="12"/>
        <v>48548</v>
      </c>
      <c r="C181" s="78">
        <f t="shared" ca="1" si="13"/>
        <v>572001218.79112494</v>
      </c>
      <c r="D181" s="103">
        <f t="shared" ca="1" si="14"/>
        <v>2033904006.3948231</v>
      </c>
      <c r="E181" s="78">
        <f t="shared" ca="1" si="15"/>
        <v>-1461902787.603698</v>
      </c>
      <c r="F181" s="78">
        <f t="shared" ca="1" si="17"/>
        <v>-31271322382.748177</v>
      </c>
    </row>
    <row r="182" spans="1:6">
      <c r="A182" s="37">
        <v>32</v>
      </c>
      <c r="B182" s="38">
        <f t="shared" si="12"/>
        <v>48729</v>
      </c>
      <c r="C182" s="78">
        <f t="shared" ca="1" si="13"/>
        <v>572001218.79112494</v>
      </c>
      <c r="D182" s="103">
        <f t="shared" ca="1" si="14"/>
        <v>2135601423.6699309</v>
      </c>
      <c r="E182" s="78">
        <f t="shared" ca="1" si="15"/>
        <v>-1563600204.8788059</v>
      </c>
      <c r="F182" s="78">
        <f t="shared" ca="1" si="17"/>
        <v>-33406923806.418106</v>
      </c>
    </row>
    <row r="183" spans="1:6">
      <c r="A183" s="37">
        <v>33</v>
      </c>
      <c r="B183" s="38">
        <f t="shared" si="12"/>
        <v>48913</v>
      </c>
      <c r="C183" s="78">
        <f t="shared" ca="1" si="13"/>
        <v>572001218.79112494</v>
      </c>
      <c r="D183" s="103">
        <f t="shared" ca="1" si="14"/>
        <v>2242383822.6589789</v>
      </c>
      <c r="E183" s="78">
        <f t="shared" ca="1" si="15"/>
        <v>-1670382603.8678541</v>
      </c>
      <c r="F183" s="78">
        <f t="shared" ca="1" si="17"/>
        <v>-35649307629.077087</v>
      </c>
    </row>
    <row r="184" spans="1:6">
      <c r="A184" s="37">
        <v>34</v>
      </c>
      <c r="B184" s="38">
        <f t="shared" si="12"/>
        <v>49094</v>
      </c>
      <c r="C184" s="78">
        <f t="shared" ca="1" si="13"/>
        <v>572001218.79112494</v>
      </c>
      <c r="D184" s="103">
        <f t="shared" ca="1" si="14"/>
        <v>2354505457.9902949</v>
      </c>
      <c r="E184" s="78">
        <f t="shared" ca="1" si="15"/>
        <v>-1782504239.1991701</v>
      </c>
      <c r="F184" s="78">
        <f t="shared" ca="1" si="17"/>
        <v>-38003813087.067383</v>
      </c>
    </row>
    <row r="185" spans="1:6">
      <c r="A185" s="37">
        <v>35</v>
      </c>
      <c r="B185" s="38">
        <f t="shared" si="12"/>
        <v>49278</v>
      </c>
      <c r="C185" s="78">
        <f t="shared" ca="1" si="13"/>
        <v>572001218.79112494</v>
      </c>
      <c r="D185" s="103">
        <f t="shared" ca="1" si="14"/>
        <v>2472233297.3007588</v>
      </c>
      <c r="E185" s="78">
        <f t="shared" ca="1" si="15"/>
        <v>-1900232078.509634</v>
      </c>
      <c r="F185" s="78">
        <f t="shared" ca="1" si="17"/>
        <v>-40476046384.368141</v>
      </c>
    </row>
    <row r="186" spans="1:6">
      <c r="A186" s="37">
        <v>36</v>
      </c>
      <c r="B186" s="38">
        <f t="shared" si="12"/>
        <v>49459</v>
      </c>
      <c r="C186" s="78">
        <f t="shared" ca="1" si="13"/>
        <v>572001218.79112494</v>
      </c>
      <c r="D186" s="103">
        <f t="shared" ca="1" si="14"/>
        <v>2595847656.9000907</v>
      </c>
      <c r="E186" s="78">
        <f t="shared" ca="1" si="15"/>
        <v>-2023846438.1089659</v>
      </c>
      <c r="F186" s="78">
        <f t="shared" ca="1" si="17"/>
        <v>-43071894041.268234</v>
      </c>
    </row>
    <row r="187" spans="1:6">
      <c r="A187" s="37">
        <v>37</v>
      </c>
      <c r="B187" s="38">
        <f t="shared" si="12"/>
        <v>49643</v>
      </c>
      <c r="C187" s="78">
        <f t="shared" ca="1" si="13"/>
        <v>572001218.79112494</v>
      </c>
      <c r="D187" s="103">
        <f t="shared" ca="1" si="14"/>
        <v>2725642869.2190413</v>
      </c>
      <c r="E187" s="78">
        <f t="shared" ca="1" si="15"/>
        <v>-2153641650.4279165</v>
      </c>
      <c r="F187" s="78">
        <f t="shared" ca="1" si="17"/>
        <v>-45797536910.487274</v>
      </c>
    </row>
    <row r="188" spans="1:6">
      <c r="A188" s="37">
        <v>38</v>
      </c>
      <c r="B188" s="38">
        <f t="shared" si="12"/>
        <v>49825</v>
      </c>
      <c r="C188" s="78">
        <f t="shared" ca="1" si="13"/>
        <v>572001218.79112494</v>
      </c>
      <c r="D188" s="103">
        <f t="shared" ca="1" si="14"/>
        <v>2861927983.6307211</v>
      </c>
      <c r="E188" s="78">
        <f t="shared" ca="1" si="15"/>
        <v>-2289926764.8395963</v>
      </c>
      <c r="F188" s="78">
        <f t="shared" ca="1" si="17"/>
        <v>-48659464894.117996</v>
      </c>
    </row>
    <row r="189" spans="1:6">
      <c r="A189" s="37">
        <v>39</v>
      </c>
      <c r="B189" s="38">
        <f t="shared" si="12"/>
        <v>50009</v>
      </c>
      <c r="C189" s="78">
        <f t="shared" ca="1" si="13"/>
        <v>572001218.79112494</v>
      </c>
      <c r="D189" s="103">
        <f t="shared" ca="1" si="14"/>
        <v>3005027502.3137593</v>
      </c>
      <c r="E189" s="78">
        <f t="shared" ca="1" si="15"/>
        <v>-2433026283.5226345</v>
      </c>
      <c r="F189" s="78">
        <f t="shared" ca="1" si="17"/>
        <v>-51664492396.431755</v>
      </c>
    </row>
    <row r="190" spans="1:6">
      <c r="A190" s="37">
        <v>40</v>
      </c>
      <c r="B190" s="38">
        <f t="shared" si="12"/>
        <v>50190</v>
      </c>
      <c r="C190" s="78">
        <f t="shared" ca="1" si="13"/>
        <v>572001218.79112494</v>
      </c>
      <c r="D190" s="103">
        <f t="shared" ca="1" si="14"/>
        <v>3155282152.9094248</v>
      </c>
      <c r="E190" s="78">
        <f t="shared" ca="1" si="15"/>
        <v>-2583280934.1183</v>
      </c>
      <c r="F190" s="78">
        <f t="shared" ca="1" si="17"/>
        <v>-54819774549.341179</v>
      </c>
    </row>
    <row r="191" spans="1:6">
      <c r="A191" s="37">
        <v>41</v>
      </c>
      <c r="B191" s="38">
        <f t="shared" si="12"/>
        <v>50374</v>
      </c>
      <c r="C191" s="78">
        <f t="shared" ca="1" si="13"/>
        <v>572001218.79112494</v>
      </c>
      <c r="D191" s="103">
        <f t="shared" ca="1" si="14"/>
        <v>3313049699.8124423</v>
      </c>
      <c r="E191" s="78">
        <f t="shared" ca="1" si="15"/>
        <v>-2741048481.0213175</v>
      </c>
      <c r="F191" s="78">
        <f t="shared" ca="1" si="17"/>
        <v>-58132824249.153618</v>
      </c>
    </row>
    <row r="192" spans="1:6">
      <c r="A192" s="37">
        <v>42</v>
      </c>
      <c r="B192" s="38">
        <f t="shared" si="12"/>
        <v>50555</v>
      </c>
      <c r="C192" s="78">
        <f t="shared" ca="1" si="13"/>
        <v>572001218.79112494</v>
      </c>
      <c r="D192" s="103">
        <f t="shared" ca="1" si="14"/>
        <v>3478705796.0272374</v>
      </c>
      <c r="E192" s="78">
        <f t="shared" ca="1" si="15"/>
        <v>-2906704577.2361126</v>
      </c>
      <c r="F192" s="78">
        <f t="shared" ca="1" si="17"/>
        <v>-61611530045.180855</v>
      </c>
    </row>
    <row r="193" spans="1:6">
      <c r="A193" s="37">
        <v>43</v>
      </c>
      <c r="B193" s="38">
        <f t="shared" si="12"/>
        <v>50739</v>
      </c>
      <c r="C193" s="78">
        <f t="shared" ca="1" si="13"/>
        <v>572001218.79112494</v>
      </c>
      <c r="D193" s="103">
        <f t="shared" ca="1" si="14"/>
        <v>3652644877.6179166</v>
      </c>
      <c r="E193" s="78">
        <f t="shared" ca="1" si="15"/>
        <v>-3080643658.8267918</v>
      </c>
      <c r="F193" s="78">
        <f t="shared" ca="1" si="17"/>
        <v>-65264174922.798775</v>
      </c>
    </row>
    <row r="194" spans="1:6">
      <c r="A194" s="37">
        <v>44</v>
      </c>
      <c r="B194" s="38">
        <f t="shared" si="12"/>
        <v>50920</v>
      </c>
      <c r="C194" s="78">
        <f t="shared" ca="1" si="13"/>
        <v>572001218.79112494</v>
      </c>
      <c r="D194" s="103">
        <f t="shared" ca="1" si="14"/>
        <v>3835281102.8817291</v>
      </c>
      <c r="E194" s="78">
        <f t="shared" ca="1" si="15"/>
        <v>-3263279884.0906043</v>
      </c>
      <c r="F194" s="78">
        <f t="shared" ca="1" si="17"/>
        <v>-69099456025.680511</v>
      </c>
    </row>
    <row r="195" spans="1:6">
      <c r="A195" s="37">
        <v>45</v>
      </c>
      <c r="B195" s="38">
        <f t="shared" si="12"/>
        <v>51104</v>
      </c>
      <c r="C195" s="78">
        <f t="shared" ca="1" si="13"/>
        <v>572001218.79112494</v>
      </c>
      <c r="D195" s="103">
        <f t="shared" ca="1" si="14"/>
        <v>4027049338.4822183</v>
      </c>
      <c r="E195" s="78">
        <f t="shared" ca="1" si="15"/>
        <v>-3455048119.6910934</v>
      </c>
      <c r="F195" s="78">
        <f t="shared" ca="1" si="17"/>
        <v>-73126505364.162735</v>
      </c>
    </row>
    <row r="196" spans="1:6">
      <c r="A196" s="37">
        <v>46</v>
      </c>
      <c r="B196" s="38">
        <f t="shared" si="12"/>
        <v>51286</v>
      </c>
      <c r="C196" s="78">
        <f t="shared" ca="1" si="13"/>
        <v>572001218.79112494</v>
      </c>
      <c r="D196" s="103">
        <f t="shared" ca="1" si="14"/>
        <v>4228406194.8901086</v>
      </c>
      <c r="E196" s="78">
        <f t="shared" ca="1" si="15"/>
        <v>-3656404976.0989838</v>
      </c>
      <c r="F196" s="78">
        <f t="shared" ca="1" si="17"/>
        <v>-77354911559.052841</v>
      </c>
    </row>
    <row r="197" spans="1:6">
      <c r="A197" s="37">
        <v>47</v>
      </c>
      <c r="B197" s="38">
        <f t="shared" si="12"/>
        <v>51470</v>
      </c>
      <c r="C197" s="78">
        <f t="shared" ca="1" si="13"/>
        <v>572001218.79112494</v>
      </c>
      <c r="D197" s="103">
        <f t="shared" ca="1" si="14"/>
        <v>4439831113.5973663</v>
      </c>
      <c r="E197" s="78">
        <f t="shared" ca="1" si="15"/>
        <v>-3867829894.8062415</v>
      </c>
      <c r="F197" s="78">
        <f t="shared" ca="1" si="17"/>
        <v>-81794742672.650208</v>
      </c>
    </row>
    <row r="198" spans="1:6">
      <c r="A198" s="37">
        <v>48</v>
      </c>
      <c r="B198" s="38">
        <f t="shared" si="12"/>
        <v>51651</v>
      </c>
      <c r="C198" s="78">
        <f t="shared" ca="1" si="13"/>
        <v>572001218.79112494</v>
      </c>
      <c r="D198" s="103">
        <f t="shared" ca="1" si="14"/>
        <v>4661827508.6931486</v>
      </c>
      <c r="E198" s="78">
        <f t="shared" ca="1" si="15"/>
        <v>-4089826289.9020233</v>
      </c>
      <c r="F198" s="78">
        <f t="shared" ca="1" si="17"/>
        <v>-86456570181.343353</v>
      </c>
    </row>
    <row r="199" spans="1:6">
      <c r="A199" s="37">
        <v>49</v>
      </c>
      <c r="B199" s="38">
        <f t="shared" si="12"/>
        <v>51835</v>
      </c>
      <c r="C199" s="78">
        <f t="shared" ca="1" si="13"/>
        <v>572001218.79112494</v>
      </c>
      <c r="D199" s="103">
        <f t="shared" ca="1" si="14"/>
        <v>4894923965.5197906</v>
      </c>
      <c r="E199" s="78">
        <f t="shared" ca="1" si="15"/>
        <v>-4322922746.7286654</v>
      </c>
      <c r="F199" s="78">
        <f t="shared" ca="1" si="17"/>
        <v>-91351494146.863144</v>
      </c>
    </row>
    <row r="200" spans="1:6">
      <c r="A200" s="37">
        <v>50</v>
      </c>
      <c r="B200" s="38">
        <f t="shared" si="12"/>
        <v>52016</v>
      </c>
      <c r="C200" s="78">
        <f t="shared" ca="1" si="13"/>
        <v>572001218.79112494</v>
      </c>
      <c r="D200" s="103">
        <f t="shared" ca="1" si="14"/>
        <v>5139675499.2629023</v>
      </c>
      <c r="E200" s="78">
        <f t="shared" ca="1" si="15"/>
        <v>-4567674280.471777</v>
      </c>
      <c r="F200" s="78">
        <f t="shared" ca="1" si="17"/>
        <v>-96491169646.126053</v>
      </c>
    </row>
    <row r="201" spans="1:6">
      <c r="A201" s="37">
        <v>51</v>
      </c>
      <c r="B201" s="38">
        <f t="shared" si="12"/>
        <v>52200</v>
      </c>
      <c r="C201" s="78">
        <f t="shared" ca="1" si="13"/>
        <v>572001218.79112494</v>
      </c>
      <c r="D201" s="103">
        <f t="shared" ca="1" si="14"/>
        <v>5396664876.4723425</v>
      </c>
      <c r="E201" s="78">
        <f t="shared" ca="1" si="15"/>
        <v>-4824663657.6812172</v>
      </c>
      <c r="F201" s="78">
        <f t="shared" ca="1" si="17"/>
        <v>-101887834522.59839</v>
      </c>
    </row>
    <row r="202" spans="1:6">
      <c r="A202" s="37">
        <v>52</v>
      </c>
      <c r="B202" s="38">
        <f t="shared" si="12"/>
        <v>52381</v>
      </c>
      <c r="C202" s="78">
        <f t="shared" ca="1" si="13"/>
        <v>572001218.79112494</v>
      </c>
      <c r="D202" s="103">
        <f t="shared" ca="1" si="14"/>
        <v>5666504002.6606741</v>
      </c>
      <c r="E202" s="78">
        <f t="shared" ca="1" si="15"/>
        <v>-5094502783.8695488</v>
      </c>
      <c r="F202" s="78">
        <f t="shared" ca="1" si="17"/>
        <v>-107554338525.25906</v>
      </c>
    </row>
    <row r="203" spans="1:6">
      <c r="A203" s="37">
        <v>53</v>
      </c>
      <c r="B203" s="38">
        <f t="shared" si="12"/>
        <v>52565</v>
      </c>
      <c r="C203" s="78">
        <f t="shared" ca="1" si="13"/>
        <v>572001218.79112494</v>
      </c>
      <c r="D203" s="103">
        <f t="shared" ca="1" si="14"/>
        <v>5949835379.2830706</v>
      </c>
      <c r="E203" s="78">
        <f t="shared" ca="1" si="15"/>
        <v>-5377834160.4919453</v>
      </c>
      <c r="F203" s="78">
        <f t="shared" ca="1" si="17"/>
        <v>-113504173904.54213</v>
      </c>
    </row>
    <row r="204" spans="1:6">
      <c r="A204" s="37">
        <v>54</v>
      </c>
      <c r="B204" s="38">
        <f t="shared" si="12"/>
        <v>52747</v>
      </c>
      <c r="C204" s="78">
        <f t="shared" ca="1" si="13"/>
        <v>572001218.79112494</v>
      </c>
      <c r="D204" s="103">
        <f t="shared" ca="1" si="14"/>
        <v>6247333633.5677872</v>
      </c>
      <c r="E204" s="78">
        <f t="shared" ca="1" si="15"/>
        <v>-5675332414.7766619</v>
      </c>
      <c r="F204" s="78">
        <f t="shared" ca="1" si="17"/>
        <v>-119751507538.10992</v>
      </c>
    </row>
    <row r="205" spans="1:6">
      <c r="A205" s="37">
        <v>55</v>
      </c>
      <c r="B205" s="38">
        <f t="shared" si="12"/>
        <v>52931</v>
      </c>
      <c r="C205" s="78">
        <f t="shared" ca="1" si="13"/>
        <v>572001218.79112494</v>
      </c>
      <c r="D205" s="103">
        <f t="shared" ca="1" si="14"/>
        <v>6559707124.839838</v>
      </c>
      <c r="E205" s="78">
        <f t="shared" ca="1" si="15"/>
        <v>-5987705906.0487127</v>
      </c>
      <c r="F205" s="78">
        <f t="shared" ca="1" si="17"/>
        <v>-126311214662.94977</v>
      </c>
    </row>
    <row r="206" spans="1:6">
      <c r="A206" s="37">
        <v>56</v>
      </c>
      <c r="B206" s="38">
        <f t="shared" si="12"/>
        <v>53112</v>
      </c>
      <c r="C206" s="78">
        <f t="shared" ca="1" si="13"/>
        <v>572001218.79112494</v>
      </c>
      <c r="D206" s="103">
        <f t="shared" ca="1" si="14"/>
        <v>6887699631.1625957</v>
      </c>
      <c r="E206" s="78">
        <f t="shared" ca="1" si="15"/>
        <v>-6315698412.3714705</v>
      </c>
      <c r="F206" s="78">
        <f t="shared" ca="1" si="17"/>
        <v>-133198914294.11237</v>
      </c>
    </row>
    <row r="207" spans="1:6">
      <c r="A207" s="37">
        <v>57</v>
      </c>
      <c r="B207" s="38">
        <f t="shared" si="12"/>
        <v>53296</v>
      </c>
      <c r="C207" s="78">
        <f t="shared" ca="1" si="13"/>
        <v>572001218.79112494</v>
      </c>
      <c r="D207" s="103">
        <f t="shared" ca="1" si="14"/>
        <v>7232092120.313324</v>
      </c>
      <c r="E207" s="78">
        <f t="shared" ca="1" si="15"/>
        <v>-6660090901.5221987</v>
      </c>
      <c r="F207" s="78">
        <f t="shared" ca="1" si="17"/>
        <v>-140431006414.42569</v>
      </c>
    </row>
    <row r="208" spans="1:6">
      <c r="A208" s="37">
        <v>58</v>
      </c>
      <c r="B208" s="38">
        <f t="shared" si="12"/>
        <v>53477</v>
      </c>
      <c r="C208" s="78">
        <f t="shared" ca="1" si="13"/>
        <v>572001218.79112494</v>
      </c>
      <c r="D208" s="103">
        <f t="shared" ca="1" si="14"/>
        <v>7593704609.3094015</v>
      </c>
      <c r="E208" s="78">
        <f t="shared" ca="1" si="15"/>
        <v>-7021703390.5182762</v>
      </c>
      <c r="F208" s="37">
        <f t="shared" ca="1" si="17"/>
        <v>-148024711023.73508</v>
      </c>
    </row>
    <row r="209" spans="1:6">
      <c r="A209" s="37">
        <v>59</v>
      </c>
      <c r="B209" s="38">
        <f t="shared" si="12"/>
        <v>53661</v>
      </c>
      <c r="C209" s="78">
        <f t="shared" ca="1" si="13"/>
        <v>572001218.79112494</v>
      </c>
      <c r="D209" s="103">
        <f t="shared" ca="1" si="14"/>
        <v>7973398116.9128942</v>
      </c>
      <c r="E209" s="78">
        <f t="shared" ca="1" si="15"/>
        <v>-7401396898.121769</v>
      </c>
      <c r="F209" s="37">
        <f t="shared" ca="1" si="17"/>
        <v>-155998109140.64798</v>
      </c>
    </row>
    <row r="210" spans="1:6">
      <c r="A210" s="37">
        <v>60</v>
      </c>
      <c r="B210" s="38">
        <f t="shared" si="12"/>
        <v>53842</v>
      </c>
      <c r="C210" s="78">
        <f t="shared" ca="1" si="13"/>
        <v>572001218.79112494</v>
      </c>
      <c r="D210" s="103">
        <f t="shared" ca="1" si="14"/>
        <v>8372076713.7624874</v>
      </c>
      <c r="E210" s="78">
        <f t="shared" ca="1" si="15"/>
        <v>-7800075494.9713621</v>
      </c>
      <c r="F210" s="37">
        <f t="shared" ca="1" si="17"/>
        <v>-164370185854.41046</v>
      </c>
    </row>
    <row r="212" spans="1:6">
      <c r="A212" s="42" t="s">
        <v>67</v>
      </c>
      <c r="B212">
        <v>3</v>
      </c>
    </row>
    <row r="213" spans="1:6">
      <c r="A213" s="42" t="s">
        <v>66</v>
      </c>
      <c r="B213" s="42" t="s">
        <v>65</v>
      </c>
      <c r="D213" s="79" t="s">
        <v>71</v>
      </c>
      <c r="E213" s="44">
        <f ca="1">SUM(E217:INDIRECT(CONCATENATE("E",216+B10)))</f>
        <v>117402473.06971076</v>
      </c>
    </row>
    <row r="214" spans="1:6">
      <c r="A214" s="41" t="s">
        <v>64</v>
      </c>
      <c r="B214" s="94">
        <f ca="1">PMT(B9,B10-B212,-INDIRECT(CONCATENATE("F",216+B212)),0,0)</f>
        <v>662164973.06971073</v>
      </c>
      <c r="D214" s="79" t="s">
        <v>70</v>
      </c>
      <c r="E214" s="44">
        <f ca="1">F216+E213</f>
        <v>662164973.06971073</v>
      </c>
    </row>
    <row r="215" spans="1:6">
      <c r="A215" s="40"/>
      <c r="B215" s="40"/>
      <c r="C215" s="40"/>
      <c r="D215" s="40"/>
      <c r="E215" s="40"/>
      <c r="F215" s="39" t="s">
        <v>63</v>
      </c>
    </row>
    <row r="216" spans="1:6">
      <c r="A216" s="39" t="s">
        <v>62</v>
      </c>
      <c r="B216" s="39" t="s">
        <v>61</v>
      </c>
      <c r="C216" s="39" t="s">
        <v>60</v>
      </c>
      <c r="D216" s="39" t="s">
        <v>59</v>
      </c>
      <c r="E216" s="39" t="s">
        <v>58</v>
      </c>
      <c r="F216" s="39">
        <f>$B$3</f>
        <v>544762500</v>
      </c>
    </row>
    <row r="217" spans="1:6">
      <c r="A217" s="37">
        <v>1</v>
      </c>
      <c r="B217" s="38">
        <f t="shared" ref="B217:B276" si="18">EDATE($B$7,$B$6*A217)</f>
        <v>43069</v>
      </c>
      <c r="C217" s="37">
        <f>IF($B$212&gt;=$A217,0,$B$214)</f>
        <v>0</v>
      </c>
      <c r="D217" s="37">
        <f t="shared" ref="D217:D276" si="19">C217-E217</f>
        <v>-27238718.791125</v>
      </c>
      <c r="E217" s="37">
        <f t="shared" ref="E217:E276" si="20">F216*$B$9</f>
        <v>27238718.791125</v>
      </c>
      <c r="F217" s="37">
        <f t="shared" ref="F217:F228" si="21">F216-D217</f>
        <v>572001218.79112506</v>
      </c>
    </row>
    <row r="218" spans="1:6">
      <c r="A218" s="37">
        <v>2</v>
      </c>
      <c r="B218" s="38">
        <f t="shared" si="18"/>
        <v>43250</v>
      </c>
      <c r="C218" s="37">
        <f t="shared" ref="C218:C276" si="22">IF($B$212&gt;=$A218,0,$B$214)</f>
        <v>0</v>
      </c>
      <c r="D218" s="37">
        <f t="shared" si="19"/>
        <v>-28600684.420884736</v>
      </c>
      <c r="E218" s="37">
        <f t="shared" si="20"/>
        <v>28600684.420884736</v>
      </c>
      <c r="F218" s="37">
        <f t="shared" si="21"/>
        <v>600601903.21200979</v>
      </c>
    </row>
    <row r="219" spans="1:6">
      <c r="A219" s="37">
        <v>3</v>
      </c>
      <c r="B219" s="38">
        <f t="shared" si="18"/>
        <v>43434</v>
      </c>
      <c r="C219" s="37">
        <f t="shared" si="22"/>
        <v>0</v>
      </c>
      <c r="D219" s="37">
        <f t="shared" si="19"/>
        <v>-30030749.816674989</v>
      </c>
      <c r="E219" s="37">
        <f t="shared" si="20"/>
        <v>30030749.816674989</v>
      </c>
      <c r="F219" s="37">
        <f t="shared" si="21"/>
        <v>630632653.02868474</v>
      </c>
    </row>
    <row r="220" spans="1:6">
      <c r="A220" s="37">
        <v>4</v>
      </c>
      <c r="B220" s="38">
        <f t="shared" si="18"/>
        <v>43615</v>
      </c>
      <c r="C220" s="37">
        <f t="shared" ca="1" si="22"/>
        <v>662164973.06971073</v>
      </c>
      <c r="D220" s="37">
        <f t="shared" ca="1" si="19"/>
        <v>630632653.02868474</v>
      </c>
      <c r="E220" s="37">
        <f t="shared" si="20"/>
        <v>31532320.041026037</v>
      </c>
      <c r="F220" s="37">
        <f t="shared" ca="1" si="21"/>
        <v>0</v>
      </c>
    </row>
    <row r="221" spans="1:6">
      <c r="A221" s="37">
        <v>5</v>
      </c>
      <c r="B221" s="38">
        <f t="shared" si="18"/>
        <v>43799</v>
      </c>
      <c r="C221" s="37">
        <f t="shared" ca="1" si="22"/>
        <v>662164973.06971073</v>
      </c>
      <c r="D221" s="37">
        <f t="shared" ca="1" si="19"/>
        <v>662164973.06971073</v>
      </c>
      <c r="E221" s="37">
        <f t="shared" ca="1" si="20"/>
        <v>0</v>
      </c>
      <c r="F221" s="37">
        <f t="shared" ca="1" si="21"/>
        <v>-662164973.06971073</v>
      </c>
    </row>
    <row r="222" spans="1:6">
      <c r="A222" s="37">
        <v>6</v>
      </c>
      <c r="B222" s="38">
        <f t="shared" si="18"/>
        <v>43981</v>
      </c>
      <c r="C222" s="37">
        <f t="shared" ca="1" si="22"/>
        <v>662164973.06971073</v>
      </c>
      <c r="D222" s="37">
        <f t="shared" ca="1" si="19"/>
        <v>695273943.48301697</v>
      </c>
      <c r="E222" s="37">
        <f t="shared" ca="1" si="20"/>
        <v>-33108970.41330618</v>
      </c>
      <c r="F222" s="37">
        <f t="shared" ca="1" si="21"/>
        <v>-1357438916.5527277</v>
      </c>
    </row>
    <row r="223" spans="1:6">
      <c r="A223" s="37">
        <v>7</v>
      </c>
      <c r="B223" s="38">
        <f t="shared" si="18"/>
        <v>44165</v>
      </c>
      <c r="C223" s="37">
        <f t="shared" ca="1" si="22"/>
        <v>662164973.06971073</v>
      </c>
      <c r="D223" s="37">
        <f t="shared" ca="1" si="19"/>
        <v>730038398.50576615</v>
      </c>
      <c r="E223" s="37">
        <f t="shared" ca="1" si="20"/>
        <v>-67873425.436055422</v>
      </c>
      <c r="F223" s="37">
        <f t="shared" ca="1" si="21"/>
        <v>-2087477315.0584939</v>
      </c>
    </row>
    <row r="224" spans="1:6">
      <c r="A224" s="37">
        <v>8</v>
      </c>
      <c r="B224" s="38">
        <f t="shared" si="18"/>
        <v>44346</v>
      </c>
      <c r="C224" s="37">
        <f t="shared" ca="1" si="22"/>
        <v>662164973.06971073</v>
      </c>
      <c r="D224" s="37">
        <f t="shared" ca="1" si="19"/>
        <v>766541114.17290878</v>
      </c>
      <c r="E224" s="37">
        <f t="shared" ca="1" si="20"/>
        <v>-104376141.1031981</v>
      </c>
      <c r="F224" s="37">
        <f t="shared" ca="1" si="21"/>
        <v>-2854018429.2314024</v>
      </c>
    </row>
    <row r="225" spans="1:6">
      <c r="A225" s="37">
        <v>9</v>
      </c>
      <c r="B225" s="38">
        <f t="shared" si="18"/>
        <v>44530</v>
      </c>
      <c r="C225" s="37">
        <f t="shared" ca="1" si="22"/>
        <v>662164973.06971073</v>
      </c>
      <c r="D225" s="37">
        <f t="shared" ca="1" si="19"/>
        <v>804869005.41136873</v>
      </c>
      <c r="E225" s="37">
        <f t="shared" ca="1" si="20"/>
        <v>-142704032.34165797</v>
      </c>
      <c r="F225" s="37">
        <f t="shared" ca="1" si="21"/>
        <v>-3658887434.6427712</v>
      </c>
    </row>
    <row r="226" spans="1:6">
      <c r="A226" s="37">
        <v>10</v>
      </c>
      <c r="B226" s="38">
        <f t="shared" si="18"/>
        <v>44711</v>
      </c>
      <c r="C226" s="37">
        <f t="shared" ca="1" si="22"/>
        <v>662164973.06971073</v>
      </c>
      <c r="D226" s="37">
        <f t="shared" ca="1" si="19"/>
        <v>845113332.98915303</v>
      </c>
      <c r="E226" s="37">
        <f t="shared" ca="1" si="20"/>
        <v>-182948359.91944233</v>
      </c>
      <c r="F226" s="37">
        <f t="shared" ca="1" si="21"/>
        <v>-4504000767.6319246</v>
      </c>
    </row>
    <row r="227" spans="1:6">
      <c r="A227" s="37">
        <v>11</v>
      </c>
      <c r="B227" s="38">
        <f t="shared" si="18"/>
        <v>44895</v>
      </c>
      <c r="C227" s="37">
        <f t="shared" ca="1" si="22"/>
        <v>662164973.06971073</v>
      </c>
      <c r="D227" s="37">
        <f t="shared" ca="1" si="19"/>
        <v>887369920.81214368</v>
      </c>
      <c r="E227" s="37">
        <f t="shared" ca="1" si="20"/>
        <v>-225204947.74243295</v>
      </c>
      <c r="F227" s="37">
        <f t="shared" ca="1" si="21"/>
        <v>-5391370688.444068</v>
      </c>
    </row>
    <row r="228" spans="1:6">
      <c r="A228" s="37">
        <v>12</v>
      </c>
      <c r="B228" s="38">
        <f t="shared" si="18"/>
        <v>45076</v>
      </c>
      <c r="C228" s="37">
        <f t="shared" ca="1" si="22"/>
        <v>662164973.06971073</v>
      </c>
      <c r="D228" s="37">
        <f t="shared" ca="1" si="19"/>
        <v>931739384.08596444</v>
      </c>
      <c r="E228" s="37">
        <f t="shared" ca="1" si="20"/>
        <v>-269574411.01625377</v>
      </c>
      <c r="F228" s="37">
        <f t="shared" ca="1" si="21"/>
        <v>-6323110072.5300322</v>
      </c>
    </row>
    <row r="229" spans="1:6">
      <c r="A229" s="37">
        <v>13</v>
      </c>
      <c r="B229" s="38">
        <f t="shared" si="18"/>
        <v>45260</v>
      </c>
      <c r="C229" s="37">
        <f t="shared" ca="1" si="22"/>
        <v>662164973.06971073</v>
      </c>
      <c r="D229" s="37">
        <f t="shared" ca="1" si="19"/>
        <v>978327368.88619137</v>
      </c>
      <c r="E229" s="37">
        <f t="shared" ca="1" si="20"/>
        <v>-316162395.81648064</v>
      </c>
      <c r="F229" s="37">
        <f t="shared" ref="F229:F276" ca="1" si="23">F228-D229</f>
        <v>-7301437441.4162235</v>
      </c>
    </row>
    <row r="230" spans="1:6">
      <c r="A230" s="37">
        <v>14</v>
      </c>
      <c r="B230" s="38">
        <f t="shared" si="18"/>
        <v>45442</v>
      </c>
      <c r="C230" s="37">
        <f t="shared" ca="1" si="22"/>
        <v>662164973.06971073</v>
      </c>
      <c r="D230" s="37">
        <f t="shared" ca="1" si="19"/>
        <v>1027244803.7073331</v>
      </c>
      <c r="E230" s="37">
        <f t="shared" ca="1" si="20"/>
        <v>-365079830.6376223</v>
      </c>
      <c r="F230" s="37">
        <f t="shared" ca="1" si="23"/>
        <v>-8328682245.1235561</v>
      </c>
    </row>
    <row r="231" spans="1:6">
      <c r="A231" s="37">
        <v>15</v>
      </c>
      <c r="B231" s="38">
        <f t="shared" si="18"/>
        <v>45626</v>
      </c>
      <c r="C231" s="37">
        <f t="shared" ca="1" si="22"/>
        <v>662164973.06971073</v>
      </c>
      <c r="D231" s="37">
        <f t="shared" ca="1" si="19"/>
        <v>1078608163.5895357</v>
      </c>
      <c r="E231" s="37">
        <f t="shared" ca="1" si="20"/>
        <v>-416443190.51982498</v>
      </c>
      <c r="F231" s="37">
        <f t="shared" ca="1" si="23"/>
        <v>-9407290408.7130928</v>
      </c>
    </row>
    <row r="232" spans="1:6">
      <c r="A232" s="37">
        <v>16</v>
      </c>
      <c r="B232" s="38">
        <f t="shared" si="18"/>
        <v>45807</v>
      </c>
      <c r="C232" s="37">
        <f t="shared" ca="1" si="22"/>
        <v>662164973.06971073</v>
      </c>
      <c r="D232" s="37">
        <f t="shared" ca="1" si="19"/>
        <v>1132539747.451911</v>
      </c>
      <c r="E232" s="37">
        <f t="shared" ca="1" si="20"/>
        <v>-470374774.38220012</v>
      </c>
      <c r="F232" s="37">
        <f t="shared" ca="1" si="23"/>
        <v>-10539830156.165005</v>
      </c>
    </row>
    <row r="233" spans="1:6">
      <c r="A233" s="37">
        <v>17</v>
      </c>
      <c r="B233" s="38">
        <f t="shared" si="18"/>
        <v>45991</v>
      </c>
      <c r="C233" s="37">
        <f t="shared" ca="1" si="22"/>
        <v>662164973.06971073</v>
      </c>
      <c r="D233" s="37">
        <f t="shared" ca="1" si="19"/>
        <v>1189167969.2928312</v>
      </c>
      <c r="E233" s="37">
        <f t="shared" ca="1" si="20"/>
        <v>-527002996.22312045</v>
      </c>
      <c r="F233" s="37">
        <f t="shared" ca="1" si="23"/>
        <v>-11728998125.457836</v>
      </c>
    </row>
    <row r="234" spans="1:6">
      <c r="A234" s="37">
        <v>18</v>
      </c>
      <c r="B234" s="38">
        <f t="shared" si="18"/>
        <v>46172</v>
      </c>
      <c r="C234" s="37">
        <f t="shared" ca="1" si="22"/>
        <v>662164973.06971073</v>
      </c>
      <c r="D234" s="37">
        <f t="shared" ca="1" si="19"/>
        <v>1248627663.9505591</v>
      </c>
      <c r="E234" s="37">
        <f t="shared" ca="1" si="20"/>
        <v>-586462690.88084853</v>
      </c>
      <c r="F234" s="37">
        <f t="shared" ca="1" si="23"/>
        <v>-12977625789.408396</v>
      </c>
    </row>
    <row r="235" spans="1:6">
      <c r="A235" s="37">
        <v>19</v>
      </c>
      <c r="B235" s="38">
        <f t="shared" si="18"/>
        <v>46356</v>
      </c>
      <c r="C235" s="37">
        <f t="shared" ca="1" si="22"/>
        <v>662164973.06971073</v>
      </c>
      <c r="D235" s="37">
        <f t="shared" ca="1" si="19"/>
        <v>1311060408.152241</v>
      </c>
      <c r="E235" s="37">
        <f t="shared" ca="1" si="20"/>
        <v>-648895435.08253026</v>
      </c>
      <c r="F235" s="37">
        <f t="shared" ca="1" si="23"/>
        <v>-14288686197.560637</v>
      </c>
    </row>
    <row r="236" spans="1:6">
      <c r="A236" s="37">
        <v>20</v>
      </c>
      <c r="B236" s="38">
        <f t="shared" si="18"/>
        <v>46537</v>
      </c>
      <c r="C236" s="37">
        <f t="shared" ca="1" si="22"/>
        <v>662164973.06971073</v>
      </c>
      <c r="D236" s="37">
        <f t="shared" ca="1" si="19"/>
        <v>1376614857.6156979</v>
      </c>
      <c r="E236" s="37">
        <f t="shared" ca="1" si="20"/>
        <v>-714449884.54598713</v>
      </c>
      <c r="F236" s="37">
        <f t="shared" ca="1" si="23"/>
        <v>-15665301055.176334</v>
      </c>
    </row>
    <row r="237" spans="1:6">
      <c r="A237" s="37">
        <v>21</v>
      </c>
      <c r="B237" s="38">
        <f t="shared" si="18"/>
        <v>46721</v>
      </c>
      <c r="C237" s="37">
        <f t="shared" ca="1" si="22"/>
        <v>662164973.06971073</v>
      </c>
      <c r="D237" s="37">
        <f t="shared" ca="1" si="19"/>
        <v>1445447101.0066776</v>
      </c>
      <c r="E237" s="37">
        <f t="shared" ca="1" si="20"/>
        <v>-783282127.93696678</v>
      </c>
      <c r="F237" s="37">
        <f t="shared" ca="1" si="23"/>
        <v>-17110748156.183012</v>
      </c>
    </row>
    <row r="238" spans="1:6">
      <c r="A238" s="37">
        <v>22</v>
      </c>
      <c r="B238" s="38">
        <f t="shared" si="18"/>
        <v>46903</v>
      </c>
      <c r="C238" s="37">
        <f t="shared" ca="1" si="22"/>
        <v>662164973.06971073</v>
      </c>
      <c r="D238" s="37">
        <f t="shared" ca="1" si="19"/>
        <v>1517721031.5943515</v>
      </c>
      <c r="E238" s="37">
        <f t="shared" ca="1" si="20"/>
        <v>-855556058.5246408</v>
      </c>
      <c r="F238" s="37">
        <f t="shared" ca="1" si="23"/>
        <v>-18628469187.777363</v>
      </c>
    </row>
    <row r="239" spans="1:6">
      <c r="A239" s="37">
        <v>23</v>
      </c>
      <c r="B239" s="38">
        <f t="shared" si="18"/>
        <v>47087</v>
      </c>
      <c r="C239" s="37">
        <f t="shared" ca="1" si="22"/>
        <v>662164973.06971073</v>
      </c>
      <c r="D239" s="37">
        <f t="shared" ca="1" si="19"/>
        <v>1593608737.4899936</v>
      </c>
      <c r="E239" s="37">
        <f t="shared" ca="1" si="20"/>
        <v>-931443764.42028284</v>
      </c>
      <c r="F239" s="37">
        <f t="shared" ca="1" si="23"/>
        <v>-20222077925.267357</v>
      </c>
    </row>
    <row r="240" spans="1:6">
      <c r="A240" s="37">
        <v>24</v>
      </c>
      <c r="B240" s="38">
        <f t="shared" si="18"/>
        <v>47268</v>
      </c>
      <c r="C240" s="37">
        <f t="shared" ca="1" si="22"/>
        <v>662164973.06971073</v>
      </c>
      <c r="D240" s="37">
        <f t="shared" ca="1" si="19"/>
        <v>1673290911.3980169</v>
      </c>
      <c r="E240" s="37">
        <f t="shared" ca="1" si="20"/>
        <v>-1011125938.3283063</v>
      </c>
      <c r="F240" s="37">
        <f t="shared" ca="1" si="23"/>
        <v>-21895368836.665375</v>
      </c>
    </row>
    <row r="241" spans="1:6">
      <c r="A241" s="37">
        <v>25</v>
      </c>
      <c r="B241" s="38">
        <f t="shared" si="18"/>
        <v>47452</v>
      </c>
      <c r="C241" s="37">
        <f t="shared" ca="1" si="22"/>
        <v>662164973.06971073</v>
      </c>
      <c r="D241" s="37">
        <f t="shared" ca="1" si="19"/>
        <v>1756957280.8550115</v>
      </c>
      <c r="E241" s="37">
        <f t="shared" ca="1" si="20"/>
        <v>-1094792307.7853007</v>
      </c>
      <c r="F241" s="37">
        <f t="shared" ca="1" si="23"/>
        <v>-23652326117.520386</v>
      </c>
    </row>
    <row r="242" spans="1:6">
      <c r="A242" s="37">
        <v>26</v>
      </c>
      <c r="B242" s="38">
        <f t="shared" si="18"/>
        <v>47633</v>
      </c>
      <c r="C242" s="37">
        <f t="shared" ca="1" si="22"/>
        <v>662164973.06971073</v>
      </c>
      <c r="D242" s="37">
        <f t="shared" ca="1" si="19"/>
        <v>1844807059.9811981</v>
      </c>
      <c r="E242" s="37">
        <f t="shared" ca="1" si="20"/>
        <v>-1182642086.9114873</v>
      </c>
      <c r="F242" s="37">
        <f t="shared" ca="1" si="23"/>
        <v>-25497133177.501583</v>
      </c>
    </row>
    <row r="243" spans="1:6">
      <c r="A243" s="37">
        <v>27</v>
      </c>
      <c r="B243" s="38">
        <f t="shared" si="18"/>
        <v>47817</v>
      </c>
      <c r="C243" s="37">
        <f t="shared" ca="1" si="22"/>
        <v>662164973.06971073</v>
      </c>
      <c r="D243" s="37">
        <f t="shared" ca="1" si="19"/>
        <v>1937049423.8199532</v>
      </c>
      <c r="E243" s="37">
        <f t="shared" ca="1" si="20"/>
        <v>-1274884450.7502425</v>
      </c>
      <c r="F243" s="37">
        <f t="shared" ca="1" si="23"/>
        <v>-27434182601.321537</v>
      </c>
    </row>
    <row r="244" spans="1:6">
      <c r="A244" s="37">
        <v>28</v>
      </c>
      <c r="B244" s="38">
        <f t="shared" si="18"/>
        <v>47998</v>
      </c>
      <c r="C244" s="37">
        <f t="shared" ca="1" si="22"/>
        <v>662164973.06971073</v>
      </c>
      <c r="D244" s="37">
        <f t="shared" ca="1" si="19"/>
        <v>2033904006.3948231</v>
      </c>
      <c r="E244" s="37">
        <f t="shared" ca="1" si="20"/>
        <v>-1371739033.3251123</v>
      </c>
      <c r="F244" s="37">
        <f t="shared" ca="1" si="23"/>
        <v>-29468086607.716362</v>
      </c>
    </row>
    <row r="245" spans="1:6">
      <c r="A245" s="37">
        <v>29</v>
      </c>
      <c r="B245" s="38">
        <f t="shared" si="18"/>
        <v>48182</v>
      </c>
      <c r="C245" s="37">
        <f t="shared" ca="1" si="22"/>
        <v>662164973.06971073</v>
      </c>
      <c r="D245" s="37">
        <f t="shared" ca="1" si="19"/>
        <v>2135601423.6699312</v>
      </c>
      <c r="E245" s="37">
        <f t="shared" ca="1" si="20"/>
        <v>-1473436450.6002204</v>
      </c>
      <c r="F245" s="37">
        <f t="shared" ca="1" si="23"/>
        <v>-31603688031.386292</v>
      </c>
    </row>
    <row r="246" spans="1:6">
      <c r="A246" s="37">
        <v>30</v>
      </c>
      <c r="B246" s="38">
        <f t="shared" si="18"/>
        <v>48364</v>
      </c>
      <c r="C246" s="37">
        <f t="shared" ca="1" si="22"/>
        <v>662164973.06971073</v>
      </c>
      <c r="D246" s="37">
        <f t="shared" ca="1" si="19"/>
        <v>2242383822.6589794</v>
      </c>
      <c r="E246" s="37">
        <f t="shared" ca="1" si="20"/>
        <v>-1580218849.5892687</v>
      </c>
      <c r="F246" s="37">
        <f t="shared" ca="1" si="23"/>
        <v>-33846071854.045273</v>
      </c>
    </row>
    <row r="247" spans="1:6">
      <c r="A247" s="37">
        <v>31</v>
      </c>
      <c r="B247" s="38">
        <f t="shared" si="18"/>
        <v>48548</v>
      </c>
      <c r="C247" s="37">
        <f t="shared" ca="1" si="22"/>
        <v>662164973.06971073</v>
      </c>
      <c r="D247" s="37">
        <f t="shared" ca="1" si="19"/>
        <v>2354505457.9902954</v>
      </c>
      <c r="E247" s="37">
        <f t="shared" ca="1" si="20"/>
        <v>-1692340484.9205844</v>
      </c>
      <c r="F247" s="37">
        <f t="shared" ca="1" si="23"/>
        <v>-36200577312.035568</v>
      </c>
    </row>
    <row r="248" spans="1:6">
      <c r="A248" s="37">
        <v>32</v>
      </c>
      <c r="B248" s="38">
        <f t="shared" si="18"/>
        <v>48729</v>
      </c>
      <c r="C248" s="37">
        <f t="shared" ca="1" si="22"/>
        <v>662164973.06971073</v>
      </c>
      <c r="D248" s="37">
        <f t="shared" ca="1" si="19"/>
        <v>2472233297.3007593</v>
      </c>
      <c r="E248" s="37">
        <f t="shared" ca="1" si="20"/>
        <v>-1810068324.2310483</v>
      </c>
      <c r="F248" s="37">
        <f t="shared" ca="1" si="23"/>
        <v>-38672810609.336327</v>
      </c>
    </row>
    <row r="249" spans="1:6">
      <c r="A249" s="37">
        <v>33</v>
      </c>
      <c r="B249" s="38">
        <f t="shared" si="18"/>
        <v>48913</v>
      </c>
      <c r="C249" s="37">
        <f t="shared" ca="1" si="22"/>
        <v>662164973.06971073</v>
      </c>
      <c r="D249" s="37">
        <f t="shared" ca="1" si="19"/>
        <v>2595847656.9000912</v>
      </c>
      <c r="E249" s="37">
        <f t="shared" ca="1" si="20"/>
        <v>-1933682683.8303804</v>
      </c>
      <c r="F249" s="37">
        <f t="shared" ca="1" si="23"/>
        <v>-41268658266.23642</v>
      </c>
    </row>
    <row r="250" spans="1:6">
      <c r="A250" s="37">
        <v>34</v>
      </c>
      <c r="B250" s="38">
        <f t="shared" si="18"/>
        <v>49094</v>
      </c>
      <c r="C250" s="37">
        <f t="shared" ca="1" si="22"/>
        <v>662164973.06971073</v>
      </c>
      <c r="D250" s="37">
        <f t="shared" ca="1" si="19"/>
        <v>2725642869.2190418</v>
      </c>
      <c r="E250" s="37">
        <f t="shared" ca="1" si="20"/>
        <v>-2063477896.1493311</v>
      </c>
      <c r="F250" s="37">
        <f t="shared" ca="1" si="23"/>
        <v>-43994301135.45546</v>
      </c>
    </row>
    <row r="251" spans="1:6">
      <c r="A251" s="37">
        <v>35</v>
      </c>
      <c r="B251" s="38">
        <f t="shared" si="18"/>
        <v>49278</v>
      </c>
      <c r="C251" s="37">
        <f t="shared" ca="1" si="22"/>
        <v>662164973.06971073</v>
      </c>
      <c r="D251" s="37">
        <f t="shared" ca="1" si="19"/>
        <v>2861927983.6307211</v>
      </c>
      <c r="E251" s="37">
        <f t="shared" ca="1" si="20"/>
        <v>-2199763010.5610104</v>
      </c>
      <c r="F251" s="37">
        <f t="shared" ca="1" si="23"/>
        <v>-46856229119.086182</v>
      </c>
    </row>
    <row r="252" spans="1:6">
      <c r="A252" s="37">
        <v>36</v>
      </c>
      <c r="B252" s="38">
        <f t="shared" si="18"/>
        <v>49459</v>
      </c>
      <c r="C252" s="37">
        <f t="shared" ca="1" si="22"/>
        <v>662164973.06971073</v>
      </c>
      <c r="D252" s="37">
        <f t="shared" ca="1" si="19"/>
        <v>3005027502.3137593</v>
      </c>
      <c r="E252" s="37">
        <f t="shared" ca="1" si="20"/>
        <v>-2342862529.2440486</v>
      </c>
      <c r="F252" s="37">
        <f t="shared" ca="1" si="23"/>
        <v>-49861256621.39994</v>
      </c>
    </row>
    <row r="253" spans="1:6">
      <c r="A253" s="37">
        <v>37</v>
      </c>
      <c r="B253" s="38">
        <f t="shared" si="18"/>
        <v>49643</v>
      </c>
      <c r="C253" s="37">
        <f t="shared" ca="1" si="22"/>
        <v>662164973.06971073</v>
      </c>
      <c r="D253" s="37">
        <f t="shared" ca="1" si="19"/>
        <v>3155282152.9094248</v>
      </c>
      <c r="E253" s="37">
        <f t="shared" ca="1" si="20"/>
        <v>-2493117179.8397141</v>
      </c>
      <c r="F253" s="37">
        <f t="shared" ca="1" si="23"/>
        <v>-53016538774.309364</v>
      </c>
    </row>
    <row r="254" spans="1:6">
      <c r="A254" s="37">
        <v>38</v>
      </c>
      <c r="B254" s="38">
        <f t="shared" si="18"/>
        <v>49825</v>
      </c>
      <c r="C254" s="37">
        <f t="shared" ca="1" si="22"/>
        <v>662164973.06971073</v>
      </c>
      <c r="D254" s="37">
        <f t="shared" ca="1" si="19"/>
        <v>3313049699.8124428</v>
      </c>
      <c r="E254" s="37">
        <f t="shared" ca="1" si="20"/>
        <v>-2650884726.742732</v>
      </c>
      <c r="F254" s="37">
        <f t="shared" ca="1" si="23"/>
        <v>-56329588474.121811</v>
      </c>
    </row>
    <row r="255" spans="1:6">
      <c r="A255" s="37">
        <v>39</v>
      </c>
      <c r="B255" s="38">
        <f t="shared" si="18"/>
        <v>50009</v>
      </c>
      <c r="C255" s="37">
        <f t="shared" ca="1" si="22"/>
        <v>662164973.06971073</v>
      </c>
      <c r="D255" s="37">
        <f t="shared" ca="1" si="19"/>
        <v>3478705796.0272379</v>
      </c>
      <c r="E255" s="37">
        <f t="shared" ca="1" si="20"/>
        <v>-2816540822.9575272</v>
      </c>
      <c r="F255" s="37">
        <f t="shared" ca="1" si="23"/>
        <v>-59808294270.149048</v>
      </c>
    </row>
    <row r="256" spans="1:6">
      <c r="A256" s="37">
        <v>40</v>
      </c>
      <c r="B256" s="38">
        <f t="shared" si="18"/>
        <v>50190</v>
      </c>
      <c r="C256" s="37">
        <f t="shared" ca="1" si="22"/>
        <v>662164973.06971073</v>
      </c>
      <c r="D256" s="37">
        <f t="shared" ca="1" si="19"/>
        <v>3652644877.6179175</v>
      </c>
      <c r="E256" s="37">
        <f t="shared" ca="1" si="20"/>
        <v>-2990479904.5482068</v>
      </c>
      <c r="F256" s="37">
        <f t="shared" ca="1" si="23"/>
        <v>-63460939147.766968</v>
      </c>
    </row>
    <row r="257" spans="1:6">
      <c r="A257" s="37">
        <v>41</v>
      </c>
      <c r="B257" s="38">
        <f t="shared" si="18"/>
        <v>50374</v>
      </c>
      <c r="C257" s="37">
        <f t="shared" ca="1" si="22"/>
        <v>662164973.06971073</v>
      </c>
      <c r="D257" s="37">
        <f t="shared" ca="1" si="19"/>
        <v>3835281102.8817301</v>
      </c>
      <c r="E257" s="37">
        <f t="shared" ca="1" si="20"/>
        <v>-3173116129.8120193</v>
      </c>
      <c r="F257" s="37">
        <f t="shared" ca="1" si="23"/>
        <v>-67296220250.648697</v>
      </c>
    </row>
    <row r="258" spans="1:6">
      <c r="A258" s="37">
        <v>42</v>
      </c>
      <c r="B258" s="38">
        <f t="shared" si="18"/>
        <v>50555</v>
      </c>
      <c r="C258" s="37">
        <f t="shared" ca="1" si="22"/>
        <v>662164973.06971073</v>
      </c>
      <c r="D258" s="37">
        <f t="shared" ca="1" si="19"/>
        <v>4027049338.4822187</v>
      </c>
      <c r="E258" s="37">
        <f t="shared" ca="1" si="20"/>
        <v>-3364884365.412508</v>
      </c>
      <c r="F258" s="37">
        <f t="shared" ca="1" si="23"/>
        <v>-71323269589.13092</v>
      </c>
    </row>
    <row r="259" spans="1:6">
      <c r="A259" s="37">
        <v>43</v>
      </c>
      <c r="B259" s="38">
        <f t="shared" si="18"/>
        <v>50739</v>
      </c>
      <c r="C259" s="37">
        <f t="shared" ca="1" si="22"/>
        <v>662164973.06971073</v>
      </c>
      <c r="D259" s="37">
        <f t="shared" ca="1" si="19"/>
        <v>4228406194.8901086</v>
      </c>
      <c r="E259" s="37">
        <f t="shared" ca="1" si="20"/>
        <v>-3566241221.8203979</v>
      </c>
      <c r="F259" s="37">
        <f t="shared" ca="1" si="23"/>
        <v>-75551675784.021027</v>
      </c>
    </row>
    <row r="260" spans="1:6">
      <c r="A260" s="37">
        <v>44</v>
      </c>
      <c r="B260" s="38">
        <f t="shared" si="18"/>
        <v>50920</v>
      </c>
      <c r="C260" s="37">
        <f t="shared" ca="1" si="22"/>
        <v>662164973.06971073</v>
      </c>
      <c r="D260" s="37">
        <f t="shared" ca="1" si="19"/>
        <v>4439831113.5973663</v>
      </c>
      <c r="E260" s="37">
        <f t="shared" ca="1" si="20"/>
        <v>-3777666140.5276556</v>
      </c>
      <c r="F260" s="37">
        <f t="shared" ca="1" si="23"/>
        <v>-79991506897.618393</v>
      </c>
    </row>
    <row r="261" spans="1:6">
      <c r="A261" s="37">
        <v>45</v>
      </c>
      <c r="B261" s="38">
        <f t="shared" si="18"/>
        <v>51104</v>
      </c>
      <c r="C261" s="37">
        <f t="shared" ca="1" si="22"/>
        <v>662164973.06971073</v>
      </c>
      <c r="D261" s="37">
        <f t="shared" ca="1" si="19"/>
        <v>4661827508.6931486</v>
      </c>
      <c r="E261" s="37">
        <f t="shared" ca="1" si="20"/>
        <v>-3999662535.6234379</v>
      </c>
      <c r="F261" s="37">
        <f t="shared" ca="1" si="23"/>
        <v>-84653334406.311539</v>
      </c>
    </row>
    <row r="262" spans="1:6">
      <c r="A262" s="37">
        <v>46</v>
      </c>
      <c r="B262" s="38">
        <f t="shared" si="18"/>
        <v>51286</v>
      </c>
      <c r="C262" s="37">
        <f t="shared" ca="1" si="22"/>
        <v>662164973.06971073</v>
      </c>
      <c r="D262" s="37">
        <f t="shared" ca="1" si="19"/>
        <v>4894923965.5197906</v>
      </c>
      <c r="E262" s="37">
        <f t="shared" ca="1" si="20"/>
        <v>-4232758992.4500794</v>
      </c>
      <c r="F262" s="37">
        <f t="shared" ca="1" si="23"/>
        <v>-89548258371.831329</v>
      </c>
    </row>
    <row r="263" spans="1:6">
      <c r="A263" s="37">
        <v>47</v>
      </c>
      <c r="B263" s="38">
        <f t="shared" si="18"/>
        <v>51470</v>
      </c>
      <c r="C263" s="37">
        <f t="shared" ca="1" si="22"/>
        <v>662164973.06971073</v>
      </c>
      <c r="D263" s="37">
        <f t="shared" ca="1" si="19"/>
        <v>5139675499.2629023</v>
      </c>
      <c r="E263" s="37">
        <f t="shared" ca="1" si="20"/>
        <v>-4477510526.1931915</v>
      </c>
      <c r="F263" s="37">
        <f t="shared" ca="1" si="23"/>
        <v>-94687933871.094238</v>
      </c>
    </row>
    <row r="264" spans="1:6">
      <c r="A264" s="37">
        <v>48</v>
      </c>
      <c r="B264" s="38">
        <f t="shared" si="18"/>
        <v>51651</v>
      </c>
      <c r="C264" s="37">
        <f t="shared" ca="1" si="22"/>
        <v>662164973.06971073</v>
      </c>
      <c r="D264" s="37">
        <f t="shared" ca="1" si="19"/>
        <v>5396664876.4723415</v>
      </c>
      <c r="E264" s="37">
        <f t="shared" ca="1" si="20"/>
        <v>-4734499903.4026308</v>
      </c>
      <c r="F264" s="37">
        <f t="shared" ca="1" si="23"/>
        <v>-100084598747.56657</v>
      </c>
    </row>
    <row r="265" spans="1:6">
      <c r="A265" s="37">
        <v>49</v>
      </c>
      <c r="B265" s="38">
        <f t="shared" si="18"/>
        <v>51835</v>
      </c>
      <c r="C265" s="37">
        <f t="shared" ca="1" si="22"/>
        <v>662164973.06971073</v>
      </c>
      <c r="D265" s="37">
        <f t="shared" ca="1" si="19"/>
        <v>5666504002.6606741</v>
      </c>
      <c r="E265" s="37">
        <f t="shared" ca="1" si="20"/>
        <v>-5004339029.5909634</v>
      </c>
      <c r="F265" s="37">
        <f t="shared" ca="1" si="23"/>
        <v>-105751102750.22725</v>
      </c>
    </row>
    <row r="266" spans="1:6">
      <c r="A266" s="37">
        <v>50</v>
      </c>
      <c r="B266" s="38">
        <f t="shared" si="18"/>
        <v>52016</v>
      </c>
      <c r="C266" s="37">
        <f t="shared" ca="1" si="22"/>
        <v>662164973.06971073</v>
      </c>
      <c r="D266" s="37">
        <f t="shared" ca="1" si="19"/>
        <v>5949835379.2830706</v>
      </c>
      <c r="E266" s="37">
        <f t="shared" ca="1" si="20"/>
        <v>-5287670406.2133598</v>
      </c>
      <c r="F266" s="37">
        <f t="shared" ca="1" si="23"/>
        <v>-111700938129.51031</v>
      </c>
    </row>
    <row r="267" spans="1:6">
      <c r="A267" s="37">
        <v>51</v>
      </c>
      <c r="B267" s="38">
        <f t="shared" si="18"/>
        <v>52200</v>
      </c>
      <c r="C267" s="37">
        <f t="shared" ca="1" si="22"/>
        <v>662164973.06971073</v>
      </c>
      <c r="D267" s="37">
        <f t="shared" ca="1" si="19"/>
        <v>6247333633.5677872</v>
      </c>
      <c r="E267" s="37">
        <f t="shared" ca="1" si="20"/>
        <v>-5585168660.4980764</v>
      </c>
      <c r="F267" s="37">
        <f t="shared" ca="1" si="23"/>
        <v>-117948271763.07809</v>
      </c>
    </row>
    <row r="268" spans="1:6">
      <c r="A268" s="37">
        <v>52</v>
      </c>
      <c r="B268" s="38">
        <f t="shared" si="18"/>
        <v>52381</v>
      </c>
      <c r="C268" s="37">
        <f t="shared" ca="1" si="22"/>
        <v>662164973.06971073</v>
      </c>
      <c r="D268" s="37">
        <f t="shared" ca="1" si="19"/>
        <v>6559707124.8398371</v>
      </c>
      <c r="E268" s="37">
        <f t="shared" ca="1" si="20"/>
        <v>-5897542151.7701263</v>
      </c>
      <c r="F268" s="37">
        <f t="shared" ca="1" si="23"/>
        <v>-124507978887.91794</v>
      </c>
    </row>
    <row r="269" spans="1:6">
      <c r="A269" s="37">
        <v>53</v>
      </c>
      <c r="B269" s="38">
        <f t="shared" si="18"/>
        <v>52565</v>
      </c>
      <c r="C269" s="37">
        <f t="shared" ca="1" si="22"/>
        <v>662164973.06971073</v>
      </c>
      <c r="D269" s="37">
        <f t="shared" ca="1" si="19"/>
        <v>6887699631.1625948</v>
      </c>
      <c r="E269" s="37">
        <f t="shared" ca="1" si="20"/>
        <v>-6225534658.0928841</v>
      </c>
      <c r="F269" s="37">
        <f t="shared" ca="1" si="23"/>
        <v>-131395678519.08054</v>
      </c>
    </row>
    <row r="270" spans="1:6">
      <c r="A270" s="37">
        <v>54</v>
      </c>
      <c r="B270" s="38">
        <f t="shared" si="18"/>
        <v>52747</v>
      </c>
      <c r="C270" s="37">
        <f t="shared" ca="1" si="22"/>
        <v>662164973.06971073</v>
      </c>
      <c r="D270" s="37">
        <f t="shared" ca="1" si="19"/>
        <v>7232092120.313323</v>
      </c>
      <c r="E270" s="37">
        <f t="shared" ca="1" si="20"/>
        <v>-6569927147.2436123</v>
      </c>
      <c r="F270" s="37">
        <f t="shared" ca="1" si="23"/>
        <v>-138627770639.39386</v>
      </c>
    </row>
    <row r="271" spans="1:6">
      <c r="A271" s="37">
        <v>55</v>
      </c>
      <c r="B271" s="38">
        <f t="shared" si="18"/>
        <v>52931</v>
      </c>
      <c r="C271" s="37">
        <f t="shared" ca="1" si="22"/>
        <v>662164973.06971073</v>
      </c>
      <c r="D271" s="37">
        <f t="shared" ca="1" si="19"/>
        <v>7593704609.3094006</v>
      </c>
      <c r="E271" s="37">
        <f t="shared" ca="1" si="20"/>
        <v>-6931539636.2396898</v>
      </c>
      <c r="F271" s="37">
        <f t="shared" ca="1" si="23"/>
        <v>-146221475248.70325</v>
      </c>
    </row>
    <row r="272" spans="1:6">
      <c r="A272" s="37">
        <v>56</v>
      </c>
      <c r="B272" s="38">
        <f t="shared" si="18"/>
        <v>53112</v>
      </c>
      <c r="C272" s="37">
        <f t="shared" ca="1" si="22"/>
        <v>662164973.06971073</v>
      </c>
      <c r="D272" s="37">
        <f t="shared" ca="1" si="19"/>
        <v>7973398116.9128942</v>
      </c>
      <c r="E272" s="37">
        <f t="shared" ca="1" si="20"/>
        <v>-7311233143.8431835</v>
      </c>
      <c r="F272" s="37">
        <f t="shared" ca="1" si="23"/>
        <v>-154194873365.61615</v>
      </c>
    </row>
    <row r="273" spans="1:6">
      <c r="A273" s="37">
        <v>57</v>
      </c>
      <c r="B273" s="38">
        <f t="shared" si="18"/>
        <v>53296</v>
      </c>
      <c r="C273" s="37">
        <f t="shared" ca="1" si="22"/>
        <v>662164973.06971073</v>
      </c>
      <c r="D273" s="37">
        <f t="shared" ca="1" si="19"/>
        <v>8372076713.7624865</v>
      </c>
      <c r="E273" s="37">
        <f t="shared" ca="1" si="20"/>
        <v>-7709911740.6927757</v>
      </c>
      <c r="F273" s="37">
        <f t="shared" ca="1" si="23"/>
        <v>-162566950079.37863</v>
      </c>
    </row>
    <row r="274" spans="1:6">
      <c r="A274" s="37">
        <v>58</v>
      </c>
      <c r="B274" s="38">
        <f t="shared" si="18"/>
        <v>53477</v>
      </c>
      <c r="C274" s="37">
        <f t="shared" ca="1" si="22"/>
        <v>662164973.06971073</v>
      </c>
      <c r="D274" s="37">
        <f t="shared" ca="1" si="19"/>
        <v>8790689675.0142288</v>
      </c>
      <c r="E274" s="37">
        <f t="shared" ca="1" si="20"/>
        <v>-8128524701.9445181</v>
      </c>
      <c r="F274" s="37">
        <f t="shared" ca="1" si="23"/>
        <v>-171357639754.39285</v>
      </c>
    </row>
    <row r="275" spans="1:6">
      <c r="A275" s="37">
        <v>59</v>
      </c>
      <c r="B275" s="38">
        <f t="shared" si="18"/>
        <v>53661</v>
      </c>
      <c r="C275" s="37">
        <f t="shared" ca="1" si="22"/>
        <v>662164973.06971073</v>
      </c>
      <c r="D275" s="37">
        <f t="shared" ca="1" si="19"/>
        <v>9230233740.616684</v>
      </c>
      <c r="E275" s="37">
        <f t="shared" ca="1" si="20"/>
        <v>-8568068767.5469742</v>
      </c>
      <c r="F275" s="37">
        <f t="shared" ca="1" si="23"/>
        <v>-180587873495.00952</v>
      </c>
    </row>
    <row r="276" spans="1:6">
      <c r="A276" s="37">
        <v>60</v>
      </c>
      <c r="B276" s="38">
        <f t="shared" si="18"/>
        <v>53842</v>
      </c>
      <c r="C276" s="37">
        <f t="shared" ca="1" si="22"/>
        <v>662164973.06971073</v>
      </c>
      <c r="D276" s="37">
        <f t="shared" ca="1" si="19"/>
        <v>9691755488.6022949</v>
      </c>
      <c r="E276" s="37">
        <f t="shared" ca="1" si="20"/>
        <v>-9029590515.5325851</v>
      </c>
      <c r="F276" s="37">
        <f t="shared" ca="1" si="23"/>
        <v>-190279628983.61182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62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8" t="s">
        <v>87</v>
      </c>
      <c r="B1" s="118"/>
      <c r="C1" s="118"/>
      <c r="D1" s="118"/>
      <c r="E1" s="118"/>
      <c r="F1" s="118"/>
    </row>
    <row r="3" spans="1:6">
      <c r="A3" s="64" t="s">
        <v>32</v>
      </c>
      <c r="B3" s="77">
        <f>3693580</f>
        <v>3693580</v>
      </c>
      <c r="C3" s="64" t="s">
        <v>86</v>
      </c>
      <c r="E3" s="75" t="s">
        <v>85</v>
      </c>
      <c r="F3" s="71"/>
    </row>
    <row r="4" spans="1:6">
      <c r="A4" s="64" t="s">
        <v>33</v>
      </c>
      <c r="B4" s="76">
        <v>0.1</v>
      </c>
      <c r="C4" s="64" t="s">
        <v>84</v>
      </c>
      <c r="D4" s="64"/>
      <c r="E4" s="75" t="s">
        <v>83</v>
      </c>
      <c r="F4" s="71"/>
    </row>
    <row r="5" spans="1:6">
      <c r="A5" s="64" t="s">
        <v>34</v>
      </c>
      <c r="B5" s="64">
        <v>12</v>
      </c>
      <c r="C5" s="64" t="s">
        <v>82</v>
      </c>
      <c r="D5" s="64" t="s">
        <v>88</v>
      </c>
      <c r="E5" s="64"/>
      <c r="F5" s="71"/>
    </row>
    <row r="6" spans="1:6">
      <c r="A6" s="64" t="s">
        <v>35</v>
      </c>
      <c r="B6" s="64">
        <v>1</v>
      </c>
      <c r="C6" s="64" t="s">
        <v>81</v>
      </c>
      <c r="D6" s="64"/>
      <c r="E6" s="64"/>
      <c r="F6" s="71"/>
    </row>
    <row r="7" spans="1:6">
      <c r="A7" s="64" t="s">
        <v>36</v>
      </c>
      <c r="B7" s="74">
        <v>44562</v>
      </c>
      <c r="C7" s="64"/>
      <c r="D7" s="64"/>
      <c r="E7" s="64"/>
      <c r="F7" s="71"/>
    </row>
    <row r="8" spans="1:6">
      <c r="A8" s="64"/>
      <c r="B8" s="64"/>
      <c r="C8" s="64"/>
      <c r="D8" s="64"/>
      <c r="E8" s="64"/>
      <c r="F8" s="71"/>
    </row>
    <row r="9" spans="1:6">
      <c r="A9" s="64" t="s">
        <v>37</v>
      </c>
      <c r="B9" s="73">
        <f>B4/(52/B6)</f>
        <v>1.9230769230769232E-3</v>
      </c>
      <c r="C9" s="64" t="s">
        <v>80</v>
      </c>
      <c r="D9" s="64"/>
      <c r="F9" s="71"/>
    </row>
    <row r="10" spans="1:6">
      <c r="A10" s="64" t="s">
        <v>38</v>
      </c>
      <c r="B10" s="72">
        <f>52</f>
        <v>52</v>
      </c>
      <c r="C10" s="64" t="s">
        <v>79</v>
      </c>
      <c r="D10" s="64"/>
      <c r="E10" s="64"/>
      <c r="F10" s="71"/>
    </row>
    <row r="11" spans="1:6">
      <c r="A11" s="64" t="s">
        <v>78</v>
      </c>
      <c r="B11" s="72">
        <f>B3*-1</f>
        <v>-3693580</v>
      </c>
      <c r="C11" s="64" t="s">
        <v>77</v>
      </c>
      <c r="D11" s="64"/>
      <c r="E11" s="64"/>
      <c r="F11" s="71"/>
    </row>
    <row r="12" spans="1:6">
      <c r="A12" s="64" t="s">
        <v>39</v>
      </c>
      <c r="B12" s="72">
        <v>0</v>
      </c>
      <c r="C12" s="64" t="s">
        <v>76</v>
      </c>
      <c r="D12" s="64"/>
      <c r="E12" s="64"/>
      <c r="F12" s="71"/>
    </row>
    <row r="13" spans="1:6">
      <c r="A13" s="62" t="s">
        <v>75</v>
      </c>
      <c r="B13" s="62">
        <v>0</v>
      </c>
      <c r="C13" s="62" t="s">
        <v>74</v>
      </c>
      <c r="D13" s="64"/>
      <c r="E13" s="64"/>
      <c r="F13" s="70"/>
    </row>
    <row r="14" spans="1:6">
      <c r="A14" s="62" t="s">
        <v>64</v>
      </c>
      <c r="B14" s="62">
        <f>PMT(B9,B10,B11,B12,B13)</f>
        <v>74709.305733464949</v>
      </c>
      <c r="C14" s="67"/>
      <c r="D14" s="64"/>
      <c r="E14" s="64"/>
      <c r="F14" s="64"/>
    </row>
    <row r="15" spans="1:6">
      <c r="A15" s="61"/>
      <c r="B15" s="61"/>
      <c r="C15" s="61"/>
      <c r="D15" s="61"/>
      <c r="E15" s="61">
        <f>SUM(E17:E28)</f>
        <v>76600.422241118111</v>
      </c>
      <c r="F15" s="60" t="s">
        <v>63</v>
      </c>
    </row>
    <row r="16" spans="1:6">
      <c r="A16" s="60" t="s">
        <v>62</v>
      </c>
      <c r="B16" s="60" t="s">
        <v>61</v>
      </c>
      <c r="C16" s="60" t="s">
        <v>60</v>
      </c>
      <c r="D16" s="60" t="s">
        <v>59</v>
      </c>
      <c r="E16" s="60" t="s">
        <v>58</v>
      </c>
      <c r="F16" s="60">
        <f>B3</f>
        <v>3693580</v>
      </c>
    </row>
    <row r="17" spans="1:6">
      <c r="A17" s="58">
        <v>1</v>
      </c>
      <c r="B17" s="59">
        <f t="shared" ref="B17:B48" si="0">EDATE($B$7,$B$6*A17)</f>
        <v>44593</v>
      </c>
      <c r="C17" s="58">
        <f>B14</f>
        <v>74709.305733464949</v>
      </c>
      <c r="D17" s="58">
        <f t="shared" ref="D17:D48" si="1">C17-E17</f>
        <v>67606.267271926481</v>
      </c>
      <c r="E17" s="58">
        <f t="shared" ref="E17:E48" si="2">F16*$B$9</f>
        <v>7103.0384615384619</v>
      </c>
      <c r="F17" s="58">
        <f t="shared" ref="F17:F48" si="3">F16-D17</f>
        <v>3625973.7327280734</v>
      </c>
    </row>
    <row r="18" spans="1:6">
      <c r="A18" s="58">
        <v>2</v>
      </c>
      <c r="B18" s="59">
        <f t="shared" si="0"/>
        <v>44621</v>
      </c>
      <c r="C18" s="58">
        <f t="shared" ref="C18:C49" si="4">$C$17</f>
        <v>74709.305733464949</v>
      </c>
      <c r="D18" s="58">
        <f t="shared" si="1"/>
        <v>67736.279324372503</v>
      </c>
      <c r="E18" s="58">
        <f t="shared" si="2"/>
        <v>6973.0264090924493</v>
      </c>
      <c r="F18" s="58">
        <f t="shared" si="3"/>
        <v>3558237.4534037011</v>
      </c>
    </row>
    <row r="19" spans="1:6">
      <c r="A19" s="58">
        <v>3</v>
      </c>
      <c r="B19" s="59">
        <f t="shared" si="0"/>
        <v>44652</v>
      </c>
      <c r="C19" s="58">
        <f t="shared" si="4"/>
        <v>74709.305733464949</v>
      </c>
      <c r="D19" s="58">
        <f t="shared" si="1"/>
        <v>67866.541399996291</v>
      </c>
      <c r="E19" s="58">
        <f t="shared" si="2"/>
        <v>6842.7643334686563</v>
      </c>
      <c r="F19" s="58">
        <f t="shared" si="3"/>
        <v>3490370.9120037048</v>
      </c>
    </row>
    <row r="20" spans="1:6">
      <c r="A20" s="58">
        <v>4</v>
      </c>
      <c r="B20" s="59">
        <f t="shared" si="0"/>
        <v>44682</v>
      </c>
      <c r="C20" s="58">
        <f t="shared" si="4"/>
        <v>74709.305733464949</v>
      </c>
      <c r="D20" s="58">
        <f t="shared" si="1"/>
        <v>67997.053979611665</v>
      </c>
      <c r="E20" s="58">
        <f t="shared" si="2"/>
        <v>6712.2517538532793</v>
      </c>
      <c r="F20" s="58">
        <f t="shared" si="3"/>
        <v>3422373.8580240933</v>
      </c>
    </row>
    <row r="21" spans="1:6">
      <c r="A21" s="58">
        <v>5</v>
      </c>
      <c r="B21" s="59">
        <f t="shared" si="0"/>
        <v>44713</v>
      </c>
      <c r="C21" s="58">
        <f t="shared" si="4"/>
        <v>74709.305733464949</v>
      </c>
      <c r="D21" s="58">
        <f t="shared" si="1"/>
        <v>68127.81754495707</v>
      </c>
      <c r="E21" s="58">
        <f t="shared" si="2"/>
        <v>6581.4881885078721</v>
      </c>
      <c r="F21" s="58">
        <f t="shared" si="3"/>
        <v>3354246.0404791362</v>
      </c>
    </row>
    <row r="22" spans="1:6">
      <c r="A22" s="58">
        <v>6</v>
      </c>
      <c r="B22" s="59">
        <f t="shared" si="0"/>
        <v>44743</v>
      </c>
      <c r="C22" s="58">
        <f t="shared" si="4"/>
        <v>74709.305733464949</v>
      </c>
      <c r="D22" s="58">
        <f t="shared" si="1"/>
        <v>68258.832578697373</v>
      </c>
      <c r="E22" s="58">
        <f t="shared" si="2"/>
        <v>6450.4731547675701</v>
      </c>
      <c r="F22" s="58">
        <f t="shared" si="3"/>
        <v>3285987.2079004389</v>
      </c>
    </row>
    <row r="23" spans="1:6">
      <c r="A23" s="58">
        <v>7</v>
      </c>
      <c r="B23" s="59">
        <f t="shared" si="0"/>
        <v>44774</v>
      </c>
      <c r="C23" s="58">
        <f t="shared" si="4"/>
        <v>74709.305733464949</v>
      </c>
      <c r="D23" s="58">
        <f t="shared" si="1"/>
        <v>68390.099564425647</v>
      </c>
      <c r="E23" s="58">
        <f t="shared" si="2"/>
        <v>6319.2061690393057</v>
      </c>
      <c r="F23" s="58">
        <f t="shared" si="3"/>
        <v>3217597.1083360133</v>
      </c>
    </row>
    <row r="24" spans="1:6">
      <c r="A24" s="58">
        <v>8</v>
      </c>
      <c r="B24" s="59">
        <f t="shared" si="0"/>
        <v>44805</v>
      </c>
      <c r="C24" s="58">
        <f t="shared" si="4"/>
        <v>74709.305733464949</v>
      </c>
      <c r="D24" s="58">
        <f t="shared" si="1"/>
        <v>68521.618986664922</v>
      </c>
      <c r="E24" s="58">
        <f t="shared" si="2"/>
        <v>6187.6867468000255</v>
      </c>
      <c r="F24" s="58">
        <f t="shared" si="3"/>
        <v>3149075.4893493485</v>
      </c>
    </row>
    <row r="25" spans="1:6">
      <c r="A25" s="58">
        <v>9</v>
      </c>
      <c r="B25" s="59">
        <f t="shared" si="0"/>
        <v>44835</v>
      </c>
      <c r="C25" s="58">
        <f t="shared" si="4"/>
        <v>74709.305733464949</v>
      </c>
      <c r="D25" s="58">
        <f t="shared" si="1"/>
        <v>68653.391330870043</v>
      </c>
      <c r="E25" s="58">
        <f t="shared" si="2"/>
        <v>6055.9144025949008</v>
      </c>
      <c r="F25" s="58">
        <f t="shared" si="3"/>
        <v>3080422.0980184786</v>
      </c>
    </row>
    <row r="26" spans="1:6">
      <c r="A26" s="58">
        <v>10</v>
      </c>
      <c r="B26" s="59">
        <f t="shared" si="0"/>
        <v>44866</v>
      </c>
      <c r="C26" s="58">
        <f t="shared" si="4"/>
        <v>74709.305733464949</v>
      </c>
      <c r="D26" s="58">
        <f t="shared" si="1"/>
        <v>68785.417083429405</v>
      </c>
      <c r="E26" s="58">
        <f t="shared" si="2"/>
        <v>5923.8886500355366</v>
      </c>
      <c r="F26" s="58">
        <f t="shared" si="3"/>
        <v>3011636.6809350494</v>
      </c>
    </row>
    <row r="27" spans="1:6">
      <c r="A27" s="58">
        <v>11</v>
      </c>
      <c r="B27" s="59">
        <f t="shared" si="0"/>
        <v>44896</v>
      </c>
      <c r="C27" s="58">
        <f t="shared" si="4"/>
        <v>74709.305733464949</v>
      </c>
      <c r="D27" s="58">
        <f t="shared" si="1"/>
        <v>68917.696731666772</v>
      </c>
      <c r="E27" s="58">
        <f t="shared" si="2"/>
        <v>5791.6090017981724</v>
      </c>
      <c r="F27" s="58">
        <f t="shared" si="3"/>
        <v>2942718.9842033829</v>
      </c>
    </row>
    <row r="28" spans="1:6">
      <c r="A28" s="58">
        <v>12</v>
      </c>
      <c r="B28" s="59">
        <f t="shared" si="0"/>
        <v>44927</v>
      </c>
      <c r="C28" s="58">
        <f t="shared" si="4"/>
        <v>74709.305733464949</v>
      </c>
      <c r="D28" s="58">
        <f t="shared" si="1"/>
        <v>69050.230763843065</v>
      </c>
      <c r="E28" s="58">
        <f t="shared" si="2"/>
        <v>5659.07496962189</v>
      </c>
      <c r="F28" s="58">
        <f t="shared" si="3"/>
        <v>2873668.7534395396</v>
      </c>
    </row>
    <row r="29" spans="1:6">
      <c r="A29" s="58">
        <v>13</v>
      </c>
      <c r="B29" s="59">
        <f t="shared" si="0"/>
        <v>44958</v>
      </c>
      <c r="C29" s="58">
        <f t="shared" si="4"/>
        <v>74709.305733464949</v>
      </c>
      <c r="D29" s="58">
        <f t="shared" si="1"/>
        <v>69183.019669158137</v>
      </c>
      <c r="E29" s="58">
        <f t="shared" si="2"/>
        <v>5526.286064306807</v>
      </c>
      <c r="F29" s="58">
        <f t="shared" si="3"/>
        <v>2804485.7337703817</v>
      </c>
    </row>
    <row r="30" spans="1:6">
      <c r="A30" s="58">
        <v>14</v>
      </c>
      <c r="B30" s="59">
        <f t="shared" si="0"/>
        <v>44986</v>
      </c>
      <c r="C30" s="58">
        <f t="shared" si="4"/>
        <v>74709.305733464949</v>
      </c>
      <c r="D30" s="58">
        <f t="shared" si="1"/>
        <v>69316.063937752682</v>
      </c>
      <c r="E30" s="58">
        <f t="shared" si="2"/>
        <v>5393.2417957122725</v>
      </c>
      <c r="F30" s="58">
        <f t="shared" si="3"/>
        <v>2735169.6698326292</v>
      </c>
    </row>
    <row r="31" spans="1:6">
      <c r="A31" s="58">
        <v>15</v>
      </c>
      <c r="B31" s="59">
        <f t="shared" si="0"/>
        <v>45017</v>
      </c>
      <c r="C31" s="58">
        <f t="shared" si="4"/>
        <v>74709.305733464949</v>
      </c>
      <c r="D31" s="58">
        <f t="shared" si="1"/>
        <v>69449.364060709893</v>
      </c>
      <c r="E31" s="58">
        <f t="shared" si="2"/>
        <v>5259.9416727550561</v>
      </c>
      <c r="F31" s="58">
        <f t="shared" si="3"/>
        <v>2665720.3057719194</v>
      </c>
    </row>
    <row r="32" spans="1:6">
      <c r="A32" s="58">
        <v>16</v>
      </c>
      <c r="B32" s="59">
        <f t="shared" si="0"/>
        <v>45047</v>
      </c>
      <c r="C32" s="58">
        <f t="shared" si="4"/>
        <v>74709.305733464949</v>
      </c>
      <c r="D32" s="58">
        <f t="shared" si="1"/>
        <v>69582.92053005741</v>
      </c>
      <c r="E32" s="58">
        <f t="shared" si="2"/>
        <v>5126.385203407538</v>
      </c>
      <c r="F32" s="58">
        <f t="shared" si="3"/>
        <v>2596137.3852418619</v>
      </c>
    </row>
    <row r="33" spans="1:6">
      <c r="A33" s="58">
        <v>17</v>
      </c>
      <c r="B33" s="59">
        <f t="shared" si="0"/>
        <v>45078</v>
      </c>
      <c r="C33" s="58">
        <f t="shared" si="4"/>
        <v>74709.305733464949</v>
      </c>
      <c r="D33" s="58">
        <f t="shared" si="1"/>
        <v>69716.733838769054</v>
      </c>
      <c r="E33" s="58">
        <f t="shared" si="2"/>
        <v>4992.5718946958887</v>
      </c>
      <c r="F33" s="58">
        <f t="shared" si="3"/>
        <v>2526420.6514030928</v>
      </c>
    </row>
    <row r="34" spans="1:6">
      <c r="A34" s="58">
        <v>18</v>
      </c>
      <c r="B34" s="59">
        <f t="shared" si="0"/>
        <v>45108</v>
      </c>
      <c r="C34" s="58">
        <f t="shared" si="4"/>
        <v>74709.305733464949</v>
      </c>
      <c r="D34" s="58">
        <f t="shared" si="1"/>
        <v>69850.804480766688</v>
      </c>
      <c r="E34" s="58">
        <f t="shared" si="2"/>
        <v>4858.5012526982555</v>
      </c>
      <c r="F34" s="58">
        <f t="shared" si="3"/>
        <v>2456569.8469223259</v>
      </c>
    </row>
    <row r="35" spans="1:6">
      <c r="A35" s="58">
        <v>19</v>
      </c>
      <c r="B35" s="59">
        <f t="shared" si="0"/>
        <v>45139</v>
      </c>
      <c r="C35" s="58">
        <f t="shared" si="4"/>
        <v>74709.305733464949</v>
      </c>
      <c r="D35" s="58">
        <f t="shared" si="1"/>
        <v>69985.132950922009</v>
      </c>
      <c r="E35" s="58">
        <f t="shared" si="2"/>
        <v>4724.1727825429343</v>
      </c>
      <c r="F35" s="58">
        <f t="shared" si="3"/>
        <v>2386584.7139714039</v>
      </c>
    </row>
    <row r="36" spans="1:6">
      <c r="A36" s="58">
        <v>20</v>
      </c>
      <c r="B36" s="59">
        <f t="shared" si="0"/>
        <v>45170</v>
      </c>
      <c r="C36" s="58">
        <f t="shared" si="4"/>
        <v>74709.305733464949</v>
      </c>
      <c r="D36" s="58">
        <f t="shared" si="1"/>
        <v>70119.719745058406</v>
      </c>
      <c r="E36" s="58">
        <f t="shared" si="2"/>
        <v>4589.5859884065458</v>
      </c>
      <c r="F36" s="58">
        <f t="shared" si="3"/>
        <v>2316464.9942263453</v>
      </c>
    </row>
    <row r="37" spans="1:6">
      <c r="A37" s="58">
        <v>21</v>
      </c>
      <c r="B37" s="59">
        <f t="shared" si="0"/>
        <v>45200</v>
      </c>
      <c r="C37" s="58">
        <f t="shared" si="4"/>
        <v>74709.305733464949</v>
      </c>
      <c r="D37" s="58">
        <f t="shared" si="1"/>
        <v>70254.565359952743</v>
      </c>
      <c r="E37" s="58">
        <f t="shared" si="2"/>
        <v>4454.7403735122025</v>
      </c>
      <c r="F37" s="58">
        <f t="shared" si="3"/>
        <v>2246210.4288663925</v>
      </c>
    </row>
    <row r="38" spans="1:6">
      <c r="A38" s="58">
        <v>22</v>
      </c>
      <c r="B38" s="59">
        <f t="shared" si="0"/>
        <v>45231</v>
      </c>
      <c r="C38" s="58">
        <f t="shared" si="4"/>
        <v>74709.305733464949</v>
      </c>
      <c r="D38" s="58">
        <f t="shared" si="1"/>
        <v>70389.670293337273</v>
      </c>
      <c r="E38" s="58">
        <f t="shared" si="2"/>
        <v>4319.6354401276776</v>
      </c>
      <c r="F38" s="58">
        <f t="shared" si="3"/>
        <v>2175820.7585730553</v>
      </c>
    </row>
    <row r="39" spans="1:6">
      <c r="A39" s="58">
        <v>23</v>
      </c>
      <c r="B39" s="59">
        <f t="shared" si="0"/>
        <v>45261</v>
      </c>
      <c r="C39" s="58">
        <f t="shared" si="4"/>
        <v>74709.305733464949</v>
      </c>
      <c r="D39" s="58">
        <f t="shared" si="1"/>
        <v>70525.035043901386</v>
      </c>
      <c r="E39" s="58">
        <f t="shared" si="2"/>
        <v>4184.2706895635683</v>
      </c>
      <c r="F39" s="58">
        <f t="shared" si="3"/>
        <v>2105295.723529154</v>
      </c>
    </row>
    <row r="40" spans="1:6">
      <c r="A40" s="58">
        <v>24</v>
      </c>
      <c r="B40" s="59">
        <f t="shared" si="0"/>
        <v>45292</v>
      </c>
      <c r="C40" s="58">
        <f t="shared" si="4"/>
        <v>74709.305733464949</v>
      </c>
      <c r="D40" s="58">
        <f t="shared" si="1"/>
        <v>70660.660111293502</v>
      </c>
      <c r="E40" s="58">
        <f t="shared" si="2"/>
        <v>4048.6456221714502</v>
      </c>
      <c r="F40" s="58">
        <f t="shared" si="3"/>
        <v>2034635.0634178605</v>
      </c>
    </row>
    <row r="41" spans="1:6">
      <c r="A41" s="58">
        <v>25</v>
      </c>
      <c r="B41" s="59">
        <f t="shared" si="0"/>
        <v>45323</v>
      </c>
      <c r="C41" s="58">
        <f t="shared" si="4"/>
        <v>74709.305733464949</v>
      </c>
      <c r="D41" s="58">
        <f t="shared" si="1"/>
        <v>70796.545996122906</v>
      </c>
      <c r="E41" s="58">
        <f t="shared" si="2"/>
        <v>3912.7597373420399</v>
      </c>
      <c r="F41" s="58">
        <f t="shared" si="3"/>
        <v>1963838.5174217375</v>
      </c>
    </row>
    <row r="42" spans="1:6">
      <c r="A42" s="58">
        <v>26</v>
      </c>
      <c r="B42" s="59">
        <f t="shared" si="0"/>
        <v>45352</v>
      </c>
      <c r="C42" s="58">
        <f t="shared" si="4"/>
        <v>74709.305733464949</v>
      </c>
      <c r="D42" s="58">
        <f t="shared" si="1"/>
        <v>70932.693199961606</v>
      </c>
      <c r="E42" s="58">
        <f t="shared" si="2"/>
        <v>3776.6125335033416</v>
      </c>
      <c r="F42" s="58">
        <f t="shared" si="3"/>
        <v>1892905.8242217759</v>
      </c>
    </row>
    <row r="43" spans="1:6">
      <c r="A43" s="58">
        <v>27</v>
      </c>
      <c r="B43" s="59">
        <f t="shared" si="0"/>
        <v>45383</v>
      </c>
      <c r="C43" s="58">
        <f t="shared" si="4"/>
        <v>74709.305733464949</v>
      </c>
      <c r="D43" s="58">
        <f t="shared" si="1"/>
        <v>71069.102225346156</v>
      </c>
      <c r="E43" s="58">
        <f t="shared" si="2"/>
        <v>3640.2035081188001</v>
      </c>
      <c r="F43" s="58">
        <f t="shared" si="3"/>
        <v>1821836.7219964296</v>
      </c>
    </row>
    <row r="44" spans="1:6">
      <c r="A44" s="58">
        <v>28</v>
      </c>
      <c r="B44" s="59">
        <f t="shared" si="0"/>
        <v>45413</v>
      </c>
      <c r="C44" s="58">
        <f t="shared" si="4"/>
        <v>74709.305733464949</v>
      </c>
      <c r="D44" s="58">
        <f t="shared" si="1"/>
        <v>71205.773575779502</v>
      </c>
      <c r="E44" s="58">
        <f t="shared" si="2"/>
        <v>3503.5321576854417</v>
      </c>
      <c r="F44" s="58">
        <f t="shared" si="3"/>
        <v>1750630.9484206501</v>
      </c>
    </row>
    <row r="45" spans="1:6">
      <c r="A45" s="58">
        <v>29</v>
      </c>
      <c r="B45" s="59">
        <f t="shared" si="0"/>
        <v>45444</v>
      </c>
      <c r="C45" s="58">
        <f t="shared" si="4"/>
        <v>74709.305733464949</v>
      </c>
      <c r="D45" s="58">
        <f t="shared" si="1"/>
        <v>71342.707755732932</v>
      </c>
      <c r="E45" s="58">
        <f t="shared" si="2"/>
        <v>3366.5979777320194</v>
      </c>
      <c r="F45" s="58">
        <f t="shared" si="3"/>
        <v>1679288.240664917</v>
      </c>
    </row>
    <row r="46" spans="1:6">
      <c r="A46" s="58">
        <v>30</v>
      </c>
      <c r="B46" s="59">
        <f t="shared" si="0"/>
        <v>45474</v>
      </c>
      <c r="C46" s="58">
        <f t="shared" si="4"/>
        <v>74709.305733464949</v>
      </c>
      <c r="D46" s="58">
        <f t="shared" si="1"/>
        <v>71479.905270647796</v>
      </c>
      <c r="E46" s="58">
        <f t="shared" si="2"/>
        <v>3229.4004628171483</v>
      </c>
      <c r="F46" s="58">
        <f t="shared" si="3"/>
        <v>1607808.3353942693</v>
      </c>
    </row>
    <row r="47" spans="1:6">
      <c r="A47" s="58">
        <v>31</v>
      </c>
      <c r="B47" s="59">
        <f t="shared" si="0"/>
        <v>45505</v>
      </c>
      <c r="C47" s="58">
        <f t="shared" si="4"/>
        <v>74709.305733464949</v>
      </c>
      <c r="D47" s="58">
        <f t="shared" si="1"/>
        <v>71617.36662693751</v>
      </c>
      <c r="E47" s="58">
        <f t="shared" si="2"/>
        <v>3091.9391065274413</v>
      </c>
      <c r="F47" s="58">
        <f t="shared" si="3"/>
        <v>1536190.9687673319</v>
      </c>
    </row>
    <row r="48" spans="1:6">
      <c r="A48" s="58">
        <v>32</v>
      </c>
      <c r="B48" s="59">
        <f t="shared" si="0"/>
        <v>45536</v>
      </c>
      <c r="C48" s="58">
        <f t="shared" si="4"/>
        <v>74709.305733464949</v>
      </c>
      <c r="D48" s="58">
        <f t="shared" si="1"/>
        <v>71755.092331989305</v>
      </c>
      <c r="E48" s="58">
        <f t="shared" si="2"/>
        <v>2954.2134014756384</v>
      </c>
      <c r="F48" s="58">
        <f t="shared" si="3"/>
        <v>1464435.8764353427</v>
      </c>
    </row>
    <row r="49" spans="1:6">
      <c r="A49" s="58">
        <v>33</v>
      </c>
      <c r="B49" s="59">
        <f t="shared" ref="B49:B68" si="5">EDATE($B$7,$B$6*A49)</f>
        <v>45566</v>
      </c>
      <c r="C49" s="58">
        <f t="shared" si="4"/>
        <v>74709.305733464949</v>
      </c>
      <c r="D49" s="58">
        <f t="shared" ref="D49:D68" si="6">C49-E49</f>
        <v>71893.082894166218</v>
      </c>
      <c r="E49" s="58">
        <f t="shared" ref="E49:E68" si="7">F48*$B$9</f>
        <v>2816.2228392987363</v>
      </c>
      <c r="F49" s="58">
        <f t="shared" ref="F49:F68" si="8">F48-D49</f>
        <v>1392542.7935411765</v>
      </c>
    </row>
    <row r="50" spans="1:6">
      <c r="A50" s="58">
        <v>34</v>
      </c>
      <c r="B50" s="59">
        <f t="shared" si="5"/>
        <v>45597</v>
      </c>
      <c r="C50" s="58">
        <f t="shared" ref="C50:C68" si="9">$C$17</f>
        <v>74709.305733464949</v>
      </c>
      <c r="D50" s="58">
        <f t="shared" si="6"/>
        <v>72031.338822808844</v>
      </c>
      <c r="E50" s="58">
        <f t="shared" si="7"/>
        <v>2677.9669106561087</v>
      </c>
      <c r="F50" s="58">
        <f t="shared" si="8"/>
        <v>1320511.4547183677</v>
      </c>
    </row>
    <row r="51" spans="1:6">
      <c r="A51" s="58">
        <v>35</v>
      </c>
      <c r="B51" s="59">
        <f t="shared" si="5"/>
        <v>45627</v>
      </c>
      <c r="C51" s="58">
        <f t="shared" si="9"/>
        <v>74709.305733464949</v>
      </c>
      <c r="D51" s="58">
        <f t="shared" si="6"/>
        <v>72169.860628237322</v>
      </c>
      <c r="E51" s="58">
        <f t="shared" si="7"/>
        <v>2539.4451052276304</v>
      </c>
      <c r="F51" s="58">
        <f t="shared" si="8"/>
        <v>1248341.5940901304</v>
      </c>
    </row>
    <row r="52" spans="1:6">
      <c r="A52" s="58">
        <v>36</v>
      </c>
      <c r="B52" s="59">
        <f t="shared" si="5"/>
        <v>45658</v>
      </c>
      <c r="C52" s="58">
        <f t="shared" si="9"/>
        <v>74709.305733464949</v>
      </c>
      <c r="D52" s="58">
        <f t="shared" si="6"/>
        <v>72308.648821753159</v>
      </c>
      <c r="E52" s="58">
        <f t="shared" si="7"/>
        <v>2400.6569117117892</v>
      </c>
      <c r="F52" s="58">
        <f t="shared" si="8"/>
        <v>1176032.9452683772</v>
      </c>
    </row>
    <row r="53" spans="1:6">
      <c r="A53" s="58">
        <v>37</v>
      </c>
      <c r="B53" s="59">
        <f t="shared" si="5"/>
        <v>45689</v>
      </c>
      <c r="C53" s="58">
        <f t="shared" si="9"/>
        <v>74709.305733464949</v>
      </c>
      <c r="D53" s="58">
        <f t="shared" si="6"/>
        <v>72447.703915641148</v>
      </c>
      <c r="E53" s="58">
        <f t="shared" si="7"/>
        <v>2261.6018178238023</v>
      </c>
      <c r="F53" s="58">
        <f t="shared" si="8"/>
        <v>1103585.241352736</v>
      </c>
    </row>
    <row r="54" spans="1:6">
      <c r="A54" s="58">
        <v>38</v>
      </c>
      <c r="B54" s="59">
        <f t="shared" si="5"/>
        <v>45717</v>
      </c>
      <c r="C54" s="58">
        <f t="shared" si="9"/>
        <v>74709.305733464949</v>
      </c>
      <c r="D54" s="58">
        <f t="shared" si="6"/>
        <v>72587.026423171221</v>
      </c>
      <c r="E54" s="58">
        <f t="shared" si="7"/>
        <v>2122.279310293723</v>
      </c>
      <c r="F54" s="58">
        <f t="shared" si="8"/>
        <v>1030998.2149295649</v>
      </c>
    </row>
    <row r="55" spans="1:6">
      <c r="A55" s="58">
        <v>39</v>
      </c>
      <c r="B55" s="59">
        <f t="shared" si="5"/>
        <v>45748</v>
      </c>
      <c r="C55" s="58">
        <f t="shared" si="9"/>
        <v>74709.305733464949</v>
      </c>
      <c r="D55" s="58">
        <f t="shared" si="6"/>
        <v>72726.616858600406</v>
      </c>
      <c r="E55" s="58">
        <f t="shared" si="7"/>
        <v>1982.6888748645479</v>
      </c>
      <c r="F55" s="58">
        <f t="shared" si="8"/>
        <v>958271.59807096445</v>
      </c>
    </row>
    <row r="56" spans="1:6">
      <c r="A56" s="58">
        <v>40</v>
      </c>
      <c r="B56" s="59">
        <f t="shared" si="5"/>
        <v>45778</v>
      </c>
      <c r="C56" s="58">
        <f t="shared" si="9"/>
        <v>74709.305733464949</v>
      </c>
      <c r="D56" s="58">
        <f t="shared" si="6"/>
        <v>72866.475737174638</v>
      </c>
      <c r="E56" s="58">
        <f t="shared" si="7"/>
        <v>1842.8299962903163</v>
      </c>
      <c r="F56" s="58">
        <f t="shared" si="8"/>
        <v>885405.12233378983</v>
      </c>
    </row>
    <row r="57" spans="1:6">
      <c r="A57" s="58">
        <v>41</v>
      </c>
      <c r="B57" s="59">
        <f t="shared" si="5"/>
        <v>45809</v>
      </c>
      <c r="C57" s="58">
        <f t="shared" si="9"/>
        <v>74709.305733464949</v>
      </c>
      <c r="D57" s="58">
        <f t="shared" si="6"/>
        <v>73006.603575130735</v>
      </c>
      <c r="E57" s="58">
        <f t="shared" si="7"/>
        <v>1702.7021583342114</v>
      </c>
      <c r="F57" s="58">
        <f t="shared" si="8"/>
        <v>812398.51875865913</v>
      </c>
    </row>
    <row r="58" spans="1:6">
      <c r="A58" s="58">
        <v>42</v>
      </c>
      <c r="B58" s="59">
        <f t="shared" si="5"/>
        <v>45839</v>
      </c>
      <c r="C58" s="58">
        <f t="shared" si="9"/>
        <v>74709.305733464949</v>
      </c>
      <c r="D58" s="58">
        <f t="shared" si="6"/>
        <v>73147.000889698291</v>
      </c>
      <c r="E58" s="58">
        <f t="shared" si="7"/>
        <v>1562.3048437666523</v>
      </c>
      <c r="F58" s="58">
        <f t="shared" si="8"/>
        <v>739251.51786896086</v>
      </c>
    </row>
    <row r="59" spans="1:6">
      <c r="A59" s="58">
        <v>43</v>
      </c>
      <c r="B59" s="59">
        <f t="shared" si="5"/>
        <v>45870</v>
      </c>
      <c r="C59" s="58">
        <f t="shared" si="9"/>
        <v>74709.305733464949</v>
      </c>
      <c r="D59" s="58">
        <f t="shared" si="6"/>
        <v>73287.668199101565</v>
      </c>
      <c r="E59" s="58">
        <f t="shared" si="7"/>
        <v>1421.6375343633863</v>
      </c>
      <c r="F59" s="58">
        <f t="shared" si="8"/>
        <v>665963.84966985928</v>
      </c>
    </row>
    <row r="60" spans="1:6">
      <c r="A60" s="58">
        <v>44</v>
      </c>
      <c r="B60" s="59">
        <f t="shared" si="5"/>
        <v>45901</v>
      </c>
      <c r="C60" s="58">
        <f t="shared" si="9"/>
        <v>74709.305733464949</v>
      </c>
      <c r="D60" s="58">
        <f t="shared" si="6"/>
        <v>73428.606022561376</v>
      </c>
      <c r="E60" s="58">
        <f t="shared" si="7"/>
        <v>1280.6997109035756</v>
      </c>
      <c r="F60" s="58">
        <f t="shared" si="8"/>
        <v>592535.24364729784</v>
      </c>
    </row>
    <row r="61" spans="1:6">
      <c r="A61" s="58">
        <v>45</v>
      </c>
      <c r="B61" s="59">
        <f t="shared" si="5"/>
        <v>45931</v>
      </c>
      <c r="C61" s="58">
        <f t="shared" si="9"/>
        <v>74709.305733464949</v>
      </c>
      <c r="D61" s="58">
        <f t="shared" si="6"/>
        <v>73569.814880297068</v>
      </c>
      <c r="E61" s="58">
        <f t="shared" si="7"/>
        <v>1139.4908531678805</v>
      </c>
      <c r="F61" s="58">
        <f t="shared" si="8"/>
        <v>518965.42876700079</v>
      </c>
    </row>
    <row r="62" spans="1:6">
      <c r="A62" s="58">
        <v>46</v>
      </c>
      <c r="B62" s="59">
        <f t="shared" si="5"/>
        <v>45962</v>
      </c>
      <c r="C62" s="58">
        <f t="shared" si="9"/>
        <v>74709.305733464949</v>
      </c>
      <c r="D62" s="58">
        <f t="shared" si="6"/>
        <v>73711.295293528412</v>
      </c>
      <c r="E62" s="58">
        <f t="shared" si="7"/>
        <v>998.01043993654002</v>
      </c>
      <c r="F62" s="58">
        <f t="shared" si="8"/>
        <v>445254.13347347238</v>
      </c>
    </row>
    <row r="63" spans="1:6">
      <c r="A63" s="58">
        <v>47</v>
      </c>
      <c r="B63" s="59">
        <f t="shared" si="5"/>
        <v>45992</v>
      </c>
      <c r="C63" s="58">
        <f t="shared" si="9"/>
        <v>74709.305733464949</v>
      </c>
      <c r="D63" s="58">
        <f t="shared" si="6"/>
        <v>73853.047784477501</v>
      </c>
      <c r="E63" s="58">
        <f t="shared" si="7"/>
        <v>856.25794898744698</v>
      </c>
      <c r="F63" s="58">
        <f t="shared" si="8"/>
        <v>371401.08568899485</v>
      </c>
    </row>
    <row r="64" spans="1:6">
      <c r="A64" s="58">
        <v>48</v>
      </c>
      <c r="B64" s="59">
        <f t="shared" si="5"/>
        <v>46023</v>
      </c>
      <c r="C64" s="58">
        <f t="shared" si="9"/>
        <v>74709.305733464949</v>
      </c>
      <c r="D64" s="58">
        <f t="shared" si="6"/>
        <v>73995.07287637073</v>
      </c>
      <c r="E64" s="58">
        <f t="shared" si="7"/>
        <v>714.23285709422089</v>
      </c>
      <c r="F64" s="58">
        <f t="shared" si="8"/>
        <v>297406.0128126241</v>
      </c>
    </row>
    <row r="65" spans="1:6">
      <c r="A65" s="58">
        <v>49</v>
      </c>
      <c r="B65" s="59">
        <f t="shared" si="5"/>
        <v>46054</v>
      </c>
      <c r="C65" s="58">
        <f t="shared" si="9"/>
        <v>74709.305733464949</v>
      </c>
      <c r="D65" s="58">
        <f t="shared" si="6"/>
        <v>74137.37109344067</v>
      </c>
      <c r="E65" s="58">
        <f t="shared" si="7"/>
        <v>571.9346400242772</v>
      </c>
      <c r="F65" s="58">
        <f t="shared" si="8"/>
        <v>223268.64171918342</v>
      </c>
    </row>
    <row r="66" spans="1:6">
      <c r="A66" s="58">
        <v>50</v>
      </c>
      <c r="B66" s="59">
        <f t="shared" si="5"/>
        <v>46082</v>
      </c>
      <c r="C66" s="58">
        <f t="shared" si="9"/>
        <v>74709.305733464949</v>
      </c>
      <c r="D66" s="58">
        <f t="shared" si="6"/>
        <v>74279.942960928063</v>
      </c>
      <c r="E66" s="58">
        <f t="shared" si="7"/>
        <v>429.36277253689121</v>
      </c>
      <c r="F66" s="58">
        <f t="shared" si="8"/>
        <v>148988.69875825534</v>
      </c>
    </row>
    <row r="67" spans="1:6">
      <c r="A67" s="58">
        <v>51</v>
      </c>
      <c r="B67" s="59">
        <f t="shared" si="5"/>
        <v>46113</v>
      </c>
      <c r="C67" s="58">
        <f t="shared" si="9"/>
        <v>74709.305733464949</v>
      </c>
      <c r="D67" s="58">
        <f t="shared" si="6"/>
        <v>74422.789005083687</v>
      </c>
      <c r="E67" s="58">
        <f t="shared" si="7"/>
        <v>286.51672838126029</v>
      </c>
      <c r="F67" s="58">
        <f t="shared" si="8"/>
        <v>74565.909753171654</v>
      </c>
    </row>
    <row r="68" spans="1:6">
      <c r="A68" s="58">
        <v>52</v>
      </c>
      <c r="B68" s="59">
        <f t="shared" si="5"/>
        <v>46143</v>
      </c>
      <c r="C68" s="58">
        <f t="shared" si="9"/>
        <v>74709.305733464949</v>
      </c>
      <c r="D68" s="58">
        <f t="shared" si="6"/>
        <v>74565.909753170388</v>
      </c>
      <c r="E68" s="58">
        <f t="shared" si="7"/>
        <v>143.39598029456087</v>
      </c>
      <c r="F68" s="58">
        <f t="shared" si="8"/>
        <v>1.2660166248679161E-9</v>
      </c>
    </row>
    <row r="69" spans="1:6">
      <c r="A69" s="58">
        <v>53</v>
      </c>
      <c r="B69" s="59">
        <f t="shared" ref="B69:B76" si="10">EDATE($B$7,$B$6*A69)</f>
        <v>46174</v>
      </c>
      <c r="C69" s="58">
        <f t="shared" ref="C69:C76" si="11">$C$17</f>
        <v>74709.305733464949</v>
      </c>
      <c r="D69" s="58">
        <f t="shared" ref="D69:D76" si="12">C69-E69</f>
        <v>74709.305733464949</v>
      </c>
      <c r="E69" s="58">
        <f t="shared" ref="E69:E76" si="13">F68*$B$9</f>
        <v>2.4346473555152235E-12</v>
      </c>
      <c r="F69" s="58">
        <f t="shared" ref="F69:F76" si="14">F68-D69</f>
        <v>-74709.305733463683</v>
      </c>
    </row>
    <row r="70" spans="1:6">
      <c r="A70" s="58">
        <v>54</v>
      </c>
      <c r="B70" s="59">
        <f t="shared" si="10"/>
        <v>46204</v>
      </c>
      <c r="C70" s="58">
        <f t="shared" si="11"/>
        <v>74709.305733464949</v>
      </c>
      <c r="D70" s="58">
        <f t="shared" si="12"/>
        <v>74852.977475260079</v>
      </c>
      <c r="E70" s="58">
        <f t="shared" si="13"/>
        <v>-143.67174179512247</v>
      </c>
      <c r="F70" s="58">
        <f t="shared" si="14"/>
        <v>-149562.28320872376</v>
      </c>
    </row>
    <row r="71" spans="1:6">
      <c r="A71" s="58">
        <v>55</v>
      </c>
      <c r="B71" s="59">
        <f t="shared" si="10"/>
        <v>46235</v>
      </c>
      <c r="C71" s="58">
        <f t="shared" si="11"/>
        <v>74709.305733464949</v>
      </c>
      <c r="D71" s="58">
        <f t="shared" si="12"/>
        <v>74996.925508866334</v>
      </c>
      <c r="E71" s="58">
        <f t="shared" si="13"/>
        <v>-287.61977540139185</v>
      </c>
      <c r="F71" s="58">
        <f t="shared" si="14"/>
        <v>-224559.20871759008</v>
      </c>
    </row>
    <row r="72" spans="1:6">
      <c r="A72" s="58">
        <v>56</v>
      </c>
      <c r="B72" s="59">
        <f t="shared" si="10"/>
        <v>46266</v>
      </c>
      <c r="C72" s="58">
        <f t="shared" si="11"/>
        <v>74709.305733464949</v>
      </c>
      <c r="D72" s="58">
        <f t="shared" si="12"/>
        <v>75141.150365614158</v>
      </c>
      <c r="E72" s="58">
        <f t="shared" si="13"/>
        <v>-431.84463214921169</v>
      </c>
      <c r="F72" s="58">
        <f t="shared" si="14"/>
        <v>-299700.35908320424</v>
      </c>
    </row>
    <row r="73" spans="1:6">
      <c r="A73" s="58">
        <v>57</v>
      </c>
      <c r="B73" s="59">
        <f t="shared" si="10"/>
        <v>46296</v>
      </c>
      <c r="C73" s="58">
        <f t="shared" si="11"/>
        <v>74709.305733464949</v>
      </c>
      <c r="D73" s="58">
        <f t="shared" si="12"/>
        <v>75285.652577855726</v>
      </c>
      <c r="E73" s="58">
        <f t="shared" si="13"/>
        <v>-576.34684439077739</v>
      </c>
      <c r="F73" s="58">
        <f t="shared" si="14"/>
        <v>-374986.01166105998</v>
      </c>
    </row>
    <row r="74" spans="1:6">
      <c r="A74" s="58">
        <v>58</v>
      </c>
      <c r="B74" s="59">
        <f t="shared" si="10"/>
        <v>46327</v>
      </c>
      <c r="C74" s="58">
        <f t="shared" si="11"/>
        <v>74709.305733464949</v>
      </c>
      <c r="D74" s="58">
        <f t="shared" si="12"/>
        <v>75430.432678966987</v>
      </c>
      <c r="E74" s="58">
        <f t="shared" si="13"/>
        <v>-721.12694550203844</v>
      </c>
      <c r="F74" s="58">
        <f t="shared" si="14"/>
        <v>-450416.44434002694</v>
      </c>
    </row>
    <row r="75" spans="1:6">
      <c r="A75" s="58">
        <v>59</v>
      </c>
      <c r="B75" s="59">
        <f t="shared" si="10"/>
        <v>46357</v>
      </c>
      <c r="C75" s="58">
        <f t="shared" si="11"/>
        <v>74709.305733464949</v>
      </c>
      <c r="D75" s="58">
        <f t="shared" si="12"/>
        <v>75575.491203349622</v>
      </c>
      <c r="E75" s="58">
        <f t="shared" si="13"/>
        <v>-866.18546988466721</v>
      </c>
      <c r="F75" s="58">
        <f t="shared" si="14"/>
        <v>-525991.9355433766</v>
      </c>
    </row>
    <row r="76" spans="1:6">
      <c r="A76" s="58">
        <v>60</v>
      </c>
      <c r="B76" s="59">
        <f t="shared" si="10"/>
        <v>46388</v>
      </c>
      <c r="C76" s="58">
        <f t="shared" si="11"/>
        <v>74709.305733464949</v>
      </c>
      <c r="D76" s="58">
        <f t="shared" si="12"/>
        <v>75720.828686432986</v>
      </c>
      <c r="E76" s="58">
        <f t="shared" si="13"/>
        <v>-1011.522952968032</v>
      </c>
      <c r="F76" s="58">
        <f t="shared" si="14"/>
        <v>-601712.76422980963</v>
      </c>
    </row>
    <row r="78" spans="1:6">
      <c r="A78" s="62" t="s">
        <v>73</v>
      </c>
      <c r="B78" s="62">
        <v>1</v>
      </c>
      <c r="C78" s="62" t="s">
        <v>72</v>
      </c>
      <c r="D78" s="66" t="s">
        <v>71</v>
      </c>
      <c r="E78" s="61">
        <f>SUM(E82:E93)</f>
        <v>69363.991488256084</v>
      </c>
    </row>
    <row r="79" spans="1:6">
      <c r="A79" s="62" t="s">
        <v>64</v>
      </c>
      <c r="B79" s="62">
        <f>PMT(B9,B10,B11,B12,B78)</f>
        <v>74565.909753170388</v>
      </c>
      <c r="C79" s="67"/>
      <c r="D79" s="66" t="s">
        <v>70</v>
      </c>
      <c r="E79" s="65">
        <f>F81+E78</f>
        <v>3762943.991488256</v>
      </c>
    </row>
    <row r="80" spans="1:6">
      <c r="A80" s="61"/>
      <c r="B80" s="61"/>
      <c r="C80" s="61"/>
      <c r="D80" s="61"/>
      <c r="F80" s="60" t="s">
        <v>63</v>
      </c>
    </row>
    <row r="81" spans="1:6">
      <c r="A81" s="60" t="s">
        <v>62</v>
      </c>
      <c r="B81" s="60" t="s">
        <v>61</v>
      </c>
      <c r="C81" s="60" t="s">
        <v>60</v>
      </c>
      <c r="D81" s="60" t="s">
        <v>59</v>
      </c>
      <c r="E81" s="60" t="s">
        <v>58</v>
      </c>
      <c r="F81" s="60">
        <f>B3</f>
        <v>3693580</v>
      </c>
    </row>
    <row r="82" spans="1:6">
      <c r="A82" s="58">
        <v>1</v>
      </c>
      <c r="B82" s="59">
        <f t="shared" ref="B82:B93" si="15">EDATE($B$7,$B$6*A82)</f>
        <v>44593</v>
      </c>
      <c r="C82" s="58">
        <f>B79</f>
        <v>74565.909753170388</v>
      </c>
      <c r="D82" s="58">
        <f t="shared" ref="D82:D93" si="16">C82-E82</f>
        <v>74565.909753170388</v>
      </c>
      <c r="E82" s="58">
        <v>0</v>
      </c>
      <c r="F82" s="58">
        <f t="shared" ref="F82:F93" si="17">F81-D82</f>
        <v>3619014.0902468297</v>
      </c>
    </row>
    <row r="83" spans="1:6">
      <c r="A83" s="58">
        <v>2</v>
      </c>
      <c r="B83" s="59">
        <f t="shared" si="15"/>
        <v>44621</v>
      </c>
      <c r="C83" s="58">
        <f t="shared" ref="C83:C93" si="18">$C$82</f>
        <v>74565.909753170388</v>
      </c>
      <c r="D83" s="58">
        <f t="shared" si="16"/>
        <v>67606.267271926481</v>
      </c>
      <c r="E83" s="58">
        <f t="shared" ref="E83:E93" si="19">F82*$B$9</f>
        <v>6959.6424812439036</v>
      </c>
      <c r="F83" s="58">
        <f t="shared" si="17"/>
        <v>3551407.822974903</v>
      </c>
    </row>
    <row r="84" spans="1:6">
      <c r="A84" s="58">
        <v>3</v>
      </c>
      <c r="B84" s="59">
        <f t="shared" si="15"/>
        <v>44652</v>
      </c>
      <c r="C84" s="58">
        <f t="shared" si="18"/>
        <v>74565.909753170388</v>
      </c>
      <c r="D84" s="58">
        <f t="shared" si="16"/>
        <v>67736.279324372503</v>
      </c>
      <c r="E84" s="58">
        <f t="shared" si="19"/>
        <v>6829.630428797891</v>
      </c>
      <c r="F84" s="58">
        <f t="shared" si="17"/>
        <v>3483671.5436505307</v>
      </c>
    </row>
    <row r="85" spans="1:6">
      <c r="A85" s="58">
        <v>4</v>
      </c>
      <c r="B85" s="59">
        <f t="shared" si="15"/>
        <v>44682</v>
      </c>
      <c r="C85" s="58">
        <f t="shared" si="18"/>
        <v>74565.909753170388</v>
      </c>
      <c r="D85" s="58">
        <f t="shared" si="16"/>
        <v>67866.541399996291</v>
      </c>
      <c r="E85" s="58">
        <f t="shared" si="19"/>
        <v>6699.368353174098</v>
      </c>
      <c r="F85" s="58">
        <f t="shared" si="17"/>
        <v>3415805.0022505345</v>
      </c>
    </row>
    <row r="86" spans="1:6">
      <c r="A86" s="58">
        <v>5</v>
      </c>
      <c r="B86" s="59">
        <f t="shared" si="15"/>
        <v>44713</v>
      </c>
      <c r="C86" s="58">
        <f t="shared" si="18"/>
        <v>74565.909753170388</v>
      </c>
      <c r="D86" s="58">
        <f t="shared" si="16"/>
        <v>67997.053979611665</v>
      </c>
      <c r="E86" s="58">
        <f t="shared" si="19"/>
        <v>6568.8557735587201</v>
      </c>
      <c r="F86" s="58">
        <f t="shared" si="17"/>
        <v>3347807.948270923</v>
      </c>
    </row>
    <row r="87" spans="1:6">
      <c r="A87" s="58">
        <v>6</v>
      </c>
      <c r="B87" s="59">
        <f t="shared" si="15"/>
        <v>44743</v>
      </c>
      <c r="C87" s="58">
        <f t="shared" si="18"/>
        <v>74565.909753170388</v>
      </c>
      <c r="D87" s="58">
        <f t="shared" si="16"/>
        <v>68127.81754495707</v>
      </c>
      <c r="E87" s="58">
        <f t="shared" si="19"/>
        <v>6438.0922082133138</v>
      </c>
      <c r="F87" s="58">
        <f t="shared" si="17"/>
        <v>3279680.1307259658</v>
      </c>
    </row>
    <row r="88" spans="1:6">
      <c r="A88" s="58">
        <v>7</v>
      </c>
      <c r="B88" s="59">
        <f t="shared" si="15"/>
        <v>44774</v>
      </c>
      <c r="C88" s="58">
        <f t="shared" si="18"/>
        <v>74565.909753170388</v>
      </c>
      <c r="D88" s="58">
        <f t="shared" si="16"/>
        <v>68258.832578697373</v>
      </c>
      <c r="E88" s="58">
        <f t="shared" si="19"/>
        <v>6307.0771744730118</v>
      </c>
      <c r="F88" s="58">
        <f t="shared" si="17"/>
        <v>3211421.2981472686</v>
      </c>
    </row>
    <row r="89" spans="1:6">
      <c r="A89" s="58">
        <v>8</v>
      </c>
      <c r="B89" s="59">
        <f t="shared" si="15"/>
        <v>44805</v>
      </c>
      <c r="C89" s="58">
        <f t="shared" si="18"/>
        <v>74565.909753170388</v>
      </c>
      <c r="D89" s="58">
        <f t="shared" si="16"/>
        <v>68390.099564425647</v>
      </c>
      <c r="E89" s="58">
        <f t="shared" si="19"/>
        <v>6175.8101887447474</v>
      </c>
      <c r="F89" s="58">
        <f t="shared" si="17"/>
        <v>3143031.1985828429</v>
      </c>
    </row>
    <row r="90" spans="1:6">
      <c r="A90" s="58">
        <v>9</v>
      </c>
      <c r="B90" s="59">
        <f t="shared" si="15"/>
        <v>44835</v>
      </c>
      <c r="C90" s="58">
        <f t="shared" si="18"/>
        <v>74565.909753170388</v>
      </c>
      <c r="D90" s="58">
        <f t="shared" si="16"/>
        <v>68521.618986664922</v>
      </c>
      <c r="E90" s="58">
        <f t="shared" si="19"/>
        <v>6044.2907665054672</v>
      </c>
      <c r="F90" s="58">
        <f t="shared" si="17"/>
        <v>3074509.5795961781</v>
      </c>
    </row>
    <row r="91" spans="1:6">
      <c r="A91" s="58">
        <v>10</v>
      </c>
      <c r="B91" s="59">
        <f t="shared" si="15"/>
        <v>44866</v>
      </c>
      <c r="C91" s="58">
        <f t="shared" si="18"/>
        <v>74565.909753170388</v>
      </c>
      <c r="D91" s="58">
        <f t="shared" si="16"/>
        <v>68653.391330870043</v>
      </c>
      <c r="E91" s="58">
        <f t="shared" si="19"/>
        <v>5912.5184223003425</v>
      </c>
      <c r="F91" s="58">
        <f t="shared" si="17"/>
        <v>3005856.1882653083</v>
      </c>
    </row>
    <row r="92" spans="1:6">
      <c r="A92" s="58">
        <v>11</v>
      </c>
      <c r="B92" s="59">
        <f t="shared" si="15"/>
        <v>44896</v>
      </c>
      <c r="C92" s="58">
        <f t="shared" si="18"/>
        <v>74565.909753170388</v>
      </c>
      <c r="D92" s="58">
        <f t="shared" si="16"/>
        <v>68785.417083429405</v>
      </c>
      <c r="E92" s="58">
        <f t="shared" si="19"/>
        <v>5780.4926697409774</v>
      </c>
      <c r="F92" s="58">
        <f t="shared" si="17"/>
        <v>2937070.7711818786</v>
      </c>
    </row>
    <row r="93" spans="1:6">
      <c r="A93" s="58">
        <v>12</v>
      </c>
      <c r="B93" s="59">
        <f t="shared" si="15"/>
        <v>44927</v>
      </c>
      <c r="C93" s="58">
        <f t="shared" si="18"/>
        <v>74565.909753170388</v>
      </c>
      <c r="D93" s="58">
        <f t="shared" si="16"/>
        <v>68917.696731666772</v>
      </c>
      <c r="E93" s="58">
        <f t="shared" si="19"/>
        <v>5648.2130215036132</v>
      </c>
      <c r="F93" s="58">
        <f t="shared" si="17"/>
        <v>2868153.0744502121</v>
      </c>
    </row>
    <row r="94" spans="1:6">
      <c r="A94" s="58">
        <v>13</v>
      </c>
      <c r="B94" s="59">
        <f t="shared" ref="B94:B141" si="20">EDATE($B$7,$B$6*A94)</f>
        <v>44958</v>
      </c>
      <c r="C94" s="58">
        <f t="shared" ref="C94:C141" si="21">$C$82</f>
        <v>74565.909753170388</v>
      </c>
      <c r="D94" s="58">
        <f t="shared" ref="D94:D141" si="22">C94-E94</f>
        <v>69050.23076384305</v>
      </c>
      <c r="E94" s="58">
        <f t="shared" ref="E94:E141" si="23">F93*$B$9</f>
        <v>5515.6789893273308</v>
      </c>
      <c r="F94" s="58">
        <f t="shared" ref="F94:F141" si="24">F93-D94</f>
        <v>2799102.8436863692</v>
      </c>
    </row>
    <row r="95" spans="1:6">
      <c r="A95" s="58">
        <v>14</v>
      </c>
      <c r="B95" s="59">
        <f t="shared" si="20"/>
        <v>44986</v>
      </c>
      <c r="C95" s="58">
        <f t="shared" si="21"/>
        <v>74565.909753170388</v>
      </c>
      <c r="D95" s="58">
        <f t="shared" si="22"/>
        <v>69183.019669158137</v>
      </c>
      <c r="E95" s="58">
        <f t="shared" si="23"/>
        <v>5382.8900840122487</v>
      </c>
      <c r="F95" s="58">
        <f t="shared" si="24"/>
        <v>2729919.8240172113</v>
      </c>
    </row>
    <row r="96" spans="1:6">
      <c r="A96" s="58">
        <v>15</v>
      </c>
      <c r="B96" s="59">
        <f t="shared" si="20"/>
        <v>45017</v>
      </c>
      <c r="C96" s="58">
        <f t="shared" si="21"/>
        <v>74565.909753170388</v>
      </c>
      <c r="D96" s="58">
        <f t="shared" si="22"/>
        <v>69316.063937752668</v>
      </c>
      <c r="E96" s="58">
        <f t="shared" si="23"/>
        <v>5249.8458154177142</v>
      </c>
      <c r="F96" s="58">
        <f t="shared" si="24"/>
        <v>2660603.7600794588</v>
      </c>
    </row>
    <row r="97" spans="1:6">
      <c r="A97" s="58">
        <v>16</v>
      </c>
      <c r="B97" s="59">
        <f t="shared" si="20"/>
        <v>45047</v>
      </c>
      <c r="C97" s="58">
        <f t="shared" si="21"/>
        <v>74565.909753170388</v>
      </c>
      <c r="D97" s="58">
        <f t="shared" si="22"/>
        <v>69449.364060709893</v>
      </c>
      <c r="E97" s="58">
        <f t="shared" si="23"/>
        <v>5116.5456924604978</v>
      </c>
      <c r="F97" s="58">
        <f t="shared" si="24"/>
        <v>2591154.3960187491</v>
      </c>
    </row>
    <row r="98" spans="1:6">
      <c r="A98" s="58">
        <v>17</v>
      </c>
      <c r="B98" s="59">
        <f t="shared" si="20"/>
        <v>45078</v>
      </c>
      <c r="C98" s="58">
        <f t="shared" si="21"/>
        <v>74565.909753170388</v>
      </c>
      <c r="D98" s="58">
        <f t="shared" si="22"/>
        <v>69582.92053005741</v>
      </c>
      <c r="E98" s="58">
        <f t="shared" si="23"/>
        <v>4982.9892231129797</v>
      </c>
      <c r="F98" s="58">
        <f t="shared" si="24"/>
        <v>2521571.4754886916</v>
      </c>
    </row>
    <row r="99" spans="1:6">
      <c r="A99" s="58">
        <v>18</v>
      </c>
      <c r="B99" s="59">
        <f t="shared" si="20"/>
        <v>45108</v>
      </c>
      <c r="C99" s="58">
        <f t="shared" si="21"/>
        <v>74565.909753170388</v>
      </c>
      <c r="D99" s="58">
        <f t="shared" si="22"/>
        <v>69716.733838769054</v>
      </c>
      <c r="E99" s="58">
        <f t="shared" si="23"/>
        <v>4849.1759144013304</v>
      </c>
      <c r="F99" s="58">
        <f t="shared" si="24"/>
        <v>2451854.7416499224</v>
      </c>
    </row>
    <row r="100" spans="1:6">
      <c r="A100" s="58">
        <v>19</v>
      </c>
      <c r="B100" s="59">
        <f t="shared" si="20"/>
        <v>45139</v>
      </c>
      <c r="C100" s="58">
        <f t="shared" si="21"/>
        <v>74565.909753170388</v>
      </c>
      <c r="D100" s="58">
        <f t="shared" si="22"/>
        <v>69850.804480766688</v>
      </c>
      <c r="E100" s="58">
        <f t="shared" si="23"/>
        <v>4715.1052724036972</v>
      </c>
      <c r="F100" s="58">
        <f t="shared" si="24"/>
        <v>2382003.9371691556</v>
      </c>
    </row>
    <row r="101" spans="1:6">
      <c r="A101" s="58">
        <v>20</v>
      </c>
      <c r="B101" s="59">
        <f t="shared" si="20"/>
        <v>45170</v>
      </c>
      <c r="C101" s="58">
        <f t="shared" si="21"/>
        <v>74565.909753170388</v>
      </c>
      <c r="D101" s="58">
        <f t="shared" si="22"/>
        <v>69985.132950922009</v>
      </c>
      <c r="E101" s="58">
        <f t="shared" si="23"/>
        <v>4580.776802248376</v>
      </c>
      <c r="F101" s="58">
        <f t="shared" si="24"/>
        <v>2312018.8042182336</v>
      </c>
    </row>
    <row r="102" spans="1:6">
      <c r="A102" s="58">
        <v>21</v>
      </c>
      <c r="B102" s="59">
        <f t="shared" si="20"/>
        <v>45200</v>
      </c>
      <c r="C102" s="58">
        <f t="shared" si="21"/>
        <v>74565.909753170388</v>
      </c>
      <c r="D102" s="58">
        <f t="shared" si="22"/>
        <v>70119.719745058406</v>
      </c>
      <c r="E102" s="58">
        <f t="shared" si="23"/>
        <v>4446.1900081119875</v>
      </c>
      <c r="F102" s="58">
        <f t="shared" si="24"/>
        <v>2241899.084473175</v>
      </c>
    </row>
    <row r="103" spans="1:6">
      <c r="A103" s="58">
        <v>22</v>
      </c>
      <c r="B103" s="59">
        <f t="shared" si="20"/>
        <v>45231</v>
      </c>
      <c r="C103" s="58">
        <f t="shared" si="21"/>
        <v>74565.909753170388</v>
      </c>
      <c r="D103" s="58">
        <f t="shared" si="22"/>
        <v>70254.565359952743</v>
      </c>
      <c r="E103" s="58">
        <f t="shared" si="23"/>
        <v>4311.3443932176442</v>
      </c>
      <c r="F103" s="58">
        <f t="shared" si="24"/>
        <v>2171644.5191132221</v>
      </c>
    </row>
    <row r="104" spans="1:6">
      <c r="A104" s="58">
        <v>23</v>
      </c>
      <c r="B104" s="59">
        <f t="shared" si="20"/>
        <v>45261</v>
      </c>
      <c r="C104" s="58">
        <f t="shared" si="21"/>
        <v>74565.909753170388</v>
      </c>
      <c r="D104" s="58">
        <f t="shared" si="22"/>
        <v>70389.670293337273</v>
      </c>
      <c r="E104" s="58">
        <f t="shared" si="23"/>
        <v>4176.2394598331193</v>
      </c>
      <c r="F104" s="58">
        <f t="shared" si="24"/>
        <v>2101254.8488198849</v>
      </c>
    </row>
    <row r="105" spans="1:6">
      <c r="A105" s="58">
        <v>24</v>
      </c>
      <c r="B105" s="59">
        <f t="shared" si="20"/>
        <v>45292</v>
      </c>
      <c r="C105" s="58">
        <f t="shared" si="21"/>
        <v>74565.909753170388</v>
      </c>
      <c r="D105" s="58">
        <f t="shared" si="22"/>
        <v>70525.035043901386</v>
      </c>
      <c r="E105" s="58">
        <f t="shared" si="23"/>
        <v>4040.8747092690096</v>
      </c>
      <c r="F105" s="58">
        <f t="shared" si="24"/>
        <v>2030729.8137759836</v>
      </c>
    </row>
    <row r="106" spans="1:6">
      <c r="A106" s="58">
        <v>25</v>
      </c>
      <c r="B106" s="59">
        <f t="shared" si="20"/>
        <v>45323</v>
      </c>
      <c r="C106" s="58">
        <f t="shared" si="21"/>
        <v>74565.909753170388</v>
      </c>
      <c r="D106" s="58">
        <f t="shared" si="22"/>
        <v>70660.660111293502</v>
      </c>
      <c r="E106" s="58">
        <f t="shared" si="23"/>
        <v>3905.2496418768919</v>
      </c>
      <c r="F106" s="58">
        <f t="shared" si="24"/>
        <v>1960069.1536646902</v>
      </c>
    </row>
    <row r="107" spans="1:6">
      <c r="A107" s="58">
        <v>26</v>
      </c>
      <c r="B107" s="59">
        <f t="shared" si="20"/>
        <v>45352</v>
      </c>
      <c r="C107" s="58">
        <f t="shared" si="21"/>
        <v>74565.909753170388</v>
      </c>
      <c r="D107" s="58">
        <f t="shared" si="22"/>
        <v>70796.545996122906</v>
      </c>
      <c r="E107" s="58">
        <f t="shared" si="23"/>
        <v>3769.3637570474812</v>
      </c>
      <c r="F107" s="58">
        <f t="shared" si="24"/>
        <v>1889272.6076685672</v>
      </c>
    </row>
    <row r="108" spans="1:6">
      <c r="A108" s="58">
        <v>27</v>
      </c>
      <c r="B108" s="59">
        <f t="shared" si="20"/>
        <v>45383</v>
      </c>
      <c r="C108" s="58">
        <f t="shared" si="21"/>
        <v>74565.909753170388</v>
      </c>
      <c r="D108" s="58">
        <f t="shared" si="22"/>
        <v>70932.693199961606</v>
      </c>
      <c r="E108" s="58">
        <f t="shared" si="23"/>
        <v>3633.2165532087834</v>
      </c>
      <c r="F108" s="58">
        <f t="shared" si="24"/>
        <v>1818339.9144686055</v>
      </c>
    </row>
    <row r="109" spans="1:6">
      <c r="A109" s="58">
        <v>28</v>
      </c>
      <c r="B109" s="59">
        <f t="shared" si="20"/>
        <v>45413</v>
      </c>
      <c r="C109" s="58">
        <f t="shared" si="21"/>
        <v>74565.909753170388</v>
      </c>
      <c r="D109" s="58">
        <f t="shared" si="22"/>
        <v>71069.102225346141</v>
      </c>
      <c r="E109" s="58">
        <f t="shared" si="23"/>
        <v>3496.8075278242418</v>
      </c>
      <c r="F109" s="58">
        <f t="shared" si="24"/>
        <v>1747270.8122432595</v>
      </c>
    </row>
    <row r="110" spans="1:6">
      <c r="A110" s="58">
        <v>29</v>
      </c>
      <c r="B110" s="59">
        <f t="shared" si="20"/>
        <v>45444</v>
      </c>
      <c r="C110" s="58">
        <f t="shared" si="21"/>
        <v>74565.909753170388</v>
      </c>
      <c r="D110" s="58">
        <f t="shared" si="22"/>
        <v>71205.773575779502</v>
      </c>
      <c r="E110" s="58">
        <f t="shared" si="23"/>
        <v>3360.1361773908839</v>
      </c>
      <c r="F110" s="58">
        <f t="shared" si="24"/>
        <v>1676065.03866748</v>
      </c>
    </row>
    <row r="111" spans="1:6">
      <c r="A111" s="58">
        <v>30</v>
      </c>
      <c r="B111" s="59">
        <f t="shared" si="20"/>
        <v>45474</v>
      </c>
      <c r="C111" s="58">
        <f t="shared" si="21"/>
        <v>74565.909753170388</v>
      </c>
      <c r="D111" s="58">
        <f t="shared" si="22"/>
        <v>71342.707755732932</v>
      </c>
      <c r="E111" s="58">
        <f t="shared" si="23"/>
        <v>3223.2019974374616</v>
      </c>
      <c r="F111" s="58">
        <f t="shared" si="24"/>
        <v>1604722.3309117472</v>
      </c>
    </row>
    <row r="112" spans="1:6">
      <c r="A112" s="58">
        <v>31</v>
      </c>
      <c r="B112" s="59">
        <f t="shared" si="20"/>
        <v>45505</v>
      </c>
      <c r="C112" s="58">
        <f t="shared" si="21"/>
        <v>74565.909753170388</v>
      </c>
      <c r="D112" s="58">
        <f t="shared" si="22"/>
        <v>71479.905270647796</v>
      </c>
      <c r="E112" s="58">
        <f t="shared" si="23"/>
        <v>3086.0044825225909</v>
      </c>
      <c r="F112" s="58">
        <f t="shared" si="24"/>
        <v>1533242.4256410995</v>
      </c>
    </row>
    <row r="113" spans="1:6">
      <c r="A113" s="58">
        <v>32</v>
      </c>
      <c r="B113" s="59">
        <f t="shared" si="20"/>
        <v>45536</v>
      </c>
      <c r="C113" s="58">
        <f t="shared" si="21"/>
        <v>74565.909753170388</v>
      </c>
      <c r="D113" s="58">
        <f t="shared" si="22"/>
        <v>71617.36662693751</v>
      </c>
      <c r="E113" s="58">
        <f t="shared" si="23"/>
        <v>2948.5431262328839</v>
      </c>
      <c r="F113" s="58">
        <f t="shared" si="24"/>
        <v>1461625.059014162</v>
      </c>
    </row>
    <row r="114" spans="1:6">
      <c r="A114" s="58">
        <v>33</v>
      </c>
      <c r="B114" s="59">
        <f t="shared" si="20"/>
        <v>45566</v>
      </c>
      <c r="C114" s="58">
        <f t="shared" si="21"/>
        <v>74565.909753170388</v>
      </c>
      <c r="D114" s="58">
        <f t="shared" si="22"/>
        <v>71755.092331989305</v>
      </c>
      <c r="E114" s="58">
        <f t="shared" si="23"/>
        <v>2810.817421181081</v>
      </c>
      <c r="F114" s="58">
        <f t="shared" si="24"/>
        <v>1389869.9666821728</v>
      </c>
    </row>
    <row r="115" spans="1:6">
      <c r="A115" s="58">
        <v>34</v>
      </c>
      <c r="B115" s="59">
        <f t="shared" si="20"/>
        <v>45597</v>
      </c>
      <c r="C115" s="58">
        <f t="shared" si="21"/>
        <v>74565.909753170388</v>
      </c>
      <c r="D115" s="58">
        <f t="shared" si="22"/>
        <v>71893.082894166204</v>
      </c>
      <c r="E115" s="58">
        <f t="shared" si="23"/>
        <v>2672.8268590041789</v>
      </c>
      <c r="F115" s="58">
        <f t="shared" si="24"/>
        <v>1317976.8837880066</v>
      </c>
    </row>
    <row r="116" spans="1:6">
      <c r="A116" s="58">
        <v>35</v>
      </c>
      <c r="B116" s="59">
        <f t="shared" si="20"/>
        <v>45627</v>
      </c>
      <c r="C116" s="58">
        <f t="shared" si="21"/>
        <v>74565.909753170388</v>
      </c>
      <c r="D116" s="58">
        <f t="shared" si="22"/>
        <v>72031.338822808844</v>
      </c>
      <c r="E116" s="58">
        <f t="shared" si="23"/>
        <v>2534.5709303615513</v>
      </c>
      <c r="F116" s="58">
        <f t="shared" si="24"/>
        <v>1245945.5449651978</v>
      </c>
    </row>
    <row r="117" spans="1:6">
      <c r="A117" s="58">
        <v>36</v>
      </c>
      <c r="B117" s="59">
        <f t="shared" si="20"/>
        <v>45658</v>
      </c>
      <c r="C117" s="58">
        <f t="shared" si="21"/>
        <v>74565.909753170388</v>
      </c>
      <c r="D117" s="58">
        <f t="shared" si="22"/>
        <v>72169.860628237322</v>
      </c>
      <c r="E117" s="58">
        <f t="shared" si="23"/>
        <v>2396.049124933073</v>
      </c>
      <c r="F117" s="58">
        <f t="shared" si="24"/>
        <v>1173775.6843369605</v>
      </c>
    </row>
    <row r="118" spans="1:6">
      <c r="A118" s="58">
        <v>37</v>
      </c>
      <c r="B118" s="59">
        <f t="shared" si="20"/>
        <v>45689</v>
      </c>
      <c r="C118" s="58">
        <f t="shared" si="21"/>
        <v>74565.909753170388</v>
      </c>
      <c r="D118" s="58">
        <f t="shared" si="22"/>
        <v>72308.648821753159</v>
      </c>
      <c r="E118" s="58">
        <f t="shared" si="23"/>
        <v>2257.2609314172319</v>
      </c>
      <c r="F118" s="58">
        <f t="shared" si="24"/>
        <v>1101467.0355152073</v>
      </c>
    </row>
    <row r="119" spans="1:6">
      <c r="A119" s="58">
        <v>38</v>
      </c>
      <c r="B119" s="59">
        <f t="shared" si="20"/>
        <v>45717</v>
      </c>
      <c r="C119" s="58">
        <f t="shared" si="21"/>
        <v>74565.909753170388</v>
      </c>
      <c r="D119" s="58">
        <f t="shared" si="22"/>
        <v>72447.703915641148</v>
      </c>
      <c r="E119" s="58">
        <f t="shared" si="23"/>
        <v>2118.2058375292449</v>
      </c>
      <c r="F119" s="58">
        <f t="shared" si="24"/>
        <v>1029019.3315995662</v>
      </c>
    </row>
    <row r="120" spans="1:6">
      <c r="A120" s="58">
        <v>39</v>
      </c>
      <c r="B120" s="59">
        <f t="shared" si="20"/>
        <v>45748</v>
      </c>
      <c r="C120" s="58">
        <f t="shared" si="21"/>
        <v>74565.909753170388</v>
      </c>
      <c r="D120" s="58">
        <f t="shared" si="22"/>
        <v>72587.026423171221</v>
      </c>
      <c r="E120" s="58">
        <f t="shared" si="23"/>
        <v>1978.8833299991659</v>
      </c>
      <c r="F120" s="58">
        <f t="shared" si="24"/>
        <v>956432.30517639499</v>
      </c>
    </row>
    <row r="121" spans="1:6">
      <c r="A121" s="58">
        <v>40</v>
      </c>
      <c r="B121" s="59">
        <f t="shared" si="20"/>
        <v>45778</v>
      </c>
      <c r="C121" s="58">
        <f t="shared" si="21"/>
        <v>74565.909753170388</v>
      </c>
      <c r="D121" s="58">
        <f t="shared" si="22"/>
        <v>72726.616858600391</v>
      </c>
      <c r="E121" s="58">
        <f t="shared" si="23"/>
        <v>1839.2928945699905</v>
      </c>
      <c r="F121" s="58">
        <f t="shared" si="24"/>
        <v>883705.68831779459</v>
      </c>
    </row>
    <row r="122" spans="1:6">
      <c r="A122" s="58">
        <v>41</v>
      </c>
      <c r="B122" s="59">
        <f t="shared" si="20"/>
        <v>45809</v>
      </c>
      <c r="C122" s="58">
        <f t="shared" si="21"/>
        <v>74565.909753170388</v>
      </c>
      <c r="D122" s="58">
        <f t="shared" si="22"/>
        <v>72866.475737174624</v>
      </c>
      <c r="E122" s="58">
        <f t="shared" si="23"/>
        <v>1699.434015995759</v>
      </c>
      <c r="F122" s="58">
        <f t="shared" si="24"/>
        <v>810839.21258061996</v>
      </c>
    </row>
    <row r="123" spans="1:6">
      <c r="A123" s="58">
        <v>42</v>
      </c>
      <c r="B123" s="59">
        <f t="shared" si="20"/>
        <v>45839</v>
      </c>
      <c r="C123" s="58">
        <f t="shared" si="21"/>
        <v>74565.909753170388</v>
      </c>
      <c r="D123" s="58">
        <f t="shared" si="22"/>
        <v>73006.603575130735</v>
      </c>
      <c r="E123" s="58">
        <f t="shared" si="23"/>
        <v>1559.3061780396538</v>
      </c>
      <c r="F123" s="58">
        <f t="shared" si="24"/>
        <v>737832.60900548927</v>
      </c>
    </row>
    <row r="124" spans="1:6">
      <c r="A124" s="58">
        <v>43</v>
      </c>
      <c r="B124" s="59">
        <f t="shared" si="20"/>
        <v>45870</v>
      </c>
      <c r="C124" s="58">
        <f t="shared" si="21"/>
        <v>74565.909753170388</v>
      </c>
      <c r="D124" s="58">
        <f t="shared" si="22"/>
        <v>73147.000889698291</v>
      </c>
      <c r="E124" s="58">
        <f t="shared" si="23"/>
        <v>1418.9088634720949</v>
      </c>
      <c r="F124" s="58">
        <f t="shared" si="24"/>
        <v>664685.60811579099</v>
      </c>
    </row>
    <row r="125" spans="1:6">
      <c r="A125" s="58">
        <v>44</v>
      </c>
      <c r="B125" s="59">
        <f t="shared" si="20"/>
        <v>45901</v>
      </c>
      <c r="C125" s="58">
        <f t="shared" si="21"/>
        <v>74565.909753170388</v>
      </c>
      <c r="D125" s="58">
        <f t="shared" si="22"/>
        <v>73287.668199101565</v>
      </c>
      <c r="E125" s="58">
        <f t="shared" si="23"/>
        <v>1278.2415540688289</v>
      </c>
      <c r="F125" s="58">
        <f t="shared" si="24"/>
        <v>591397.93991668941</v>
      </c>
    </row>
    <row r="126" spans="1:6">
      <c r="A126" s="58">
        <v>45</v>
      </c>
      <c r="B126" s="59">
        <f t="shared" si="20"/>
        <v>45931</v>
      </c>
      <c r="C126" s="58">
        <f t="shared" si="21"/>
        <v>74565.909753170388</v>
      </c>
      <c r="D126" s="58">
        <f t="shared" si="22"/>
        <v>73428.606022561376</v>
      </c>
      <c r="E126" s="58">
        <f t="shared" si="23"/>
        <v>1137.3037306090182</v>
      </c>
      <c r="F126" s="58">
        <f t="shared" si="24"/>
        <v>517969.33389412804</v>
      </c>
    </row>
    <row r="127" spans="1:6">
      <c r="A127" s="58">
        <v>46</v>
      </c>
      <c r="B127" s="59">
        <f t="shared" si="20"/>
        <v>45962</v>
      </c>
      <c r="C127" s="58">
        <f t="shared" si="21"/>
        <v>74565.909753170388</v>
      </c>
      <c r="D127" s="58">
        <f t="shared" si="22"/>
        <v>73569.814880297068</v>
      </c>
      <c r="E127" s="58">
        <f t="shared" si="23"/>
        <v>996.0948728733232</v>
      </c>
      <c r="F127" s="58">
        <f t="shared" si="24"/>
        <v>444399.51901383098</v>
      </c>
    </row>
    <row r="128" spans="1:6">
      <c r="A128" s="58">
        <v>47</v>
      </c>
      <c r="B128" s="59">
        <f t="shared" si="20"/>
        <v>45992</v>
      </c>
      <c r="C128" s="58">
        <f t="shared" si="21"/>
        <v>74565.909753170388</v>
      </c>
      <c r="D128" s="58">
        <f t="shared" si="22"/>
        <v>73711.295293528412</v>
      </c>
      <c r="E128" s="58">
        <f t="shared" si="23"/>
        <v>854.61445964198276</v>
      </c>
      <c r="F128" s="58">
        <f t="shared" si="24"/>
        <v>370688.22372030257</v>
      </c>
    </row>
    <row r="129" spans="1:6">
      <c r="A129" s="58">
        <v>48</v>
      </c>
      <c r="B129" s="59">
        <f t="shared" si="20"/>
        <v>46023</v>
      </c>
      <c r="C129" s="58">
        <f t="shared" si="21"/>
        <v>74565.909753170388</v>
      </c>
      <c r="D129" s="58">
        <f t="shared" si="22"/>
        <v>73853.047784477501</v>
      </c>
      <c r="E129" s="58">
        <f t="shared" si="23"/>
        <v>712.8619686928896</v>
      </c>
      <c r="F129" s="58">
        <f t="shared" si="24"/>
        <v>296835.1759358251</v>
      </c>
    </row>
    <row r="130" spans="1:6">
      <c r="A130" s="58">
        <v>49</v>
      </c>
      <c r="B130" s="59">
        <f t="shared" si="20"/>
        <v>46054</v>
      </c>
      <c r="C130" s="58">
        <f t="shared" si="21"/>
        <v>74565.909753170388</v>
      </c>
      <c r="D130" s="58">
        <f t="shared" si="22"/>
        <v>73995.07287637073</v>
      </c>
      <c r="E130" s="58">
        <f t="shared" si="23"/>
        <v>570.83687679966374</v>
      </c>
      <c r="F130" s="58">
        <f t="shared" si="24"/>
        <v>222840.10305945436</v>
      </c>
    </row>
    <row r="131" spans="1:6">
      <c r="A131" s="58">
        <v>50</v>
      </c>
      <c r="B131" s="59">
        <f t="shared" si="20"/>
        <v>46082</v>
      </c>
      <c r="C131" s="58">
        <f t="shared" si="21"/>
        <v>74565.909753170388</v>
      </c>
      <c r="D131" s="58">
        <f t="shared" si="22"/>
        <v>74137.37109344067</v>
      </c>
      <c r="E131" s="58">
        <f t="shared" si="23"/>
        <v>428.53865972971994</v>
      </c>
      <c r="F131" s="58">
        <f t="shared" si="24"/>
        <v>148702.73196601367</v>
      </c>
    </row>
    <row r="132" spans="1:6">
      <c r="A132" s="58">
        <v>51</v>
      </c>
      <c r="B132" s="59">
        <f t="shared" si="20"/>
        <v>46113</v>
      </c>
      <c r="C132" s="58">
        <f t="shared" si="21"/>
        <v>74565.909753170388</v>
      </c>
      <c r="D132" s="58">
        <f t="shared" si="22"/>
        <v>74279.942960928049</v>
      </c>
      <c r="E132" s="58">
        <f t="shared" si="23"/>
        <v>285.96679224233401</v>
      </c>
      <c r="F132" s="58">
        <f t="shared" si="24"/>
        <v>74422.789005085622</v>
      </c>
    </row>
    <row r="133" spans="1:6">
      <c r="A133" s="58">
        <v>52</v>
      </c>
      <c r="B133" s="59">
        <f t="shared" si="20"/>
        <v>46143</v>
      </c>
      <c r="C133" s="58">
        <f t="shared" si="21"/>
        <v>74565.909753170388</v>
      </c>
      <c r="D133" s="58">
        <f t="shared" si="22"/>
        <v>74422.789005083687</v>
      </c>
      <c r="E133" s="58">
        <f t="shared" si="23"/>
        <v>143.12074808670312</v>
      </c>
      <c r="F133" s="58">
        <f t="shared" si="24"/>
        <v>1.9354047253727913E-9</v>
      </c>
    </row>
    <row r="134" spans="1:6">
      <c r="A134" s="58">
        <v>53</v>
      </c>
      <c r="B134" s="59">
        <f t="shared" si="20"/>
        <v>46174</v>
      </c>
      <c r="C134" s="58">
        <f t="shared" si="21"/>
        <v>74565.909753170388</v>
      </c>
      <c r="D134" s="58">
        <f t="shared" si="22"/>
        <v>74565.909753170388</v>
      </c>
      <c r="E134" s="58">
        <f t="shared" si="23"/>
        <v>3.7219321641784453E-12</v>
      </c>
      <c r="F134" s="58">
        <f t="shared" si="24"/>
        <v>-74565.909753168453</v>
      </c>
    </row>
    <row r="135" spans="1:6">
      <c r="A135" s="58">
        <v>54</v>
      </c>
      <c r="B135" s="59">
        <f t="shared" si="20"/>
        <v>46204</v>
      </c>
      <c r="C135" s="58">
        <f t="shared" si="21"/>
        <v>74565.909753170388</v>
      </c>
      <c r="D135" s="58">
        <f t="shared" si="22"/>
        <v>74709.305733464949</v>
      </c>
      <c r="E135" s="58">
        <f t="shared" si="23"/>
        <v>-143.39598029455473</v>
      </c>
      <c r="F135" s="58">
        <f t="shared" si="24"/>
        <v>-149275.21548663342</v>
      </c>
    </row>
    <row r="136" spans="1:6">
      <c r="A136" s="58">
        <v>55</v>
      </c>
      <c r="B136" s="59">
        <f t="shared" si="20"/>
        <v>46235</v>
      </c>
      <c r="C136" s="58">
        <f t="shared" si="21"/>
        <v>74565.909753170388</v>
      </c>
      <c r="D136" s="58">
        <f t="shared" si="22"/>
        <v>74852.977475260064</v>
      </c>
      <c r="E136" s="58">
        <f t="shared" si="23"/>
        <v>-287.06772208967965</v>
      </c>
      <c r="F136" s="58">
        <f t="shared" si="24"/>
        <v>-224128.19296189348</v>
      </c>
    </row>
    <row r="137" spans="1:6">
      <c r="A137" s="58">
        <v>56</v>
      </c>
      <c r="B137" s="59">
        <f t="shared" si="20"/>
        <v>46266</v>
      </c>
      <c r="C137" s="58">
        <f t="shared" si="21"/>
        <v>74565.909753170388</v>
      </c>
      <c r="D137" s="58">
        <f t="shared" si="22"/>
        <v>74996.925508866334</v>
      </c>
      <c r="E137" s="58">
        <f t="shared" si="23"/>
        <v>-431.01575569594905</v>
      </c>
      <c r="F137" s="58">
        <f t="shared" si="24"/>
        <v>-299125.11847075983</v>
      </c>
    </row>
    <row r="138" spans="1:6">
      <c r="A138" s="58">
        <v>57</v>
      </c>
      <c r="B138" s="59">
        <f t="shared" si="20"/>
        <v>46296</v>
      </c>
      <c r="C138" s="58">
        <f t="shared" si="21"/>
        <v>74565.909753170388</v>
      </c>
      <c r="D138" s="58">
        <f t="shared" si="22"/>
        <v>75141.150365614158</v>
      </c>
      <c r="E138" s="58">
        <f t="shared" si="23"/>
        <v>-575.2406124437689</v>
      </c>
      <c r="F138" s="58">
        <f t="shared" si="24"/>
        <v>-374266.26883637399</v>
      </c>
    </row>
    <row r="139" spans="1:6">
      <c r="A139" s="58">
        <v>58</v>
      </c>
      <c r="B139" s="59">
        <f t="shared" si="20"/>
        <v>46327</v>
      </c>
      <c r="C139" s="58">
        <f t="shared" si="21"/>
        <v>74565.909753170388</v>
      </c>
      <c r="D139" s="58">
        <f t="shared" si="22"/>
        <v>75285.652577855726</v>
      </c>
      <c r="E139" s="58">
        <f t="shared" si="23"/>
        <v>-719.74282468533465</v>
      </c>
      <c r="F139" s="58">
        <f t="shared" si="24"/>
        <v>-449551.92141422973</v>
      </c>
    </row>
    <row r="140" spans="1:6">
      <c r="A140" s="58">
        <v>59</v>
      </c>
      <c r="B140" s="59">
        <f t="shared" si="20"/>
        <v>46357</v>
      </c>
      <c r="C140" s="58">
        <f t="shared" si="21"/>
        <v>74565.909753170388</v>
      </c>
      <c r="D140" s="58">
        <f t="shared" si="22"/>
        <v>75430.432678966987</v>
      </c>
      <c r="E140" s="58">
        <f t="shared" si="23"/>
        <v>-864.5229257965957</v>
      </c>
      <c r="F140" s="58">
        <f t="shared" si="24"/>
        <v>-524982.35409319669</v>
      </c>
    </row>
    <row r="141" spans="1:6">
      <c r="A141" s="58">
        <v>60</v>
      </c>
      <c r="B141" s="59">
        <f t="shared" si="20"/>
        <v>46388</v>
      </c>
      <c r="C141" s="58">
        <f t="shared" si="21"/>
        <v>74565.909753170388</v>
      </c>
      <c r="D141" s="58">
        <f t="shared" si="22"/>
        <v>75575.491203349608</v>
      </c>
      <c r="E141" s="58">
        <f t="shared" si="23"/>
        <v>-1009.5814501792245</v>
      </c>
      <c r="F141" s="58">
        <f t="shared" si="24"/>
        <v>-600557.84529654635</v>
      </c>
    </row>
    <row r="142" spans="1:6">
      <c r="A142" s="68"/>
      <c r="B142" s="69"/>
      <c r="C142" s="68"/>
      <c r="D142" s="68"/>
      <c r="E142" s="68"/>
      <c r="F142" s="68"/>
    </row>
    <row r="143" spans="1:6">
      <c r="A143" s="68"/>
      <c r="B143" s="69"/>
      <c r="C143" s="68"/>
      <c r="D143" s="68"/>
      <c r="E143" s="68"/>
      <c r="F143" s="68"/>
    </row>
    <row r="145" spans="1:6" s="64" customFormat="1" ht="57" customHeight="1">
      <c r="A145" s="119" t="s">
        <v>69</v>
      </c>
      <c r="B145" s="119"/>
      <c r="C145" s="119"/>
      <c r="D145" s="119"/>
      <c r="E145" s="119"/>
      <c r="F145" s="119"/>
    </row>
    <row r="147" spans="1:6">
      <c r="A147" s="63" t="s">
        <v>67</v>
      </c>
      <c r="B147" s="63">
        <v>3</v>
      </c>
    </row>
    <row r="148" spans="1:6">
      <c r="A148" s="63" t="s">
        <v>66</v>
      </c>
      <c r="B148" s="63" t="s">
        <v>68</v>
      </c>
    </row>
    <row r="149" spans="1:6">
      <c r="A149" s="62" t="s">
        <v>64</v>
      </c>
      <c r="B149" s="93">
        <f>PMT(B9,B10-B147,-F154,0,0)</f>
        <v>79058.874952805782</v>
      </c>
    </row>
    <row r="150" spans="1:6">
      <c r="A150" s="61"/>
      <c r="B150" s="61"/>
      <c r="C150" s="61"/>
      <c r="D150" s="61"/>
      <c r="E150" s="61"/>
      <c r="F150" s="60" t="s">
        <v>63</v>
      </c>
    </row>
    <row r="151" spans="1:6">
      <c r="A151" s="60" t="s">
        <v>62</v>
      </c>
      <c r="B151" s="60" t="s">
        <v>61</v>
      </c>
      <c r="C151" s="60" t="s">
        <v>60</v>
      </c>
      <c r="D151" s="60" t="s">
        <v>59</v>
      </c>
      <c r="E151" s="60" t="s">
        <v>58</v>
      </c>
      <c r="F151" s="60">
        <f>B3</f>
        <v>3693580</v>
      </c>
    </row>
    <row r="152" spans="1:6">
      <c r="A152" s="58">
        <v>1</v>
      </c>
      <c r="B152" s="59">
        <f t="shared" ref="B152:B163" si="25">EDATE($B$7,$B$6*A152)</f>
        <v>44593</v>
      </c>
      <c r="C152" s="58">
        <f>E152</f>
        <v>7103.0384615384619</v>
      </c>
      <c r="D152" s="58">
        <v>0</v>
      </c>
      <c r="E152" s="58">
        <f t="shared" ref="E152:E163" si="26">F151*$B$9</f>
        <v>7103.0384615384619</v>
      </c>
      <c r="F152" s="58">
        <f t="shared" ref="F152:F163" si="27">F151-D152</f>
        <v>3693580</v>
      </c>
    </row>
    <row r="153" spans="1:6">
      <c r="A153" s="58">
        <v>2</v>
      </c>
      <c r="B153" s="59">
        <f t="shared" si="25"/>
        <v>44621</v>
      </c>
      <c r="C153" s="58">
        <f>E153</f>
        <v>7103.0384615384619</v>
      </c>
      <c r="D153" s="58">
        <v>0</v>
      </c>
      <c r="E153" s="58">
        <f t="shared" si="26"/>
        <v>7103.0384615384619</v>
      </c>
      <c r="F153" s="58">
        <f t="shared" si="27"/>
        <v>3693580</v>
      </c>
    </row>
    <row r="154" spans="1:6">
      <c r="A154" s="58">
        <v>3</v>
      </c>
      <c r="B154" s="59">
        <f t="shared" si="25"/>
        <v>44652</v>
      </c>
      <c r="C154" s="58">
        <f>E154</f>
        <v>7103.0384615384619</v>
      </c>
      <c r="D154" s="58">
        <v>0</v>
      </c>
      <c r="E154" s="58">
        <f t="shared" si="26"/>
        <v>7103.0384615384619</v>
      </c>
      <c r="F154" s="58">
        <f t="shared" si="27"/>
        <v>3693580</v>
      </c>
    </row>
    <row r="155" spans="1:6">
      <c r="A155" s="58">
        <v>4</v>
      </c>
      <c r="B155" s="59">
        <f t="shared" si="25"/>
        <v>44682</v>
      </c>
      <c r="C155" s="58">
        <f t="shared" ref="C155:C163" si="28">$B$149</f>
        <v>79058.874952805782</v>
      </c>
      <c r="D155" s="58">
        <f t="shared" ref="D155:D163" si="29">C155-E155</f>
        <v>71955.836491267313</v>
      </c>
      <c r="E155" s="58">
        <f t="shared" si="26"/>
        <v>7103.0384615384619</v>
      </c>
      <c r="F155" s="58">
        <f t="shared" si="27"/>
        <v>3621624.1635087328</v>
      </c>
    </row>
    <row r="156" spans="1:6">
      <c r="A156" s="58">
        <v>5</v>
      </c>
      <c r="B156" s="59">
        <f t="shared" si="25"/>
        <v>44713</v>
      </c>
      <c r="C156" s="58">
        <f t="shared" si="28"/>
        <v>79058.874952805782</v>
      </c>
      <c r="D156" s="58">
        <f t="shared" si="29"/>
        <v>72094.213099904373</v>
      </c>
      <c r="E156" s="58">
        <f t="shared" si="26"/>
        <v>6964.6618529014095</v>
      </c>
      <c r="F156" s="58">
        <f t="shared" si="27"/>
        <v>3549529.9504088284</v>
      </c>
    </row>
    <row r="157" spans="1:6">
      <c r="A157" s="58">
        <v>6</v>
      </c>
      <c r="B157" s="59">
        <f t="shared" si="25"/>
        <v>44743</v>
      </c>
      <c r="C157" s="58">
        <f t="shared" si="28"/>
        <v>79058.874952805782</v>
      </c>
      <c r="D157" s="58">
        <f t="shared" si="29"/>
        <v>72232.855817404183</v>
      </c>
      <c r="E157" s="58">
        <f t="shared" si="26"/>
        <v>6826.0191354015933</v>
      </c>
      <c r="F157" s="58">
        <f t="shared" si="27"/>
        <v>3477297.0945914243</v>
      </c>
    </row>
    <row r="158" spans="1:6">
      <c r="A158" s="58">
        <v>7</v>
      </c>
      <c r="B158" s="59">
        <f t="shared" si="25"/>
        <v>44774</v>
      </c>
      <c r="C158" s="58">
        <f t="shared" si="28"/>
        <v>79058.874952805782</v>
      </c>
      <c r="D158" s="58">
        <f t="shared" si="29"/>
        <v>72371.765155514586</v>
      </c>
      <c r="E158" s="58">
        <f t="shared" si="26"/>
        <v>6687.1097972912012</v>
      </c>
      <c r="F158" s="58">
        <f t="shared" si="27"/>
        <v>3404925.3294359096</v>
      </c>
    </row>
    <row r="159" spans="1:6">
      <c r="A159" s="58">
        <v>8</v>
      </c>
      <c r="B159" s="59">
        <f t="shared" si="25"/>
        <v>44805</v>
      </c>
      <c r="C159" s="58">
        <f t="shared" si="28"/>
        <v>79058.874952805782</v>
      </c>
      <c r="D159" s="58">
        <f t="shared" si="29"/>
        <v>72510.941626967498</v>
      </c>
      <c r="E159" s="58">
        <f t="shared" si="26"/>
        <v>6547.9333258382885</v>
      </c>
      <c r="F159" s="58">
        <f t="shared" si="27"/>
        <v>3332414.3878089422</v>
      </c>
    </row>
    <row r="160" spans="1:6">
      <c r="A160" s="58">
        <v>9</v>
      </c>
      <c r="B160" s="59">
        <f t="shared" si="25"/>
        <v>44835</v>
      </c>
      <c r="C160" s="58">
        <f t="shared" si="28"/>
        <v>79058.874952805782</v>
      </c>
      <c r="D160" s="58">
        <f t="shared" si="29"/>
        <v>72650.385745480889</v>
      </c>
      <c r="E160" s="58">
        <f t="shared" si="26"/>
        <v>6408.4892073248893</v>
      </c>
      <c r="F160" s="58">
        <f t="shared" si="27"/>
        <v>3259764.0020634616</v>
      </c>
    </row>
    <row r="161" spans="1:6">
      <c r="A161" s="58">
        <v>10</v>
      </c>
      <c r="B161" s="59">
        <f t="shared" si="25"/>
        <v>44866</v>
      </c>
      <c r="C161" s="58">
        <f t="shared" si="28"/>
        <v>79058.874952805782</v>
      </c>
      <c r="D161" s="58">
        <f t="shared" si="29"/>
        <v>72790.098025760657</v>
      </c>
      <c r="E161" s="58">
        <f t="shared" si="26"/>
        <v>6268.776927045119</v>
      </c>
      <c r="F161" s="58">
        <f t="shared" si="27"/>
        <v>3186973.904037701</v>
      </c>
    </row>
    <row r="162" spans="1:6">
      <c r="A162" s="58">
        <v>11</v>
      </c>
      <c r="B162" s="59">
        <f t="shared" si="25"/>
        <v>44896</v>
      </c>
      <c r="C162" s="58">
        <f t="shared" si="28"/>
        <v>79058.874952805782</v>
      </c>
      <c r="D162" s="58">
        <f t="shared" si="29"/>
        <v>72930.078983502506</v>
      </c>
      <c r="E162" s="58">
        <f t="shared" si="26"/>
        <v>6128.7959693032717</v>
      </c>
      <c r="F162" s="58">
        <f t="shared" si="27"/>
        <v>3114043.8250541985</v>
      </c>
    </row>
    <row r="163" spans="1:6">
      <c r="A163" s="58">
        <v>12</v>
      </c>
      <c r="B163" s="59">
        <f t="shared" si="25"/>
        <v>44927</v>
      </c>
      <c r="C163" s="58">
        <f t="shared" si="28"/>
        <v>79058.874952805782</v>
      </c>
      <c r="D163" s="58">
        <f t="shared" si="29"/>
        <v>73070.329135393855</v>
      </c>
      <c r="E163" s="58">
        <f t="shared" si="26"/>
        <v>5988.5458174119203</v>
      </c>
      <c r="F163" s="58">
        <f t="shared" si="27"/>
        <v>3040973.4959188048</v>
      </c>
    </row>
    <row r="164" spans="1:6">
      <c r="A164" s="58">
        <v>13</v>
      </c>
      <c r="B164" s="59">
        <f t="shared" ref="B164:B211" si="30">EDATE($B$7,$B$6*A164)</f>
        <v>44958</v>
      </c>
      <c r="C164" s="58">
        <f t="shared" ref="C164:C211" si="31">$B$149</f>
        <v>79058.874952805782</v>
      </c>
      <c r="D164" s="58">
        <f t="shared" ref="D164:D211" si="32">C164-E164</f>
        <v>73210.848999115769</v>
      </c>
      <c r="E164" s="58">
        <f t="shared" ref="E164:E211" si="33">F163*$B$9</f>
        <v>5848.0259536900094</v>
      </c>
      <c r="F164" s="58">
        <f t="shared" ref="F164:F211" si="34">F163-D164</f>
        <v>2967762.6469196891</v>
      </c>
    </row>
    <row r="165" spans="1:6">
      <c r="A165" s="58">
        <v>14</v>
      </c>
      <c r="B165" s="59">
        <f t="shared" si="30"/>
        <v>44986</v>
      </c>
      <c r="C165" s="58">
        <f t="shared" si="31"/>
        <v>79058.874952805782</v>
      </c>
      <c r="D165" s="58">
        <f t="shared" si="32"/>
        <v>73351.639093344842</v>
      </c>
      <c r="E165" s="58">
        <f t="shared" si="33"/>
        <v>5707.2358594609414</v>
      </c>
      <c r="F165" s="58">
        <f t="shared" si="34"/>
        <v>2894411.0078263441</v>
      </c>
    </row>
    <row r="166" spans="1:6">
      <c r="A166" s="58">
        <v>15</v>
      </c>
      <c r="B166" s="59">
        <f t="shared" si="30"/>
        <v>45017</v>
      </c>
      <c r="C166" s="58">
        <f t="shared" si="31"/>
        <v>79058.874952805782</v>
      </c>
      <c r="D166" s="58">
        <f t="shared" si="32"/>
        <v>73492.699937755126</v>
      </c>
      <c r="E166" s="58">
        <f t="shared" si="33"/>
        <v>5566.1750150506623</v>
      </c>
      <c r="F166" s="58">
        <f t="shared" si="34"/>
        <v>2820918.3078885889</v>
      </c>
    </row>
    <row r="167" spans="1:6">
      <c r="A167" s="58">
        <v>16</v>
      </c>
      <c r="B167" s="59">
        <f t="shared" si="30"/>
        <v>45047</v>
      </c>
      <c r="C167" s="58">
        <f t="shared" si="31"/>
        <v>79058.874952805782</v>
      </c>
      <c r="D167" s="58">
        <f t="shared" si="32"/>
        <v>73634.032053020026</v>
      </c>
      <c r="E167" s="58">
        <f t="shared" si="33"/>
        <v>5424.8428997857482</v>
      </c>
      <c r="F167" s="58">
        <f t="shared" si="34"/>
        <v>2747284.275835569</v>
      </c>
    </row>
    <row r="168" spans="1:6">
      <c r="A168" s="58">
        <v>17</v>
      </c>
      <c r="B168" s="59">
        <f t="shared" si="30"/>
        <v>45078</v>
      </c>
      <c r="C168" s="58">
        <f t="shared" si="31"/>
        <v>79058.874952805782</v>
      </c>
      <c r="D168" s="58">
        <f t="shared" si="32"/>
        <v>73775.635960814296</v>
      </c>
      <c r="E168" s="58">
        <f t="shared" si="33"/>
        <v>5283.2389919914795</v>
      </c>
      <c r="F168" s="58">
        <f t="shared" si="34"/>
        <v>2673508.6398747549</v>
      </c>
    </row>
    <row r="169" spans="1:6">
      <c r="A169" s="58">
        <v>18</v>
      </c>
      <c r="B169" s="59">
        <f t="shared" si="30"/>
        <v>45108</v>
      </c>
      <c r="C169" s="58">
        <f t="shared" si="31"/>
        <v>79058.874952805782</v>
      </c>
      <c r="D169" s="58">
        <f t="shared" si="32"/>
        <v>73917.512183815867</v>
      </c>
      <c r="E169" s="58">
        <f t="shared" si="33"/>
        <v>5141.362768989914</v>
      </c>
      <c r="F169" s="58">
        <f t="shared" si="34"/>
        <v>2599591.1276909392</v>
      </c>
    </row>
    <row r="170" spans="1:6">
      <c r="A170" s="58">
        <v>19</v>
      </c>
      <c r="B170" s="59">
        <f t="shared" si="30"/>
        <v>45139</v>
      </c>
      <c r="C170" s="58">
        <f t="shared" si="31"/>
        <v>79058.874952805782</v>
      </c>
      <c r="D170" s="58">
        <f t="shared" si="32"/>
        <v>74059.661245707815</v>
      </c>
      <c r="E170" s="58">
        <f t="shared" si="33"/>
        <v>4999.2137070979607</v>
      </c>
      <c r="F170" s="58">
        <f t="shared" si="34"/>
        <v>2525531.4664452313</v>
      </c>
    </row>
    <row r="171" spans="1:6">
      <c r="A171" s="58">
        <v>20</v>
      </c>
      <c r="B171" s="59">
        <f t="shared" si="30"/>
        <v>45170</v>
      </c>
      <c r="C171" s="58">
        <f t="shared" si="31"/>
        <v>79058.874952805782</v>
      </c>
      <c r="D171" s="58">
        <f t="shared" si="32"/>
        <v>74202.083671180342</v>
      </c>
      <c r="E171" s="58">
        <f t="shared" si="33"/>
        <v>4856.7912816254448</v>
      </c>
      <c r="F171" s="58">
        <f t="shared" si="34"/>
        <v>2451329.3827740508</v>
      </c>
    </row>
    <row r="172" spans="1:6">
      <c r="A172" s="58">
        <v>21</v>
      </c>
      <c r="B172" s="59">
        <f t="shared" si="30"/>
        <v>45200</v>
      </c>
      <c r="C172" s="58">
        <f t="shared" si="31"/>
        <v>79058.874952805782</v>
      </c>
      <c r="D172" s="58">
        <f t="shared" si="32"/>
        <v>74344.779985932604</v>
      </c>
      <c r="E172" s="58">
        <f t="shared" si="33"/>
        <v>4714.0949668731746</v>
      </c>
      <c r="F172" s="58">
        <f t="shared" si="34"/>
        <v>2376984.6027881182</v>
      </c>
    </row>
    <row r="173" spans="1:6">
      <c r="A173" s="58">
        <v>22</v>
      </c>
      <c r="B173" s="59">
        <f t="shared" si="30"/>
        <v>45231</v>
      </c>
      <c r="C173" s="58">
        <f t="shared" si="31"/>
        <v>79058.874952805782</v>
      </c>
      <c r="D173" s="58">
        <f t="shared" si="32"/>
        <v>74487.750716674782</v>
      </c>
      <c r="E173" s="58">
        <f t="shared" si="33"/>
        <v>4571.1242361309969</v>
      </c>
      <c r="F173" s="58">
        <f t="shared" si="34"/>
        <v>2302496.8520714436</v>
      </c>
    </row>
    <row r="174" spans="1:6">
      <c r="A174" s="58">
        <v>23</v>
      </c>
      <c r="B174" s="59">
        <f t="shared" si="30"/>
        <v>45261</v>
      </c>
      <c r="C174" s="58">
        <f t="shared" si="31"/>
        <v>79058.874952805782</v>
      </c>
      <c r="D174" s="58">
        <f t="shared" si="32"/>
        <v>74630.996391129927</v>
      </c>
      <c r="E174" s="58">
        <f t="shared" si="33"/>
        <v>4427.8785616758532</v>
      </c>
      <c r="F174" s="58">
        <f t="shared" si="34"/>
        <v>2227865.8556803134</v>
      </c>
    </row>
    <row r="175" spans="1:6">
      <c r="A175" s="58">
        <v>24</v>
      </c>
      <c r="B175" s="59">
        <f t="shared" si="30"/>
        <v>45292</v>
      </c>
      <c r="C175" s="58">
        <f t="shared" si="31"/>
        <v>79058.874952805782</v>
      </c>
      <c r="D175" s="58">
        <f t="shared" si="32"/>
        <v>74774.517538035943</v>
      </c>
      <c r="E175" s="58">
        <f t="shared" si="33"/>
        <v>4284.3574147698337</v>
      </c>
      <c r="F175" s="58">
        <f t="shared" si="34"/>
        <v>2153091.3381422777</v>
      </c>
    </row>
    <row r="176" spans="1:6">
      <c r="A176" s="58">
        <v>25</v>
      </c>
      <c r="B176" s="59">
        <f t="shared" si="30"/>
        <v>45323</v>
      </c>
      <c r="C176" s="58">
        <f t="shared" si="31"/>
        <v>79058.874952805782</v>
      </c>
      <c r="D176" s="58">
        <f t="shared" si="32"/>
        <v>74918.314687147562</v>
      </c>
      <c r="E176" s="58">
        <f t="shared" si="33"/>
        <v>4140.5602656582269</v>
      </c>
      <c r="F176" s="58">
        <f t="shared" si="34"/>
        <v>2078173.0234551302</v>
      </c>
    </row>
    <row r="177" spans="1:6">
      <c r="A177" s="58">
        <v>26</v>
      </c>
      <c r="B177" s="59">
        <f t="shared" si="30"/>
        <v>45352</v>
      </c>
      <c r="C177" s="58">
        <f t="shared" si="31"/>
        <v>79058.874952805782</v>
      </c>
      <c r="D177" s="58">
        <f t="shared" si="32"/>
        <v>75062.388369238222</v>
      </c>
      <c r="E177" s="58">
        <f t="shared" si="33"/>
        <v>3996.4865835675582</v>
      </c>
      <c r="F177" s="58">
        <f t="shared" si="34"/>
        <v>2003110.6350858919</v>
      </c>
    </row>
    <row r="178" spans="1:6">
      <c r="A178" s="58">
        <v>27</v>
      </c>
      <c r="B178" s="59">
        <f t="shared" si="30"/>
        <v>45383</v>
      </c>
      <c r="C178" s="58">
        <f t="shared" si="31"/>
        <v>79058.874952805782</v>
      </c>
      <c r="D178" s="58">
        <f t="shared" si="32"/>
        <v>75206.739116102137</v>
      </c>
      <c r="E178" s="58">
        <f t="shared" si="33"/>
        <v>3852.1358367036387</v>
      </c>
      <c r="F178" s="58">
        <f t="shared" si="34"/>
        <v>1927903.8959697897</v>
      </c>
    </row>
    <row r="179" spans="1:6">
      <c r="A179" s="58">
        <v>28</v>
      </c>
      <c r="B179" s="59">
        <f t="shared" si="30"/>
        <v>45413</v>
      </c>
      <c r="C179" s="58">
        <f t="shared" si="31"/>
        <v>79058.874952805782</v>
      </c>
      <c r="D179" s="58">
        <f t="shared" si="32"/>
        <v>75351.367460556183</v>
      </c>
      <c r="E179" s="58">
        <f t="shared" si="33"/>
        <v>3707.507492249596</v>
      </c>
      <c r="F179" s="58">
        <f t="shared" si="34"/>
        <v>1852552.5285092336</v>
      </c>
    </row>
    <row r="180" spans="1:6">
      <c r="A180" s="58">
        <v>29</v>
      </c>
      <c r="B180" s="59">
        <f t="shared" si="30"/>
        <v>45444</v>
      </c>
      <c r="C180" s="58">
        <f t="shared" si="31"/>
        <v>79058.874952805782</v>
      </c>
      <c r="D180" s="58">
        <f t="shared" si="32"/>
        <v>75496.273936441867</v>
      </c>
      <c r="E180" s="58">
        <f t="shared" si="33"/>
        <v>3562.6010163639112</v>
      </c>
      <c r="F180" s="58">
        <f t="shared" si="34"/>
        <v>1777056.2545727917</v>
      </c>
    </row>
    <row r="181" spans="1:6">
      <c r="A181" s="58">
        <v>30</v>
      </c>
      <c r="B181" s="59">
        <f t="shared" si="30"/>
        <v>45474</v>
      </c>
      <c r="C181" s="58">
        <f t="shared" si="31"/>
        <v>79058.874952805782</v>
      </c>
      <c r="D181" s="58">
        <f t="shared" si="32"/>
        <v>75641.459078627333</v>
      </c>
      <c r="E181" s="58">
        <f t="shared" si="33"/>
        <v>3417.4158741784458</v>
      </c>
      <c r="F181" s="58">
        <f t="shared" si="34"/>
        <v>1701414.7954941643</v>
      </c>
    </row>
    <row r="182" spans="1:6">
      <c r="A182" s="58">
        <v>31</v>
      </c>
      <c r="B182" s="59">
        <f t="shared" si="30"/>
        <v>45505</v>
      </c>
      <c r="C182" s="58">
        <f t="shared" si="31"/>
        <v>79058.874952805782</v>
      </c>
      <c r="D182" s="58">
        <f t="shared" si="32"/>
        <v>75786.923423009313</v>
      </c>
      <c r="E182" s="58">
        <f t="shared" si="33"/>
        <v>3271.9515297964699</v>
      </c>
      <c r="F182" s="58">
        <f t="shared" si="34"/>
        <v>1625627.8720711551</v>
      </c>
    </row>
    <row r="183" spans="1:6">
      <c r="A183" s="58">
        <v>32</v>
      </c>
      <c r="B183" s="59">
        <f t="shared" si="30"/>
        <v>45536</v>
      </c>
      <c r="C183" s="58">
        <f t="shared" si="31"/>
        <v>79058.874952805782</v>
      </c>
      <c r="D183" s="58">
        <f t="shared" si="32"/>
        <v>75932.667506515092</v>
      </c>
      <c r="E183" s="58">
        <f t="shared" si="33"/>
        <v>3126.207446290683</v>
      </c>
      <c r="F183" s="58">
        <f t="shared" si="34"/>
        <v>1549695.2045646401</v>
      </c>
    </row>
    <row r="184" spans="1:6">
      <c r="A184" s="58">
        <v>33</v>
      </c>
      <c r="B184" s="59">
        <f t="shared" si="30"/>
        <v>45566</v>
      </c>
      <c r="C184" s="58">
        <f t="shared" si="31"/>
        <v>79058.874952805782</v>
      </c>
      <c r="D184" s="58">
        <f t="shared" si="32"/>
        <v>76078.691867104557</v>
      </c>
      <c r="E184" s="58">
        <f t="shared" si="33"/>
        <v>2980.183085701231</v>
      </c>
      <c r="F184" s="58">
        <f t="shared" si="34"/>
        <v>1473616.5126975356</v>
      </c>
    </row>
    <row r="185" spans="1:6">
      <c r="A185" s="58">
        <v>34</v>
      </c>
      <c r="B185" s="59">
        <f t="shared" si="30"/>
        <v>45597</v>
      </c>
      <c r="C185" s="58">
        <f t="shared" si="31"/>
        <v>79058.874952805782</v>
      </c>
      <c r="D185" s="58">
        <f t="shared" si="32"/>
        <v>76224.997043772062</v>
      </c>
      <c r="E185" s="58">
        <f t="shared" si="33"/>
        <v>2833.8779090337225</v>
      </c>
      <c r="F185" s="58">
        <f t="shared" si="34"/>
        <v>1397391.5156537634</v>
      </c>
    </row>
    <row r="186" spans="1:6">
      <c r="A186" s="58">
        <v>35</v>
      </c>
      <c r="B186" s="59">
        <f t="shared" si="30"/>
        <v>45627</v>
      </c>
      <c r="C186" s="58">
        <f t="shared" si="31"/>
        <v>79058.874952805782</v>
      </c>
      <c r="D186" s="58">
        <f t="shared" si="32"/>
        <v>76371.583576548539</v>
      </c>
      <c r="E186" s="58">
        <f t="shared" si="33"/>
        <v>2687.2913762572375</v>
      </c>
      <c r="F186" s="58">
        <f t="shared" si="34"/>
        <v>1321019.9320772148</v>
      </c>
    </row>
    <row r="187" spans="1:6">
      <c r="A187" s="58">
        <v>36</v>
      </c>
      <c r="B187" s="59">
        <f t="shared" si="30"/>
        <v>45658</v>
      </c>
      <c r="C187" s="58">
        <f t="shared" si="31"/>
        <v>79058.874952805782</v>
      </c>
      <c r="D187" s="58">
        <f t="shared" si="32"/>
        <v>76518.452006503445</v>
      </c>
      <c r="E187" s="58">
        <f t="shared" si="33"/>
        <v>2540.4229463023362</v>
      </c>
      <c r="F187" s="58">
        <f t="shared" si="34"/>
        <v>1244501.4800707113</v>
      </c>
    </row>
    <row r="188" spans="1:6">
      <c r="A188" s="58">
        <v>37</v>
      </c>
      <c r="B188" s="59">
        <f t="shared" si="30"/>
        <v>45689</v>
      </c>
      <c r="C188" s="58">
        <f t="shared" si="31"/>
        <v>79058.874952805782</v>
      </c>
      <c r="D188" s="58">
        <f t="shared" si="32"/>
        <v>76665.602875746728</v>
      </c>
      <c r="E188" s="58">
        <f t="shared" si="33"/>
        <v>2393.2720770590604</v>
      </c>
      <c r="F188" s="58">
        <f t="shared" si="34"/>
        <v>1167835.8771949646</v>
      </c>
    </row>
    <row r="189" spans="1:6">
      <c r="A189" s="58">
        <v>38</v>
      </c>
      <c r="B189" s="59">
        <f t="shared" si="30"/>
        <v>45717</v>
      </c>
      <c r="C189" s="58">
        <f t="shared" si="31"/>
        <v>79058.874952805782</v>
      </c>
      <c r="D189" s="58">
        <f t="shared" si="32"/>
        <v>76813.036727430852</v>
      </c>
      <c r="E189" s="58">
        <f t="shared" si="33"/>
        <v>2245.8382253749319</v>
      </c>
      <c r="F189" s="58">
        <f t="shared" si="34"/>
        <v>1091022.8404675338</v>
      </c>
    </row>
    <row r="190" spans="1:6">
      <c r="A190" s="58">
        <v>39</v>
      </c>
      <c r="B190" s="59">
        <f t="shared" si="30"/>
        <v>45748</v>
      </c>
      <c r="C190" s="58">
        <f t="shared" si="31"/>
        <v>79058.874952805782</v>
      </c>
      <c r="D190" s="58">
        <f t="shared" si="32"/>
        <v>76960.754105752829</v>
      </c>
      <c r="E190" s="58">
        <f t="shared" si="33"/>
        <v>2098.1208470529496</v>
      </c>
      <c r="F190" s="58">
        <f t="shared" si="34"/>
        <v>1014062.086361781</v>
      </c>
    </row>
    <row r="191" spans="1:6">
      <c r="A191" s="58">
        <v>40</v>
      </c>
      <c r="B191" s="59">
        <f t="shared" si="30"/>
        <v>45778</v>
      </c>
      <c r="C191" s="58">
        <f t="shared" si="31"/>
        <v>79058.874952805782</v>
      </c>
      <c r="D191" s="58">
        <f t="shared" si="32"/>
        <v>77108.755555956202</v>
      </c>
      <c r="E191" s="58">
        <f t="shared" si="33"/>
        <v>1950.1193968495788</v>
      </c>
      <c r="F191" s="58">
        <f t="shared" si="34"/>
        <v>936953.33080582484</v>
      </c>
    </row>
    <row r="192" spans="1:6">
      <c r="A192" s="58">
        <v>41</v>
      </c>
      <c r="B192" s="59">
        <f t="shared" si="30"/>
        <v>45809</v>
      </c>
      <c r="C192" s="58">
        <f t="shared" si="31"/>
        <v>79058.874952805782</v>
      </c>
      <c r="D192" s="58">
        <f t="shared" si="32"/>
        <v>77257.04162433304</v>
      </c>
      <c r="E192" s="58">
        <f t="shared" si="33"/>
        <v>1801.8333284727403</v>
      </c>
      <c r="F192" s="58">
        <f t="shared" si="34"/>
        <v>859696.28918149183</v>
      </c>
    </row>
    <row r="193" spans="1:6">
      <c r="A193" s="58">
        <v>42</v>
      </c>
      <c r="B193" s="59">
        <f t="shared" si="30"/>
        <v>45839</v>
      </c>
      <c r="C193" s="58">
        <f t="shared" si="31"/>
        <v>79058.874952805782</v>
      </c>
      <c r="D193" s="58">
        <f t="shared" si="32"/>
        <v>77405.612858225984</v>
      </c>
      <c r="E193" s="58">
        <f t="shared" si="33"/>
        <v>1653.2620945797921</v>
      </c>
      <c r="F193" s="58">
        <f t="shared" si="34"/>
        <v>782290.67632326589</v>
      </c>
    </row>
    <row r="194" spans="1:6">
      <c r="A194" s="58">
        <v>43</v>
      </c>
      <c r="B194" s="59">
        <f t="shared" si="30"/>
        <v>45870</v>
      </c>
      <c r="C194" s="58">
        <f t="shared" si="31"/>
        <v>79058.874952805782</v>
      </c>
      <c r="D194" s="58">
        <f t="shared" si="32"/>
        <v>77554.469806030276</v>
      </c>
      <c r="E194" s="58">
        <f t="shared" si="33"/>
        <v>1504.4051467755114</v>
      </c>
      <c r="F194" s="58">
        <f t="shared" si="34"/>
        <v>704736.20651723561</v>
      </c>
    </row>
    <row r="195" spans="1:6">
      <c r="A195" s="58">
        <v>44</v>
      </c>
      <c r="B195" s="59">
        <f t="shared" si="30"/>
        <v>45901</v>
      </c>
      <c r="C195" s="58">
        <f t="shared" si="31"/>
        <v>79058.874952805782</v>
      </c>
      <c r="D195" s="58">
        <f t="shared" si="32"/>
        <v>77703.613017195719</v>
      </c>
      <c r="E195" s="58">
        <f t="shared" si="33"/>
        <v>1355.2619356100686</v>
      </c>
      <c r="F195" s="58">
        <f t="shared" si="34"/>
        <v>627032.59350003989</v>
      </c>
    </row>
    <row r="196" spans="1:6">
      <c r="A196" s="58">
        <v>45</v>
      </c>
      <c r="B196" s="59">
        <f t="shared" si="30"/>
        <v>45931</v>
      </c>
      <c r="C196" s="58">
        <f t="shared" si="31"/>
        <v>79058.874952805782</v>
      </c>
      <c r="D196" s="58">
        <f t="shared" si="32"/>
        <v>77853.043042228775</v>
      </c>
      <c r="E196" s="58">
        <f t="shared" si="33"/>
        <v>1205.8319105769999</v>
      </c>
      <c r="F196" s="58">
        <f t="shared" si="34"/>
        <v>549179.5504578111</v>
      </c>
    </row>
    <row r="197" spans="1:6">
      <c r="A197" s="58">
        <v>46</v>
      </c>
      <c r="B197" s="59">
        <f t="shared" si="30"/>
        <v>45962</v>
      </c>
      <c r="C197" s="58">
        <f t="shared" si="31"/>
        <v>79058.874952805782</v>
      </c>
      <c r="D197" s="58">
        <f t="shared" si="32"/>
        <v>78002.760432694602</v>
      </c>
      <c r="E197" s="58">
        <f t="shared" si="33"/>
        <v>1056.1145201111754</v>
      </c>
      <c r="F197" s="58">
        <f t="shared" si="34"/>
        <v>471176.79002511653</v>
      </c>
    </row>
    <row r="198" spans="1:6">
      <c r="A198" s="58">
        <v>47</v>
      </c>
      <c r="B198" s="59">
        <f t="shared" si="30"/>
        <v>45992</v>
      </c>
      <c r="C198" s="58">
        <f t="shared" si="31"/>
        <v>79058.874952805782</v>
      </c>
      <c r="D198" s="58">
        <f t="shared" si="32"/>
        <v>78152.765741219016</v>
      </c>
      <c r="E198" s="58">
        <f t="shared" si="33"/>
        <v>906.10921158676263</v>
      </c>
      <c r="F198" s="58">
        <f t="shared" si="34"/>
        <v>393024.02428389748</v>
      </c>
    </row>
    <row r="199" spans="1:6">
      <c r="A199" s="58">
        <v>48</v>
      </c>
      <c r="B199" s="59">
        <f t="shared" si="30"/>
        <v>46023</v>
      </c>
      <c r="C199" s="58">
        <f t="shared" si="31"/>
        <v>79058.874952805782</v>
      </c>
      <c r="D199" s="58">
        <f t="shared" si="32"/>
        <v>78303.059521490592</v>
      </c>
      <c r="E199" s="58">
        <f t="shared" si="33"/>
        <v>755.81543131518754</v>
      </c>
      <c r="F199" s="58">
        <f t="shared" si="34"/>
        <v>314720.96476240689</v>
      </c>
    </row>
    <row r="200" spans="1:6">
      <c r="A200" s="58">
        <v>49</v>
      </c>
      <c r="B200" s="59">
        <f t="shared" si="30"/>
        <v>46054</v>
      </c>
      <c r="C200" s="58">
        <f t="shared" si="31"/>
        <v>79058.874952805782</v>
      </c>
      <c r="D200" s="58">
        <f t="shared" si="32"/>
        <v>78453.642328262693</v>
      </c>
      <c r="E200" s="58">
        <f t="shared" si="33"/>
        <v>605.2326245430902</v>
      </c>
      <c r="F200" s="58">
        <f t="shared" si="34"/>
        <v>236267.32243414421</v>
      </c>
    </row>
    <row r="201" spans="1:6">
      <c r="A201" s="58">
        <v>50</v>
      </c>
      <c r="B201" s="59">
        <f t="shared" si="30"/>
        <v>46082</v>
      </c>
      <c r="C201" s="58">
        <f t="shared" si="31"/>
        <v>79058.874952805782</v>
      </c>
      <c r="D201" s="58">
        <f t="shared" si="32"/>
        <v>78604.514717355501</v>
      </c>
      <c r="E201" s="58">
        <f t="shared" si="33"/>
        <v>454.36023545027734</v>
      </c>
      <c r="F201" s="58">
        <f t="shared" si="34"/>
        <v>157662.80771678872</v>
      </c>
    </row>
    <row r="202" spans="1:6">
      <c r="A202" s="58">
        <v>51</v>
      </c>
      <c r="B202" s="59">
        <f t="shared" si="30"/>
        <v>46113</v>
      </c>
      <c r="C202" s="58">
        <f t="shared" si="31"/>
        <v>79058.874952805782</v>
      </c>
      <c r="D202" s="58">
        <f t="shared" si="32"/>
        <v>78755.677245658109</v>
      </c>
      <c r="E202" s="58">
        <f t="shared" si="33"/>
        <v>303.19770714767066</v>
      </c>
      <c r="F202" s="58">
        <f t="shared" si="34"/>
        <v>78907.130471130615</v>
      </c>
    </row>
    <row r="203" spans="1:6">
      <c r="A203" s="58">
        <v>52</v>
      </c>
      <c r="B203" s="59">
        <f t="shared" si="30"/>
        <v>46143</v>
      </c>
      <c r="C203" s="58">
        <f t="shared" si="31"/>
        <v>79058.874952805782</v>
      </c>
      <c r="D203" s="58">
        <f t="shared" si="32"/>
        <v>78907.130471130527</v>
      </c>
      <c r="E203" s="58">
        <f t="shared" si="33"/>
        <v>151.74448167525119</v>
      </c>
      <c r="F203" s="58">
        <f t="shared" si="34"/>
        <v>0</v>
      </c>
    </row>
    <row r="204" spans="1:6">
      <c r="A204" s="58">
        <v>53</v>
      </c>
      <c r="B204" s="59">
        <f t="shared" si="30"/>
        <v>46174</v>
      </c>
      <c r="C204" s="58">
        <f t="shared" si="31"/>
        <v>79058.874952805782</v>
      </c>
      <c r="D204" s="58">
        <f t="shared" si="32"/>
        <v>79058.874952805782</v>
      </c>
      <c r="E204" s="58">
        <f t="shared" si="33"/>
        <v>0</v>
      </c>
      <c r="F204" s="58">
        <f t="shared" si="34"/>
        <v>-79058.874952805782</v>
      </c>
    </row>
    <row r="205" spans="1:6">
      <c r="A205" s="58">
        <v>54</v>
      </c>
      <c r="B205" s="59">
        <f t="shared" si="30"/>
        <v>46204</v>
      </c>
      <c r="C205" s="58">
        <f t="shared" si="31"/>
        <v>79058.874952805782</v>
      </c>
      <c r="D205" s="58">
        <f t="shared" si="32"/>
        <v>79210.911250791949</v>
      </c>
      <c r="E205" s="58">
        <f t="shared" si="33"/>
        <v>-152.03629798616498</v>
      </c>
      <c r="F205" s="58">
        <f t="shared" si="34"/>
        <v>-158269.78620359773</v>
      </c>
    </row>
    <row r="206" spans="1:6">
      <c r="A206" s="58">
        <v>55</v>
      </c>
      <c r="B206" s="59">
        <f t="shared" si="30"/>
        <v>46235</v>
      </c>
      <c r="C206" s="58">
        <f t="shared" si="31"/>
        <v>79058.874952805782</v>
      </c>
      <c r="D206" s="58">
        <f t="shared" si="32"/>
        <v>79363.23992627424</v>
      </c>
      <c r="E206" s="58">
        <f t="shared" si="33"/>
        <v>-304.36497346845721</v>
      </c>
      <c r="F206" s="58">
        <f t="shared" si="34"/>
        <v>-237633.02612987196</v>
      </c>
    </row>
    <row r="207" spans="1:6">
      <c r="A207" s="58">
        <v>56</v>
      </c>
      <c r="B207" s="59">
        <f t="shared" si="30"/>
        <v>46266</v>
      </c>
      <c r="C207" s="58">
        <f t="shared" si="31"/>
        <v>79058.874952805782</v>
      </c>
      <c r="D207" s="58">
        <f t="shared" si="32"/>
        <v>79515.861541517079</v>
      </c>
      <c r="E207" s="58">
        <f t="shared" si="33"/>
        <v>-456.98658871129226</v>
      </c>
      <c r="F207" s="58">
        <f t="shared" si="34"/>
        <v>-317148.88767138903</v>
      </c>
    </row>
    <row r="208" spans="1:6">
      <c r="A208" s="58">
        <v>57</v>
      </c>
      <c r="B208" s="59">
        <f t="shared" si="30"/>
        <v>46296</v>
      </c>
      <c r="C208" s="58">
        <f t="shared" si="31"/>
        <v>79058.874952805782</v>
      </c>
      <c r="D208" s="58">
        <f t="shared" si="32"/>
        <v>79668.77665986614</v>
      </c>
      <c r="E208" s="58">
        <f t="shared" si="33"/>
        <v>-609.90170706036361</v>
      </c>
      <c r="F208" s="58">
        <f t="shared" si="34"/>
        <v>-396817.66433125519</v>
      </c>
    </row>
    <row r="209" spans="1:6">
      <c r="A209" s="58">
        <v>58</v>
      </c>
      <c r="B209" s="59">
        <f t="shared" si="30"/>
        <v>46327</v>
      </c>
      <c r="C209" s="58">
        <f t="shared" si="31"/>
        <v>79058.874952805782</v>
      </c>
      <c r="D209" s="58">
        <f t="shared" si="32"/>
        <v>79821.985845750503</v>
      </c>
      <c r="E209" s="58">
        <f t="shared" si="33"/>
        <v>-763.11089294472151</v>
      </c>
      <c r="F209" s="58">
        <f t="shared" si="34"/>
        <v>-476639.65017700568</v>
      </c>
    </row>
    <row r="210" spans="1:6">
      <c r="A210" s="58">
        <v>59</v>
      </c>
      <c r="B210" s="59">
        <f t="shared" si="30"/>
        <v>46357</v>
      </c>
      <c r="C210" s="58">
        <f t="shared" si="31"/>
        <v>79058.874952805782</v>
      </c>
      <c r="D210" s="58">
        <f t="shared" si="32"/>
        <v>79975.489664684632</v>
      </c>
      <c r="E210" s="58">
        <f t="shared" si="33"/>
        <v>-916.61471187885718</v>
      </c>
      <c r="F210" s="58">
        <f t="shared" si="34"/>
        <v>-556615.13984169031</v>
      </c>
    </row>
    <row r="211" spans="1:6">
      <c r="A211" s="58">
        <v>60</v>
      </c>
      <c r="B211" s="59">
        <f t="shared" si="30"/>
        <v>46388</v>
      </c>
      <c r="C211" s="58">
        <f t="shared" si="31"/>
        <v>79058.874952805782</v>
      </c>
      <c r="D211" s="58">
        <f t="shared" si="32"/>
        <v>80129.28868327057</v>
      </c>
      <c r="E211" s="58">
        <f t="shared" si="33"/>
        <v>-1070.4137304647891</v>
      </c>
      <c r="F211" s="58">
        <f t="shared" si="34"/>
        <v>-636744.42852496088</v>
      </c>
    </row>
    <row r="213" spans="1:6">
      <c r="A213" s="63" t="s">
        <v>67</v>
      </c>
      <c r="B213" s="63">
        <v>3</v>
      </c>
    </row>
    <row r="214" spans="1:6">
      <c r="A214" s="63" t="s">
        <v>66</v>
      </c>
      <c r="B214" s="63" t="s">
        <v>65</v>
      </c>
    </row>
    <row r="215" spans="1:6">
      <c r="A215" s="62" t="s">
        <v>64</v>
      </c>
      <c r="B215" s="80">
        <f>PMT(B9,B10-B213,-F220,0,0)</f>
        <v>79515.86154151705</v>
      </c>
    </row>
    <row r="216" spans="1:6">
      <c r="A216" s="61"/>
      <c r="B216" s="61"/>
      <c r="C216" s="61"/>
      <c r="D216" s="61"/>
      <c r="E216" s="61"/>
      <c r="F216" s="60" t="s">
        <v>63</v>
      </c>
    </row>
    <row r="217" spans="1:6">
      <c r="A217" s="60" t="s">
        <v>62</v>
      </c>
      <c r="B217" s="60" t="s">
        <v>61</v>
      </c>
      <c r="C217" s="60" t="s">
        <v>60</v>
      </c>
      <c r="D217" s="60" t="s">
        <v>59</v>
      </c>
      <c r="E217" s="60" t="s">
        <v>58</v>
      </c>
      <c r="F217" s="60">
        <f>$B$3</f>
        <v>3693580</v>
      </c>
    </row>
    <row r="218" spans="1:6">
      <c r="A218" s="58">
        <v>1</v>
      </c>
      <c r="B218" s="59">
        <f t="shared" ref="B218:B229" si="35">EDATE($B$7,$B$6*A218)</f>
        <v>44593</v>
      </c>
      <c r="C218" s="58">
        <v>0</v>
      </c>
      <c r="D218" s="58">
        <f t="shared" ref="D218:D229" si="36">C218-E218</f>
        <v>-7103.0384615384619</v>
      </c>
      <c r="E218" s="58">
        <f t="shared" ref="E218:E229" si="37">F217*$B$9</f>
        <v>7103.0384615384619</v>
      </c>
      <c r="F218" s="58">
        <f t="shared" ref="F218:F229" si="38">F217-D218</f>
        <v>3700683.0384615385</v>
      </c>
    </row>
    <row r="219" spans="1:6">
      <c r="A219" s="58">
        <v>2</v>
      </c>
      <c r="B219" s="59">
        <f t="shared" si="35"/>
        <v>44621</v>
      </c>
      <c r="C219" s="58">
        <v>0</v>
      </c>
      <c r="D219" s="58">
        <f t="shared" si="36"/>
        <v>-7116.6981508875742</v>
      </c>
      <c r="E219" s="58">
        <f t="shared" si="37"/>
        <v>7116.6981508875742</v>
      </c>
      <c r="F219" s="58">
        <f t="shared" si="38"/>
        <v>3707799.7366124261</v>
      </c>
    </row>
    <row r="220" spans="1:6">
      <c r="A220" s="58">
        <v>3</v>
      </c>
      <c r="B220" s="59">
        <f t="shared" si="35"/>
        <v>44652</v>
      </c>
      <c r="C220" s="58">
        <v>0</v>
      </c>
      <c r="D220" s="58">
        <f t="shared" si="36"/>
        <v>-7130.384108870051</v>
      </c>
      <c r="E220" s="58">
        <f t="shared" si="37"/>
        <v>7130.384108870051</v>
      </c>
      <c r="F220" s="58">
        <f t="shared" si="38"/>
        <v>3714930.1207212959</v>
      </c>
    </row>
    <row r="221" spans="1:6">
      <c r="A221" s="58">
        <v>4</v>
      </c>
      <c r="B221" s="59">
        <f t="shared" si="35"/>
        <v>44682</v>
      </c>
      <c r="C221" s="58">
        <f t="shared" ref="C221:C229" si="39">$B$215</f>
        <v>79515.86154151705</v>
      </c>
      <c r="D221" s="58">
        <f t="shared" si="36"/>
        <v>72371.765155514557</v>
      </c>
      <c r="E221" s="58">
        <f t="shared" si="37"/>
        <v>7144.0963860024922</v>
      </c>
      <c r="F221" s="58">
        <f t="shared" si="38"/>
        <v>3642558.3555657812</v>
      </c>
    </row>
    <row r="222" spans="1:6">
      <c r="A222" s="58">
        <v>5</v>
      </c>
      <c r="B222" s="59">
        <f t="shared" si="35"/>
        <v>44713</v>
      </c>
      <c r="C222" s="58">
        <f t="shared" si="39"/>
        <v>79515.86154151705</v>
      </c>
      <c r="D222" s="58">
        <f t="shared" si="36"/>
        <v>72510.941626967469</v>
      </c>
      <c r="E222" s="58">
        <f t="shared" si="37"/>
        <v>7004.9199145495795</v>
      </c>
      <c r="F222" s="58">
        <f t="shared" si="38"/>
        <v>3570047.4139388138</v>
      </c>
    </row>
    <row r="223" spans="1:6">
      <c r="A223" s="58">
        <v>6</v>
      </c>
      <c r="B223" s="59">
        <f t="shared" si="35"/>
        <v>44743</v>
      </c>
      <c r="C223" s="58">
        <f t="shared" si="39"/>
        <v>79515.86154151705</v>
      </c>
      <c r="D223" s="58">
        <f t="shared" si="36"/>
        <v>72650.385745480875</v>
      </c>
      <c r="E223" s="58">
        <f t="shared" si="37"/>
        <v>6865.4757960361812</v>
      </c>
      <c r="F223" s="58">
        <f t="shared" si="38"/>
        <v>3497397.0281933332</v>
      </c>
    </row>
    <row r="224" spans="1:6">
      <c r="A224" s="58">
        <v>7</v>
      </c>
      <c r="B224" s="59">
        <f t="shared" si="35"/>
        <v>44774</v>
      </c>
      <c r="C224" s="58">
        <f t="shared" si="39"/>
        <v>79515.86154151705</v>
      </c>
      <c r="D224" s="58">
        <f t="shared" si="36"/>
        <v>72790.098025760642</v>
      </c>
      <c r="E224" s="58">
        <f t="shared" si="37"/>
        <v>6725.76351575641</v>
      </c>
      <c r="F224" s="58">
        <f t="shared" si="38"/>
        <v>3424606.9301675726</v>
      </c>
    </row>
    <row r="225" spans="1:6">
      <c r="A225" s="58">
        <v>8</v>
      </c>
      <c r="B225" s="59">
        <f t="shared" si="35"/>
        <v>44805</v>
      </c>
      <c r="C225" s="58">
        <f t="shared" si="39"/>
        <v>79515.86154151705</v>
      </c>
      <c r="D225" s="58">
        <f t="shared" si="36"/>
        <v>72930.078983502492</v>
      </c>
      <c r="E225" s="58">
        <f t="shared" si="37"/>
        <v>6585.7825580145627</v>
      </c>
      <c r="F225" s="58">
        <f t="shared" si="38"/>
        <v>3351676.8511840701</v>
      </c>
    </row>
    <row r="226" spans="1:6">
      <c r="A226" s="58">
        <v>9</v>
      </c>
      <c r="B226" s="59">
        <f t="shared" si="35"/>
        <v>44835</v>
      </c>
      <c r="C226" s="58">
        <f t="shared" si="39"/>
        <v>79515.86154151705</v>
      </c>
      <c r="D226" s="58">
        <f t="shared" si="36"/>
        <v>73070.32913539384</v>
      </c>
      <c r="E226" s="58">
        <f t="shared" si="37"/>
        <v>6445.5324061232122</v>
      </c>
      <c r="F226" s="58">
        <f t="shared" si="38"/>
        <v>3278606.5220486764</v>
      </c>
    </row>
    <row r="227" spans="1:6">
      <c r="A227" s="58">
        <v>10</v>
      </c>
      <c r="B227" s="59">
        <f t="shared" si="35"/>
        <v>44866</v>
      </c>
      <c r="C227" s="58">
        <f t="shared" si="39"/>
        <v>79515.86154151705</v>
      </c>
      <c r="D227" s="58">
        <f t="shared" si="36"/>
        <v>73210.848999115755</v>
      </c>
      <c r="E227" s="58">
        <f t="shared" si="37"/>
        <v>6305.0125424013013</v>
      </c>
      <c r="F227" s="58">
        <f t="shared" si="38"/>
        <v>3205395.6730495607</v>
      </c>
    </row>
    <row r="228" spans="1:6">
      <c r="A228" s="58">
        <v>11</v>
      </c>
      <c r="B228" s="59">
        <f t="shared" si="35"/>
        <v>44896</v>
      </c>
      <c r="C228" s="58">
        <f t="shared" si="39"/>
        <v>79515.86154151705</v>
      </c>
      <c r="D228" s="58">
        <f t="shared" si="36"/>
        <v>73351.639093344813</v>
      </c>
      <c r="E228" s="58">
        <f t="shared" si="37"/>
        <v>6164.2224481722324</v>
      </c>
      <c r="F228" s="58">
        <f t="shared" si="38"/>
        <v>3132044.0339562157</v>
      </c>
    </row>
    <row r="229" spans="1:6">
      <c r="A229" s="58">
        <v>12</v>
      </c>
      <c r="B229" s="59">
        <f t="shared" si="35"/>
        <v>44927</v>
      </c>
      <c r="C229" s="58">
        <f t="shared" si="39"/>
        <v>79515.86154151705</v>
      </c>
      <c r="D229" s="58">
        <f t="shared" si="36"/>
        <v>73492.699937755096</v>
      </c>
      <c r="E229" s="58">
        <f t="shared" si="37"/>
        <v>6023.1616037619533</v>
      </c>
      <c r="F229" s="58">
        <f t="shared" si="38"/>
        <v>3058551.3340184605</v>
      </c>
    </row>
    <row r="230" spans="1:6">
      <c r="A230" s="58">
        <v>13</v>
      </c>
      <c r="B230" s="59">
        <f t="shared" ref="B230:B277" si="40">EDATE($B$7,$B$6*A230)</f>
        <v>44958</v>
      </c>
      <c r="C230" s="58">
        <f t="shared" ref="C230:C277" si="41">$B$215</f>
        <v>79515.86154151705</v>
      </c>
      <c r="D230" s="58">
        <f t="shared" ref="D230:D277" si="42">C230-E230</f>
        <v>73634.032053020012</v>
      </c>
      <c r="E230" s="58">
        <f t="shared" ref="E230:E277" si="43">F229*$B$9</f>
        <v>5881.8294884970401</v>
      </c>
      <c r="F230" s="58">
        <f t="shared" ref="F230:F277" si="44">F229-D230</f>
        <v>2984917.3019654406</v>
      </c>
    </row>
    <row r="231" spans="1:6">
      <c r="A231" s="58">
        <v>14</v>
      </c>
      <c r="B231" s="59">
        <f t="shared" si="40"/>
        <v>44986</v>
      </c>
      <c r="C231" s="58">
        <f t="shared" si="41"/>
        <v>79515.86154151705</v>
      </c>
      <c r="D231" s="58">
        <f t="shared" si="42"/>
        <v>73775.635960814281</v>
      </c>
      <c r="E231" s="58">
        <f t="shared" si="43"/>
        <v>5740.2255807027705</v>
      </c>
      <c r="F231" s="58">
        <f t="shared" si="44"/>
        <v>2911141.6660046265</v>
      </c>
    </row>
    <row r="232" spans="1:6">
      <c r="A232" s="58">
        <v>15</v>
      </c>
      <c r="B232" s="59">
        <f t="shared" si="40"/>
        <v>45017</v>
      </c>
      <c r="C232" s="58">
        <f t="shared" si="41"/>
        <v>79515.86154151705</v>
      </c>
      <c r="D232" s="58">
        <f t="shared" si="42"/>
        <v>73917.512183815852</v>
      </c>
      <c r="E232" s="58">
        <f t="shared" si="43"/>
        <v>5598.349357701205</v>
      </c>
      <c r="F232" s="58">
        <f t="shared" si="44"/>
        <v>2837224.1538208108</v>
      </c>
    </row>
    <row r="233" spans="1:6">
      <c r="A233" s="58">
        <v>16</v>
      </c>
      <c r="B233" s="59">
        <f t="shared" si="40"/>
        <v>45047</v>
      </c>
      <c r="C233" s="58">
        <f t="shared" si="41"/>
        <v>79515.86154151705</v>
      </c>
      <c r="D233" s="58">
        <f t="shared" si="42"/>
        <v>74059.661245707801</v>
      </c>
      <c r="E233" s="58">
        <f t="shared" si="43"/>
        <v>5456.2002958092517</v>
      </c>
      <c r="F233" s="58">
        <f t="shared" si="44"/>
        <v>2763164.492575103</v>
      </c>
    </row>
    <row r="234" spans="1:6">
      <c r="A234" s="58">
        <v>17</v>
      </c>
      <c r="B234" s="59">
        <f t="shared" si="40"/>
        <v>45078</v>
      </c>
      <c r="C234" s="58">
        <f t="shared" si="41"/>
        <v>79515.86154151705</v>
      </c>
      <c r="D234" s="58">
        <f t="shared" si="42"/>
        <v>74202.083671180313</v>
      </c>
      <c r="E234" s="58">
        <f t="shared" si="43"/>
        <v>5313.7778703367367</v>
      </c>
      <c r="F234" s="58">
        <f t="shared" si="44"/>
        <v>2688962.4089039224</v>
      </c>
    </row>
    <row r="235" spans="1:6">
      <c r="A235" s="58">
        <v>18</v>
      </c>
      <c r="B235" s="59">
        <f t="shared" si="40"/>
        <v>45108</v>
      </c>
      <c r="C235" s="58">
        <f t="shared" si="41"/>
        <v>79515.86154151705</v>
      </c>
      <c r="D235" s="58">
        <f t="shared" si="42"/>
        <v>74344.77998593259</v>
      </c>
      <c r="E235" s="58">
        <f t="shared" si="43"/>
        <v>5171.0815555844665</v>
      </c>
      <c r="F235" s="58">
        <f t="shared" si="44"/>
        <v>2614617.6289179898</v>
      </c>
    </row>
    <row r="236" spans="1:6">
      <c r="A236" s="58">
        <v>19</v>
      </c>
      <c r="B236" s="59">
        <f t="shared" si="40"/>
        <v>45139</v>
      </c>
      <c r="C236" s="58">
        <f t="shared" si="41"/>
        <v>79515.86154151705</v>
      </c>
      <c r="D236" s="58">
        <f t="shared" si="42"/>
        <v>74487.750716674767</v>
      </c>
      <c r="E236" s="58">
        <f t="shared" si="43"/>
        <v>5028.1108248422879</v>
      </c>
      <c r="F236" s="58">
        <f t="shared" si="44"/>
        <v>2540129.8782013152</v>
      </c>
    </row>
    <row r="237" spans="1:6">
      <c r="A237" s="58">
        <v>20</v>
      </c>
      <c r="B237" s="59">
        <f t="shared" si="40"/>
        <v>45170</v>
      </c>
      <c r="C237" s="58">
        <f t="shared" si="41"/>
        <v>79515.86154151705</v>
      </c>
      <c r="D237" s="58">
        <f t="shared" si="42"/>
        <v>74630.996391129898</v>
      </c>
      <c r="E237" s="58">
        <f t="shared" si="43"/>
        <v>4884.8651503871451</v>
      </c>
      <c r="F237" s="58">
        <f t="shared" si="44"/>
        <v>2465498.8818101855</v>
      </c>
    </row>
    <row r="238" spans="1:6">
      <c r="A238" s="58">
        <v>21</v>
      </c>
      <c r="B238" s="59">
        <f t="shared" si="40"/>
        <v>45200</v>
      </c>
      <c r="C238" s="58">
        <f t="shared" si="41"/>
        <v>79515.86154151705</v>
      </c>
      <c r="D238" s="58">
        <f t="shared" si="42"/>
        <v>74774.517538035929</v>
      </c>
      <c r="E238" s="58">
        <f t="shared" si="43"/>
        <v>4741.3440034811265</v>
      </c>
      <c r="F238" s="58">
        <f t="shared" si="44"/>
        <v>2390724.3642721497</v>
      </c>
    </row>
    <row r="239" spans="1:6">
      <c r="A239" s="58">
        <v>22</v>
      </c>
      <c r="B239" s="59">
        <f t="shared" si="40"/>
        <v>45231</v>
      </c>
      <c r="C239" s="58">
        <f t="shared" si="41"/>
        <v>79515.86154151705</v>
      </c>
      <c r="D239" s="58">
        <f t="shared" si="42"/>
        <v>74918.314687147533</v>
      </c>
      <c r="E239" s="58">
        <f t="shared" si="43"/>
        <v>4597.5468543695188</v>
      </c>
      <c r="F239" s="58">
        <f t="shared" si="44"/>
        <v>2315806.049585002</v>
      </c>
    </row>
    <row r="240" spans="1:6">
      <c r="A240" s="58">
        <v>23</v>
      </c>
      <c r="B240" s="59">
        <f t="shared" si="40"/>
        <v>45261</v>
      </c>
      <c r="C240" s="58">
        <f t="shared" si="41"/>
        <v>79515.86154151705</v>
      </c>
      <c r="D240" s="58">
        <f t="shared" si="42"/>
        <v>75062.388369238193</v>
      </c>
      <c r="E240" s="58">
        <f t="shared" si="43"/>
        <v>4453.4731722788501</v>
      </c>
      <c r="F240" s="58">
        <f t="shared" si="44"/>
        <v>2240743.661215764</v>
      </c>
    </row>
    <row r="241" spans="1:6">
      <c r="A241" s="58">
        <v>24</v>
      </c>
      <c r="B241" s="59">
        <f t="shared" si="40"/>
        <v>45292</v>
      </c>
      <c r="C241" s="58">
        <f t="shared" si="41"/>
        <v>79515.86154151705</v>
      </c>
      <c r="D241" s="58">
        <f t="shared" si="42"/>
        <v>75206.739116102122</v>
      </c>
      <c r="E241" s="58">
        <f t="shared" si="43"/>
        <v>4309.1224254149311</v>
      </c>
      <c r="F241" s="58">
        <f t="shared" si="44"/>
        <v>2165536.922099662</v>
      </c>
    </row>
    <row r="242" spans="1:6">
      <c r="A242" s="58">
        <v>25</v>
      </c>
      <c r="B242" s="59">
        <f t="shared" si="40"/>
        <v>45323</v>
      </c>
      <c r="C242" s="58">
        <f t="shared" si="41"/>
        <v>79515.86154151705</v>
      </c>
      <c r="D242" s="58">
        <f t="shared" si="42"/>
        <v>75351.367460556154</v>
      </c>
      <c r="E242" s="58">
        <f t="shared" si="43"/>
        <v>4164.4940809608888</v>
      </c>
      <c r="F242" s="58">
        <f t="shared" si="44"/>
        <v>2090185.5546391059</v>
      </c>
    </row>
    <row r="243" spans="1:6">
      <c r="A243" s="58">
        <v>26</v>
      </c>
      <c r="B243" s="59">
        <f t="shared" si="40"/>
        <v>45352</v>
      </c>
      <c r="C243" s="58">
        <f t="shared" si="41"/>
        <v>79515.86154151705</v>
      </c>
      <c r="D243" s="58">
        <f t="shared" si="42"/>
        <v>75496.273936441852</v>
      </c>
      <c r="E243" s="58">
        <f t="shared" si="43"/>
        <v>4019.587605075204</v>
      </c>
      <c r="F243" s="58">
        <f t="shared" si="44"/>
        <v>2014689.2807026641</v>
      </c>
    </row>
    <row r="244" spans="1:6">
      <c r="A244" s="58">
        <v>27</v>
      </c>
      <c r="B244" s="59">
        <f t="shared" si="40"/>
        <v>45383</v>
      </c>
      <c r="C244" s="58">
        <f t="shared" si="41"/>
        <v>79515.86154151705</v>
      </c>
      <c r="D244" s="58">
        <f t="shared" si="42"/>
        <v>75641.459078627318</v>
      </c>
      <c r="E244" s="58">
        <f t="shared" si="43"/>
        <v>3874.4024628897387</v>
      </c>
      <c r="F244" s="58">
        <f t="shared" si="44"/>
        <v>1939047.8216240366</v>
      </c>
    </row>
    <row r="245" spans="1:6">
      <c r="A245" s="58">
        <v>28</v>
      </c>
      <c r="B245" s="59">
        <f t="shared" si="40"/>
        <v>45413</v>
      </c>
      <c r="C245" s="58">
        <f t="shared" si="41"/>
        <v>79515.86154151705</v>
      </c>
      <c r="D245" s="58">
        <f t="shared" si="42"/>
        <v>75786.923423009284</v>
      </c>
      <c r="E245" s="58">
        <f t="shared" si="43"/>
        <v>3728.9381185077632</v>
      </c>
      <c r="F245" s="58">
        <f t="shared" si="44"/>
        <v>1863260.8982010274</v>
      </c>
    </row>
    <row r="246" spans="1:6">
      <c r="A246" s="58">
        <v>29</v>
      </c>
      <c r="B246" s="59">
        <f t="shared" si="40"/>
        <v>45444</v>
      </c>
      <c r="C246" s="58">
        <f t="shared" si="41"/>
        <v>79515.86154151705</v>
      </c>
      <c r="D246" s="58">
        <f t="shared" si="42"/>
        <v>75932.667506515078</v>
      </c>
      <c r="E246" s="58">
        <f t="shared" si="43"/>
        <v>3583.1940350019759</v>
      </c>
      <c r="F246" s="58">
        <f t="shared" si="44"/>
        <v>1787328.2306945124</v>
      </c>
    </row>
    <row r="247" spans="1:6">
      <c r="A247" s="58">
        <v>30</v>
      </c>
      <c r="B247" s="59">
        <f t="shared" si="40"/>
        <v>45474</v>
      </c>
      <c r="C247" s="58">
        <f t="shared" si="41"/>
        <v>79515.86154151705</v>
      </c>
      <c r="D247" s="58">
        <f t="shared" si="42"/>
        <v>76078.691867104528</v>
      </c>
      <c r="E247" s="58">
        <f t="shared" si="43"/>
        <v>3437.1696744125238</v>
      </c>
      <c r="F247" s="58">
        <f t="shared" si="44"/>
        <v>1711249.5388274079</v>
      </c>
    </row>
    <row r="248" spans="1:6">
      <c r="A248" s="58">
        <v>31</v>
      </c>
      <c r="B248" s="59">
        <f t="shared" si="40"/>
        <v>45505</v>
      </c>
      <c r="C248" s="58">
        <f t="shared" si="41"/>
        <v>79515.86154151705</v>
      </c>
      <c r="D248" s="58">
        <f t="shared" si="42"/>
        <v>76224.997043772033</v>
      </c>
      <c r="E248" s="58">
        <f t="shared" si="43"/>
        <v>3290.8644977450153</v>
      </c>
      <c r="F248" s="58">
        <f t="shared" si="44"/>
        <v>1635024.5417836357</v>
      </c>
    </row>
    <row r="249" spans="1:6">
      <c r="A249" s="58">
        <v>32</v>
      </c>
      <c r="B249" s="59">
        <f t="shared" si="40"/>
        <v>45536</v>
      </c>
      <c r="C249" s="58">
        <f t="shared" si="41"/>
        <v>79515.86154151705</v>
      </c>
      <c r="D249" s="58">
        <f t="shared" si="42"/>
        <v>76371.583576548524</v>
      </c>
      <c r="E249" s="58">
        <f t="shared" si="43"/>
        <v>3144.2779649685303</v>
      </c>
      <c r="F249" s="58">
        <f t="shared" si="44"/>
        <v>1558652.9582070871</v>
      </c>
    </row>
    <row r="250" spans="1:6">
      <c r="A250" s="58">
        <v>33</v>
      </c>
      <c r="B250" s="59">
        <f t="shared" si="40"/>
        <v>45566</v>
      </c>
      <c r="C250" s="58">
        <f t="shared" si="41"/>
        <v>79515.86154151705</v>
      </c>
      <c r="D250" s="58">
        <f t="shared" si="42"/>
        <v>76518.452006503416</v>
      </c>
      <c r="E250" s="58">
        <f t="shared" si="43"/>
        <v>2997.4095350136295</v>
      </c>
      <c r="F250" s="58">
        <f t="shared" si="44"/>
        <v>1482134.5062005837</v>
      </c>
    </row>
    <row r="251" spans="1:6">
      <c r="A251" s="58">
        <v>34</v>
      </c>
      <c r="B251" s="59">
        <f t="shared" si="40"/>
        <v>45597</v>
      </c>
      <c r="C251" s="58">
        <f t="shared" si="41"/>
        <v>79515.86154151705</v>
      </c>
      <c r="D251" s="58">
        <f t="shared" si="42"/>
        <v>76665.602875746699</v>
      </c>
      <c r="E251" s="58">
        <f t="shared" si="43"/>
        <v>2850.2586657703532</v>
      </c>
      <c r="F251" s="58">
        <f t="shared" si="44"/>
        <v>1405468.9033248369</v>
      </c>
    </row>
    <row r="252" spans="1:6">
      <c r="A252" s="58">
        <v>35</v>
      </c>
      <c r="B252" s="59">
        <f t="shared" si="40"/>
        <v>45627</v>
      </c>
      <c r="C252" s="58">
        <f t="shared" si="41"/>
        <v>79515.86154151705</v>
      </c>
      <c r="D252" s="58">
        <f t="shared" si="42"/>
        <v>76813.036727430823</v>
      </c>
      <c r="E252" s="58">
        <f t="shared" si="43"/>
        <v>2702.8248140862247</v>
      </c>
      <c r="F252" s="58">
        <f t="shared" si="44"/>
        <v>1328655.8665974061</v>
      </c>
    </row>
    <row r="253" spans="1:6">
      <c r="A253" s="58">
        <v>36</v>
      </c>
      <c r="B253" s="59">
        <f t="shared" si="40"/>
        <v>45658</v>
      </c>
      <c r="C253" s="58">
        <f t="shared" si="41"/>
        <v>79515.86154151705</v>
      </c>
      <c r="D253" s="58">
        <f t="shared" si="42"/>
        <v>76960.7541057528</v>
      </c>
      <c r="E253" s="58">
        <f t="shared" si="43"/>
        <v>2555.1074357642428</v>
      </c>
      <c r="F253" s="58">
        <f t="shared" si="44"/>
        <v>1251695.1124916533</v>
      </c>
    </row>
    <row r="254" spans="1:6">
      <c r="A254" s="58">
        <v>37</v>
      </c>
      <c r="B254" s="59">
        <f t="shared" si="40"/>
        <v>45689</v>
      </c>
      <c r="C254" s="58">
        <f t="shared" si="41"/>
        <v>79515.86154151705</v>
      </c>
      <c r="D254" s="58">
        <f t="shared" si="42"/>
        <v>77108.755555956173</v>
      </c>
      <c r="E254" s="58">
        <f t="shared" si="43"/>
        <v>2407.1059855608719</v>
      </c>
      <c r="F254" s="58">
        <f t="shared" si="44"/>
        <v>1174586.3569356971</v>
      </c>
    </row>
    <row r="255" spans="1:6">
      <c r="A255" s="58">
        <v>38</v>
      </c>
      <c r="B255" s="59">
        <f t="shared" si="40"/>
        <v>45717</v>
      </c>
      <c r="C255" s="58">
        <f t="shared" si="41"/>
        <v>79515.86154151705</v>
      </c>
      <c r="D255" s="58">
        <f t="shared" si="42"/>
        <v>77257.041624333011</v>
      </c>
      <c r="E255" s="58">
        <f t="shared" si="43"/>
        <v>2258.8199171840329</v>
      </c>
      <c r="F255" s="58">
        <f t="shared" si="44"/>
        <v>1097329.3153113641</v>
      </c>
    </row>
    <row r="256" spans="1:6">
      <c r="A256" s="58">
        <v>39</v>
      </c>
      <c r="B256" s="59">
        <f t="shared" si="40"/>
        <v>45748</v>
      </c>
      <c r="C256" s="58">
        <f t="shared" si="41"/>
        <v>79515.86154151705</v>
      </c>
      <c r="D256" s="58">
        <f t="shared" si="42"/>
        <v>77405.61285822597</v>
      </c>
      <c r="E256" s="58">
        <f t="shared" si="43"/>
        <v>2110.2486832910849</v>
      </c>
      <c r="F256" s="58">
        <f t="shared" si="44"/>
        <v>1019923.7024531382</v>
      </c>
    </row>
    <row r="257" spans="1:6">
      <c r="A257" s="58">
        <v>40</v>
      </c>
      <c r="B257" s="59">
        <f t="shared" si="40"/>
        <v>45778</v>
      </c>
      <c r="C257" s="58">
        <f t="shared" si="41"/>
        <v>79515.86154151705</v>
      </c>
      <c r="D257" s="58">
        <f t="shared" si="42"/>
        <v>77554.469806030247</v>
      </c>
      <c r="E257" s="58">
        <f t="shared" si="43"/>
        <v>1961.3917354868042</v>
      </c>
      <c r="F257" s="58">
        <f t="shared" si="44"/>
        <v>942369.23264710791</v>
      </c>
    </row>
    <row r="258" spans="1:6">
      <c r="A258" s="58">
        <v>41</v>
      </c>
      <c r="B258" s="59">
        <f t="shared" si="40"/>
        <v>45809</v>
      </c>
      <c r="C258" s="58">
        <f t="shared" si="41"/>
        <v>79515.86154151705</v>
      </c>
      <c r="D258" s="58">
        <f t="shared" si="42"/>
        <v>77703.61301719569</v>
      </c>
      <c r="E258" s="58">
        <f t="shared" si="43"/>
        <v>1812.2485243213614</v>
      </c>
      <c r="F258" s="58">
        <f t="shared" si="44"/>
        <v>864665.61962991219</v>
      </c>
    </row>
    <row r="259" spans="1:6">
      <c r="A259" s="58">
        <v>42</v>
      </c>
      <c r="B259" s="59">
        <f t="shared" si="40"/>
        <v>45839</v>
      </c>
      <c r="C259" s="58">
        <f t="shared" si="41"/>
        <v>79515.86154151705</v>
      </c>
      <c r="D259" s="58">
        <f t="shared" si="42"/>
        <v>77853.043042228761</v>
      </c>
      <c r="E259" s="58">
        <f t="shared" si="43"/>
        <v>1662.8184992882927</v>
      </c>
      <c r="F259" s="58">
        <f t="shared" si="44"/>
        <v>786812.5765876834</v>
      </c>
    </row>
    <row r="260" spans="1:6">
      <c r="A260" s="58">
        <v>43</v>
      </c>
      <c r="B260" s="59">
        <f t="shared" si="40"/>
        <v>45870</v>
      </c>
      <c r="C260" s="58">
        <f t="shared" si="41"/>
        <v>79515.86154151705</v>
      </c>
      <c r="D260" s="58">
        <f t="shared" si="42"/>
        <v>78002.760432694588</v>
      </c>
      <c r="E260" s="58">
        <f t="shared" si="43"/>
        <v>1513.1011088224682</v>
      </c>
      <c r="F260" s="58">
        <f t="shared" si="44"/>
        <v>708809.81615498883</v>
      </c>
    </row>
    <row r="261" spans="1:6">
      <c r="A261" s="58">
        <v>44</v>
      </c>
      <c r="B261" s="59">
        <f t="shared" si="40"/>
        <v>45901</v>
      </c>
      <c r="C261" s="58">
        <f t="shared" si="41"/>
        <v>79515.86154151705</v>
      </c>
      <c r="D261" s="58">
        <f t="shared" si="42"/>
        <v>78152.765741218987</v>
      </c>
      <c r="E261" s="58">
        <f t="shared" si="43"/>
        <v>1363.0958002980556</v>
      </c>
      <c r="F261" s="58">
        <f t="shared" si="44"/>
        <v>630657.0504137699</v>
      </c>
    </row>
    <row r="262" spans="1:6">
      <c r="A262" s="58">
        <v>45</v>
      </c>
      <c r="B262" s="59">
        <f t="shared" si="40"/>
        <v>45931</v>
      </c>
      <c r="C262" s="58">
        <f t="shared" si="41"/>
        <v>79515.86154151705</v>
      </c>
      <c r="D262" s="58">
        <f t="shared" si="42"/>
        <v>78303.059521490562</v>
      </c>
      <c r="E262" s="58">
        <f t="shared" si="43"/>
        <v>1212.8020200264807</v>
      </c>
      <c r="F262" s="58">
        <f t="shared" si="44"/>
        <v>552353.99089227931</v>
      </c>
    </row>
    <row r="263" spans="1:6">
      <c r="A263" s="58">
        <v>46</v>
      </c>
      <c r="B263" s="59">
        <f t="shared" si="40"/>
        <v>45962</v>
      </c>
      <c r="C263" s="58">
        <f t="shared" si="41"/>
        <v>79515.86154151705</v>
      </c>
      <c r="D263" s="58">
        <f t="shared" si="42"/>
        <v>78453.642328262664</v>
      </c>
      <c r="E263" s="58">
        <f t="shared" si="43"/>
        <v>1062.2192132543832</v>
      </c>
      <c r="F263" s="58">
        <f t="shared" si="44"/>
        <v>473900.34856401663</v>
      </c>
    </row>
    <row r="264" spans="1:6">
      <c r="A264" s="58">
        <v>47</v>
      </c>
      <c r="B264" s="59">
        <f t="shared" si="40"/>
        <v>45992</v>
      </c>
      <c r="C264" s="58">
        <f t="shared" si="41"/>
        <v>79515.86154151705</v>
      </c>
      <c r="D264" s="58">
        <f t="shared" si="42"/>
        <v>78604.514717355472</v>
      </c>
      <c r="E264" s="58">
        <f t="shared" si="43"/>
        <v>911.34682416157045</v>
      </c>
      <c r="F264" s="58">
        <f t="shared" si="44"/>
        <v>395295.83384666115</v>
      </c>
    </row>
    <row r="265" spans="1:6">
      <c r="A265" s="58">
        <v>48</v>
      </c>
      <c r="B265" s="59">
        <f t="shared" si="40"/>
        <v>46023</v>
      </c>
      <c r="C265" s="58">
        <f t="shared" si="41"/>
        <v>79515.86154151705</v>
      </c>
      <c r="D265" s="58">
        <f t="shared" si="42"/>
        <v>78755.67724565808</v>
      </c>
      <c r="E265" s="58">
        <f t="shared" si="43"/>
        <v>760.18429585896376</v>
      </c>
      <c r="F265" s="58">
        <f t="shared" si="44"/>
        <v>316540.15660100308</v>
      </c>
    </row>
    <row r="266" spans="1:6">
      <c r="A266" s="58">
        <v>49</v>
      </c>
      <c r="B266" s="59">
        <f t="shared" si="40"/>
        <v>46054</v>
      </c>
      <c r="C266" s="58">
        <f t="shared" si="41"/>
        <v>79515.86154151705</v>
      </c>
      <c r="D266" s="58">
        <f t="shared" si="42"/>
        <v>78907.130471130498</v>
      </c>
      <c r="E266" s="58">
        <f t="shared" si="43"/>
        <v>608.73107038654439</v>
      </c>
      <c r="F266" s="58">
        <f t="shared" si="44"/>
        <v>237633.0261298726</v>
      </c>
    </row>
    <row r="267" spans="1:6">
      <c r="A267" s="58">
        <v>50</v>
      </c>
      <c r="B267" s="59">
        <f t="shared" si="40"/>
        <v>46082</v>
      </c>
      <c r="C267" s="58">
        <f t="shared" si="41"/>
        <v>79515.86154151705</v>
      </c>
      <c r="D267" s="58">
        <f t="shared" si="42"/>
        <v>79058.874952805752</v>
      </c>
      <c r="E267" s="58">
        <f t="shared" si="43"/>
        <v>456.98658871129351</v>
      </c>
      <c r="F267" s="58">
        <f t="shared" si="44"/>
        <v>158574.15117706684</v>
      </c>
    </row>
    <row r="268" spans="1:6">
      <c r="A268" s="58">
        <v>51</v>
      </c>
      <c r="B268" s="59">
        <f t="shared" si="40"/>
        <v>46113</v>
      </c>
      <c r="C268" s="58">
        <f t="shared" si="41"/>
        <v>79515.86154151705</v>
      </c>
      <c r="D268" s="58">
        <f t="shared" si="42"/>
        <v>79210.91125079192</v>
      </c>
      <c r="E268" s="58">
        <f t="shared" si="43"/>
        <v>304.95029072512858</v>
      </c>
      <c r="F268" s="58">
        <f t="shared" si="44"/>
        <v>79363.239926274924</v>
      </c>
    </row>
    <row r="269" spans="1:6">
      <c r="A269" s="58">
        <v>52</v>
      </c>
      <c r="B269" s="59">
        <f t="shared" si="40"/>
        <v>46143</v>
      </c>
      <c r="C269" s="58">
        <f t="shared" si="41"/>
        <v>79515.86154151705</v>
      </c>
      <c r="D269" s="58">
        <f t="shared" si="42"/>
        <v>79363.239926274211</v>
      </c>
      <c r="E269" s="58">
        <f t="shared" si="43"/>
        <v>152.62161524283641</v>
      </c>
      <c r="F269" s="58">
        <f t="shared" si="44"/>
        <v>7.1304384618997574E-10</v>
      </c>
    </row>
    <row r="270" spans="1:6">
      <c r="A270" s="58">
        <v>53</v>
      </c>
      <c r="B270" s="59">
        <f t="shared" si="40"/>
        <v>46174</v>
      </c>
      <c r="C270" s="58">
        <f t="shared" si="41"/>
        <v>79515.86154151705</v>
      </c>
      <c r="D270" s="58">
        <f t="shared" si="42"/>
        <v>79515.86154151705</v>
      </c>
      <c r="E270" s="58">
        <f t="shared" si="43"/>
        <v>1.3712381657499533E-12</v>
      </c>
      <c r="F270" s="58">
        <f t="shared" si="44"/>
        <v>-79515.861541516337</v>
      </c>
    </row>
    <row r="271" spans="1:6">
      <c r="A271" s="58">
        <v>54</v>
      </c>
      <c r="B271" s="59">
        <f t="shared" si="40"/>
        <v>46204</v>
      </c>
      <c r="C271" s="58">
        <f t="shared" si="41"/>
        <v>79515.86154151705</v>
      </c>
      <c r="D271" s="58">
        <f t="shared" si="42"/>
        <v>79668.776659866126</v>
      </c>
      <c r="E271" s="58">
        <f t="shared" si="43"/>
        <v>-152.9151183490699</v>
      </c>
      <c r="F271" s="58">
        <f t="shared" si="44"/>
        <v>-159184.63820138248</v>
      </c>
    </row>
    <row r="272" spans="1:6">
      <c r="A272" s="58">
        <v>55</v>
      </c>
      <c r="B272" s="59">
        <f t="shared" si="40"/>
        <v>46235</v>
      </c>
      <c r="C272" s="58">
        <f t="shared" si="41"/>
        <v>79515.86154151705</v>
      </c>
      <c r="D272" s="58">
        <f t="shared" si="42"/>
        <v>79821.985845750474</v>
      </c>
      <c r="E272" s="58">
        <f t="shared" si="43"/>
        <v>-306.12430423342784</v>
      </c>
      <c r="F272" s="58">
        <f t="shared" si="44"/>
        <v>-239006.62404713297</v>
      </c>
    </row>
    <row r="273" spans="1:6">
      <c r="A273" s="58">
        <v>56</v>
      </c>
      <c r="B273" s="59">
        <f t="shared" si="40"/>
        <v>46266</v>
      </c>
      <c r="C273" s="58">
        <f t="shared" si="41"/>
        <v>79515.86154151705</v>
      </c>
      <c r="D273" s="58">
        <f t="shared" si="42"/>
        <v>79975.489664684617</v>
      </c>
      <c r="E273" s="58">
        <f t="shared" si="43"/>
        <v>-459.62812316756344</v>
      </c>
      <c r="F273" s="58">
        <f t="shared" si="44"/>
        <v>-318982.1137118176</v>
      </c>
    </row>
    <row r="274" spans="1:6">
      <c r="A274" s="58">
        <v>57</v>
      </c>
      <c r="B274" s="59">
        <f t="shared" si="40"/>
        <v>46296</v>
      </c>
      <c r="C274" s="58">
        <f t="shared" si="41"/>
        <v>79515.86154151705</v>
      </c>
      <c r="D274" s="58">
        <f t="shared" si="42"/>
        <v>80129.288683270541</v>
      </c>
      <c r="E274" s="58">
        <f t="shared" si="43"/>
        <v>-613.42714175349545</v>
      </c>
      <c r="F274" s="58">
        <f t="shared" si="44"/>
        <v>-399111.40239508811</v>
      </c>
    </row>
    <row r="275" spans="1:6">
      <c r="A275" s="58">
        <v>58</v>
      </c>
      <c r="B275" s="59">
        <f t="shared" si="40"/>
        <v>46327</v>
      </c>
      <c r="C275" s="58">
        <f t="shared" si="41"/>
        <v>79515.86154151705</v>
      </c>
      <c r="D275" s="58">
        <f t="shared" si="42"/>
        <v>80283.383469199907</v>
      </c>
      <c r="E275" s="58">
        <f t="shared" si="43"/>
        <v>-767.52192768286181</v>
      </c>
      <c r="F275" s="58">
        <f t="shared" si="44"/>
        <v>-479394.78586428799</v>
      </c>
    </row>
    <row r="276" spans="1:6">
      <c r="A276" s="58">
        <v>59</v>
      </c>
      <c r="B276" s="59">
        <f t="shared" si="40"/>
        <v>46357</v>
      </c>
      <c r="C276" s="58">
        <f t="shared" si="41"/>
        <v>79515.86154151705</v>
      </c>
      <c r="D276" s="58">
        <f t="shared" si="42"/>
        <v>80437.774591256064</v>
      </c>
      <c r="E276" s="58">
        <f t="shared" si="43"/>
        <v>-921.91304973901538</v>
      </c>
      <c r="F276" s="58">
        <f t="shared" si="44"/>
        <v>-559832.56045554404</v>
      </c>
    </row>
    <row r="277" spans="1:6">
      <c r="A277" s="58">
        <v>60</v>
      </c>
      <c r="B277" s="59">
        <f t="shared" si="40"/>
        <v>46388</v>
      </c>
      <c r="C277" s="58">
        <f t="shared" si="41"/>
        <v>79515.86154151705</v>
      </c>
      <c r="D277" s="58">
        <f t="shared" si="42"/>
        <v>80592.462619316168</v>
      </c>
      <c r="E277" s="58">
        <f t="shared" si="43"/>
        <v>-1076.6010777991232</v>
      </c>
      <c r="F277" s="58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Fendy Tio</cp:lastModifiedBy>
  <dcterms:created xsi:type="dcterms:W3CDTF">2020-06-19T01:51:00Z</dcterms:created>
  <dcterms:modified xsi:type="dcterms:W3CDTF">2023-01-18T13:38:17Z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