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s="1"/>
  <c r="B9" i="12" l="1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83" i="13"/>
  <c r="D83" i="13" s="1"/>
  <c r="F83" i="13" s="1"/>
  <c r="E219" i="13"/>
  <c r="D219" i="13" s="1"/>
  <c r="F219" i="13" s="1"/>
  <c r="E154" i="13"/>
  <c r="C154" i="13" s="1"/>
  <c r="F154" i="13"/>
  <c r="B149" i="13" s="1"/>
  <c r="D18" i="13" l="1"/>
  <c r="F18" i="13" s="1"/>
  <c r="E84" i="13"/>
  <c r="D84" i="13" s="1"/>
  <c r="F84" i="13" s="1"/>
  <c r="E19" i="13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<sst xmlns="http://schemas.openxmlformats.org/spreadsheetml/2006/main" count="311" uniqueCount="102">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</sst>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  <xf numFmtId="0" fontId="22" fillId="0" borderId="0" xfId="0" applyFont="1"/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C11" sqref="C11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20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95075184.387745291</v>
      </c>
    </row>
    <row r="2" spans="1:9">
      <c r="A2" s="91" t="s">
        <v>98</v>
      </c>
      <c r="B2">
        <v>122485000</v>
      </c>
    </row>
    <row r="3" spans="1:9">
      <c r="A3" s="91" t="s">
        <v>70</v>
      </c>
      <c r="B3">
        <v>307799997.38999999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310000000</v>
      </c>
      <c r="C5" s="83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2" t="s">
        <v>99</v>
      </c>
      <c r="B6">
        <v>122500000</v>
      </c>
      <c r="C6" s="83" t="s">
        <v>93</v>
      </c>
      <c r="D6" s="5" t="s">
        <v>3</v>
      </c>
      <c r="E6">
        <v>21558500</v>
      </c>
      <c r="F6" s="83" t="s">
        <v>93</v>
      </c>
      <c r="G6" s="6" t="s">
        <v>12</v>
      </c>
      <c r="H6">
        <v>21400960</v>
      </c>
      <c r="I6" s="83" t="s">
        <v>93</v>
      </c>
    </row>
    <row r="7" spans="1:9">
      <c r="A7" t="s">
        <v>32</v>
      </c>
      <c r="B7" s="89">
        <f>B5-B6+D24+D25+D26+D27+D28+D29+D30+D31+D38</f>
        <v>212724813</v>
      </c>
      <c r="D7" s="5" t="s">
        <v>5</v>
      </c>
      <c r="E7">
        <v>12834375</v>
      </c>
      <c r="F7" s="83" t="s">
        <v>93</v>
      </c>
      <c r="G7" s="6" t="s">
        <v>14</v>
      </c>
      <c r="H7">
        <v>13156250</v>
      </c>
      <c r="I7" s="83" t="s">
        <v>93</v>
      </c>
    </row>
    <row r="8" spans="1:9">
      <c r="A8" t="s">
        <v>33</v>
      </c>
      <c r="B8">
        <v>0.14692175000000002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60</v>
      </c>
      <c r="C9" s="83" t="s">
        <v>93</v>
      </c>
      <c r="D9" s="5" t="s">
        <v>7</v>
      </c>
      <c r="E9">
        <v>2250000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1</v>
      </c>
      <c r="C10" s="83" t="s">
        <v>93</v>
      </c>
      <c r="D10" s="5" t="s">
        <v>8</v>
      </c>
      <c r="E10">
        <v>1200000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1.2243479166666668E-2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60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50000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136603062</v>
      </c>
      <c r="D15" s="82" t="s">
        <v>94</v>
      </c>
      <c r="E15">
        <v>0</v>
      </c>
      <c r="F15" s="83" t="s">
        <v>93</v>
      </c>
    </row>
    <row r="16" spans="1:9">
      <c r="A16" s="84" t="s">
        <v>40</v>
      </c>
      <c r="B16">
        <v>0</v>
      </c>
      <c r="C16" s="83" t="s">
        <v>93</v>
      </c>
      <c r="D16" s="82" t="s">
        <v>95</v>
      </c>
      <c r="E16">
        <v>3</v>
      </c>
      <c r="F16" s="83" t="s">
        <v>93</v>
      </c>
    </row>
    <row r="17" spans="1:13">
      <c r="A17" t="s">
        <v>41</v>
      </c>
      <c r="B17">
        <v>5399999.9500000002</v>
      </c>
      <c r="C17" s="82" t="s">
        <v>92</v>
      </c>
    </row>
    <row r="18" spans="1:13">
      <c r="B18" s="90">
        <f>ROUND(B17,0)</f>
        <v>5400000</v>
      </c>
      <c r="F18" s="2" t="s">
        <v>42</v>
      </c>
    </row>
    <row r="19" spans="1:13">
      <c r="A19" t="s">
        <v>90</v>
      </c>
      <c r="B19" s="13">
        <f ca="1">(D1/B7)/(B9/12/B10)*100</f>
        <v>8.9387959069678704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-212724813</v>
      </c>
      <c r="I20" s="85">
        <v>0</v>
      </c>
      <c r="J20" s="100">
        <f>IF(B16=0,B37-C37,0)</f>
        <v>-207969148</v>
      </c>
      <c r="L20" s="13">
        <v>0</v>
      </c>
    </row>
    <row r="21" spans="1:13">
      <c r="A21" s="21" t="s">
        <v>50</v>
      </c>
      <c r="B21" s="22"/>
      <c r="C21" s="23">
        <f>B5</f>
        <v>310000000</v>
      </c>
      <c r="D21" s="21"/>
      <c r="F21" s="105">
        <v>1</v>
      </c>
      <c r="G21" s="101">
        <f>IF($B$16=0,IF(F21&lt;=$E$16,$E$15,$B$17),-B7+B17)</f>
        <v>0</v>
      </c>
      <c r="I21" s="85">
        <v>1</v>
      </c>
      <c r="J21" s="101">
        <f>IF(B16=0,IF(I21&lt;=$E$16,$E$15,$B$18),B37-C37)</f>
        <v>0</v>
      </c>
      <c r="L21" s="13">
        <v>-246450080</v>
      </c>
    </row>
    <row r="22" spans="1:13">
      <c r="A22" s="21" t="s">
        <v>51</v>
      </c>
      <c r="B22" s="23">
        <f>B6</f>
        <v>122500000</v>
      </c>
      <c r="C22" s="22"/>
      <c r="D22" s="21"/>
      <c r="F22" s="105">
        <v>2</v>
      </c>
      <c r="G22" s="102">
        <f>IF($B$16=0,IF(F22&lt;=$E$16,$E$15,$B$17),$B$17)</f>
        <v>0</v>
      </c>
      <c r="I22" s="85">
        <v>2</v>
      </c>
      <c r="J22" s="100">
        <f>IF($B$16=0,IF(I22&lt;=$E$16,$E$15,$B$18),$B$18)</f>
        <v>0</v>
      </c>
      <c r="L22" s="13">
        <v>6600000</v>
      </c>
    </row>
    <row r="23" spans="1:13">
      <c r="A23" s="21" t="s">
        <v>52</v>
      </c>
      <c r="B23" s="98">
        <f>IF(B16=1,B18,0)</f>
        <v>0</v>
      </c>
      <c r="C23" s="22"/>
      <c r="D23" s="21"/>
      <c r="F23" s="105">
        <v>3</v>
      </c>
      <c r="G23" s="102">
        <f>IF($B$16=0,IF(F23&lt;=$E$16,$E$15,$B$17),$B$17)</f>
        <v>0</v>
      </c>
      <c r="I23" s="85">
        <v>3</v>
      </c>
      <c r="J23" s="100">
        <f>IF($B$16=0,IF(I23&lt;=$E$16,$E$15,$B$18),$B$18)</f>
        <v>0</v>
      </c>
      <c r="L23" s="13">
        <v>6600000</v>
      </c>
    </row>
    <row r="24" spans="1:13">
      <c r="A24" s="21" t="s">
        <v>53</v>
      </c>
      <c r="B24" s="98">
        <f t="shared" ref="B24:B31" si="0">E6-D24</f>
        <v>1744000</v>
      </c>
      <c r="C24" s="22"/>
      <c r="D24">
        <v>19814500</v>
      </c>
      <c r="E24" s="83" t="s">
        <v>93</v>
      </c>
      <c r="F24" s="105">
        <v>4</v>
      </c>
      <c r="G24" s="102">
        <f>IF($B$16=0,IF(F24&lt;=$E$16,$E$15,$B$17),$B$17)</f>
        <v>5399999.9500000002</v>
      </c>
      <c r="H24" s="104"/>
      <c r="I24" s="85">
        <v>4</v>
      </c>
      <c r="J24" s="100">
        <f t="shared" ref="J24:J81" si="1">IF($B$16=0,IF(I24&lt;=$E$16,$E$15,$B$18),$B$18)</f>
        <v>5400000</v>
      </c>
      <c r="L24" s="13">
        <v>6600000</v>
      </c>
      <c r="M24" s="107"/>
    </row>
    <row r="25" spans="1:13">
      <c r="A25" s="21" t="s">
        <v>5</v>
      </c>
      <c r="B25" s="23">
        <f t="shared" si="0"/>
        <v>8984062</v>
      </c>
      <c r="C25" s="22"/>
      <c r="D25">
        <v>3850313</v>
      </c>
      <c r="E25" s="83" t="s">
        <v>93</v>
      </c>
      <c r="F25" s="105">
        <v>5</v>
      </c>
      <c r="G25" s="102">
        <f t="shared" ref="G25:G81" si="2">IF($B$16=0,IF(F25&lt;=$E$16,$E$15,$B$17),$B$17)</f>
        <v>5399999.9500000002</v>
      </c>
      <c r="H25" s="104"/>
      <c r="I25" s="85">
        <v>5</v>
      </c>
      <c r="J25" s="100">
        <f t="shared" si="1"/>
        <v>5400000</v>
      </c>
      <c r="L25" s="13">
        <v>6600000</v>
      </c>
      <c r="M25" s="56"/>
    </row>
    <row r="26" spans="1:13">
      <c r="A26" s="21" t="s">
        <v>6</v>
      </c>
      <c r="B26" s="23">
        <f t="shared" si="0"/>
        <v>50000</v>
      </c>
      <c r="C26" s="22"/>
      <c r="D26">
        <v>100000</v>
      </c>
      <c r="E26" s="83" t="s">
        <v>93</v>
      </c>
      <c r="F26" s="105">
        <v>6</v>
      </c>
      <c r="G26" s="102">
        <f t="shared" si="2"/>
        <v>5399999.9500000002</v>
      </c>
      <c r="H26" s="104"/>
      <c r="I26" s="85">
        <v>6</v>
      </c>
      <c r="J26" s="100">
        <f t="shared" si="1"/>
        <v>5400000</v>
      </c>
      <c r="L26" s="13">
        <v>6600000</v>
      </c>
    </row>
    <row r="27" spans="1:13">
      <c r="A27" s="21" t="s">
        <v>7</v>
      </c>
      <c r="B27" s="23">
        <f t="shared" si="0"/>
        <v>1250000</v>
      </c>
      <c r="C27" s="22"/>
      <c r="D27">
        <v>1000000</v>
      </c>
      <c r="E27" s="83" t="s">
        <v>93</v>
      </c>
      <c r="F27" s="105">
        <v>7</v>
      </c>
      <c r="G27" s="102">
        <f t="shared" si="2"/>
        <v>5399999.9500000002</v>
      </c>
      <c r="H27" s="104"/>
      <c r="I27" s="85">
        <v>7</v>
      </c>
      <c r="J27" s="100">
        <f t="shared" si="1"/>
        <v>5400000</v>
      </c>
      <c r="L27" s="13">
        <v>6600000</v>
      </c>
    </row>
    <row r="28" spans="1:13">
      <c r="A28" s="21" t="s">
        <v>8</v>
      </c>
      <c r="B28" s="23">
        <f t="shared" si="0"/>
        <v>1050000</v>
      </c>
      <c r="C28" s="22"/>
      <c r="D28">
        <v>150000</v>
      </c>
      <c r="E28" s="83" t="s">
        <v>93</v>
      </c>
      <c r="F28" s="105">
        <v>8</v>
      </c>
      <c r="G28" s="102">
        <f t="shared" si="2"/>
        <v>5399999.9500000002</v>
      </c>
      <c r="H28" s="104"/>
      <c r="I28" s="85">
        <v>8</v>
      </c>
      <c r="J28" s="100">
        <f t="shared" si="1"/>
        <v>5400000</v>
      </c>
      <c r="L28" s="13">
        <v>6600000</v>
      </c>
    </row>
    <row r="29" spans="1:13">
      <c r="A29" s="21" t="s">
        <v>9</v>
      </c>
      <c r="B29" s="23">
        <f t="shared" si="0"/>
        <v>1000000</v>
      </c>
      <c r="C29" s="22"/>
      <c r="D29">
        <v>250000</v>
      </c>
      <c r="E29" s="83" t="s">
        <v>93</v>
      </c>
      <c r="F29" s="105">
        <v>9</v>
      </c>
      <c r="G29" s="102">
        <f t="shared" si="2"/>
        <v>5399999.9500000002</v>
      </c>
      <c r="H29" s="104"/>
      <c r="I29" s="85">
        <v>9</v>
      </c>
      <c r="J29" s="100">
        <f t="shared" si="1"/>
        <v>5400000</v>
      </c>
      <c r="L29" s="13">
        <v>6600000</v>
      </c>
    </row>
    <row r="30" spans="1:13">
      <c r="A30" s="21" t="s">
        <v>10</v>
      </c>
      <c r="B30" s="98">
        <f t="shared" si="0"/>
        <v>0</v>
      </c>
      <c r="C30" s="22"/>
      <c r="D30" s="109">
        <v>0</v>
      </c>
      <c r="E30" s="83"/>
      <c r="F30" s="105">
        <v>10</v>
      </c>
      <c r="G30" s="102">
        <f t="shared" si="2"/>
        <v>5399999.9500000002</v>
      </c>
      <c r="H30" s="104"/>
      <c r="I30" s="85">
        <v>10</v>
      </c>
      <c r="J30" s="100">
        <f t="shared" si="1"/>
        <v>5400000</v>
      </c>
      <c r="L30" s="13">
        <v>6600000</v>
      </c>
    </row>
    <row r="31" spans="1:13">
      <c r="A31" s="21" t="s">
        <v>11</v>
      </c>
      <c r="B31" s="23">
        <f t="shared" si="0"/>
        <v>10000</v>
      </c>
      <c r="C31" s="22"/>
      <c r="D31">
        <v>40000</v>
      </c>
      <c r="E31" s="83" t="s">
        <v>93</v>
      </c>
      <c r="F31" s="105">
        <v>11</v>
      </c>
      <c r="G31" s="102">
        <f t="shared" si="2"/>
        <v>5399999.9500000002</v>
      </c>
      <c r="H31" s="104"/>
      <c r="I31" s="85">
        <v>11</v>
      </c>
      <c r="J31" s="100">
        <f t="shared" si="1"/>
        <v>5400000</v>
      </c>
      <c r="L31" s="13">
        <v>6600000</v>
      </c>
    </row>
    <row r="32" spans="1:13">
      <c r="A32" s="21" t="s">
        <v>12</v>
      </c>
      <c r="B32" s="22"/>
      <c r="C32" s="24">
        <f>H6</f>
        <v>21400960</v>
      </c>
      <c r="D32" s="21"/>
      <c r="F32" s="105">
        <v>12</v>
      </c>
      <c r="G32" s="102">
        <f t="shared" si="2"/>
        <v>5399999.9500000002</v>
      </c>
      <c r="H32" s="104"/>
      <c r="I32" s="85">
        <v>12</v>
      </c>
      <c r="J32" s="100">
        <f t="shared" si="1"/>
        <v>5400000</v>
      </c>
      <c r="L32" s="13">
        <v>6600000</v>
      </c>
    </row>
    <row r="33" spans="1:12">
      <c r="A33" s="21" t="s">
        <v>14</v>
      </c>
      <c r="B33" s="22"/>
      <c r="C33" s="24">
        <f>H7</f>
        <v>13156250</v>
      </c>
      <c r="D33" s="21"/>
      <c r="F33" s="105">
        <v>13</v>
      </c>
      <c r="G33" s="102">
        <f t="shared" si="2"/>
        <v>5399999.9500000002</v>
      </c>
      <c r="H33" s="104"/>
      <c r="I33" s="85">
        <v>13</v>
      </c>
      <c r="J33" s="100">
        <f t="shared" si="1"/>
        <v>5400000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2"/>
        <v>5399999.9500000002</v>
      </c>
      <c r="H34" s="104"/>
      <c r="I34" s="85">
        <v>14</v>
      </c>
      <c r="J34" s="100">
        <f t="shared" si="1"/>
        <v>5400000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2"/>
        <v>5399999.9500000002</v>
      </c>
      <c r="H35" s="104"/>
      <c r="I35" s="85">
        <v>15</v>
      </c>
      <c r="J35" s="100">
        <f t="shared" si="1"/>
        <v>5400000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2"/>
        <v>5399999.9500000002</v>
      </c>
      <c r="H36" s="104"/>
      <c r="I36" s="85">
        <v>16</v>
      </c>
      <c r="J36" s="100">
        <f t="shared" si="1"/>
        <v>5400000</v>
      </c>
      <c r="L36" s="13">
        <v>6600000</v>
      </c>
    </row>
    <row r="37" spans="1:12">
      <c r="A37" t="s">
        <v>55</v>
      </c>
      <c r="B37" s="16">
        <f>SUM(B21:B35)</f>
        <v>136588062</v>
      </c>
      <c r="C37" s="16">
        <f>SUM(C21:C35)</f>
        <v>344557210</v>
      </c>
      <c r="D37" t="s">
        <v>49</v>
      </c>
      <c r="F37" s="105">
        <v>17</v>
      </c>
      <c r="G37" s="102">
        <f t="shared" si="2"/>
        <v>5399999.9500000002</v>
      </c>
      <c r="H37" s="104"/>
      <c r="I37" s="85">
        <v>17</v>
      </c>
      <c r="J37" s="100">
        <f t="shared" si="1"/>
        <v>5400000</v>
      </c>
      <c r="L37" s="13">
        <v>6600000</v>
      </c>
    </row>
    <row r="38" spans="1:12">
      <c r="A38" s="21" t="s">
        <v>100</v>
      </c>
      <c r="B38" s="21"/>
      <c r="C38" s="21"/>
      <c r="D38">
        <v>20000</v>
      </c>
      <c r="E38" t="s">
        <v>93</v>
      </c>
      <c r="F38" s="105">
        <v>18</v>
      </c>
      <c r="G38" s="102">
        <f t="shared" si="2"/>
        <v>5399999.9500000002</v>
      </c>
      <c r="H38" s="104"/>
      <c r="I38" s="85">
        <v>18</v>
      </c>
      <c r="J38" s="100">
        <f t="shared" si="1"/>
        <v>5400000</v>
      </c>
      <c r="L38" s="13">
        <v>6600000</v>
      </c>
    </row>
    <row r="39" spans="1:12">
      <c r="F39" s="105">
        <v>19</v>
      </c>
      <c r="G39" s="102">
        <f t="shared" si="2"/>
        <v>5399999.9500000002</v>
      </c>
      <c r="H39" s="104"/>
      <c r="I39" s="85">
        <v>19</v>
      </c>
      <c r="J39" s="100">
        <f t="shared" si="1"/>
        <v>5400000</v>
      </c>
      <c r="K39" s="35"/>
      <c r="L39" s="13">
        <v>6600000</v>
      </c>
    </row>
    <row r="40" spans="1:12">
      <c r="D40" s="13"/>
      <c r="F40" s="105">
        <v>20</v>
      </c>
      <c r="G40" s="102">
        <f t="shared" si="2"/>
        <v>5399999.9500000002</v>
      </c>
      <c r="H40" s="104"/>
      <c r="I40" s="85">
        <v>20</v>
      </c>
      <c r="J40" s="100">
        <f t="shared" si="1"/>
        <v>5400000</v>
      </c>
      <c r="L40" s="13">
        <v>6600000</v>
      </c>
    </row>
    <row r="41" spans="1:12">
      <c r="F41" s="105">
        <v>21</v>
      </c>
      <c r="G41" s="102">
        <f t="shared" si="2"/>
        <v>5399999.9500000002</v>
      </c>
      <c r="H41" s="104"/>
      <c r="I41" s="85">
        <v>21</v>
      </c>
      <c r="J41" s="100">
        <f t="shared" si="1"/>
        <v>5400000</v>
      </c>
      <c r="L41" s="13">
        <v>6600000</v>
      </c>
    </row>
    <row r="42" spans="1:12">
      <c r="F42" s="105">
        <v>22</v>
      </c>
      <c r="G42" s="102">
        <f t="shared" si="2"/>
        <v>5399999.9500000002</v>
      </c>
      <c r="H42" s="104"/>
      <c r="I42" s="85">
        <v>22</v>
      </c>
      <c r="J42" s="100">
        <f t="shared" si="1"/>
        <v>5400000</v>
      </c>
      <c r="L42" s="13">
        <v>6600000</v>
      </c>
    </row>
    <row r="43" spans="1:12">
      <c r="F43" s="105">
        <v>23</v>
      </c>
      <c r="G43" s="102">
        <f t="shared" si="2"/>
        <v>5399999.9500000002</v>
      </c>
      <c r="H43" s="104"/>
      <c r="I43" s="85">
        <v>23</v>
      </c>
      <c r="J43" s="100">
        <f t="shared" si="1"/>
        <v>5400000</v>
      </c>
      <c r="L43" s="13">
        <v>6600000</v>
      </c>
    </row>
    <row r="44" spans="1:12">
      <c r="F44" s="105">
        <v>24</v>
      </c>
      <c r="G44" s="102">
        <f t="shared" si="2"/>
        <v>5399999.9500000002</v>
      </c>
      <c r="H44" s="104"/>
      <c r="I44" s="85">
        <v>24</v>
      </c>
      <c r="J44" s="100">
        <f t="shared" si="1"/>
        <v>5400000</v>
      </c>
      <c r="L44" s="13">
        <v>6600000</v>
      </c>
    </row>
    <row r="45" spans="1:12">
      <c r="F45" s="105">
        <v>25</v>
      </c>
      <c r="G45" s="102">
        <f t="shared" si="2"/>
        <v>5399999.9500000002</v>
      </c>
      <c r="H45" s="104"/>
      <c r="I45" s="85">
        <v>25</v>
      </c>
      <c r="J45" s="100">
        <f t="shared" si="1"/>
        <v>5400000</v>
      </c>
      <c r="L45" s="13">
        <v>6600000</v>
      </c>
    </row>
    <row r="46" spans="1:12">
      <c r="F46" s="105">
        <v>26</v>
      </c>
      <c r="G46" s="102">
        <f t="shared" si="2"/>
        <v>5399999.9500000002</v>
      </c>
      <c r="H46" s="104"/>
      <c r="I46" s="85">
        <v>26</v>
      </c>
      <c r="J46" s="100">
        <f t="shared" si="1"/>
        <v>5400000</v>
      </c>
      <c r="L46" s="13">
        <v>6600000</v>
      </c>
    </row>
    <row r="47" spans="1:12">
      <c r="F47" s="105">
        <v>27</v>
      </c>
      <c r="G47" s="102">
        <f t="shared" si="2"/>
        <v>5399999.9500000002</v>
      </c>
      <c r="H47" s="104"/>
      <c r="I47" s="85">
        <v>27</v>
      </c>
      <c r="J47" s="100">
        <f t="shared" si="1"/>
        <v>5400000</v>
      </c>
      <c r="L47" s="13">
        <v>6600000</v>
      </c>
    </row>
    <row r="48" spans="1:12">
      <c r="F48" s="105">
        <v>28</v>
      </c>
      <c r="G48" s="102">
        <f t="shared" si="2"/>
        <v>5399999.9500000002</v>
      </c>
      <c r="H48" s="104"/>
      <c r="I48" s="85">
        <v>28</v>
      </c>
      <c r="J48" s="100">
        <f t="shared" si="1"/>
        <v>5400000</v>
      </c>
      <c r="L48" s="13">
        <v>6600000</v>
      </c>
    </row>
    <row r="49" spans="6:12">
      <c r="F49" s="105">
        <v>29</v>
      </c>
      <c r="G49" s="102">
        <f t="shared" si="2"/>
        <v>5399999.9500000002</v>
      </c>
      <c r="H49" s="104"/>
      <c r="I49" s="85">
        <v>29</v>
      </c>
      <c r="J49" s="100">
        <f t="shared" si="1"/>
        <v>5400000</v>
      </c>
      <c r="L49" s="13">
        <v>6600000</v>
      </c>
    </row>
    <row r="50" spans="6:12">
      <c r="F50" s="105">
        <v>30</v>
      </c>
      <c r="G50" s="102">
        <f t="shared" si="2"/>
        <v>5399999.9500000002</v>
      </c>
      <c r="H50" s="104"/>
      <c r="I50" s="85">
        <v>30</v>
      </c>
      <c r="J50" s="100">
        <f t="shared" si="1"/>
        <v>5400000</v>
      </c>
      <c r="L50" s="13">
        <v>6600000</v>
      </c>
    </row>
    <row r="51" spans="6:12">
      <c r="F51" s="105">
        <v>31</v>
      </c>
      <c r="G51" s="102">
        <f t="shared" si="2"/>
        <v>5399999.9500000002</v>
      </c>
      <c r="H51" s="104"/>
      <c r="I51" s="85">
        <v>31</v>
      </c>
      <c r="J51" s="100">
        <f t="shared" si="1"/>
        <v>5400000</v>
      </c>
      <c r="L51" s="13">
        <v>6600000</v>
      </c>
    </row>
    <row r="52" spans="6:12">
      <c r="F52" s="105">
        <v>32</v>
      </c>
      <c r="G52" s="102">
        <f t="shared" si="2"/>
        <v>5399999.9500000002</v>
      </c>
      <c r="H52" s="104"/>
      <c r="I52" s="85">
        <v>32</v>
      </c>
      <c r="J52" s="100">
        <f t="shared" si="1"/>
        <v>5400000</v>
      </c>
      <c r="L52" s="13">
        <v>6600000</v>
      </c>
    </row>
    <row r="53" spans="6:12">
      <c r="F53" s="105">
        <v>33</v>
      </c>
      <c r="G53" s="102">
        <f t="shared" si="2"/>
        <v>5399999.9500000002</v>
      </c>
      <c r="H53" s="104"/>
      <c r="I53" s="85">
        <v>33</v>
      </c>
      <c r="J53" s="100">
        <f t="shared" si="1"/>
        <v>5400000</v>
      </c>
      <c r="L53" s="13">
        <v>6600000</v>
      </c>
    </row>
    <row r="54" spans="6:12">
      <c r="F54" s="105">
        <v>34</v>
      </c>
      <c r="G54" s="102">
        <f t="shared" si="2"/>
        <v>5399999.9500000002</v>
      </c>
      <c r="H54" s="104"/>
      <c r="I54" s="85">
        <v>34</v>
      </c>
      <c r="J54" s="100">
        <f t="shared" si="1"/>
        <v>5400000</v>
      </c>
      <c r="L54" s="13">
        <v>6600000</v>
      </c>
    </row>
    <row r="55" spans="6:12">
      <c r="F55" s="105">
        <v>35</v>
      </c>
      <c r="G55" s="102">
        <f t="shared" si="2"/>
        <v>5399999.9500000002</v>
      </c>
      <c r="H55" s="104"/>
      <c r="I55" s="85">
        <v>35</v>
      </c>
      <c r="J55" s="100">
        <f t="shared" si="1"/>
        <v>5400000</v>
      </c>
      <c r="L55" s="13">
        <v>6600000</v>
      </c>
    </row>
    <row r="56" spans="6:12">
      <c r="F56" s="105">
        <v>36</v>
      </c>
      <c r="G56" s="102">
        <f t="shared" si="2"/>
        <v>5399999.9500000002</v>
      </c>
      <c r="H56" s="104"/>
      <c r="I56" s="85">
        <v>36</v>
      </c>
      <c r="J56" s="100">
        <f t="shared" si="1"/>
        <v>5400000</v>
      </c>
      <c r="L56" s="13">
        <v>6600000</v>
      </c>
    </row>
    <row r="57" spans="6:12">
      <c r="F57" s="105">
        <v>37</v>
      </c>
      <c r="G57" s="102">
        <f t="shared" si="2"/>
        <v>5399999.9500000002</v>
      </c>
      <c r="H57" s="104"/>
      <c r="I57" s="85">
        <v>37</v>
      </c>
      <c r="J57" s="100">
        <f t="shared" si="1"/>
        <v>5400000</v>
      </c>
      <c r="L57" s="13">
        <v>6600000</v>
      </c>
    </row>
    <row r="58" spans="6:12">
      <c r="F58" s="105">
        <v>38</v>
      </c>
      <c r="G58" s="102">
        <f t="shared" si="2"/>
        <v>5399999.9500000002</v>
      </c>
      <c r="H58" s="104"/>
      <c r="I58" s="85">
        <v>38</v>
      </c>
      <c r="J58" s="100">
        <f t="shared" si="1"/>
        <v>5400000</v>
      </c>
      <c r="L58" s="13">
        <v>6600000</v>
      </c>
    </row>
    <row r="59" spans="6:12">
      <c r="F59" s="105">
        <v>39</v>
      </c>
      <c r="G59" s="102">
        <f t="shared" si="2"/>
        <v>5399999.9500000002</v>
      </c>
      <c r="H59" s="104"/>
      <c r="I59" s="85">
        <v>39</v>
      </c>
      <c r="J59" s="100">
        <f t="shared" si="1"/>
        <v>5400000</v>
      </c>
      <c r="L59" s="13">
        <v>6600000</v>
      </c>
    </row>
    <row r="60" spans="6:12">
      <c r="F60" s="105">
        <v>40</v>
      </c>
      <c r="G60" s="102">
        <f t="shared" si="2"/>
        <v>5399999.9500000002</v>
      </c>
      <c r="H60" s="104"/>
      <c r="I60" s="85">
        <v>40</v>
      </c>
      <c r="J60" s="100">
        <f t="shared" si="1"/>
        <v>5400000</v>
      </c>
      <c r="L60" s="13">
        <v>6600000</v>
      </c>
    </row>
    <row r="61" spans="6:12">
      <c r="F61" s="105">
        <v>41</v>
      </c>
      <c r="G61" s="102">
        <f t="shared" si="2"/>
        <v>5399999.9500000002</v>
      </c>
      <c r="H61" s="104"/>
      <c r="I61" s="85">
        <v>41</v>
      </c>
      <c r="J61" s="100">
        <f t="shared" si="1"/>
        <v>5400000</v>
      </c>
      <c r="L61" s="13">
        <v>6600000</v>
      </c>
    </row>
    <row r="62" spans="6:12">
      <c r="F62" s="105">
        <v>42</v>
      </c>
      <c r="G62" s="102">
        <f t="shared" si="2"/>
        <v>5399999.9500000002</v>
      </c>
      <c r="H62" s="104"/>
      <c r="I62" s="85">
        <v>42</v>
      </c>
      <c r="J62" s="100">
        <f t="shared" si="1"/>
        <v>5400000</v>
      </c>
      <c r="L62" s="13">
        <v>6600000</v>
      </c>
    </row>
    <row r="63" spans="6:12">
      <c r="F63" s="105">
        <v>43</v>
      </c>
      <c r="G63" s="102">
        <f t="shared" si="2"/>
        <v>5399999.9500000002</v>
      </c>
      <c r="H63" s="104"/>
      <c r="I63" s="85">
        <v>43</v>
      </c>
      <c r="J63" s="100">
        <f t="shared" si="1"/>
        <v>5400000</v>
      </c>
      <c r="L63" s="13">
        <v>6600000</v>
      </c>
    </row>
    <row r="64" spans="6:12">
      <c r="F64" s="105">
        <v>44</v>
      </c>
      <c r="G64" s="102">
        <f t="shared" si="2"/>
        <v>5399999.9500000002</v>
      </c>
      <c r="H64" s="104"/>
      <c r="I64" s="85">
        <v>44</v>
      </c>
      <c r="J64" s="100">
        <f t="shared" si="1"/>
        <v>5400000</v>
      </c>
      <c r="L64" s="13">
        <v>6600000</v>
      </c>
    </row>
    <row r="65" spans="6:12">
      <c r="F65" s="105">
        <v>45</v>
      </c>
      <c r="G65" s="102">
        <f t="shared" si="2"/>
        <v>5399999.9500000002</v>
      </c>
      <c r="H65" s="104"/>
      <c r="I65" s="85">
        <v>45</v>
      </c>
      <c r="J65" s="100">
        <f t="shared" si="1"/>
        <v>5400000</v>
      </c>
      <c r="L65" s="13">
        <v>6600000</v>
      </c>
    </row>
    <row r="66" spans="6:12">
      <c r="F66" s="105">
        <v>46</v>
      </c>
      <c r="G66" s="102">
        <f t="shared" si="2"/>
        <v>5399999.9500000002</v>
      </c>
      <c r="H66" s="104"/>
      <c r="I66" s="85">
        <v>46</v>
      </c>
      <c r="J66" s="100">
        <f t="shared" si="1"/>
        <v>5400000</v>
      </c>
      <c r="L66" s="13">
        <v>6600000</v>
      </c>
    </row>
    <row r="67" spans="6:12">
      <c r="F67" s="105">
        <v>47</v>
      </c>
      <c r="G67" s="102">
        <f t="shared" si="2"/>
        <v>5399999.9500000002</v>
      </c>
      <c r="H67" s="104"/>
      <c r="I67" s="85">
        <v>47</v>
      </c>
      <c r="J67" s="100">
        <f t="shared" si="1"/>
        <v>5400000</v>
      </c>
      <c r="L67" s="13">
        <v>6600000</v>
      </c>
    </row>
    <row r="68" spans="6:12">
      <c r="F68" s="105">
        <v>48</v>
      </c>
      <c r="G68" s="102">
        <f t="shared" si="2"/>
        <v>5399999.9500000002</v>
      </c>
      <c r="H68" s="104"/>
      <c r="I68" s="85">
        <v>48</v>
      </c>
      <c r="J68" s="100">
        <f t="shared" si="1"/>
        <v>5400000</v>
      </c>
      <c r="L68" s="13">
        <v>6600000</v>
      </c>
    </row>
    <row r="69" spans="6:12">
      <c r="F69" s="105">
        <v>49</v>
      </c>
      <c r="G69" s="102">
        <f t="shared" si="2"/>
        <v>5399999.9500000002</v>
      </c>
      <c r="H69" s="104"/>
      <c r="I69" s="85">
        <v>49</v>
      </c>
      <c r="J69" s="100">
        <f t="shared" si="1"/>
        <v>5400000</v>
      </c>
      <c r="L69" s="13">
        <v>6600000</v>
      </c>
    </row>
    <row r="70" spans="6:12">
      <c r="F70" s="105">
        <v>50</v>
      </c>
      <c r="G70" s="102">
        <f t="shared" si="2"/>
        <v>5399999.9500000002</v>
      </c>
      <c r="H70" s="104"/>
      <c r="I70" s="85">
        <v>50</v>
      </c>
      <c r="J70" s="100">
        <f t="shared" si="1"/>
        <v>5400000</v>
      </c>
      <c r="L70" s="13">
        <v>6600000</v>
      </c>
    </row>
    <row r="71" spans="6:12">
      <c r="F71" s="105">
        <v>51</v>
      </c>
      <c r="G71" s="102">
        <f t="shared" si="2"/>
        <v>5399999.9500000002</v>
      </c>
      <c r="H71" s="104"/>
      <c r="I71" s="85">
        <v>51</v>
      </c>
      <c r="J71" s="100">
        <f t="shared" si="1"/>
        <v>5400000</v>
      </c>
      <c r="L71" s="13">
        <v>6600000</v>
      </c>
    </row>
    <row r="72" spans="6:12">
      <c r="F72" s="105">
        <v>52</v>
      </c>
      <c r="G72" s="102">
        <f t="shared" si="2"/>
        <v>5399999.9500000002</v>
      </c>
      <c r="H72" s="104"/>
      <c r="I72" s="85">
        <v>52</v>
      </c>
      <c r="J72" s="100">
        <f t="shared" si="1"/>
        <v>5400000</v>
      </c>
      <c r="L72" s="13">
        <v>6600000</v>
      </c>
    </row>
    <row r="73" spans="6:12">
      <c r="F73" s="105">
        <v>53</v>
      </c>
      <c r="G73" s="102">
        <f t="shared" si="2"/>
        <v>5399999.9500000002</v>
      </c>
      <c r="H73" s="104"/>
      <c r="I73" s="85">
        <v>53</v>
      </c>
      <c r="J73" s="100">
        <f t="shared" si="1"/>
        <v>5400000</v>
      </c>
      <c r="L73" s="13">
        <v>6600000</v>
      </c>
    </row>
    <row r="74" spans="6:12">
      <c r="F74" s="105">
        <v>54</v>
      </c>
      <c r="G74" s="102">
        <f t="shared" si="2"/>
        <v>5399999.9500000002</v>
      </c>
      <c r="H74" s="104"/>
      <c r="I74" s="85">
        <v>54</v>
      </c>
      <c r="J74" s="100">
        <f t="shared" si="1"/>
        <v>5400000</v>
      </c>
      <c r="L74" s="13">
        <v>6600000</v>
      </c>
    </row>
    <row r="75" spans="6:12">
      <c r="F75" s="105">
        <v>55</v>
      </c>
      <c r="G75" s="102">
        <f t="shared" si="2"/>
        <v>5399999.9500000002</v>
      </c>
      <c r="H75" s="104"/>
      <c r="I75" s="85">
        <v>55</v>
      </c>
      <c r="J75" s="100">
        <f t="shared" si="1"/>
        <v>5400000</v>
      </c>
      <c r="L75" s="13">
        <v>6600000</v>
      </c>
    </row>
    <row r="76" spans="6:12">
      <c r="F76" s="105">
        <v>56</v>
      </c>
      <c r="G76" s="102">
        <f t="shared" si="2"/>
        <v>5399999.9500000002</v>
      </c>
      <c r="H76" s="104"/>
      <c r="I76" s="85">
        <v>56</v>
      </c>
      <c r="J76" s="100">
        <f t="shared" si="1"/>
        <v>5400000</v>
      </c>
      <c r="L76" s="13">
        <v>6600000</v>
      </c>
    </row>
    <row r="77" spans="6:12">
      <c r="F77" s="105">
        <v>57</v>
      </c>
      <c r="G77" s="102">
        <f t="shared" si="2"/>
        <v>5399999.9500000002</v>
      </c>
      <c r="H77" s="104"/>
      <c r="I77" s="85">
        <v>57</v>
      </c>
      <c r="J77" s="100">
        <f t="shared" si="1"/>
        <v>5400000</v>
      </c>
      <c r="L77" s="13">
        <v>6600000</v>
      </c>
    </row>
    <row r="78" spans="6:12">
      <c r="F78" s="105">
        <v>58</v>
      </c>
      <c r="G78" s="102">
        <f t="shared" si="2"/>
        <v>5399999.9500000002</v>
      </c>
      <c r="H78" s="104"/>
      <c r="I78" s="85">
        <v>58</v>
      </c>
      <c r="J78" s="100">
        <f t="shared" si="1"/>
        <v>5400000</v>
      </c>
      <c r="L78" s="13">
        <v>6600000</v>
      </c>
    </row>
    <row r="79" spans="6:12">
      <c r="F79" s="105">
        <v>59</v>
      </c>
      <c r="G79" s="102">
        <f t="shared" si="2"/>
        <v>5399999.9500000002</v>
      </c>
      <c r="H79" s="104"/>
      <c r="I79" s="85">
        <v>59</v>
      </c>
      <c r="J79" s="100">
        <f t="shared" si="1"/>
        <v>5400000</v>
      </c>
      <c r="L79" s="13">
        <v>6600000</v>
      </c>
    </row>
    <row r="80" spans="6:12">
      <c r="F80" s="105">
        <v>60</v>
      </c>
      <c r="G80" s="102">
        <f t="shared" si="2"/>
        <v>5399999.9500000002</v>
      </c>
      <c r="H80" s="104"/>
      <c r="I80" s="85">
        <v>60</v>
      </c>
      <c r="J80" s="100">
        <f t="shared" si="1"/>
        <v>5400000</v>
      </c>
      <c r="L80" s="13">
        <v>6600000</v>
      </c>
    </row>
    <row r="81" spans="6:13">
      <c r="F81" s="105">
        <v>61</v>
      </c>
      <c r="G81" s="102">
        <f t="shared" si="2"/>
        <v>5399999.9500000002</v>
      </c>
      <c r="H81" s="104"/>
      <c r="I81" s="85">
        <v>61</v>
      </c>
      <c r="J81" s="100">
        <f t="shared" si="1"/>
        <v>5400000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1.2243479139454999E-2</v>
      </c>
      <c r="J83" s="56">
        <f ca="1">IRR(J20:INDIRECT(CONCATENATE("J",B13+20)))</f>
        <v>1.3043235545400211E-2</v>
      </c>
      <c r="K83" s="110">
        <f ca="1">J83*12*100</f>
        <v>15.651882654480254</v>
      </c>
      <c r="L83" s="104"/>
    </row>
    <row r="84" spans="6:13">
      <c r="G84">
        <f ca="1">_xlfn.NUMBERVALUE(G83*12*100)</f>
        <v>14.692174967346</v>
      </c>
      <c r="J84">
        <f ca="1">_xlfn.NUMBERVALUE(K83)</f>
        <v>15.6518826544803</v>
      </c>
    </row>
    <row r="85" spans="6:13">
      <c r="J85" s="112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8">
        <f>'Gross Yield (CF)'!B7</f>
        <v>212724813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0.14692175000000002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60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1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1.2243479166666668E-2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60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-212724813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5026401.1571418317</v>
      </c>
      <c r="C14" s="47"/>
      <c r="D14" s="40" t="s">
        <v>70</v>
      </c>
      <c r="E14" s="40">
        <f ca="1">E15+F16</f>
        <v>301584069.42851001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88859256.42851001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212724813</v>
      </c>
    </row>
    <row r="17" spans="1:6">
      <c r="A17" s="37">
        <v>1</v>
      </c>
      <c r="B17" s="38">
        <f>EDATE($B$7,$B$6*A17)</f>
        <v>42916</v>
      </c>
      <c r="C17" s="37">
        <f>B14</f>
        <v>5026401.1571418317</v>
      </c>
      <c r="D17" s="37">
        <f t="shared" ref="D17:D76" si="0">C17-E17</f>
        <v>2421909.340943269</v>
      </c>
      <c r="E17" s="37">
        <f t="shared" ref="E17:E76" si="1">F16*$B$9</f>
        <v>2604491.8161985627</v>
      </c>
      <c r="F17" s="37">
        <f t="shared" ref="F17:F27" si="2">F16-D17</f>
        <v>210302903.65905672</v>
      </c>
    </row>
    <row r="18" spans="1:6">
      <c r="A18" s="37">
        <v>2</v>
      </c>
      <c r="B18" s="38">
        <f t="shared" ref="B18:B76" si="3">EDATE($B$7,$B$6*A18)</f>
        <v>42946</v>
      </c>
      <c r="C18" s="37">
        <f t="shared" ref="C18:C76" si="4">$C$17</f>
        <v>5026401.1571418317</v>
      </c>
      <c r="D18" s="37">
        <f t="shared" si="0"/>
        <v>2451561.9375026631</v>
      </c>
      <c r="E18" s="37">
        <f t="shared" si="1"/>
        <v>2574839.2196391686</v>
      </c>
      <c r="F18" s="37">
        <f t="shared" si="2"/>
        <v>207851341.72155407</v>
      </c>
    </row>
    <row r="19" spans="1:6">
      <c r="A19" s="37">
        <v>3</v>
      </c>
      <c r="B19" s="38">
        <f t="shared" si="3"/>
        <v>42977</v>
      </c>
      <c r="C19" s="37">
        <f t="shared" si="4"/>
        <v>5026401.1571418317</v>
      </c>
      <c r="D19" s="37">
        <f t="shared" si="0"/>
        <v>2481577.5850102701</v>
      </c>
      <c r="E19" s="37">
        <f t="shared" si="1"/>
        <v>2544823.5721315616</v>
      </c>
      <c r="F19" s="37">
        <f t="shared" si="2"/>
        <v>205369764.13654381</v>
      </c>
    </row>
    <row r="20" spans="1:6">
      <c r="A20" s="37">
        <v>4</v>
      </c>
      <c r="B20" s="38">
        <f t="shared" si="3"/>
        <v>43008</v>
      </c>
      <c r="C20" s="37">
        <f t="shared" si="4"/>
        <v>5026401.1571418317</v>
      </c>
      <c r="D20" s="37">
        <f t="shared" si="0"/>
        <v>2511960.7284728102</v>
      </c>
      <c r="E20" s="37">
        <f t="shared" si="1"/>
        <v>2514440.4286690215</v>
      </c>
      <c r="F20" s="37">
        <f t="shared" si="2"/>
        <v>202857803.40807101</v>
      </c>
    </row>
    <row r="21" spans="1:6">
      <c r="A21" s="37">
        <v>5</v>
      </c>
      <c r="B21" s="38">
        <f t="shared" si="3"/>
        <v>43038</v>
      </c>
      <c r="C21" s="37">
        <f t="shared" si="4"/>
        <v>5026401.1571418317</v>
      </c>
      <c r="D21" s="37">
        <f t="shared" si="0"/>
        <v>2542715.8673193515</v>
      </c>
      <c r="E21" s="37">
        <f t="shared" si="1"/>
        <v>2483685.2898224802</v>
      </c>
      <c r="F21" s="37">
        <f t="shared" si="2"/>
        <v>200315087.54075167</v>
      </c>
    </row>
    <row r="22" spans="1:6">
      <c r="A22" s="37">
        <v>6</v>
      </c>
      <c r="B22" s="38">
        <f t="shared" si="3"/>
        <v>43069</v>
      </c>
      <c r="C22" s="37">
        <f t="shared" si="4"/>
        <v>5026401.1571418317</v>
      </c>
      <c r="D22" s="37">
        <f t="shared" si="0"/>
        <v>2573847.5560676288</v>
      </c>
      <c r="E22" s="37">
        <f t="shared" si="1"/>
        <v>2452553.6010742029</v>
      </c>
      <c r="F22" s="37">
        <f t="shared" si="2"/>
        <v>197741239.98468405</v>
      </c>
    </row>
    <row r="23" spans="1:6">
      <c r="A23" s="37">
        <v>7</v>
      </c>
      <c r="B23" s="38">
        <f t="shared" si="3"/>
        <v>43099</v>
      </c>
      <c r="C23" s="37">
        <f t="shared" si="4"/>
        <v>5026401.1571418317</v>
      </c>
      <c r="D23" s="37">
        <f t="shared" si="0"/>
        <v>2605360.4049985185</v>
      </c>
      <c r="E23" s="37">
        <f t="shared" si="1"/>
        <v>2421040.7521433132</v>
      </c>
      <c r="F23" s="37">
        <f t="shared" si="2"/>
        <v>195135879.57968554</v>
      </c>
    </row>
    <row r="24" spans="1:6">
      <c r="A24" s="37">
        <v>8</v>
      </c>
      <c r="B24" s="38">
        <f t="shared" si="3"/>
        <v>43130</v>
      </c>
      <c r="C24" s="37">
        <f t="shared" si="4"/>
        <v>5026401.1571418317</v>
      </c>
      <c r="D24" s="37">
        <f t="shared" si="0"/>
        <v>2637259.0808387762</v>
      </c>
      <c r="E24" s="37">
        <f t="shared" si="1"/>
        <v>2389142.0763030555</v>
      </c>
      <c r="F24" s="37">
        <f t="shared" si="2"/>
        <v>192498620.49884677</v>
      </c>
    </row>
    <row r="25" spans="1:6">
      <c r="A25" s="37">
        <v>9</v>
      </c>
      <c r="B25" s="38">
        <f t="shared" si="3"/>
        <v>43159</v>
      </c>
      <c r="C25" s="37">
        <f t="shared" si="4"/>
        <v>5026401.1571418317</v>
      </c>
      <c r="D25" s="37">
        <f t="shared" si="0"/>
        <v>2669548.3074521283</v>
      </c>
      <c r="E25" s="37">
        <f t="shared" si="1"/>
        <v>2356852.8496897034</v>
      </c>
      <c r="F25" s="37">
        <f t="shared" si="2"/>
        <v>189829072.19139463</v>
      </c>
    </row>
    <row r="26" spans="1:6">
      <c r="A26" s="37">
        <v>10</v>
      </c>
      <c r="B26" s="38">
        <f t="shared" si="3"/>
        <v>43189</v>
      </c>
      <c r="C26" s="37">
        <f t="shared" si="4"/>
        <v>5026401.1571418317</v>
      </c>
      <c r="D26" s="37">
        <f t="shared" si="0"/>
        <v>2702232.8665388287</v>
      </c>
      <c r="E26" s="37">
        <f t="shared" si="1"/>
        <v>2324168.290603003</v>
      </c>
      <c r="F26" s="37">
        <f t="shared" si="2"/>
        <v>187126839.3248558</v>
      </c>
    </row>
    <row r="27" spans="1:6">
      <c r="A27" s="37">
        <v>11</v>
      </c>
      <c r="B27" s="38">
        <f t="shared" si="3"/>
        <v>43220</v>
      </c>
      <c r="C27" s="37">
        <f t="shared" si="4"/>
        <v>5026401.1571418317</v>
      </c>
      <c r="D27" s="37">
        <f t="shared" si="0"/>
        <v>2735317.5983437789</v>
      </c>
      <c r="E27" s="37">
        <f t="shared" si="1"/>
        <v>2291083.5587980528</v>
      </c>
      <c r="F27" s="37">
        <f t="shared" si="2"/>
        <v>184391521.72651201</v>
      </c>
    </row>
    <row r="28" spans="1:6">
      <c r="A28" s="37">
        <v>12</v>
      </c>
      <c r="B28" s="38">
        <f t="shared" si="3"/>
        <v>43250</v>
      </c>
      <c r="C28" s="37">
        <f t="shared" si="4"/>
        <v>5026401.1571418317</v>
      </c>
      <c r="D28" s="37">
        <f t="shared" si="0"/>
        <v>2768807.4023733176</v>
      </c>
      <c r="E28" s="37">
        <f t="shared" si="1"/>
        <v>2257593.7547685141</v>
      </c>
      <c r="F28" s="37">
        <f t="shared" ref="F28:F76" si="5">F27-D28</f>
        <v>181622714.3241387</v>
      </c>
    </row>
    <row r="29" spans="1:6">
      <c r="A29" s="37">
        <v>13</v>
      </c>
      <c r="B29" s="38">
        <f t="shared" si="3"/>
        <v>43281</v>
      </c>
      <c r="C29" s="37">
        <f t="shared" si="4"/>
        <v>5026401.1571418317</v>
      </c>
      <c r="D29" s="37">
        <f t="shared" si="0"/>
        <v>2802707.2381207878</v>
      </c>
      <c r="E29" s="37">
        <f t="shared" si="1"/>
        <v>2223693.9190210439</v>
      </c>
      <c r="F29" s="37">
        <f t="shared" si="5"/>
        <v>178820007.08601791</v>
      </c>
    </row>
    <row r="30" spans="1:6">
      <c r="A30" s="37">
        <v>14</v>
      </c>
      <c r="B30" s="38">
        <f t="shared" si="3"/>
        <v>43311</v>
      </c>
      <c r="C30" s="37">
        <f t="shared" si="4"/>
        <v>5026401.1571418317</v>
      </c>
      <c r="D30" s="37">
        <f t="shared" si="0"/>
        <v>2837022.1258009854</v>
      </c>
      <c r="E30" s="37">
        <f t="shared" si="1"/>
        <v>2189379.0313408463</v>
      </c>
      <c r="F30" s="37">
        <f t="shared" si="5"/>
        <v>175982984.96021691</v>
      </c>
    </row>
    <row r="31" spans="1:6">
      <c r="A31" s="37">
        <v>15</v>
      </c>
      <c r="B31" s="38">
        <f t="shared" si="3"/>
        <v>43342</v>
      </c>
      <c r="C31" s="37">
        <f t="shared" si="4"/>
        <v>5026401.1571418317</v>
      </c>
      <c r="D31" s="37">
        <f t="shared" si="0"/>
        <v>2871757.1470936025</v>
      </c>
      <c r="E31" s="37">
        <f t="shared" si="1"/>
        <v>2154644.0100482292</v>
      </c>
      <c r="F31" s="37">
        <f t="shared" si="5"/>
        <v>173111227.81312332</v>
      </c>
    </row>
    <row r="32" spans="1:6">
      <c r="A32" s="37">
        <v>16</v>
      </c>
      <c r="B32" s="38">
        <f t="shared" si="3"/>
        <v>43373</v>
      </c>
      <c r="C32" s="37">
        <f t="shared" si="4"/>
        <v>5026401.1571418317</v>
      </c>
      <c r="D32" s="37">
        <f t="shared" si="0"/>
        <v>2906917.4458957687</v>
      </c>
      <c r="E32" s="37">
        <f t="shared" si="1"/>
        <v>2119483.711246063</v>
      </c>
      <c r="F32" s="37">
        <f t="shared" si="5"/>
        <v>170204310.36722755</v>
      </c>
    </row>
    <row r="33" spans="1:6">
      <c r="A33" s="37">
        <v>17</v>
      </c>
      <c r="B33" s="38">
        <f t="shared" si="3"/>
        <v>43403</v>
      </c>
      <c r="C33" s="37">
        <f t="shared" si="4"/>
        <v>5026401.1571418317</v>
      </c>
      <c r="D33" s="37">
        <f t="shared" si="0"/>
        <v>2942508.2290838137</v>
      </c>
      <c r="E33" s="37">
        <f t="shared" si="1"/>
        <v>2083892.9280580182</v>
      </c>
      <c r="F33" s="37">
        <f t="shared" si="5"/>
        <v>167261802.13814375</v>
      </c>
    </row>
    <row r="34" spans="1:6">
      <c r="A34" s="37">
        <v>18</v>
      </c>
      <c r="B34" s="38">
        <f t="shared" si="3"/>
        <v>43434</v>
      </c>
      <c r="C34" s="37">
        <f t="shared" si="4"/>
        <v>5026401.1571418317</v>
      </c>
      <c r="D34" s="37">
        <f t="shared" si="0"/>
        <v>2978534.7672843463</v>
      </c>
      <c r="E34" s="37">
        <f t="shared" si="1"/>
        <v>2047866.3898574854</v>
      </c>
      <c r="F34" s="37">
        <f t="shared" si="5"/>
        <v>164283267.37085941</v>
      </c>
    </row>
    <row r="35" spans="1:6">
      <c r="A35" s="37">
        <v>19</v>
      </c>
      <c r="B35" s="38">
        <f t="shared" si="3"/>
        <v>43464</v>
      </c>
      <c r="C35" s="37">
        <f t="shared" si="4"/>
        <v>5026401.1571418317</v>
      </c>
      <c r="D35" s="37">
        <f t="shared" si="0"/>
        <v>3015002.3956547845</v>
      </c>
      <c r="E35" s="37">
        <f t="shared" si="1"/>
        <v>2011398.7614870472</v>
      </c>
      <c r="F35" s="37">
        <f t="shared" si="5"/>
        <v>161268264.97520462</v>
      </c>
    </row>
    <row r="36" spans="1:6">
      <c r="A36" s="37">
        <v>20</v>
      </c>
      <c r="B36" s="38">
        <f t="shared" si="3"/>
        <v>43495</v>
      </c>
      <c r="C36" s="37">
        <f t="shared" si="4"/>
        <v>5026401.1571418317</v>
      </c>
      <c r="D36" s="37">
        <f t="shared" si="0"/>
        <v>3051916.5146734342</v>
      </c>
      <c r="E36" s="37">
        <f t="shared" si="1"/>
        <v>1974484.6424683977</v>
      </c>
      <c r="F36" s="37">
        <f t="shared" si="5"/>
        <v>158216348.46053118</v>
      </c>
    </row>
    <row r="37" spans="1:6">
      <c r="A37" s="37">
        <v>21</v>
      </c>
      <c r="B37" s="38">
        <f t="shared" si="3"/>
        <v>43524</v>
      </c>
      <c r="C37" s="37">
        <f t="shared" si="4"/>
        <v>5026401.1571418317</v>
      </c>
      <c r="D37" s="37">
        <f t="shared" si="0"/>
        <v>3089282.5909392443</v>
      </c>
      <c r="E37" s="37">
        <f t="shared" si="1"/>
        <v>1937118.5662025874</v>
      </c>
      <c r="F37" s="37">
        <f t="shared" si="5"/>
        <v>155127065.86959192</v>
      </c>
    </row>
    <row r="38" spans="1:6">
      <c r="A38" s="37">
        <v>22</v>
      </c>
      <c r="B38" s="38">
        <f t="shared" si="3"/>
        <v>43554</v>
      </c>
      <c r="C38" s="37">
        <f t="shared" si="4"/>
        <v>5026401.1571418317</v>
      </c>
      <c r="D38" s="37">
        <f t="shared" si="0"/>
        <v>3127106.1579813547</v>
      </c>
      <c r="E38" s="37">
        <f t="shared" si="1"/>
        <v>1899294.9991604767</v>
      </c>
      <c r="F38" s="37">
        <f t="shared" si="5"/>
        <v>151999959.71161056</v>
      </c>
    </row>
    <row r="39" spans="1:6">
      <c r="A39" s="37">
        <v>23</v>
      </c>
      <c r="B39" s="38">
        <f t="shared" si="3"/>
        <v>43585</v>
      </c>
      <c r="C39" s="37">
        <f t="shared" si="4"/>
        <v>5026401.1571418317</v>
      </c>
      <c r="D39" s="37">
        <f t="shared" si="0"/>
        <v>3165392.817078555</v>
      </c>
      <c r="E39" s="37">
        <f t="shared" si="1"/>
        <v>1861008.3400632767</v>
      </c>
      <c r="F39" s="37">
        <f t="shared" si="5"/>
        <v>148834566.894532</v>
      </c>
    </row>
    <row r="40" spans="1:6">
      <c r="A40" s="37">
        <v>24</v>
      </c>
      <c r="B40" s="38">
        <f t="shared" si="3"/>
        <v>43615</v>
      </c>
      <c r="C40" s="37">
        <f t="shared" si="4"/>
        <v>5026401.1571418317</v>
      </c>
      <c r="D40" s="37">
        <f t="shared" si="0"/>
        <v>3204148.2380887726</v>
      </c>
      <c r="E40" s="37">
        <f t="shared" si="1"/>
        <v>1822252.9190530591</v>
      </c>
      <c r="F40" s="37">
        <f t="shared" si="5"/>
        <v>145630418.65644321</v>
      </c>
    </row>
    <row r="41" spans="1:6">
      <c r="A41" s="37">
        <v>25</v>
      </c>
      <c r="B41" s="38">
        <f t="shared" si="3"/>
        <v>43646</v>
      </c>
      <c r="C41" s="37">
        <f t="shared" si="4"/>
        <v>5026401.1571418317</v>
      </c>
      <c r="D41" s="37">
        <f t="shared" si="0"/>
        <v>3243378.1602887241</v>
      </c>
      <c r="E41" s="37">
        <f t="shared" si="1"/>
        <v>1783022.9968531074</v>
      </c>
      <c r="F41" s="37">
        <f t="shared" si="5"/>
        <v>142387040.49615449</v>
      </c>
    </row>
    <row r="42" spans="1:6">
      <c r="A42" s="37">
        <v>26</v>
      </c>
      <c r="B42" s="38">
        <f t="shared" si="3"/>
        <v>43676</v>
      </c>
      <c r="C42" s="37">
        <f t="shared" si="4"/>
        <v>5026401.1571418317</v>
      </c>
      <c r="D42" s="37">
        <f t="shared" si="0"/>
        <v>3283088.3932238407</v>
      </c>
      <c r="E42" s="37">
        <f t="shared" si="1"/>
        <v>1743312.7639179907</v>
      </c>
      <c r="F42" s="37">
        <f t="shared" si="5"/>
        <v>139103952.10293064</v>
      </c>
    </row>
    <row r="43" spans="1:6">
      <c r="A43" s="37">
        <v>27</v>
      </c>
      <c r="B43" s="38">
        <f t="shared" si="3"/>
        <v>43707</v>
      </c>
      <c r="C43" s="37">
        <f t="shared" si="4"/>
        <v>5026401.1571418317</v>
      </c>
      <c r="D43" s="37">
        <f t="shared" si="0"/>
        <v>3323284.8175686025</v>
      </c>
      <c r="E43" s="37">
        <f t="shared" si="1"/>
        <v>1703116.3395732292</v>
      </c>
      <c r="F43" s="37">
        <f t="shared" si="5"/>
        <v>135780667.28536204</v>
      </c>
    </row>
    <row r="44" spans="1:6">
      <c r="A44" s="37">
        <v>28</v>
      </c>
      <c r="B44" s="38">
        <f t="shared" si="3"/>
        <v>43738</v>
      </c>
      <c r="C44" s="37">
        <f t="shared" si="4"/>
        <v>5026401.1571418317</v>
      </c>
      <c r="D44" s="37">
        <f t="shared" si="0"/>
        <v>3363973.3859974034</v>
      </c>
      <c r="E44" s="37">
        <f t="shared" si="1"/>
        <v>1662427.7711444285</v>
      </c>
      <c r="F44" s="37">
        <f t="shared" si="5"/>
        <v>132416693.89936464</v>
      </c>
    </row>
    <row r="45" spans="1:6">
      <c r="A45" s="37">
        <v>29</v>
      </c>
      <c r="B45" s="38">
        <f t="shared" si="3"/>
        <v>43768</v>
      </c>
      <c r="C45" s="37">
        <f t="shared" si="4"/>
        <v>5026401.1571418317</v>
      </c>
      <c r="D45" s="37">
        <f t="shared" si="0"/>
        <v>3405160.1240660837</v>
      </c>
      <c r="E45" s="37">
        <f t="shared" si="1"/>
        <v>1621241.0330757482</v>
      </c>
      <c r="F45" s="37">
        <f t="shared" si="5"/>
        <v>129011533.77529855</v>
      </c>
    </row>
    <row r="46" spans="1:6">
      <c r="A46" s="37">
        <v>30</v>
      </c>
      <c r="B46" s="38">
        <f t="shared" si="3"/>
        <v>43799</v>
      </c>
      <c r="C46" s="37">
        <f t="shared" si="4"/>
        <v>5026401.1571418317</v>
      </c>
      <c r="D46" s="37">
        <f t="shared" si="0"/>
        <v>3446851.1311042504</v>
      </c>
      <c r="E46" s="37">
        <f t="shared" si="1"/>
        <v>1579550.026037581</v>
      </c>
      <c r="F46" s="37">
        <f t="shared" si="5"/>
        <v>125564682.6441943</v>
      </c>
    </row>
    <row r="47" spans="1:6">
      <c r="A47" s="37">
        <v>31</v>
      </c>
      <c r="B47" s="38">
        <f t="shared" si="3"/>
        <v>43829</v>
      </c>
      <c r="C47" s="37">
        <f t="shared" si="4"/>
        <v>5026401.1571418317</v>
      </c>
      <c r="D47" s="37">
        <f t="shared" si="0"/>
        <v>3489052.5811185269</v>
      </c>
      <c r="E47" s="37">
        <f t="shared" si="1"/>
        <v>1537348.5760233048</v>
      </c>
      <c r="F47" s="37">
        <f t="shared" si="5"/>
        <v>122075630.06307578</v>
      </c>
    </row>
    <row r="48" spans="1:6">
      <c r="A48" s="37">
        <v>32</v>
      </c>
      <c r="B48" s="38">
        <f t="shared" si="3"/>
        <v>43860</v>
      </c>
      <c r="C48" s="37">
        <f t="shared" si="4"/>
        <v>5026401.1571418317</v>
      </c>
      <c r="D48" s="37">
        <f t="shared" si="0"/>
        <v>3531770.7237068564</v>
      </c>
      <c r="E48" s="37">
        <f t="shared" si="1"/>
        <v>1494630.4334349756</v>
      </c>
      <c r="F48" s="37">
        <f t="shared" si="5"/>
        <v>118543859.33936892</v>
      </c>
    </row>
    <row r="49" spans="1:6">
      <c r="A49" s="37">
        <v>33</v>
      </c>
      <c r="B49" s="38">
        <f t="shared" si="3"/>
        <v>43890</v>
      </c>
      <c r="C49" s="37">
        <f t="shared" si="4"/>
        <v>5026401.1571418317</v>
      </c>
      <c r="D49" s="37">
        <f t="shared" si="0"/>
        <v>3575011.8849840043</v>
      </c>
      <c r="E49" s="37">
        <f t="shared" si="1"/>
        <v>1451389.2721578274</v>
      </c>
      <c r="F49" s="37">
        <f t="shared" si="5"/>
        <v>114968847.45438492</v>
      </c>
    </row>
    <row r="50" spans="1:6">
      <c r="A50" s="37">
        <v>34</v>
      </c>
      <c r="B50" s="38">
        <f t="shared" si="3"/>
        <v>43920</v>
      </c>
      <c r="C50" s="37">
        <f t="shared" si="4"/>
        <v>5026401.1571418317</v>
      </c>
      <c r="D50" s="37">
        <f t="shared" si="0"/>
        <v>3618782.4685183917</v>
      </c>
      <c r="E50" s="37">
        <f t="shared" si="1"/>
        <v>1407618.68862344</v>
      </c>
      <c r="F50" s="37">
        <f t="shared" si="5"/>
        <v>111350064.98586653</v>
      </c>
    </row>
    <row r="51" spans="1:6">
      <c r="A51" s="37">
        <v>35</v>
      </c>
      <c r="B51" s="38">
        <f t="shared" si="3"/>
        <v>43951</v>
      </c>
      <c r="C51" s="37">
        <f t="shared" si="4"/>
        <v>5026401.1571418317</v>
      </c>
      <c r="D51" s="37">
        <f t="shared" si="0"/>
        <v>3663088.9562803954</v>
      </c>
      <c r="E51" s="37">
        <f t="shared" si="1"/>
        <v>1363312.2008614365</v>
      </c>
      <c r="F51" s="37">
        <f t="shared" si="5"/>
        <v>107686976.02958614</v>
      </c>
    </row>
    <row r="52" spans="1:6">
      <c r="A52" s="37">
        <v>36</v>
      </c>
      <c r="B52" s="38">
        <f t="shared" si="3"/>
        <v>43981</v>
      </c>
      <c r="C52" s="37">
        <f t="shared" si="4"/>
        <v>5026401.1571418317</v>
      </c>
      <c r="D52" s="37">
        <f t="shared" si="0"/>
        <v>3707937.9096022611</v>
      </c>
      <c r="E52" s="37">
        <f t="shared" si="1"/>
        <v>1318463.2475395708</v>
      </c>
      <c r="F52" s="37">
        <f t="shared" si="5"/>
        <v>103979038.11998388</v>
      </c>
    </row>
    <row r="53" spans="1:6">
      <c r="A53" s="37">
        <v>37</v>
      </c>
      <c r="B53" s="38">
        <f t="shared" si="3"/>
        <v>44012</v>
      </c>
      <c r="C53" s="37">
        <f t="shared" si="4"/>
        <v>5026401.1571418317</v>
      </c>
      <c r="D53" s="37">
        <f t="shared" si="0"/>
        <v>3753335.9701497694</v>
      </c>
      <c r="E53" s="37">
        <f t="shared" si="1"/>
        <v>1273065.186992062</v>
      </c>
      <c r="F53" s="37">
        <f t="shared" si="5"/>
        <v>100225702.14983411</v>
      </c>
    </row>
    <row r="54" spans="1:6">
      <c r="A54" s="37">
        <v>38</v>
      </c>
      <c r="B54" s="38">
        <f t="shared" si="3"/>
        <v>44042</v>
      </c>
      <c r="C54" s="37">
        <f t="shared" si="4"/>
        <v>5026401.1571418317</v>
      </c>
      <c r="D54" s="37">
        <f t="shared" si="0"/>
        <v>3799289.8609057991</v>
      </c>
      <c r="E54" s="37">
        <f t="shared" si="1"/>
        <v>1227111.2962360326</v>
      </c>
      <c r="F54" s="37">
        <f t="shared" si="5"/>
        <v>96426412.288928315</v>
      </c>
    </row>
    <row r="55" spans="1:6">
      <c r="A55" s="37">
        <v>39</v>
      </c>
      <c r="B55" s="38">
        <f t="shared" si="3"/>
        <v>44073</v>
      </c>
      <c r="C55" s="37">
        <f t="shared" si="4"/>
        <v>5026401.1571418317</v>
      </c>
      <c r="D55" s="37">
        <f t="shared" si="0"/>
        <v>3845806.3871659273</v>
      </c>
      <c r="E55" s="37">
        <f t="shared" si="1"/>
        <v>1180594.7699759046</v>
      </c>
      <c r="F55" s="37">
        <f t="shared" si="5"/>
        <v>92580605.901762381</v>
      </c>
    </row>
    <row r="56" spans="1:6">
      <c r="A56" s="37">
        <v>40</v>
      </c>
      <c r="B56" s="38">
        <f t="shared" si="3"/>
        <v>44104</v>
      </c>
      <c r="C56" s="37">
        <f t="shared" si="4"/>
        <v>5026401.1571418317</v>
      </c>
      <c r="D56" s="37">
        <f t="shared" si="0"/>
        <v>3892892.4375462271</v>
      </c>
      <c r="E56" s="37">
        <f t="shared" si="1"/>
        <v>1133508.7195956048</v>
      </c>
      <c r="F56" s="37">
        <f t="shared" si="5"/>
        <v>88687713.464216158</v>
      </c>
    </row>
    <row r="57" spans="1:6">
      <c r="A57" s="37">
        <v>41</v>
      </c>
      <c r="B57" s="38">
        <f t="shared" si="3"/>
        <v>44134</v>
      </c>
      <c r="C57" s="37">
        <f t="shared" si="4"/>
        <v>5026401.1571418317</v>
      </c>
      <c r="D57" s="37">
        <f t="shared" si="0"/>
        <v>3940554.9850033983</v>
      </c>
      <c r="E57" s="37">
        <f t="shared" si="1"/>
        <v>1085846.1721384334</v>
      </c>
      <c r="F57" s="37">
        <f t="shared" si="5"/>
        <v>84747158.479212761</v>
      </c>
    </row>
    <row r="58" spans="1:6">
      <c r="A58" s="37">
        <v>42</v>
      </c>
      <c r="B58" s="38">
        <f t="shared" si="3"/>
        <v>44165</v>
      </c>
      <c r="C58" s="37">
        <f t="shared" si="4"/>
        <v>5026401.1571418317</v>
      </c>
      <c r="D58" s="37">
        <f t="shared" si="0"/>
        <v>3988801.0878673918</v>
      </c>
      <c r="E58" s="37">
        <f t="shared" si="1"/>
        <v>1037600.0692744399</v>
      </c>
      <c r="F58" s="37">
        <f t="shared" si="5"/>
        <v>80758357.391345367</v>
      </c>
    </row>
    <row r="59" spans="1:6">
      <c r="A59" s="37">
        <v>43</v>
      </c>
      <c r="B59" s="38">
        <f t="shared" si="3"/>
        <v>44195</v>
      </c>
      <c r="C59" s="37">
        <f t="shared" si="4"/>
        <v>5026401.1571418317</v>
      </c>
      <c r="D59" s="37">
        <f t="shared" si="0"/>
        <v>4037637.8908866737</v>
      </c>
      <c r="E59" s="37">
        <f t="shared" si="1"/>
        <v>988763.26625515812</v>
      </c>
      <c r="F59" s="37">
        <f t="shared" si="5"/>
        <v>76720719.500458688</v>
      </c>
    </row>
    <row r="60" spans="1:6">
      <c r="A60" s="37">
        <v>44</v>
      </c>
      <c r="B60" s="38">
        <f t="shared" si="3"/>
        <v>44226</v>
      </c>
      <c r="C60" s="37">
        <f t="shared" si="4"/>
        <v>5026401.1571418317</v>
      </c>
      <c r="D60" s="37">
        <f t="shared" si="0"/>
        <v>4087072.6262862887</v>
      </c>
      <c r="E60" s="37">
        <f t="shared" si="1"/>
        <v>939328.5308555431</v>
      </c>
      <c r="F60" s="37">
        <f t="shared" si="5"/>
        <v>72633646.874172404</v>
      </c>
    </row>
    <row r="61" spans="1:6">
      <c r="A61" s="37">
        <v>45</v>
      </c>
      <c r="B61" s="38">
        <f t="shared" si="3"/>
        <v>44255</v>
      </c>
      <c r="C61" s="37">
        <f t="shared" si="4"/>
        <v>5026401.1571418317</v>
      </c>
      <c r="D61" s="37">
        <f t="shared" si="0"/>
        <v>4137112.6148388782</v>
      </c>
      <c r="E61" s="37">
        <f t="shared" si="1"/>
        <v>889288.54230295343</v>
      </c>
      <c r="F61" s="37">
        <f t="shared" si="5"/>
        <v>68496534.259333521</v>
      </c>
    </row>
    <row r="62" spans="1:6">
      <c r="A62" s="37">
        <v>46</v>
      </c>
      <c r="B62" s="38">
        <f t="shared" si="3"/>
        <v>44285</v>
      </c>
      <c r="C62" s="37">
        <f t="shared" si="4"/>
        <v>5026401.1571418317</v>
      </c>
      <c r="D62" s="37">
        <f t="shared" si="0"/>
        <v>4187765.2669488122</v>
      </c>
      <c r="E62" s="37">
        <f t="shared" si="1"/>
        <v>838635.89019301964</v>
      </c>
      <c r="F62" s="37">
        <f t="shared" si="5"/>
        <v>64308768.992384709</v>
      </c>
    </row>
    <row r="63" spans="1:6">
      <c r="A63" s="37">
        <v>47</v>
      </c>
      <c r="B63" s="38">
        <f t="shared" si="3"/>
        <v>44316</v>
      </c>
      <c r="C63" s="37">
        <f t="shared" si="4"/>
        <v>5026401.1571418317</v>
      </c>
      <c r="D63" s="37">
        <f t="shared" si="0"/>
        <v>4239038.0837495904</v>
      </c>
      <c r="E63" s="37">
        <f t="shared" si="1"/>
        <v>787363.07339224161</v>
      </c>
      <c r="F63" s="37">
        <f t="shared" si="5"/>
        <v>60069730.908635117</v>
      </c>
    </row>
    <row r="64" spans="1:6">
      <c r="A64" s="37">
        <v>48</v>
      </c>
      <c r="B64" s="38">
        <f t="shared" si="3"/>
        <v>44346</v>
      </c>
      <c r="C64" s="37">
        <f t="shared" si="4"/>
        <v>5026401.1571418317</v>
      </c>
      <c r="D64" s="37">
        <f t="shared" si="0"/>
        <v>4290938.6582146846</v>
      </c>
      <c r="E64" s="37">
        <f t="shared" si="1"/>
        <v>735462.49892714689</v>
      </c>
      <c r="F64" s="37">
        <f t="shared" si="5"/>
        <v>55778792.250420436</v>
      </c>
    </row>
    <row r="65" spans="1:6">
      <c r="A65" s="37">
        <v>49</v>
      </c>
      <c r="B65" s="38">
        <f t="shared" si="3"/>
        <v>44377</v>
      </c>
      <c r="C65" s="37">
        <f t="shared" si="4"/>
        <v>5026401.1571418317</v>
      </c>
      <c r="D65" s="37">
        <f t="shared" si="0"/>
        <v>4343474.6762819812</v>
      </c>
      <c r="E65" s="37">
        <f t="shared" si="1"/>
        <v>682926.48085985077</v>
      </c>
      <c r="F65" s="37">
        <f t="shared" si="5"/>
        <v>51435317.574138455</v>
      </c>
    </row>
    <row r="66" spans="1:6">
      <c r="A66" s="37">
        <v>50</v>
      </c>
      <c r="B66" s="38">
        <f t="shared" si="3"/>
        <v>44407</v>
      </c>
      <c r="C66" s="37">
        <f t="shared" si="4"/>
        <v>5026401.1571418317</v>
      </c>
      <c r="D66" s="37">
        <f t="shared" si="0"/>
        <v>4396653.9179919837</v>
      </c>
      <c r="E66" s="37">
        <f t="shared" si="1"/>
        <v>629747.23914984812</v>
      </c>
      <c r="F66" s="37">
        <f t="shared" si="5"/>
        <v>47038663.656146474</v>
      </c>
    </row>
    <row r="67" spans="1:6">
      <c r="A67" s="37">
        <v>51</v>
      </c>
      <c r="B67" s="38">
        <f t="shared" si="3"/>
        <v>44438</v>
      </c>
      <c r="C67" s="37">
        <f t="shared" si="4"/>
        <v>5026401.1571418317</v>
      </c>
      <c r="D67" s="37">
        <f t="shared" si="0"/>
        <v>4450484.2586399615</v>
      </c>
      <c r="E67" s="37">
        <f t="shared" si="1"/>
        <v>575916.89850186987</v>
      </c>
      <c r="F67" s="37">
        <f t="shared" si="5"/>
        <v>42588179.397506513</v>
      </c>
    </row>
    <row r="68" spans="1:6">
      <c r="A68" s="37">
        <v>52</v>
      </c>
      <c r="B68" s="38">
        <f t="shared" si="3"/>
        <v>44469</v>
      </c>
      <c r="C68" s="37">
        <f t="shared" si="4"/>
        <v>5026401.1571418317</v>
      </c>
      <c r="D68" s="37">
        <f t="shared" si="0"/>
        <v>4504973.6699421983</v>
      </c>
      <c r="E68" s="37">
        <f t="shared" si="1"/>
        <v>521427.48719963362</v>
      </c>
      <c r="F68" s="37">
        <f t="shared" si="5"/>
        <v>38083205.727564313</v>
      </c>
    </row>
    <row r="69" spans="1:6">
      <c r="A69" s="37">
        <v>53</v>
      </c>
      <c r="B69" s="38">
        <f t="shared" si="3"/>
        <v>44499</v>
      </c>
      <c r="C69" s="37">
        <f t="shared" si="4"/>
        <v>5026401.1571418317</v>
      </c>
      <c r="D69" s="37">
        <f t="shared" si="0"/>
        <v>4560130.2212165175</v>
      </c>
      <c r="E69" s="37">
        <f t="shared" si="1"/>
        <v>466270.93592531438</v>
      </c>
      <c r="F69" s="37">
        <f t="shared" si="5"/>
        <v>33523075.506347794</v>
      </c>
    </row>
    <row r="70" spans="1:6">
      <c r="A70" s="37">
        <v>54</v>
      </c>
      <c r="B70" s="38">
        <f t="shared" si="3"/>
        <v>44530</v>
      </c>
      <c r="C70" s="37">
        <f t="shared" si="4"/>
        <v>5026401.1571418317</v>
      </c>
      <c r="D70" s="37">
        <f t="shared" si="0"/>
        <v>4615962.0805772692</v>
      </c>
      <c r="E70" s="37">
        <f t="shared" si="1"/>
        <v>410439.07656456286</v>
      </c>
      <c r="F70" s="37">
        <f t="shared" si="5"/>
        <v>28907113.425770525</v>
      </c>
    </row>
    <row r="71" spans="1:6">
      <c r="A71" s="37">
        <v>55</v>
      </c>
      <c r="B71" s="38">
        <f t="shared" si="3"/>
        <v>44560</v>
      </c>
      <c r="C71" s="37">
        <f t="shared" si="4"/>
        <v>5026401.1571418317</v>
      </c>
      <c r="D71" s="37">
        <f t="shared" si="0"/>
        <v>4672477.5161449397</v>
      </c>
      <c r="E71" s="37">
        <f t="shared" si="1"/>
        <v>353923.64099689177</v>
      </c>
      <c r="F71" s="37">
        <f t="shared" si="5"/>
        <v>24234635.909625586</v>
      </c>
    </row>
    <row r="72" spans="1:6">
      <c r="A72" s="37">
        <v>56</v>
      </c>
      <c r="B72" s="38">
        <f t="shared" si="3"/>
        <v>44591</v>
      </c>
      <c r="C72" s="37">
        <f t="shared" si="4"/>
        <v>5026401.1571418317</v>
      </c>
      <c r="D72" s="37">
        <f t="shared" si="0"/>
        <v>4729684.8972705789</v>
      </c>
      <c r="E72" s="37">
        <f t="shared" si="1"/>
        <v>296716.25987125275</v>
      </c>
      <c r="F72" s="37">
        <f t="shared" si="5"/>
        <v>19504951.012355007</v>
      </c>
    </row>
    <row r="73" spans="1:6">
      <c r="A73" s="37">
        <v>57</v>
      </c>
      <c r="B73" s="38">
        <f t="shared" si="3"/>
        <v>44620</v>
      </c>
      <c r="C73" s="37">
        <f t="shared" si="4"/>
        <v>5026401.1571418317</v>
      </c>
      <c r="D73" s="37">
        <f t="shared" si="0"/>
        <v>4787592.695775209</v>
      </c>
      <c r="E73" s="37">
        <f t="shared" si="1"/>
        <v>238808.46136662248</v>
      </c>
      <c r="F73" s="37">
        <f t="shared" si="5"/>
        <v>14717358.316579798</v>
      </c>
    </row>
    <row r="74" spans="1:6">
      <c r="A74" s="37">
        <v>58</v>
      </c>
      <c r="B74" s="38">
        <f t="shared" si="3"/>
        <v>44650</v>
      </c>
      <c r="C74" s="37">
        <f t="shared" si="4"/>
        <v>5026401.1571418317</v>
      </c>
      <c r="D74" s="37">
        <f t="shared" si="0"/>
        <v>4846209.4872044185</v>
      </c>
      <c r="E74" s="37">
        <f t="shared" si="1"/>
        <v>180191.66993741319</v>
      </c>
      <c r="F74" s="37">
        <f t="shared" si="5"/>
        <v>9871148.8293753788</v>
      </c>
    </row>
    <row r="75" spans="1:6">
      <c r="A75" s="37">
        <v>59</v>
      </c>
      <c r="B75" s="38">
        <f t="shared" si="3"/>
        <v>44681</v>
      </c>
      <c r="C75" s="37">
        <f t="shared" si="4"/>
        <v>5026401.1571418317</v>
      </c>
      <c r="D75" s="37">
        <f t="shared" si="0"/>
        <v>4905543.9520983081</v>
      </c>
      <c r="E75" s="37">
        <f t="shared" si="1"/>
        <v>120857.20504352351</v>
      </c>
      <c r="F75" s="37">
        <f t="shared" si="5"/>
        <v>4965604.8772770707</v>
      </c>
    </row>
    <row r="76" spans="1:6">
      <c r="A76" s="37">
        <v>60</v>
      </c>
      <c r="B76" s="38">
        <f t="shared" si="3"/>
        <v>44711</v>
      </c>
      <c r="C76" s="37">
        <f t="shared" si="4"/>
        <v>5026401.1571418317</v>
      </c>
      <c r="D76" s="37">
        <f t="shared" si="0"/>
        <v>4965604.8772769915</v>
      </c>
      <c r="E76" s="37">
        <f t="shared" si="1"/>
        <v>60796.279864840209</v>
      </c>
      <c r="F76" s="37">
        <f t="shared" si="5"/>
        <v>7.9162418842315674E-8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85211479.636619627</v>
      </c>
      <c r="F79" s="44"/>
    </row>
    <row r="80" spans="1:6">
      <c r="A80" s="41" t="s">
        <v>64</v>
      </c>
      <c r="B80" s="95">
        <f>PMT(B9,B10,B11,B12,B79)</f>
        <v>4965604.8772769924</v>
      </c>
      <c r="C80" s="47"/>
      <c r="D80" s="46" t="s">
        <v>70</v>
      </c>
      <c r="E80" s="45">
        <f ca="1">F82+E79</f>
        <v>297936292.63661963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212724813</v>
      </c>
    </row>
    <row r="83" spans="1:6">
      <c r="A83" s="37">
        <v>1</v>
      </c>
      <c r="B83" s="38">
        <f>EDATE($B$7,$B$6*A83)</f>
        <v>42916</v>
      </c>
      <c r="C83" s="37">
        <f>B80</f>
        <v>4965604.8772769924</v>
      </c>
      <c r="D83" s="37">
        <f t="shared" ref="D83:D142" si="6">C83-E83</f>
        <v>4965604.8772769924</v>
      </c>
      <c r="E83" s="37">
        <v>0</v>
      </c>
      <c r="F83" s="37">
        <f t="shared" ref="F83:F94" si="7">F82-D83</f>
        <v>207759208.12272301</v>
      </c>
    </row>
    <row r="84" spans="1:6">
      <c r="A84" s="37">
        <v>2</v>
      </c>
      <c r="B84" s="38">
        <f t="shared" ref="B84:B142" si="8">EDATE($B$7,$B$6*A84)</f>
        <v>42946</v>
      </c>
      <c r="C84" s="37">
        <f t="shared" ref="C84:C142" si="9">$C$83</f>
        <v>4965604.8772769924</v>
      </c>
      <c r="D84" s="37">
        <f t="shared" si="6"/>
        <v>2421909.340943269</v>
      </c>
      <c r="E84" s="37">
        <f t="shared" ref="E84:E142" si="10">F83*$B$9</f>
        <v>2543695.5363337235</v>
      </c>
      <c r="F84" s="37">
        <f t="shared" si="7"/>
        <v>205337298.78177974</v>
      </c>
    </row>
    <row r="85" spans="1:6">
      <c r="A85" s="37">
        <v>3</v>
      </c>
      <c r="B85" s="38">
        <f t="shared" si="8"/>
        <v>42977</v>
      </c>
      <c r="C85" s="37">
        <f t="shared" si="9"/>
        <v>4965604.8772769924</v>
      </c>
      <c r="D85" s="37">
        <f t="shared" si="6"/>
        <v>2451561.9375026631</v>
      </c>
      <c r="E85" s="37">
        <f t="shared" si="10"/>
        <v>2514042.9397743293</v>
      </c>
      <c r="F85" s="37">
        <f t="shared" si="7"/>
        <v>202885736.84427708</v>
      </c>
    </row>
    <row r="86" spans="1:6">
      <c r="A86" s="37">
        <v>4</v>
      </c>
      <c r="B86" s="38">
        <f t="shared" si="8"/>
        <v>43008</v>
      </c>
      <c r="C86" s="37">
        <f t="shared" si="9"/>
        <v>4965604.8772769924</v>
      </c>
      <c r="D86" s="37">
        <f t="shared" si="6"/>
        <v>2481577.5850102701</v>
      </c>
      <c r="E86" s="37">
        <f t="shared" si="10"/>
        <v>2484027.2922667223</v>
      </c>
      <c r="F86" s="37">
        <f t="shared" si="7"/>
        <v>200404159.25926682</v>
      </c>
    </row>
    <row r="87" spans="1:6">
      <c r="A87" s="37">
        <v>5</v>
      </c>
      <c r="B87" s="38">
        <f t="shared" si="8"/>
        <v>43038</v>
      </c>
      <c r="C87" s="37">
        <f t="shared" si="9"/>
        <v>4965604.8772769924</v>
      </c>
      <c r="D87" s="37">
        <f t="shared" si="6"/>
        <v>2511960.7284728102</v>
      </c>
      <c r="E87" s="37">
        <f t="shared" si="10"/>
        <v>2453644.1488041822</v>
      </c>
      <c r="F87" s="37">
        <f t="shared" si="7"/>
        <v>197892198.53079402</v>
      </c>
    </row>
    <row r="88" spans="1:6">
      <c r="A88" s="37">
        <v>6</v>
      </c>
      <c r="B88" s="38">
        <f t="shared" si="8"/>
        <v>43069</v>
      </c>
      <c r="C88" s="37">
        <f t="shared" si="9"/>
        <v>4965604.8772769924</v>
      </c>
      <c r="D88" s="37">
        <f t="shared" si="6"/>
        <v>2542715.8673193515</v>
      </c>
      <c r="E88" s="37">
        <f t="shared" si="10"/>
        <v>2422889.0099576409</v>
      </c>
      <c r="F88" s="37">
        <f t="shared" si="7"/>
        <v>195349482.66347468</v>
      </c>
    </row>
    <row r="89" spans="1:6">
      <c r="A89" s="37">
        <v>7</v>
      </c>
      <c r="B89" s="38">
        <f t="shared" si="8"/>
        <v>43099</v>
      </c>
      <c r="C89" s="37">
        <f t="shared" si="9"/>
        <v>4965604.8772769924</v>
      </c>
      <c r="D89" s="37">
        <f t="shared" si="6"/>
        <v>2573847.5560676288</v>
      </c>
      <c r="E89" s="37">
        <f t="shared" si="10"/>
        <v>2391757.3212093636</v>
      </c>
      <c r="F89" s="37">
        <f t="shared" si="7"/>
        <v>192775635.10740706</v>
      </c>
    </row>
    <row r="90" spans="1:6">
      <c r="A90" s="37">
        <v>8</v>
      </c>
      <c r="B90" s="38">
        <f t="shared" si="8"/>
        <v>43130</v>
      </c>
      <c r="C90" s="37">
        <f t="shared" si="9"/>
        <v>4965604.8772769924</v>
      </c>
      <c r="D90" s="37">
        <f t="shared" si="6"/>
        <v>2605360.4049985185</v>
      </c>
      <c r="E90" s="37">
        <f t="shared" si="10"/>
        <v>2360244.4722784739</v>
      </c>
      <c r="F90" s="37">
        <f t="shared" si="7"/>
        <v>190170274.70240855</v>
      </c>
    </row>
    <row r="91" spans="1:6">
      <c r="A91" s="37">
        <v>9</v>
      </c>
      <c r="B91" s="38">
        <f t="shared" si="8"/>
        <v>43159</v>
      </c>
      <c r="C91" s="37">
        <f t="shared" si="9"/>
        <v>4965604.8772769924</v>
      </c>
      <c r="D91" s="37">
        <f t="shared" si="6"/>
        <v>2637259.0808387762</v>
      </c>
      <c r="E91" s="37">
        <f t="shared" si="10"/>
        <v>2328345.7964382162</v>
      </c>
      <c r="F91" s="37">
        <f t="shared" si="7"/>
        <v>187533015.62156978</v>
      </c>
    </row>
    <row r="92" spans="1:6">
      <c r="A92" s="37">
        <v>10</v>
      </c>
      <c r="B92" s="38">
        <f t="shared" si="8"/>
        <v>43189</v>
      </c>
      <c r="C92" s="37">
        <f t="shared" si="9"/>
        <v>4965604.8772769924</v>
      </c>
      <c r="D92" s="37">
        <f t="shared" si="6"/>
        <v>2669548.3074521278</v>
      </c>
      <c r="E92" s="37">
        <f t="shared" si="10"/>
        <v>2296056.5698248646</v>
      </c>
      <c r="F92" s="37">
        <f t="shared" si="7"/>
        <v>184863467.31411764</v>
      </c>
    </row>
    <row r="93" spans="1:6">
      <c r="A93" s="37">
        <v>11</v>
      </c>
      <c r="B93" s="38">
        <f t="shared" si="8"/>
        <v>43220</v>
      </c>
      <c r="C93" s="37">
        <f t="shared" si="9"/>
        <v>4965604.8772769924</v>
      </c>
      <c r="D93" s="37">
        <f t="shared" si="6"/>
        <v>2702232.8665388287</v>
      </c>
      <c r="E93" s="37">
        <f t="shared" si="10"/>
        <v>2263372.0107381637</v>
      </c>
      <c r="F93" s="37">
        <f t="shared" si="7"/>
        <v>182161234.44757882</v>
      </c>
    </row>
    <row r="94" spans="1:6">
      <c r="A94" s="37">
        <v>12</v>
      </c>
      <c r="B94" s="38">
        <f t="shared" si="8"/>
        <v>43250</v>
      </c>
      <c r="C94" s="37">
        <f t="shared" si="9"/>
        <v>4965604.8772769924</v>
      </c>
      <c r="D94" s="37">
        <f t="shared" si="6"/>
        <v>2735317.5983437784</v>
      </c>
      <c r="E94" s="37">
        <f t="shared" si="10"/>
        <v>2230287.278933214</v>
      </c>
      <c r="F94" s="37">
        <f t="shared" si="7"/>
        <v>179425916.84923503</v>
      </c>
    </row>
    <row r="95" spans="1:6">
      <c r="A95" s="37">
        <v>13</v>
      </c>
      <c r="B95" s="38">
        <f t="shared" si="8"/>
        <v>43281</v>
      </c>
      <c r="C95" s="37">
        <f t="shared" si="9"/>
        <v>4965604.8772769924</v>
      </c>
      <c r="D95" s="37">
        <f t="shared" si="6"/>
        <v>2768807.4023733176</v>
      </c>
      <c r="E95" s="37">
        <f t="shared" si="10"/>
        <v>2196797.4749036748</v>
      </c>
      <c r="F95" s="37">
        <f t="shared" ref="F95:F142" si="11">F94-D95</f>
        <v>176657109.44686171</v>
      </c>
    </row>
    <row r="96" spans="1:6">
      <c r="A96" s="37">
        <v>14</v>
      </c>
      <c r="B96" s="38">
        <f t="shared" si="8"/>
        <v>43311</v>
      </c>
      <c r="C96" s="37">
        <f t="shared" si="9"/>
        <v>4965604.8772769924</v>
      </c>
      <c r="D96" s="37">
        <f t="shared" si="6"/>
        <v>2802707.2381207878</v>
      </c>
      <c r="E96" s="37">
        <f t="shared" si="10"/>
        <v>2162897.6391562046</v>
      </c>
      <c r="F96" s="37">
        <f t="shared" si="11"/>
        <v>173854402.20874092</v>
      </c>
    </row>
    <row r="97" spans="1:6">
      <c r="A97" s="37">
        <v>15</v>
      </c>
      <c r="B97" s="38">
        <f t="shared" si="8"/>
        <v>43342</v>
      </c>
      <c r="C97" s="37">
        <f t="shared" si="9"/>
        <v>4965604.8772769924</v>
      </c>
      <c r="D97" s="37">
        <f t="shared" si="6"/>
        <v>2837022.1258009854</v>
      </c>
      <c r="E97" s="37">
        <f t="shared" si="10"/>
        <v>2128582.751476007</v>
      </c>
      <c r="F97" s="37">
        <f t="shared" si="11"/>
        <v>171017380.08293992</v>
      </c>
    </row>
    <row r="98" spans="1:6">
      <c r="A98" s="37">
        <v>16</v>
      </c>
      <c r="B98" s="38">
        <f t="shared" si="8"/>
        <v>43373</v>
      </c>
      <c r="C98" s="37">
        <f t="shared" si="9"/>
        <v>4965604.8772769924</v>
      </c>
      <c r="D98" s="37">
        <f t="shared" si="6"/>
        <v>2871757.1470936025</v>
      </c>
      <c r="E98" s="37">
        <f t="shared" si="10"/>
        <v>2093847.7301833902</v>
      </c>
      <c r="F98" s="37">
        <f t="shared" si="11"/>
        <v>168145622.93584633</v>
      </c>
    </row>
    <row r="99" spans="1:6">
      <c r="A99" s="37">
        <v>17</v>
      </c>
      <c r="B99" s="38">
        <f t="shared" si="8"/>
        <v>43403</v>
      </c>
      <c r="C99" s="37">
        <f t="shared" si="9"/>
        <v>4965604.8772769924</v>
      </c>
      <c r="D99" s="37">
        <f t="shared" si="6"/>
        <v>2906917.4458957687</v>
      </c>
      <c r="E99" s="37">
        <f t="shared" si="10"/>
        <v>2058687.4313812237</v>
      </c>
      <c r="F99" s="37">
        <f t="shared" si="11"/>
        <v>165238705.48995057</v>
      </c>
    </row>
    <row r="100" spans="1:6">
      <c r="A100" s="37">
        <v>18</v>
      </c>
      <c r="B100" s="38">
        <f t="shared" si="8"/>
        <v>43434</v>
      </c>
      <c r="C100" s="37">
        <f t="shared" si="9"/>
        <v>4965604.8772769924</v>
      </c>
      <c r="D100" s="37">
        <f t="shared" si="6"/>
        <v>2942508.2290838137</v>
      </c>
      <c r="E100" s="37">
        <f t="shared" si="10"/>
        <v>2023096.6481931789</v>
      </c>
      <c r="F100" s="37">
        <f t="shared" si="11"/>
        <v>162296197.26086676</v>
      </c>
    </row>
    <row r="101" spans="1:6">
      <c r="A101" s="37">
        <v>19</v>
      </c>
      <c r="B101" s="38">
        <f t="shared" si="8"/>
        <v>43464</v>
      </c>
      <c r="C101" s="37">
        <f t="shared" si="9"/>
        <v>4965604.8772769924</v>
      </c>
      <c r="D101" s="37">
        <f t="shared" si="6"/>
        <v>2978534.7672843463</v>
      </c>
      <c r="E101" s="37">
        <f t="shared" si="10"/>
        <v>1987070.1099926461</v>
      </c>
      <c r="F101" s="37">
        <f t="shared" si="11"/>
        <v>159317662.49358243</v>
      </c>
    </row>
    <row r="102" spans="1:6">
      <c r="A102" s="37">
        <v>20</v>
      </c>
      <c r="B102" s="38">
        <f t="shared" si="8"/>
        <v>43495</v>
      </c>
      <c r="C102" s="37">
        <f t="shared" si="9"/>
        <v>4965604.8772769924</v>
      </c>
      <c r="D102" s="37">
        <f t="shared" si="6"/>
        <v>3015002.3956547845</v>
      </c>
      <c r="E102" s="37">
        <f t="shared" si="10"/>
        <v>1950602.4816222081</v>
      </c>
      <c r="F102" s="37">
        <f t="shared" si="11"/>
        <v>156302660.09792763</v>
      </c>
    </row>
    <row r="103" spans="1:6">
      <c r="A103" s="37">
        <v>21</v>
      </c>
      <c r="B103" s="38">
        <f t="shared" si="8"/>
        <v>43524</v>
      </c>
      <c r="C103" s="37">
        <f t="shared" si="9"/>
        <v>4965604.8772769924</v>
      </c>
      <c r="D103" s="37">
        <f t="shared" si="6"/>
        <v>3051916.5146734342</v>
      </c>
      <c r="E103" s="37">
        <f t="shared" si="10"/>
        <v>1913688.3626035585</v>
      </c>
      <c r="F103" s="37">
        <f t="shared" si="11"/>
        <v>153250743.58325419</v>
      </c>
    </row>
    <row r="104" spans="1:6">
      <c r="A104" s="37">
        <v>22</v>
      </c>
      <c r="B104" s="38">
        <f t="shared" si="8"/>
        <v>43554</v>
      </c>
      <c r="C104" s="37">
        <f t="shared" si="9"/>
        <v>4965604.8772769924</v>
      </c>
      <c r="D104" s="37">
        <f t="shared" si="6"/>
        <v>3089282.5909392443</v>
      </c>
      <c r="E104" s="37">
        <f t="shared" si="10"/>
        <v>1876322.2863377482</v>
      </c>
      <c r="F104" s="37">
        <f t="shared" si="11"/>
        <v>150161460.99231493</v>
      </c>
    </row>
    <row r="105" spans="1:6">
      <c r="A105" s="37">
        <v>23</v>
      </c>
      <c r="B105" s="38">
        <f t="shared" si="8"/>
        <v>43585</v>
      </c>
      <c r="C105" s="37">
        <f t="shared" si="9"/>
        <v>4965604.8772769924</v>
      </c>
      <c r="D105" s="37">
        <f t="shared" si="6"/>
        <v>3127106.1579813547</v>
      </c>
      <c r="E105" s="37">
        <f t="shared" si="10"/>
        <v>1838498.7192956374</v>
      </c>
      <c r="F105" s="37">
        <f t="shared" si="11"/>
        <v>147034354.83433357</v>
      </c>
    </row>
    <row r="106" spans="1:6">
      <c r="A106" s="37">
        <v>24</v>
      </c>
      <c r="B106" s="38">
        <f t="shared" si="8"/>
        <v>43615</v>
      </c>
      <c r="C106" s="37">
        <f t="shared" si="9"/>
        <v>4965604.8772769924</v>
      </c>
      <c r="D106" s="37">
        <f t="shared" si="6"/>
        <v>3165392.817078555</v>
      </c>
      <c r="E106" s="37">
        <f t="shared" si="10"/>
        <v>1800212.0601984377</v>
      </c>
      <c r="F106" s="37">
        <f t="shared" si="11"/>
        <v>143868962.01725501</v>
      </c>
    </row>
    <row r="107" spans="1:6">
      <c r="A107" s="37">
        <v>25</v>
      </c>
      <c r="B107" s="38">
        <f t="shared" si="8"/>
        <v>43646</v>
      </c>
      <c r="C107" s="37">
        <f t="shared" si="9"/>
        <v>4965604.8772769924</v>
      </c>
      <c r="D107" s="37">
        <f t="shared" si="6"/>
        <v>3204148.2380887726</v>
      </c>
      <c r="E107" s="37">
        <f t="shared" si="10"/>
        <v>1761456.6391882198</v>
      </c>
      <c r="F107" s="37">
        <f t="shared" si="11"/>
        <v>140664813.77916622</v>
      </c>
    </row>
    <row r="108" spans="1:6">
      <c r="A108" s="37">
        <v>26</v>
      </c>
      <c r="B108" s="38">
        <f t="shared" si="8"/>
        <v>43676</v>
      </c>
      <c r="C108" s="37">
        <f t="shared" si="9"/>
        <v>4965604.8772769924</v>
      </c>
      <c r="D108" s="37">
        <f t="shared" si="6"/>
        <v>3243378.1602887241</v>
      </c>
      <c r="E108" s="37">
        <f t="shared" si="10"/>
        <v>1722226.7169882681</v>
      </c>
      <c r="F108" s="37">
        <f t="shared" si="11"/>
        <v>137421435.6188775</v>
      </c>
    </row>
    <row r="109" spans="1:6">
      <c r="A109" s="37">
        <v>27</v>
      </c>
      <c r="B109" s="38">
        <f t="shared" si="8"/>
        <v>43707</v>
      </c>
      <c r="C109" s="37">
        <f t="shared" si="9"/>
        <v>4965604.8772769924</v>
      </c>
      <c r="D109" s="37">
        <f t="shared" si="6"/>
        <v>3283088.3932238407</v>
      </c>
      <c r="E109" s="37">
        <f t="shared" si="10"/>
        <v>1682516.4840531514</v>
      </c>
      <c r="F109" s="37">
        <f t="shared" si="11"/>
        <v>134138347.22565366</v>
      </c>
    </row>
    <row r="110" spans="1:6">
      <c r="A110" s="37">
        <v>28</v>
      </c>
      <c r="B110" s="38">
        <f t="shared" si="8"/>
        <v>43738</v>
      </c>
      <c r="C110" s="37">
        <f t="shared" si="9"/>
        <v>4965604.8772769924</v>
      </c>
      <c r="D110" s="37">
        <f t="shared" si="6"/>
        <v>3323284.817568602</v>
      </c>
      <c r="E110" s="37">
        <f t="shared" si="10"/>
        <v>1642320.0597083904</v>
      </c>
      <c r="F110" s="37">
        <f t="shared" si="11"/>
        <v>130815062.40808506</v>
      </c>
    </row>
    <row r="111" spans="1:6">
      <c r="A111" s="37">
        <v>29</v>
      </c>
      <c r="B111" s="38">
        <f t="shared" si="8"/>
        <v>43768</v>
      </c>
      <c r="C111" s="37">
        <f t="shared" si="9"/>
        <v>4965604.8772769924</v>
      </c>
      <c r="D111" s="37">
        <f t="shared" si="6"/>
        <v>3363973.3859974029</v>
      </c>
      <c r="E111" s="37">
        <f t="shared" si="10"/>
        <v>1601631.4912795895</v>
      </c>
      <c r="F111" s="37">
        <f t="shared" si="11"/>
        <v>127451089.02208766</v>
      </c>
    </row>
    <row r="112" spans="1:6">
      <c r="A112" s="37">
        <v>30</v>
      </c>
      <c r="B112" s="38">
        <f t="shared" si="8"/>
        <v>43799</v>
      </c>
      <c r="C112" s="37">
        <f t="shared" si="9"/>
        <v>4965604.8772769924</v>
      </c>
      <c r="D112" s="37">
        <f t="shared" si="6"/>
        <v>3405160.1240660832</v>
      </c>
      <c r="E112" s="37">
        <f t="shared" si="10"/>
        <v>1560444.7532109092</v>
      </c>
      <c r="F112" s="37">
        <f t="shared" si="11"/>
        <v>124045928.89802158</v>
      </c>
    </row>
    <row r="113" spans="1:6">
      <c r="A113" s="37">
        <v>31</v>
      </c>
      <c r="B113" s="38">
        <f t="shared" si="8"/>
        <v>43829</v>
      </c>
      <c r="C113" s="37">
        <f t="shared" si="9"/>
        <v>4965604.8772769924</v>
      </c>
      <c r="D113" s="37">
        <f t="shared" si="6"/>
        <v>3446851.1311042504</v>
      </c>
      <c r="E113" s="37">
        <f t="shared" si="10"/>
        <v>1518753.746172742</v>
      </c>
      <c r="F113" s="37">
        <f t="shared" si="11"/>
        <v>120599077.76691733</v>
      </c>
    </row>
    <row r="114" spans="1:6">
      <c r="A114" s="37">
        <v>32</v>
      </c>
      <c r="B114" s="38">
        <f t="shared" si="8"/>
        <v>43860</v>
      </c>
      <c r="C114" s="37">
        <f t="shared" si="9"/>
        <v>4965604.8772769924</v>
      </c>
      <c r="D114" s="37">
        <f t="shared" si="6"/>
        <v>3489052.5811185269</v>
      </c>
      <c r="E114" s="37">
        <f t="shared" si="10"/>
        <v>1476552.2961584658</v>
      </c>
      <c r="F114" s="37">
        <f t="shared" si="11"/>
        <v>117110025.18579881</v>
      </c>
    </row>
    <row r="115" spans="1:6">
      <c r="A115" s="37">
        <v>33</v>
      </c>
      <c r="B115" s="38">
        <f t="shared" si="8"/>
        <v>43890</v>
      </c>
      <c r="C115" s="37">
        <f t="shared" si="9"/>
        <v>4965604.8772769924</v>
      </c>
      <c r="D115" s="37">
        <f t="shared" si="6"/>
        <v>3531770.7237068559</v>
      </c>
      <c r="E115" s="37">
        <f t="shared" si="10"/>
        <v>1433834.1535701365</v>
      </c>
      <c r="F115" s="37">
        <f t="shared" si="11"/>
        <v>113578254.46209195</v>
      </c>
    </row>
    <row r="116" spans="1:6">
      <c r="A116" s="37">
        <v>34</v>
      </c>
      <c r="B116" s="38">
        <f t="shared" si="8"/>
        <v>43920</v>
      </c>
      <c r="C116" s="37">
        <f t="shared" si="9"/>
        <v>4965604.8772769924</v>
      </c>
      <c r="D116" s="37">
        <f t="shared" si="6"/>
        <v>3575011.8849840043</v>
      </c>
      <c r="E116" s="37">
        <f t="shared" si="10"/>
        <v>1390592.9922929883</v>
      </c>
      <c r="F116" s="37">
        <f t="shared" si="11"/>
        <v>110003242.57710795</v>
      </c>
    </row>
    <row r="117" spans="1:6">
      <c r="A117" s="37">
        <v>35</v>
      </c>
      <c r="B117" s="38">
        <f t="shared" si="8"/>
        <v>43951</v>
      </c>
      <c r="C117" s="37">
        <f t="shared" si="9"/>
        <v>4965604.8772769924</v>
      </c>
      <c r="D117" s="37">
        <f t="shared" si="6"/>
        <v>3618782.4685183913</v>
      </c>
      <c r="E117" s="37">
        <f t="shared" si="10"/>
        <v>1346822.4087586009</v>
      </c>
      <c r="F117" s="37">
        <f t="shared" si="11"/>
        <v>106384460.10858956</v>
      </c>
    </row>
    <row r="118" spans="1:6">
      <c r="A118" s="37">
        <v>36</v>
      </c>
      <c r="B118" s="38">
        <f t="shared" si="8"/>
        <v>43981</v>
      </c>
      <c r="C118" s="37">
        <f t="shared" si="9"/>
        <v>4965604.8772769924</v>
      </c>
      <c r="D118" s="37">
        <f t="shared" si="6"/>
        <v>3663088.9562803949</v>
      </c>
      <c r="E118" s="37">
        <f t="shared" si="10"/>
        <v>1302515.9209965975</v>
      </c>
      <c r="F118" s="37">
        <f t="shared" si="11"/>
        <v>102721371.15230916</v>
      </c>
    </row>
    <row r="119" spans="1:6">
      <c r="A119" s="37">
        <v>37</v>
      </c>
      <c r="B119" s="38">
        <f t="shared" si="8"/>
        <v>44012</v>
      </c>
      <c r="C119" s="37">
        <f t="shared" si="9"/>
        <v>4965604.8772769924</v>
      </c>
      <c r="D119" s="37">
        <f t="shared" si="6"/>
        <v>3707937.9096022607</v>
      </c>
      <c r="E119" s="37">
        <f t="shared" si="10"/>
        <v>1257666.9676747317</v>
      </c>
      <c r="F119" s="37">
        <f t="shared" si="11"/>
        <v>99013433.24270691</v>
      </c>
    </row>
    <row r="120" spans="1:6">
      <c r="A120" s="37">
        <v>38</v>
      </c>
      <c r="B120" s="38">
        <f t="shared" si="8"/>
        <v>44042</v>
      </c>
      <c r="C120" s="37">
        <f t="shared" si="9"/>
        <v>4965604.8772769924</v>
      </c>
      <c r="D120" s="37">
        <f t="shared" si="6"/>
        <v>3753335.9701497694</v>
      </c>
      <c r="E120" s="37">
        <f t="shared" si="10"/>
        <v>1212268.907127223</v>
      </c>
      <c r="F120" s="37">
        <f t="shared" si="11"/>
        <v>95260097.272557139</v>
      </c>
    </row>
    <row r="121" spans="1:6">
      <c r="A121" s="37">
        <v>39</v>
      </c>
      <c r="B121" s="38">
        <f t="shared" si="8"/>
        <v>44073</v>
      </c>
      <c r="C121" s="37">
        <f t="shared" si="9"/>
        <v>4965604.8772769924</v>
      </c>
      <c r="D121" s="37">
        <f t="shared" si="6"/>
        <v>3799289.8609057991</v>
      </c>
      <c r="E121" s="37">
        <f t="shared" si="10"/>
        <v>1166315.0163711936</v>
      </c>
      <c r="F121" s="37">
        <f t="shared" si="11"/>
        <v>91460807.411651343</v>
      </c>
    </row>
    <row r="122" spans="1:6">
      <c r="A122" s="37">
        <v>40</v>
      </c>
      <c r="B122" s="38">
        <f t="shared" si="8"/>
        <v>44104</v>
      </c>
      <c r="C122" s="37">
        <f t="shared" si="9"/>
        <v>4965604.8772769924</v>
      </c>
      <c r="D122" s="37">
        <f t="shared" si="6"/>
        <v>3845806.3871659269</v>
      </c>
      <c r="E122" s="37">
        <f t="shared" si="10"/>
        <v>1119798.4901110656</v>
      </c>
      <c r="F122" s="37">
        <f t="shared" si="11"/>
        <v>87615001.024485409</v>
      </c>
    </row>
    <row r="123" spans="1:6">
      <c r="A123" s="37">
        <v>41</v>
      </c>
      <c r="B123" s="38">
        <f t="shared" si="8"/>
        <v>44134</v>
      </c>
      <c r="C123" s="37">
        <f t="shared" si="9"/>
        <v>4965604.8772769924</v>
      </c>
      <c r="D123" s="37">
        <f t="shared" si="6"/>
        <v>3892892.4375462262</v>
      </c>
      <c r="E123" s="37">
        <f t="shared" si="10"/>
        <v>1072712.439730766</v>
      </c>
      <c r="F123" s="37">
        <f t="shared" si="11"/>
        <v>83722108.586939186</v>
      </c>
    </row>
    <row r="124" spans="1:6">
      <c r="A124" s="37">
        <v>42</v>
      </c>
      <c r="B124" s="38">
        <f t="shared" si="8"/>
        <v>44165</v>
      </c>
      <c r="C124" s="37">
        <f t="shared" si="9"/>
        <v>4965604.8772769924</v>
      </c>
      <c r="D124" s="37">
        <f t="shared" si="6"/>
        <v>3940554.9850033978</v>
      </c>
      <c r="E124" s="37">
        <f t="shared" si="10"/>
        <v>1025049.8922735945</v>
      </c>
      <c r="F124" s="37">
        <f t="shared" si="11"/>
        <v>79781553.601935789</v>
      </c>
    </row>
    <row r="125" spans="1:6">
      <c r="A125" s="37">
        <v>43</v>
      </c>
      <c r="B125" s="38">
        <f t="shared" si="8"/>
        <v>44195</v>
      </c>
      <c r="C125" s="37">
        <f t="shared" si="9"/>
        <v>4965604.8772769924</v>
      </c>
      <c r="D125" s="37">
        <f t="shared" si="6"/>
        <v>3988801.0878673913</v>
      </c>
      <c r="E125" s="37">
        <f t="shared" si="10"/>
        <v>976803.7894096009</v>
      </c>
      <c r="F125" s="37">
        <f t="shared" si="11"/>
        <v>75792752.514068395</v>
      </c>
    </row>
    <row r="126" spans="1:6">
      <c r="A126" s="37">
        <v>44</v>
      </c>
      <c r="B126" s="38">
        <f t="shared" si="8"/>
        <v>44226</v>
      </c>
      <c r="C126" s="37">
        <f t="shared" si="9"/>
        <v>4965604.8772769924</v>
      </c>
      <c r="D126" s="37">
        <f t="shared" si="6"/>
        <v>4037637.8908866732</v>
      </c>
      <c r="E126" s="37">
        <f t="shared" si="10"/>
        <v>927966.98639031907</v>
      </c>
      <c r="F126" s="37">
        <f t="shared" si="11"/>
        <v>71755114.623181716</v>
      </c>
    </row>
    <row r="127" spans="1:6">
      <c r="A127" s="37">
        <v>45</v>
      </c>
      <c r="B127" s="38">
        <f t="shared" si="8"/>
        <v>44255</v>
      </c>
      <c r="C127" s="37">
        <f t="shared" si="9"/>
        <v>4965604.8772769924</v>
      </c>
      <c r="D127" s="37">
        <f t="shared" si="6"/>
        <v>4087072.6262862883</v>
      </c>
      <c r="E127" s="37">
        <f t="shared" si="10"/>
        <v>878532.25099070417</v>
      </c>
      <c r="F127" s="37">
        <f t="shared" si="11"/>
        <v>67668041.996895432</v>
      </c>
    </row>
    <row r="128" spans="1:6">
      <c r="A128" s="37">
        <v>46</v>
      </c>
      <c r="B128" s="38">
        <f t="shared" si="8"/>
        <v>44285</v>
      </c>
      <c r="C128" s="37">
        <f t="shared" si="9"/>
        <v>4965604.8772769924</v>
      </c>
      <c r="D128" s="37">
        <f t="shared" si="6"/>
        <v>4137112.6148388782</v>
      </c>
      <c r="E128" s="37">
        <f t="shared" si="10"/>
        <v>828492.26243811438</v>
      </c>
      <c r="F128" s="37">
        <f t="shared" si="11"/>
        <v>63530929.382056557</v>
      </c>
    </row>
    <row r="129" spans="1:6">
      <c r="A129" s="37">
        <v>47</v>
      </c>
      <c r="B129" s="38">
        <f t="shared" si="8"/>
        <v>44316</v>
      </c>
      <c r="C129" s="37">
        <f t="shared" si="9"/>
        <v>4965604.8772769924</v>
      </c>
      <c r="D129" s="37">
        <f t="shared" si="6"/>
        <v>4187765.2669488117</v>
      </c>
      <c r="E129" s="37">
        <f t="shared" si="10"/>
        <v>777839.61032818072</v>
      </c>
      <c r="F129" s="37">
        <f t="shared" si="11"/>
        <v>59343164.115107745</v>
      </c>
    </row>
    <row r="130" spans="1:6">
      <c r="A130" s="37">
        <v>48</v>
      </c>
      <c r="B130" s="38">
        <f t="shared" si="8"/>
        <v>44346</v>
      </c>
      <c r="C130" s="37">
        <f t="shared" si="9"/>
        <v>4965604.8772769924</v>
      </c>
      <c r="D130" s="37">
        <f t="shared" si="6"/>
        <v>4239038.0837495895</v>
      </c>
      <c r="E130" s="37">
        <f t="shared" si="10"/>
        <v>726566.79352740268</v>
      </c>
      <c r="F130" s="37">
        <f t="shared" si="11"/>
        <v>55104126.031358153</v>
      </c>
    </row>
    <row r="131" spans="1:6">
      <c r="A131" s="37">
        <v>49</v>
      </c>
      <c r="B131" s="38">
        <f t="shared" si="8"/>
        <v>44377</v>
      </c>
      <c r="C131" s="37">
        <f t="shared" si="9"/>
        <v>4965604.8772769924</v>
      </c>
      <c r="D131" s="37">
        <f t="shared" si="6"/>
        <v>4290938.6582146846</v>
      </c>
      <c r="E131" s="37">
        <f t="shared" si="10"/>
        <v>674666.21906230797</v>
      </c>
      <c r="F131" s="37">
        <f t="shared" si="11"/>
        <v>50813187.373143464</v>
      </c>
    </row>
    <row r="132" spans="1:6">
      <c r="A132" s="37">
        <v>50</v>
      </c>
      <c r="B132" s="38">
        <f t="shared" si="8"/>
        <v>44407</v>
      </c>
      <c r="C132" s="37">
        <f t="shared" si="9"/>
        <v>4965604.8772769924</v>
      </c>
      <c r="D132" s="37">
        <f t="shared" si="6"/>
        <v>4343474.6762819802</v>
      </c>
      <c r="E132" s="37">
        <f t="shared" si="10"/>
        <v>622130.20099501184</v>
      </c>
      <c r="F132" s="37">
        <f t="shared" si="11"/>
        <v>46469712.696861483</v>
      </c>
    </row>
    <row r="133" spans="1:6">
      <c r="A133" s="37">
        <v>51</v>
      </c>
      <c r="B133" s="38">
        <f t="shared" si="8"/>
        <v>44438</v>
      </c>
      <c r="C133" s="37">
        <f t="shared" si="9"/>
        <v>4965604.8772769924</v>
      </c>
      <c r="D133" s="37">
        <f t="shared" si="6"/>
        <v>4396653.9179919837</v>
      </c>
      <c r="E133" s="37">
        <f t="shared" si="10"/>
        <v>568950.95928500907</v>
      </c>
      <c r="F133" s="37">
        <f t="shared" si="11"/>
        <v>42073058.778869502</v>
      </c>
    </row>
    <row r="134" spans="1:6">
      <c r="A134" s="37">
        <v>52</v>
      </c>
      <c r="B134" s="38">
        <f t="shared" si="8"/>
        <v>44469</v>
      </c>
      <c r="C134" s="37">
        <f t="shared" si="9"/>
        <v>4965604.8772769924</v>
      </c>
      <c r="D134" s="37">
        <f t="shared" si="6"/>
        <v>4450484.2586399615</v>
      </c>
      <c r="E134" s="37">
        <f t="shared" si="10"/>
        <v>515120.61863703094</v>
      </c>
      <c r="F134" s="37">
        <f t="shared" si="11"/>
        <v>37622574.520229541</v>
      </c>
    </row>
    <row r="135" spans="1:6">
      <c r="A135" s="37">
        <v>53</v>
      </c>
      <c r="B135" s="38">
        <f t="shared" si="8"/>
        <v>44499</v>
      </c>
      <c r="C135" s="37">
        <f t="shared" si="9"/>
        <v>4965604.8772769924</v>
      </c>
      <c r="D135" s="37">
        <f t="shared" si="6"/>
        <v>4504973.6699421974</v>
      </c>
      <c r="E135" s="37">
        <f t="shared" si="10"/>
        <v>460631.20733479463</v>
      </c>
      <c r="F135" s="37">
        <f t="shared" si="11"/>
        <v>33117600.850287344</v>
      </c>
    </row>
    <row r="136" spans="1:6">
      <c r="A136" s="37">
        <v>54</v>
      </c>
      <c r="B136" s="38">
        <f t="shared" si="8"/>
        <v>44530</v>
      </c>
      <c r="C136" s="37">
        <f t="shared" si="9"/>
        <v>4965604.8772769924</v>
      </c>
      <c r="D136" s="37">
        <f t="shared" si="6"/>
        <v>4560130.2212165166</v>
      </c>
      <c r="E136" s="37">
        <f t="shared" si="10"/>
        <v>405474.65606047545</v>
      </c>
      <c r="F136" s="37">
        <f t="shared" si="11"/>
        <v>28557470.629070826</v>
      </c>
    </row>
    <row r="137" spans="1:6">
      <c r="A137" s="37">
        <v>55</v>
      </c>
      <c r="B137" s="38">
        <f t="shared" si="8"/>
        <v>44560</v>
      </c>
      <c r="C137" s="37">
        <f t="shared" si="9"/>
        <v>4965604.8772769924</v>
      </c>
      <c r="D137" s="37">
        <f t="shared" si="6"/>
        <v>4615962.0805772683</v>
      </c>
      <c r="E137" s="37">
        <f t="shared" si="10"/>
        <v>349642.79669972393</v>
      </c>
      <c r="F137" s="37">
        <f t="shared" si="11"/>
        <v>23941508.548493557</v>
      </c>
    </row>
    <row r="138" spans="1:6">
      <c r="A138" s="37">
        <v>56</v>
      </c>
      <c r="B138" s="38">
        <f t="shared" si="8"/>
        <v>44591</v>
      </c>
      <c r="C138" s="37">
        <f t="shared" si="9"/>
        <v>4965604.8772769924</v>
      </c>
      <c r="D138" s="37">
        <f t="shared" si="6"/>
        <v>4672477.5161449397</v>
      </c>
      <c r="E138" s="37">
        <f t="shared" si="10"/>
        <v>293127.36113205279</v>
      </c>
      <c r="F138" s="37">
        <f t="shared" si="11"/>
        <v>19269031.032348618</v>
      </c>
    </row>
    <row r="139" spans="1:6">
      <c r="A139" s="37">
        <v>57</v>
      </c>
      <c r="B139" s="38">
        <f t="shared" si="8"/>
        <v>44620</v>
      </c>
      <c r="C139" s="37">
        <f t="shared" si="9"/>
        <v>4965604.8772769924</v>
      </c>
      <c r="D139" s="37">
        <f t="shared" si="6"/>
        <v>4729684.8972705789</v>
      </c>
      <c r="E139" s="37">
        <f t="shared" si="10"/>
        <v>235919.98000641383</v>
      </c>
      <c r="F139" s="37">
        <f t="shared" si="11"/>
        <v>14539346.135078039</v>
      </c>
    </row>
    <row r="140" spans="1:6">
      <c r="A140" s="37">
        <v>58</v>
      </c>
      <c r="B140" s="38">
        <f t="shared" si="8"/>
        <v>44650</v>
      </c>
      <c r="C140" s="37">
        <f t="shared" si="9"/>
        <v>4965604.8772769924</v>
      </c>
      <c r="D140" s="37">
        <f t="shared" si="6"/>
        <v>4787592.695775209</v>
      </c>
      <c r="E140" s="37">
        <f t="shared" si="10"/>
        <v>178012.18150178352</v>
      </c>
      <c r="F140" s="37">
        <f t="shared" si="11"/>
        <v>9751753.43930283</v>
      </c>
    </row>
    <row r="141" spans="1:6">
      <c r="A141" s="37">
        <v>59</v>
      </c>
      <c r="B141" s="38">
        <f t="shared" si="8"/>
        <v>44681</v>
      </c>
      <c r="C141" s="37">
        <f t="shared" si="9"/>
        <v>4965604.8772769924</v>
      </c>
      <c r="D141" s="37">
        <f t="shared" si="6"/>
        <v>4846209.4872044185</v>
      </c>
      <c r="E141" s="37">
        <f t="shared" si="10"/>
        <v>119395.39007257423</v>
      </c>
      <c r="F141" s="37">
        <f t="shared" si="11"/>
        <v>4905543.9520984115</v>
      </c>
    </row>
    <row r="142" spans="1:6">
      <c r="A142" s="37">
        <v>60</v>
      </c>
      <c r="B142" s="38">
        <f t="shared" si="8"/>
        <v>44711</v>
      </c>
      <c r="C142" s="37">
        <f t="shared" si="9"/>
        <v>4965604.8772769924</v>
      </c>
      <c r="D142" s="37">
        <f t="shared" si="6"/>
        <v>4905543.9520983081</v>
      </c>
      <c r="E142" s="37">
        <f t="shared" si="10"/>
        <v>60060.925178684571</v>
      </c>
      <c r="F142" s="37">
        <f t="shared" si="11"/>
        <v>1.0337680578231812E-7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 s="42">
        <v>3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91855849.124388173</v>
      </c>
    </row>
    <row r="148" spans="1:6">
      <c r="A148" s="41" t="s">
        <v>64</v>
      </c>
      <c r="B148" s="95">
        <f ca="1">PMT(B9,B10-B146,-INDIRECT(CONCATENATE("F",150+B146)),0,0)</f>
        <v>5206415.1249892665</v>
      </c>
      <c r="D148" s="79" t="s">
        <v>70</v>
      </c>
      <c r="E148" s="44">
        <f ca="1">F150+E147</f>
        <v>304580662.12438816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212724813</v>
      </c>
    </row>
    <row r="151" spans="1:6">
      <c r="A151" s="37">
        <v>1</v>
      </c>
      <c r="B151" s="38">
        <f t="shared" ref="B151:B210" si="12">EDATE($B$7,$B$6*A151)</f>
        <v>42916</v>
      </c>
      <c r="C151" s="78">
        <f>IF($B$146&gt;=A151,IF($B$15&lt;&gt;0,CEILING(E151,$B$15),E151),$B$148)</f>
        <v>2605000</v>
      </c>
      <c r="D151" s="103">
        <f>IF($B$146&gt;=$A151,0,C151-E151)</f>
        <v>0</v>
      </c>
      <c r="E151" s="78">
        <f>IF($B$146&gt;=A151,IF($B$15&lt;&gt;0,CEILING(F150*$B$9,B$15),F150*$B$9),F150*$B$9)</f>
        <v>2605000</v>
      </c>
      <c r="F151" s="78">
        <f>F150-D151</f>
        <v>212724813</v>
      </c>
    </row>
    <row r="152" spans="1:6">
      <c r="A152" s="37">
        <v>2</v>
      </c>
      <c r="B152" s="38">
        <f t="shared" si="12"/>
        <v>42946</v>
      </c>
      <c r="C152" s="78">
        <f t="shared" ref="C152:C210" si="13">IF($B$146&gt;=A152,IF($B$15&lt;&gt;0,CEILING(E152,$B$15),E152),$B$148)</f>
        <v>2605000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2605000</v>
      </c>
      <c r="F152" s="78">
        <f t="shared" ref="F152:F162" si="16">F151-D152</f>
        <v>212724813</v>
      </c>
    </row>
    <row r="153" spans="1:6">
      <c r="A153" s="37">
        <v>3</v>
      </c>
      <c r="B153" s="38">
        <f t="shared" si="12"/>
        <v>42977</v>
      </c>
      <c r="C153" s="78">
        <f t="shared" si="13"/>
        <v>2605000</v>
      </c>
      <c r="D153" s="103">
        <f t="shared" si="14"/>
        <v>0</v>
      </c>
      <c r="E153" s="78">
        <f t="shared" si="15"/>
        <v>2605000</v>
      </c>
      <c r="F153" s="78">
        <f>F152-D153</f>
        <v>212724813</v>
      </c>
    </row>
    <row r="154" spans="1:6">
      <c r="A154" s="37">
        <v>4</v>
      </c>
      <c r="B154" s="38">
        <f t="shared" si="12"/>
        <v>43008</v>
      </c>
      <c r="C154" s="78">
        <f t="shared" ca="1" si="13"/>
        <v>5206415.1249892665</v>
      </c>
      <c r="D154" s="103">
        <f t="shared" ca="1" si="14"/>
        <v>2601923.3087907038</v>
      </c>
      <c r="E154" s="78">
        <f t="shared" si="15"/>
        <v>2604491.8161985627</v>
      </c>
      <c r="F154" s="78">
        <f ca="1">F153-D154</f>
        <v>210122889.69120929</v>
      </c>
    </row>
    <row r="155" spans="1:6">
      <c r="A155" s="37">
        <v>5</v>
      </c>
      <c r="B155" s="38">
        <f t="shared" si="12"/>
        <v>43038</v>
      </c>
      <c r="C155" s="78">
        <f t="shared" ca="1" si="13"/>
        <v>5206415.1249892665</v>
      </c>
      <c r="D155" s="103">
        <f t="shared" ca="1" si="14"/>
        <v>2633779.9026151472</v>
      </c>
      <c r="E155" s="78">
        <f t="shared" ca="1" si="15"/>
        <v>2572635.2223741193</v>
      </c>
      <c r="F155" s="78">
        <f t="shared" ca="1" si="16"/>
        <v>207489109.78859413</v>
      </c>
    </row>
    <row r="156" spans="1:6">
      <c r="A156" s="37">
        <v>6</v>
      </c>
      <c r="B156" s="38">
        <f t="shared" si="12"/>
        <v>43069</v>
      </c>
      <c r="C156" s="78">
        <f t="shared" ca="1" si="13"/>
        <v>5206415.1249892665</v>
      </c>
      <c r="D156" s="103">
        <f t="shared" ca="1" si="14"/>
        <v>2666026.5319824014</v>
      </c>
      <c r="E156" s="78">
        <f t="shared" ca="1" si="15"/>
        <v>2540388.5930068651</v>
      </c>
      <c r="F156" s="78">
        <f t="shared" ca="1" si="16"/>
        <v>204823083.25661173</v>
      </c>
    </row>
    <row r="157" spans="1:6">
      <c r="A157" s="37">
        <v>7</v>
      </c>
      <c r="B157" s="38">
        <f t="shared" si="12"/>
        <v>43099</v>
      </c>
      <c r="C157" s="78">
        <f t="shared" ca="1" si="13"/>
        <v>5206415.1249892665</v>
      </c>
      <c r="D157" s="103">
        <f t="shared" ca="1" si="14"/>
        <v>2698667.9722845084</v>
      </c>
      <c r="E157" s="78">
        <f t="shared" ca="1" si="15"/>
        <v>2507747.1527047581</v>
      </c>
      <c r="F157" s="78">
        <f t="shared" ca="1" si="16"/>
        <v>202124415.28432724</v>
      </c>
    </row>
    <row r="158" spans="1:6">
      <c r="A158" s="37">
        <v>8</v>
      </c>
      <c r="B158" s="38">
        <f t="shared" si="12"/>
        <v>43130</v>
      </c>
      <c r="C158" s="78">
        <f t="shared" ca="1" si="13"/>
        <v>5206415.1249892665</v>
      </c>
      <c r="D158" s="103">
        <f t="shared" ca="1" si="14"/>
        <v>2731709.057380924</v>
      </c>
      <c r="E158" s="78">
        <f t="shared" ca="1" si="15"/>
        <v>2474706.0676083425</v>
      </c>
      <c r="F158" s="78">
        <f t="shared" ca="1" si="16"/>
        <v>199392706.22694632</v>
      </c>
    </row>
    <row r="159" spans="1:6">
      <c r="A159" s="37">
        <v>9</v>
      </c>
      <c r="B159" s="38">
        <f t="shared" si="12"/>
        <v>43159</v>
      </c>
      <c r="C159" s="78">
        <f t="shared" ca="1" si="13"/>
        <v>5206415.1249892665</v>
      </c>
      <c r="D159" s="103">
        <f t="shared" ca="1" si="14"/>
        <v>2765154.680314362</v>
      </c>
      <c r="E159" s="78">
        <f t="shared" ca="1" si="15"/>
        <v>2441260.4446749045</v>
      </c>
      <c r="F159" s="78">
        <f t="shared" ca="1" si="16"/>
        <v>196627551.54663196</v>
      </c>
    </row>
    <row r="160" spans="1:6">
      <c r="A160" s="37">
        <v>10</v>
      </c>
      <c r="B160" s="38">
        <f t="shared" si="12"/>
        <v>43189</v>
      </c>
      <c r="C160" s="78">
        <f t="shared" ca="1" si="13"/>
        <v>5206415.1249892665</v>
      </c>
      <c r="D160" s="103">
        <f t="shared" ca="1" si="14"/>
        <v>2799009.7940354017</v>
      </c>
      <c r="E160" s="78">
        <f t="shared" ca="1" si="15"/>
        <v>2407405.3309538648</v>
      </c>
      <c r="F160" s="78">
        <f t="shared" ca="1" si="16"/>
        <v>193828541.75259656</v>
      </c>
    </row>
    <row r="161" spans="1:6">
      <c r="A161" s="37">
        <v>11</v>
      </c>
      <c r="B161" s="38">
        <f t="shared" si="12"/>
        <v>43220</v>
      </c>
      <c r="C161" s="78">
        <f t="shared" ca="1" si="13"/>
        <v>5206415.1249892665</v>
      </c>
      <c r="D161" s="103">
        <f t="shared" ca="1" si="14"/>
        <v>2833279.4121359703</v>
      </c>
      <c r="E161" s="78">
        <f t="shared" ca="1" si="15"/>
        <v>2373135.7128532962</v>
      </c>
      <c r="F161" s="78">
        <f t="shared" ca="1" si="16"/>
        <v>190995262.3404606</v>
      </c>
    </row>
    <row r="162" spans="1:6">
      <c r="A162" s="37">
        <v>12</v>
      </c>
      <c r="B162" s="38">
        <f t="shared" si="12"/>
        <v>43250</v>
      </c>
      <c r="C162" s="78">
        <f t="shared" ca="1" si="13"/>
        <v>5206415.1249892665</v>
      </c>
      <c r="D162" s="103">
        <f t="shared" ca="1" si="14"/>
        <v>2867968.6095918021</v>
      </c>
      <c r="E162" s="78">
        <f t="shared" ca="1" si="15"/>
        <v>2338446.5153974644</v>
      </c>
      <c r="F162" s="78">
        <f t="shared" ca="1" si="16"/>
        <v>188127293.73086879</v>
      </c>
    </row>
    <row r="163" spans="1:6">
      <c r="A163" s="37">
        <v>13</v>
      </c>
      <c r="B163" s="38">
        <f t="shared" si="12"/>
        <v>43281</v>
      </c>
      <c r="C163" s="78">
        <f t="shared" ca="1" si="13"/>
        <v>5206415.1249892665</v>
      </c>
      <c r="D163" s="103">
        <f t="shared" ca="1" si="14"/>
        <v>2903082.5235139937</v>
      </c>
      <c r="E163" s="78">
        <f t="shared" ca="1" si="15"/>
        <v>2303332.6014752728</v>
      </c>
      <c r="F163" s="78">
        <f t="shared" ref="F163:F210" ca="1" si="17">F162-D163</f>
        <v>185224211.20735478</v>
      </c>
    </row>
    <row r="164" spans="1:6">
      <c r="A164" s="37">
        <v>14</v>
      </c>
      <c r="B164" s="38">
        <f t="shared" si="12"/>
        <v>43311</v>
      </c>
      <c r="C164" s="78">
        <f t="shared" ca="1" si="13"/>
        <v>5206415.1249892665</v>
      </c>
      <c r="D164" s="103">
        <f t="shared" ca="1" si="14"/>
        <v>2938626.3539097514</v>
      </c>
      <c r="E164" s="78">
        <f t="shared" ca="1" si="15"/>
        <v>2267788.7710795151</v>
      </c>
      <c r="F164" s="78">
        <f t="shared" ca="1" si="17"/>
        <v>182285584.85344502</v>
      </c>
    </row>
    <row r="165" spans="1:6">
      <c r="A165" s="37">
        <v>15</v>
      </c>
      <c r="B165" s="38">
        <f t="shared" si="12"/>
        <v>43342</v>
      </c>
      <c r="C165" s="78">
        <f t="shared" ca="1" si="13"/>
        <v>5206415.1249892665</v>
      </c>
      <c r="D165" s="103">
        <f t="shared" ca="1" si="14"/>
        <v>2974605.3644524631</v>
      </c>
      <c r="E165" s="78">
        <f t="shared" ca="1" si="15"/>
        <v>2231809.7605368034</v>
      </c>
      <c r="F165" s="78">
        <f t="shared" ca="1" si="17"/>
        <v>179310979.48899257</v>
      </c>
    </row>
    <row r="166" spans="1:6">
      <c r="A166" s="37">
        <v>16</v>
      </c>
      <c r="B166" s="38">
        <f t="shared" si="12"/>
        <v>43373</v>
      </c>
      <c r="C166" s="78">
        <f t="shared" ca="1" si="13"/>
        <v>5206415.1249892665</v>
      </c>
      <c r="D166" s="103">
        <f t="shared" ca="1" si="14"/>
        <v>3011024.8832611917</v>
      </c>
      <c r="E166" s="78">
        <f t="shared" ca="1" si="15"/>
        <v>2195390.2417280748</v>
      </c>
      <c r="F166" s="78">
        <f t="shared" ca="1" si="17"/>
        <v>176299954.60573137</v>
      </c>
    </row>
    <row r="167" spans="1:6">
      <c r="A167" s="37">
        <v>17</v>
      </c>
      <c r="B167" s="38">
        <f t="shared" si="12"/>
        <v>43403</v>
      </c>
      <c r="C167" s="78">
        <f t="shared" ca="1" si="13"/>
        <v>5206415.1249892665</v>
      </c>
      <c r="D167" s="103">
        <f t="shared" ca="1" si="14"/>
        <v>3047890.303689715</v>
      </c>
      <c r="E167" s="78">
        <f t="shared" ca="1" si="15"/>
        <v>2158524.8212995515</v>
      </c>
      <c r="F167" s="78">
        <f t="shared" ca="1" si="17"/>
        <v>173252064.30204165</v>
      </c>
    </row>
    <row r="168" spans="1:6">
      <c r="A168" s="37">
        <v>18</v>
      </c>
      <c r="B168" s="38">
        <f t="shared" si="12"/>
        <v>43434</v>
      </c>
      <c r="C168" s="78">
        <f t="shared" ca="1" si="13"/>
        <v>5206415.1249892665</v>
      </c>
      <c r="D168" s="103">
        <f t="shared" ca="1" si="14"/>
        <v>3085207.0851252256</v>
      </c>
      <c r="E168" s="78">
        <f t="shared" ca="1" si="15"/>
        <v>2121208.0398640409</v>
      </c>
      <c r="F168" s="78">
        <f t="shared" ca="1" si="17"/>
        <v>170166857.21691641</v>
      </c>
    </row>
    <row r="169" spans="1:6">
      <c r="A169" s="37">
        <v>19</v>
      </c>
      <c r="B169" s="38">
        <f t="shared" si="12"/>
        <v>43464</v>
      </c>
      <c r="C169" s="78">
        <f t="shared" ca="1" si="13"/>
        <v>5206415.1249892665</v>
      </c>
      <c r="D169" s="103">
        <f t="shared" ca="1" si="14"/>
        <v>3122980.7537968089</v>
      </c>
      <c r="E169" s="78">
        <f t="shared" ca="1" si="15"/>
        <v>2083434.3711924576</v>
      </c>
      <c r="F169" s="78">
        <f t="shared" ca="1" si="17"/>
        <v>167043876.4631196</v>
      </c>
    </row>
    <row r="170" spans="1:6">
      <c r="A170" s="37">
        <v>20</v>
      </c>
      <c r="B170" s="38">
        <f t="shared" si="12"/>
        <v>43495</v>
      </c>
      <c r="C170" s="78">
        <f t="shared" ca="1" si="13"/>
        <v>5206415.1249892665</v>
      </c>
      <c r="D170" s="103">
        <f t="shared" ca="1" si="14"/>
        <v>3161216.9035938215</v>
      </c>
      <c r="E170" s="78">
        <f t="shared" ca="1" si="15"/>
        <v>2045198.2213954453</v>
      </c>
      <c r="F170" s="78">
        <f t="shared" ca="1" si="17"/>
        <v>163882659.55952579</v>
      </c>
    </row>
    <row r="171" spans="1:6">
      <c r="A171" s="37">
        <v>21</v>
      </c>
      <c r="B171" s="38">
        <f t="shared" si="12"/>
        <v>43524</v>
      </c>
      <c r="C171" s="78">
        <f t="shared" ca="1" si="13"/>
        <v>5206415.1249892665</v>
      </c>
      <c r="D171" s="103">
        <f t="shared" ca="1" si="14"/>
        <v>3199921.1968942862</v>
      </c>
      <c r="E171" s="78">
        <f t="shared" ca="1" si="15"/>
        <v>2006493.9280949801</v>
      </c>
      <c r="F171" s="78">
        <f t="shared" ca="1" si="17"/>
        <v>160682738.3626315</v>
      </c>
    </row>
    <row r="172" spans="1:6">
      <c r="A172" s="37">
        <v>22</v>
      </c>
      <c r="B172" s="38">
        <f t="shared" si="12"/>
        <v>43554</v>
      </c>
      <c r="C172" s="78">
        <f t="shared" ca="1" si="13"/>
        <v>5206415.1249892665</v>
      </c>
      <c r="D172" s="103">
        <f t="shared" ca="1" si="14"/>
        <v>3239099.3654034371</v>
      </c>
      <c r="E172" s="78">
        <f t="shared" ca="1" si="15"/>
        <v>1967315.7595858297</v>
      </c>
      <c r="F172" s="78">
        <f t="shared" ca="1" si="17"/>
        <v>157443638.99722806</v>
      </c>
    </row>
    <row r="173" spans="1:6">
      <c r="A173" s="37">
        <v>23</v>
      </c>
      <c r="B173" s="38">
        <f t="shared" si="12"/>
        <v>43585</v>
      </c>
      <c r="C173" s="78">
        <f t="shared" ca="1" si="13"/>
        <v>5206415.1249892665</v>
      </c>
      <c r="D173" s="103">
        <f t="shared" ca="1" si="14"/>
        <v>3278757.211002517</v>
      </c>
      <c r="E173" s="78">
        <f t="shared" ca="1" si="15"/>
        <v>1927657.9139867495</v>
      </c>
      <c r="F173" s="78">
        <f t="shared" ca="1" si="17"/>
        <v>154164881.78622553</v>
      </c>
    </row>
    <row r="174" spans="1:6">
      <c r="A174" s="37">
        <v>24</v>
      </c>
      <c r="B174" s="38">
        <f t="shared" si="12"/>
        <v>43615</v>
      </c>
      <c r="C174" s="78">
        <f t="shared" ca="1" si="13"/>
        <v>5206415.1249892665</v>
      </c>
      <c r="D174" s="103">
        <f t="shared" ca="1" si="14"/>
        <v>3318900.6066079848</v>
      </c>
      <c r="E174" s="78">
        <f t="shared" ca="1" si="15"/>
        <v>1887514.518381282</v>
      </c>
      <c r="F174" s="78">
        <f t="shared" ca="1" si="17"/>
        <v>150845981.17961755</v>
      </c>
    </row>
    <row r="175" spans="1:6">
      <c r="A175" s="37">
        <v>25</v>
      </c>
      <c r="B175" s="38">
        <f t="shared" si="12"/>
        <v>43646</v>
      </c>
      <c r="C175" s="78">
        <f t="shared" ca="1" si="13"/>
        <v>5206415.1249892665</v>
      </c>
      <c r="D175" s="103">
        <f t="shared" ca="1" si="14"/>
        <v>3359535.4970412264</v>
      </c>
      <c r="E175" s="78">
        <f t="shared" ca="1" si="15"/>
        <v>1846879.6279480399</v>
      </c>
      <c r="F175" s="78">
        <f t="shared" ca="1" si="17"/>
        <v>147486445.68257633</v>
      </c>
    </row>
    <row r="176" spans="1:6">
      <c r="A176" s="37">
        <v>26</v>
      </c>
      <c r="B176" s="38">
        <f t="shared" si="12"/>
        <v>43676</v>
      </c>
      <c r="C176" s="78">
        <f t="shared" ca="1" si="13"/>
        <v>5206415.1249892665</v>
      </c>
      <c r="D176" s="103">
        <f t="shared" ca="1" si="14"/>
        <v>3400667.8999089282</v>
      </c>
      <c r="E176" s="78">
        <f t="shared" ca="1" si="15"/>
        <v>1805747.2250803385</v>
      </c>
      <c r="F176" s="78">
        <f t="shared" ca="1" si="17"/>
        <v>144085777.7826674</v>
      </c>
    </row>
    <row r="177" spans="1:6">
      <c r="A177" s="37">
        <v>27</v>
      </c>
      <c r="B177" s="38">
        <f t="shared" si="12"/>
        <v>43707</v>
      </c>
      <c r="C177" s="78">
        <f t="shared" ca="1" si="13"/>
        <v>5206415.1249892665</v>
      </c>
      <c r="D177" s="103">
        <f t="shared" ca="1" si="14"/>
        <v>3442303.9064942151</v>
      </c>
      <c r="E177" s="78">
        <f t="shared" ca="1" si="15"/>
        <v>1764111.2184950514</v>
      </c>
      <c r="F177" s="78">
        <f t="shared" ca="1" si="17"/>
        <v>140643473.8761732</v>
      </c>
    </row>
    <row r="178" spans="1:6">
      <c r="A178" s="37">
        <v>28</v>
      </c>
      <c r="B178" s="38">
        <f t="shared" si="12"/>
        <v>43738</v>
      </c>
      <c r="C178" s="78">
        <f t="shared" ca="1" si="13"/>
        <v>5206415.1249892665</v>
      </c>
      <c r="D178" s="103">
        <f t="shared" ca="1" si="14"/>
        <v>3484449.6826587124</v>
      </c>
      <c r="E178" s="78">
        <f t="shared" ca="1" si="15"/>
        <v>1721965.4423305544</v>
      </c>
      <c r="F178" s="78">
        <f t="shared" ca="1" si="17"/>
        <v>137159024.1935145</v>
      </c>
    </row>
    <row r="179" spans="1:6">
      <c r="A179" s="37">
        <v>29</v>
      </c>
      <c r="B179" s="38">
        <f t="shared" si="12"/>
        <v>43768</v>
      </c>
      <c r="C179" s="78">
        <f t="shared" ca="1" si="13"/>
        <v>5206415.1249892665</v>
      </c>
      <c r="D179" s="103">
        <f t="shared" ca="1" si="14"/>
        <v>3527111.4697556421</v>
      </c>
      <c r="E179" s="78">
        <f t="shared" ca="1" si="15"/>
        <v>1679303.6552336242</v>
      </c>
      <c r="F179" s="78">
        <f t="shared" ca="1" si="17"/>
        <v>133631912.72375885</v>
      </c>
    </row>
    <row r="180" spans="1:6">
      <c r="A180" s="37">
        <v>30</v>
      </c>
      <c r="B180" s="38">
        <f t="shared" si="12"/>
        <v>43799</v>
      </c>
      <c r="C180" s="78">
        <f t="shared" ca="1" si="13"/>
        <v>5206415.1249892665</v>
      </c>
      <c r="D180" s="103">
        <f t="shared" ca="1" si="14"/>
        <v>3570295.5855541066</v>
      </c>
      <c r="E180" s="78">
        <f t="shared" ca="1" si="15"/>
        <v>1636119.5394351599</v>
      </c>
      <c r="F180" s="78">
        <f t="shared" ca="1" si="17"/>
        <v>130061617.13820474</v>
      </c>
    </row>
    <row r="181" spans="1:6">
      <c r="A181" s="37">
        <v>31</v>
      </c>
      <c r="B181" s="38">
        <f t="shared" si="12"/>
        <v>43829</v>
      </c>
      <c r="C181" s="78">
        <f t="shared" ca="1" si="13"/>
        <v>5206415.1249892665</v>
      </c>
      <c r="D181" s="103">
        <f t="shared" ca="1" si="14"/>
        <v>3614008.4251746805</v>
      </c>
      <c r="E181" s="78">
        <f t="shared" ca="1" si="15"/>
        <v>1592406.6998145862</v>
      </c>
      <c r="F181" s="78">
        <f t="shared" ca="1" si="17"/>
        <v>126447608.71303006</v>
      </c>
    </row>
    <row r="182" spans="1:6">
      <c r="A182" s="37">
        <v>32</v>
      </c>
      <c r="B182" s="38">
        <f t="shared" si="12"/>
        <v>43860</v>
      </c>
      <c r="C182" s="78">
        <f t="shared" ca="1" si="13"/>
        <v>5206415.1249892665</v>
      </c>
      <c r="D182" s="103">
        <f t="shared" ca="1" si="14"/>
        <v>3658256.4620364644</v>
      </c>
      <c r="E182" s="78">
        <f t="shared" ca="1" si="15"/>
        <v>1548158.6629528021</v>
      </c>
      <c r="F182" s="78">
        <f t="shared" ca="1" si="17"/>
        <v>122789352.25099359</v>
      </c>
    </row>
    <row r="183" spans="1:6">
      <c r="A183" s="37">
        <v>33</v>
      </c>
      <c r="B183" s="38">
        <f t="shared" si="12"/>
        <v>43890</v>
      </c>
      <c r="C183" s="78">
        <f t="shared" ca="1" si="13"/>
        <v>5206415.1249892665</v>
      </c>
      <c r="D183" s="103">
        <f t="shared" ca="1" si="14"/>
        <v>3703046.2488157311</v>
      </c>
      <c r="E183" s="78">
        <f t="shared" ca="1" si="15"/>
        <v>1503368.8761735351</v>
      </c>
      <c r="F183" s="78">
        <f t="shared" ca="1" si="17"/>
        <v>119086306.00217786</v>
      </c>
    </row>
    <row r="184" spans="1:6">
      <c r="A184" s="37">
        <v>34</v>
      </c>
      <c r="B184" s="38">
        <f t="shared" si="12"/>
        <v>43920</v>
      </c>
      <c r="C184" s="78">
        <f t="shared" ca="1" si="13"/>
        <v>5206415.1249892665</v>
      </c>
      <c r="D184" s="103">
        <f t="shared" ca="1" si="14"/>
        <v>3748384.4184163101</v>
      </c>
      <c r="E184" s="78">
        <f t="shared" ca="1" si="15"/>
        <v>1458030.7065729564</v>
      </c>
      <c r="F184" s="78">
        <f t="shared" ca="1" si="17"/>
        <v>115337921.58376156</v>
      </c>
    </row>
    <row r="185" spans="1:6">
      <c r="A185" s="37">
        <v>35</v>
      </c>
      <c r="B185" s="38">
        <f t="shared" si="12"/>
        <v>43951</v>
      </c>
      <c r="C185" s="78">
        <f t="shared" ca="1" si="13"/>
        <v>5206415.1249892665</v>
      </c>
      <c r="D185" s="103">
        <f t="shared" ca="1" si="14"/>
        <v>3794277.6849518484</v>
      </c>
      <c r="E185" s="78">
        <f t="shared" ca="1" si="15"/>
        <v>1412137.4400374184</v>
      </c>
      <c r="F185" s="78">
        <f t="shared" ca="1" si="17"/>
        <v>111543643.89880972</v>
      </c>
    </row>
    <row r="186" spans="1:6">
      <c r="A186" s="37">
        <v>36</v>
      </c>
      <c r="B186" s="38">
        <f t="shared" si="12"/>
        <v>43981</v>
      </c>
      <c r="C186" s="78">
        <f t="shared" ca="1" si="13"/>
        <v>5206415.1249892665</v>
      </c>
      <c r="D186" s="103">
        <f t="shared" ca="1" si="14"/>
        <v>3840732.8447401039</v>
      </c>
      <c r="E186" s="78">
        <f t="shared" ca="1" si="15"/>
        <v>1365682.2802491623</v>
      </c>
      <c r="F186" s="78">
        <f t="shared" ca="1" si="17"/>
        <v>107702911.05406961</v>
      </c>
    </row>
    <row r="187" spans="1:6">
      <c r="A187" s="37">
        <v>37</v>
      </c>
      <c r="B187" s="38">
        <f t="shared" si="12"/>
        <v>44012</v>
      </c>
      <c r="C187" s="78">
        <f t="shared" ca="1" si="13"/>
        <v>5206415.1249892665</v>
      </c>
      <c r="D187" s="103">
        <f t="shared" ca="1" si="14"/>
        <v>3887756.7773094121</v>
      </c>
      <c r="E187" s="78">
        <f t="shared" ca="1" si="15"/>
        <v>1318658.3476798544</v>
      </c>
      <c r="F187" s="78">
        <f t="shared" ca="1" si="17"/>
        <v>103815154.27676019</v>
      </c>
    </row>
    <row r="188" spans="1:6">
      <c r="A188" s="37">
        <v>38</v>
      </c>
      <c r="B188" s="38">
        <f t="shared" si="12"/>
        <v>44042</v>
      </c>
      <c r="C188" s="78">
        <f t="shared" ca="1" si="13"/>
        <v>5206415.1249892665</v>
      </c>
      <c r="D188" s="103">
        <f t="shared" ca="1" si="14"/>
        <v>3935356.4464174667</v>
      </c>
      <c r="E188" s="78">
        <f t="shared" ca="1" si="15"/>
        <v>1271058.6785717995</v>
      </c>
      <c r="F188" s="78">
        <f t="shared" ca="1" si="17"/>
        <v>99879797.830342725</v>
      </c>
    </row>
    <row r="189" spans="1:6">
      <c r="A189" s="37">
        <v>39</v>
      </c>
      <c r="B189" s="38">
        <f t="shared" si="12"/>
        <v>44073</v>
      </c>
      <c r="C189" s="78">
        <f t="shared" ca="1" si="13"/>
        <v>5206415.1249892665</v>
      </c>
      <c r="D189" s="103">
        <f t="shared" ca="1" si="14"/>
        <v>3983538.9010825865</v>
      </c>
      <c r="E189" s="78">
        <f t="shared" ca="1" si="15"/>
        <v>1222876.2239066798</v>
      </c>
      <c r="F189" s="78">
        <f t="shared" ca="1" si="17"/>
        <v>95896258.929260135</v>
      </c>
    </row>
    <row r="190" spans="1:6">
      <c r="A190" s="37">
        <v>40</v>
      </c>
      <c r="B190" s="38">
        <f t="shared" si="12"/>
        <v>44104</v>
      </c>
      <c r="C190" s="78">
        <f t="shared" ca="1" si="13"/>
        <v>5206415.1249892665</v>
      </c>
      <c r="D190" s="103">
        <f t="shared" ca="1" si="14"/>
        <v>4032311.2766275974</v>
      </c>
      <c r="E190" s="78">
        <f t="shared" ca="1" si="15"/>
        <v>1174103.8483616689</v>
      </c>
      <c r="F190" s="78">
        <f t="shared" ca="1" si="17"/>
        <v>91863947.652632535</v>
      </c>
    </row>
    <row r="191" spans="1:6">
      <c r="A191" s="37">
        <v>41</v>
      </c>
      <c r="B191" s="38">
        <f t="shared" si="12"/>
        <v>44134</v>
      </c>
      <c r="C191" s="78">
        <f t="shared" ca="1" si="13"/>
        <v>5206415.1249892665</v>
      </c>
      <c r="D191" s="103">
        <f t="shared" ca="1" si="14"/>
        <v>4081680.7957365029</v>
      </c>
      <c r="E191" s="78">
        <f t="shared" ca="1" si="15"/>
        <v>1124734.3292527639</v>
      </c>
      <c r="F191" s="78">
        <f t="shared" ca="1" si="17"/>
        <v>87782266.856896028</v>
      </c>
    </row>
    <row r="192" spans="1:6">
      <c r="A192" s="37">
        <v>42</v>
      </c>
      <c r="B192" s="38">
        <f t="shared" si="12"/>
        <v>44165</v>
      </c>
      <c r="C192" s="78">
        <f t="shared" ca="1" si="13"/>
        <v>5206415.1249892665</v>
      </c>
      <c r="D192" s="103">
        <f t="shared" ca="1" si="14"/>
        <v>4131654.7695240863</v>
      </c>
      <c r="E192" s="78">
        <f t="shared" ca="1" si="15"/>
        <v>1074760.3554651805</v>
      </c>
      <c r="F192" s="78">
        <f t="shared" ca="1" si="17"/>
        <v>83650612.087371945</v>
      </c>
    </row>
    <row r="193" spans="1:6">
      <c r="A193" s="37">
        <v>43</v>
      </c>
      <c r="B193" s="38">
        <f t="shared" si="12"/>
        <v>44195</v>
      </c>
      <c r="C193" s="78">
        <f t="shared" ca="1" si="13"/>
        <v>5206415.1249892665</v>
      </c>
      <c r="D193" s="103">
        <f t="shared" ca="1" si="14"/>
        <v>4182240.5986186131</v>
      </c>
      <c r="E193" s="78">
        <f t="shared" ca="1" si="15"/>
        <v>1024174.5263706534</v>
      </c>
      <c r="F193" s="78">
        <f t="shared" ca="1" si="17"/>
        <v>79468371.488753334</v>
      </c>
    </row>
    <row r="194" spans="1:6">
      <c r="A194" s="37">
        <v>44</v>
      </c>
      <c r="B194" s="38">
        <f t="shared" si="12"/>
        <v>44226</v>
      </c>
      <c r="C194" s="78">
        <f t="shared" ca="1" si="13"/>
        <v>5206415.1249892665</v>
      </c>
      <c r="D194" s="103">
        <f t="shared" ca="1" si="14"/>
        <v>4233445.7742577875</v>
      </c>
      <c r="E194" s="78">
        <f t="shared" ca="1" si="15"/>
        <v>972969.35073147889</v>
      </c>
      <c r="F194" s="78">
        <f t="shared" ca="1" si="17"/>
        <v>75234925.71449554</v>
      </c>
    </row>
    <row r="195" spans="1:6">
      <c r="A195" s="37">
        <v>45</v>
      </c>
      <c r="B195" s="38">
        <f t="shared" si="12"/>
        <v>44255</v>
      </c>
      <c r="C195" s="78">
        <f t="shared" ca="1" si="13"/>
        <v>5206415.1249892665</v>
      </c>
      <c r="D195" s="103">
        <f t="shared" ca="1" si="14"/>
        <v>4285277.8793981262</v>
      </c>
      <c r="E195" s="78">
        <f t="shared" ca="1" si="15"/>
        <v>921137.24559114059</v>
      </c>
      <c r="F195" s="78">
        <f t="shared" ca="1" si="17"/>
        <v>70949647.835097417</v>
      </c>
    </row>
    <row r="196" spans="1:6">
      <c r="A196" s="37">
        <v>46</v>
      </c>
      <c r="B196" s="38">
        <f t="shared" si="12"/>
        <v>44285</v>
      </c>
      <c r="C196" s="78">
        <f t="shared" ca="1" si="13"/>
        <v>5206415.1249892665</v>
      </c>
      <c r="D196" s="103">
        <f t="shared" ca="1" si="14"/>
        <v>4337744.5898379143</v>
      </c>
      <c r="E196" s="78">
        <f t="shared" ca="1" si="15"/>
        <v>868670.53515135206</v>
      </c>
      <c r="F196" s="78">
        <f t="shared" ca="1" si="17"/>
        <v>66611903.245259501</v>
      </c>
    </row>
    <row r="197" spans="1:6">
      <c r="A197" s="37">
        <v>47</v>
      </c>
      <c r="B197" s="38">
        <f t="shared" si="12"/>
        <v>44316</v>
      </c>
      <c r="C197" s="78">
        <f t="shared" ca="1" si="13"/>
        <v>5206415.1249892665</v>
      </c>
      <c r="D197" s="103">
        <f t="shared" ca="1" si="14"/>
        <v>4390853.6753539164</v>
      </c>
      <c r="E197" s="78">
        <f t="shared" ca="1" si="15"/>
        <v>815561.44963535049</v>
      </c>
      <c r="F197" s="78">
        <f t="shared" ca="1" si="17"/>
        <v>62221049.569905587</v>
      </c>
    </row>
    <row r="198" spans="1:6">
      <c r="A198" s="37">
        <v>48</v>
      </c>
      <c r="B198" s="38">
        <f t="shared" si="12"/>
        <v>44346</v>
      </c>
      <c r="C198" s="78">
        <f t="shared" ca="1" si="13"/>
        <v>5206415.1249892665</v>
      </c>
      <c r="D198" s="103">
        <f t="shared" ca="1" si="14"/>
        <v>4444613.0008519934</v>
      </c>
      <c r="E198" s="78">
        <f t="shared" ca="1" si="15"/>
        <v>761802.12413727306</v>
      </c>
      <c r="F198" s="78">
        <f t="shared" ca="1" si="17"/>
        <v>57776436.56905359</v>
      </c>
    </row>
    <row r="199" spans="1:6">
      <c r="A199" s="37">
        <v>49</v>
      </c>
      <c r="B199" s="38">
        <f t="shared" si="12"/>
        <v>44377</v>
      </c>
      <c r="C199" s="78">
        <f t="shared" ca="1" si="13"/>
        <v>5206415.1249892665</v>
      </c>
      <c r="D199" s="103">
        <f t="shared" ca="1" si="14"/>
        <v>4499030.5275318203</v>
      </c>
      <c r="E199" s="78">
        <f t="shared" ca="1" si="15"/>
        <v>707384.59745744581</v>
      </c>
      <c r="F199" s="78">
        <f t="shared" ca="1" si="17"/>
        <v>53277406.041521773</v>
      </c>
    </row>
    <row r="200" spans="1:6">
      <c r="A200" s="37">
        <v>50</v>
      </c>
      <c r="B200" s="38">
        <f t="shared" si="12"/>
        <v>44407</v>
      </c>
      <c r="C200" s="78">
        <f t="shared" ca="1" si="13"/>
        <v>5206415.1249892665</v>
      </c>
      <c r="D200" s="103">
        <f t="shared" ca="1" si="14"/>
        <v>4554114.3140658541</v>
      </c>
      <c r="E200" s="78">
        <f t="shared" ca="1" si="15"/>
        <v>652300.81092341268</v>
      </c>
      <c r="F200" s="78">
        <f t="shared" ca="1" si="17"/>
        <v>48723291.727455921</v>
      </c>
    </row>
    <row r="201" spans="1:6">
      <c r="A201" s="37">
        <v>51</v>
      </c>
      <c r="B201" s="38">
        <f t="shared" si="12"/>
        <v>44438</v>
      </c>
      <c r="C201" s="78">
        <f t="shared" ca="1" si="13"/>
        <v>5206415.1249892665</v>
      </c>
      <c r="D201" s="103">
        <f t="shared" ca="1" si="14"/>
        <v>4609872.5177927371</v>
      </c>
      <c r="E201" s="78">
        <f t="shared" ca="1" si="15"/>
        <v>596542.60719652905</v>
      </c>
      <c r="F201" s="78">
        <f t="shared" ca="1" si="17"/>
        <v>44113419.209663182</v>
      </c>
    </row>
    <row r="202" spans="1:6">
      <c r="A202" s="37">
        <v>52</v>
      </c>
      <c r="B202" s="38">
        <f t="shared" si="12"/>
        <v>44469</v>
      </c>
      <c r="C202" s="78">
        <f t="shared" ca="1" si="13"/>
        <v>5206415.1249892665</v>
      </c>
      <c r="D202" s="103">
        <f t="shared" ca="1" si="14"/>
        <v>4666313.3959253225</v>
      </c>
      <c r="E202" s="78">
        <f t="shared" ca="1" si="15"/>
        <v>540101.72906394443</v>
      </c>
      <c r="F202" s="78">
        <f t="shared" ca="1" si="17"/>
        <v>39447105.813737862</v>
      </c>
    </row>
    <row r="203" spans="1:6">
      <c r="A203" s="37">
        <v>53</v>
      </c>
      <c r="B203" s="38">
        <f t="shared" si="12"/>
        <v>44499</v>
      </c>
      <c r="C203" s="78">
        <f t="shared" ca="1" si="13"/>
        <v>5206415.1249892665</v>
      </c>
      <c r="D203" s="103">
        <f t="shared" ca="1" si="14"/>
        <v>4723445.3067734716</v>
      </c>
      <c r="E203" s="78">
        <f t="shared" ca="1" si="15"/>
        <v>482969.81821579509</v>
      </c>
      <c r="F203" s="78">
        <f t="shared" ca="1" si="17"/>
        <v>34723660.506964393</v>
      </c>
    </row>
    <row r="204" spans="1:6">
      <c r="A204" s="37">
        <v>54</v>
      </c>
      <c r="B204" s="38">
        <f t="shared" si="12"/>
        <v>44530</v>
      </c>
      <c r="C204" s="78">
        <f t="shared" ca="1" si="13"/>
        <v>5206415.1249892665</v>
      </c>
      <c r="D204" s="103">
        <f t="shared" ca="1" si="14"/>
        <v>4781276.7109818421</v>
      </c>
      <c r="E204" s="78">
        <f t="shared" ca="1" si="15"/>
        <v>425138.41400742473</v>
      </c>
      <c r="F204" s="78">
        <f t="shared" ca="1" si="17"/>
        <v>29942383.795982551</v>
      </c>
    </row>
    <row r="205" spans="1:6">
      <c r="A205" s="37">
        <v>55</v>
      </c>
      <c r="B205" s="38">
        <f t="shared" si="12"/>
        <v>44560</v>
      </c>
      <c r="C205" s="78">
        <f t="shared" ca="1" si="13"/>
        <v>5206415.1249892665</v>
      </c>
      <c r="D205" s="103">
        <f t="shared" ca="1" si="14"/>
        <v>4839816.1727828169</v>
      </c>
      <c r="E205" s="78">
        <f t="shared" ca="1" si="15"/>
        <v>366598.95220644999</v>
      </c>
      <c r="F205" s="78">
        <f t="shared" ca="1" si="17"/>
        <v>25102567.623199735</v>
      </c>
    </row>
    <row r="206" spans="1:6">
      <c r="A206" s="37">
        <v>56</v>
      </c>
      <c r="B206" s="38">
        <f t="shared" si="12"/>
        <v>44591</v>
      </c>
      <c r="C206" s="78">
        <f t="shared" ca="1" si="13"/>
        <v>5206415.1249892665</v>
      </c>
      <c r="D206" s="103">
        <f t="shared" ca="1" si="14"/>
        <v>4899072.3612647792</v>
      </c>
      <c r="E206" s="78">
        <f t="shared" ca="1" si="15"/>
        <v>307342.76372448716</v>
      </c>
      <c r="F206" s="78">
        <f t="shared" ca="1" si="17"/>
        <v>20203495.261934955</v>
      </c>
    </row>
    <row r="207" spans="1:6">
      <c r="A207" s="37">
        <v>57</v>
      </c>
      <c r="B207" s="38">
        <f t="shared" si="12"/>
        <v>44620</v>
      </c>
      <c r="C207" s="78">
        <f t="shared" ca="1" si="13"/>
        <v>5206415.1249892665</v>
      </c>
      <c r="D207" s="103">
        <f t="shared" ca="1" si="14"/>
        <v>4959054.0516559174</v>
      </c>
      <c r="E207" s="78">
        <f t="shared" ca="1" si="15"/>
        <v>247361.07333334937</v>
      </c>
      <c r="F207" s="78">
        <f t="shared" ca="1" si="17"/>
        <v>15244441.210279036</v>
      </c>
    </row>
    <row r="208" spans="1:6">
      <c r="A208" s="37">
        <v>58</v>
      </c>
      <c r="B208" s="38">
        <f t="shared" si="12"/>
        <v>44650</v>
      </c>
      <c r="C208" s="78">
        <f t="shared" ca="1" si="13"/>
        <v>5206415.1249892665</v>
      </c>
      <c r="D208" s="103">
        <f t="shared" ca="1" si="14"/>
        <v>5019770.1266237404</v>
      </c>
      <c r="E208" s="78">
        <f t="shared" ca="1" si="15"/>
        <v>186644.99836552617</v>
      </c>
      <c r="F208" s="37">
        <f t="shared" ca="1" si="17"/>
        <v>10224671.083655296</v>
      </c>
    </row>
    <row r="209" spans="1:6">
      <c r="A209" s="37">
        <v>59</v>
      </c>
      <c r="B209" s="38">
        <f t="shared" si="12"/>
        <v>44681</v>
      </c>
      <c r="C209" s="78">
        <f t="shared" ca="1" si="13"/>
        <v>5206415.1249892665</v>
      </c>
      <c r="D209" s="103">
        <f t="shared" ca="1" si="14"/>
        <v>5081229.577590514</v>
      </c>
      <c r="E209" s="78">
        <f t="shared" ca="1" si="15"/>
        <v>125185.54739875272</v>
      </c>
      <c r="F209" s="37">
        <f t="shared" ca="1" si="17"/>
        <v>5143441.5060647819</v>
      </c>
    </row>
    <row r="210" spans="1:6">
      <c r="A210" s="37">
        <v>60</v>
      </c>
      <c r="B210" s="38">
        <f t="shared" si="12"/>
        <v>44711</v>
      </c>
      <c r="C210" s="78">
        <f t="shared" ca="1" si="13"/>
        <v>5206415.1249892665</v>
      </c>
      <c r="D210" s="103">
        <f t="shared" ca="1" si="14"/>
        <v>5143441.506064794</v>
      </c>
      <c r="E210" s="78">
        <f t="shared" ca="1" si="15"/>
        <v>62973.618924472787</v>
      </c>
      <c r="F210" s="37">
        <f t="shared" ca="1" si="17"/>
        <v>-1.2107193470001221E-8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95075184.387745291</v>
      </c>
    </row>
    <row r="214" spans="1:6">
      <c r="A214" s="41" t="s">
        <v>64</v>
      </c>
      <c r="B214" s="94">
        <f ca="1">PMT(B9,B10-B212,-INDIRECT(CONCATENATE("F",216+B212)),0,0)</f>
        <v>5399999.9541709693</v>
      </c>
      <c r="D214" s="79" t="s">
        <v>70</v>
      </c>
      <c r="E214" s="44">
        <f ca="1">F216+E213</f>
        <v>307799997.38774526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212724813</v>
      </c>
    </row>
    <row r="217" spans="1:6">
      <c r="A217" s="37">
        <v>1</v>
      </c>
      <c r="B217" s="38">
        <f t="shared" ref="B217:B276" si="18">EDATE($B$7,$B$6*A217)</f>
        <v>42916</v>
      </c>
      <c r="C217" s="37">
        <f>IF($B$212&gt;=$A217,0,$B$214)</f>
        <v>0</v>
      </c>
      <c r="D217" s="37">
        <f t="shared" ref="D217:D276" si="19">C217-E217</f>
        <v>-2604491.8161985627</v>
      </c>
      <c r="E217" s="37">
        <f t="shared" ref="E217:E276" si="20">F216*$B$9</f>
        <v>2604491.8161985627</v>
      </c>
      <c r="F217" s="37">
        <f t="shared" ref="F217:F228" si="21">F216-D217</f>
        <v>215329304.81619856</v>
      </c>
    </row>
    <row r="218" spans="1:6">
      <c r="A218" s="37">
        <v>2</v>
      </c>
      <c r="B218" s="38">
        <f t="shared" si="18"/>
        <v>42946</v>
      </c>
      <c r="C218" s="37">
        <f t="shared" ref="C218:C276" si="22">IF($B$212&gt;=$A218,0,$B$214)</f>
        <v>0</v>
      </c>
      <c r="D218" s="37">
        <f t="shared" si="19"/>
        <v>-2636379.8574899435</v>
      </c>
      <c r="E218" s="37">
        <f t="shared" si="20"/>
        <v>2636379.8574899435</v>
      </c>
      <c r="F218" s="37">
        <f t="shared" si="21"/>
        <v>217965684.6736885</v>
      </c>
    </row>
    <row r="219" spans="1:6">
      <c r="A219" s="37">
        <v>3</v>
      </c>
      <c r="B219" s="38">
        <f t="shared" si="18"/>
        <v>42977</v>
      </c>
      <c r="C219" s="37">
        <f t="shared" si="22"/>
        <v>0</v>
      </c>
      <c r="D219" s="37">
        <f t="shared" si="19"/>
        <v>-2668658.3193505416</v>
      </c>
      <c r="E219" s="37">
        <f t="shared" si="20"/>
        <v>2668658.3193505416</v>
      </c>
      <c r="F219" s="37">
        <f t="shared" si="21"/>
        <v>220634342.99303904</v>
      </c>
    </row>
    <row r="220" spans="1:6">
      <c r="A220" s="37">
        <v>4</v>
      </c>
      <c r="B220" s="38">
        <f t="shared" si="18"/>
        <v>43008</v>
      </c>
      <c r="C220" s="37">
        <f t="shared" ca="1" si="22"/>
        <v>5399999.9541709693</v>
      </c>
      <c r="D220" s="37">
        <f t="shared" ca="1" si="19"/>
        <v>2698667.9722845079</v>
      </c>
      <c r="E220" s="37">
        <f t="shared" si="20"/>
        <v>2701331.9818864614</v>
      </c>
      <c r="F220" s="37">
        <f t="shared" ca="1" si="21"/>
        <v>217935675.02075455</v>
      </c>
    </row>
    <row r="221" spans="1:6">
      <c r="A221" s="37">
        <v>5</v>
      </c>
      <c r="B221" s="38">
        <f t="shared" si="18"/>
        <v>43038</v>
      </c>
      <c r="C221" s="37">
        <f t="shared" ca="1" si="22"/>
        <v>5399999.9541709693</v>
      </c>
      <c r="D221" s="37">
        <f t="shared" ca="1" si="19"/>
        <v>2731709.0573809235</v>
      </c>
      <c r="E221" s="37">
        <f t="shared" ca="1" si="20"/>
        <v>2668290.8967900458</v>
      </c>
      <c r="F221" s="37">
        <f t="shared" ca="1" si="21"/>
        <v>215203965.96337363</v>
      </c>
    </row>
    <row r="222" spans="1:6">
      <c r="A222" s="37">
        <v>6</v>
      </c>
      <c r="B222" s="38">
        <f t="shared" si="18"/>
        <v>43069</v>
      </c>
      <c r="C222" s="37">
        <f t="shared" ca="1" si="22"/>
        <v>5399999.9541709693</v>
      </c>
      <c r="D222" s="37">
        <f t="shared" ca="1" si="19"/>
        <v>2765154.6803143616</v>
      </c>
      <c r="E222" s="37">
        <f t="shared" ca="1" si="20"/>
        <v>2634845.2738566077</v>
      </c>
      <c r="F222" s="37">
        <f t="shared" ca="1" si="21"/>
        <v>212438811.28305927</v>
      </c>
    </row>
    <row r="223" spans="1:6">
      <c r="A223" s="37">
        <v>7</v>
      </c>
      <c r="B223" s="38">
        <f t="shared" si="18"/>
        <v>43099</v>
      </c>
      <c r="C223" s="37">
        <f t="shared" ca="1" si="22"/>
        <v>5399999.9541709693</v>
      </c>
      <c r="D223" s="37">
        <f t="shared" ca="1" si="19"/>
        <v>2799009.7940354012</v>
      </c>
      <c r="E223" s="37">
        <f t="shared" ca="1" si="20"/>
        <v>2600990.1601355681</v>
      </c>
      <c r="F223" s="37">
        <f t="shared" ca="1" si="21"/>
        <v>209639801.48902386</v>
      </c>
    </row>
    <row r="224" spans="1:6">
      <c r="A224" s="37">
        <v>8</v>
      </c>
      <c r="B224" s="38">
        <f t="shared" si="18"/>
        <v>43130</v>
      </c>
      <c r="C224" s="37">
        <f t="shared" ca="1" si="22"/>
        <v>5399999.9541709693</v>
      </c>
      <c r="D224" s="37">
        <f t="shared" ca="1" si="19"/>
        <v>2833279.4121359698</v>
      </c>
      <c r="E224" s="37">
        <f t="shared" ca="1" si="20"/>
        <v>2566720.5420349995</v>
      </c>
      <c r="F224" s="37">
        <f t="shared" ca="1" si="21"/>
        <v>206806522.07688791</v>
      </c>
    </row>
    <row r="225" spans="1:6">
      <c r="A225" s="37">
        <v>9</v>
      </c>
      <c r="B225" s="38">
        <f t="shared" si="18"/>
        <v>43159</v>
      </c>
      <c r="C225" s="37">
        <f t="shared" ca="1" si="22"/>
        <v>5399999.9541709693</v>
      </c>
      <c r="D225" s="37">
        <f t="shared" ca="1" si="19"/>
        <v>2867968.6095918017</v>
      </c>
      <c r="E225" s="37">
        <f t="shared" ca="1" si="20"/>
        <v>2532031.3445791677</v>
      </c>
      <c r="F225" s="37">
        <f t="shared" ca="1" si="21"/>
        <v>203938553.46729609</v>
      </c>
    </row>
    <row r="226" spans="1:6">
      <c r="A226" s="37">
        <v>10</v>
      </c>
      <c r="B226" s="38">
        <f t="shared" si="18"/>
        <v>43189</v>
      </c>
      <c r="C226" s="37">
        <f t="shared" ca="1" si="22"/>
        <v>5399999.9541709693</v>
      </c>
      <c r="D226" s="37">
        <f t="shared" ca="1" si="19"/>
        <v>2903082.5235139932</v>
      </c>
      <c r="E226" s="37">
        <f t="shared" ca="1" si="20"/>
        <v>2496917.4306569761</v>
      </c>
      <c r="F226" s="37">
        <f t="shared" ca="1" si="21"/>
        <v>201035470.94378209</v>
      </c>
    </row>
    <row r="227" spans="1:6">
      <c r="A227" s="37">
        <v>11</v>
      </c>
      <c r="B227" s="38">
        <f t="shared" si="18"/>
        <v>43220</v>
      </c>
      <c r="C227" s="37">
        <f t="shared" ca="1" si="22"/>
        <v>5399999.9541709693</v>
      </c>
      <c r="D227" s="37">
        <f t="shared" ca="1" si="19"/>
        <v>2938626.3539097509</v>
      </c>
      <c r="E227" s="37">
        <f t="shared" ca="1" si="20"/>
        <v>2461373.6002612184</v>
      </c>
      <c r="F227" s="37">
        <f t="shared" ca="1" si="21"/>
        <v>198096844.58987233</v>
      </c>
    </row>
    <row r="228" spans="1:6">
      <c r="A228" s="37">
        <v>12</v>
      </c>
      <c r="B228" s="38">
        <f t="shared" si="18"/>
        <v>43250</v>
      </c>
      <c r="C228" s="37">
        <f t="shared" ca="1" si="22"/>
        <v>5399999.9541709693</v>
      </c>
      <c r="D228" s="37">
        <f t="shared" ca="1" si="19"/>
        <v>2974605.3644524626</v>
      </c>
      <c r="E228" s="37">
        <f t="shared" ca="1" si="20"/>
        <v>2425394.5897185067</v>
      </c>
      <c r="F228" s="37">
        <f t="shared" ca="1" si="21"/>
        <v>195122239.22541988</v>
      </c>
    </row>
    <row r="229" spans="1:6">
      <c r="A229" s="37">
        <v>13</v>
      </c>
      <c r="B229" s="38">
        <f t="shared" si="18"/>
        <v>43281</v>
      </c>
      <c r="C229" s="37">
        <f t="shared" ca="1" si="22"/>
        <v>5399999.9541709693</v>
      </c>
      <c r="D229" s="37">
        <f t="shared" ca="1" si="19"/>
        <v>3011024.8832611912</v>
      </c>
      <c r="E229" s="37">
        <f t="shared" ca="1" si="20"/>
        <v>2388975.0709097781</v>
      </c>
      <c r="F229" s="37">
        <f t="shared" ref="F229:F276" ca="1" si="23">F228-D229</f>
        <v>192111214.34215868</v>
      </c>
    </row>
    <row r="230" spans="1:6">
      <c r="A230" s="37">
        <v>14</v>
      </c>
      <c r="B230" s="38">
        <f t="shared" si="18"/>
        <v>43311</v>
      </c>
      <c r="C230" s="37">
        <f t="shared" ca="1" si="22"/>
        <v>5399999.9541709693</v>
      </c>
      <c r="D230" s="37">
        <f t="shared" ca="1" si="19"/>
        <v>3047890.303689715</v>
      </c>
      <c r="E230" s="37">
        <f t="shared" ca="1" si="20"/>
        <v>2352109.6504812543</v>
      </c>
      <c r="F230" s="37">
        <f t="shared" ca="1" si="23"/>
        <v>189063324.03846896</v>
      </c>
    </row>
    <row r="231" spans="1:6">
      <c r="A231" s="37">
        <v>15</v>
      </c>
      <c r="B231" s="38">
        <f t="shared" si="18"/>
        <v>43342</v>
      </c>
      <c r="C231" s="37">
        <f t="shared" ca="1" si="22"/>
        <v>5399999.9541709693</v>
      </c>
      <c r="D231" s="37">
        <f t="shared" ca="1" si="19"/>
        <v>3085207.0851252251</v>
      </c>
      <c r="E231" s="37">
        <f t="shared" ca="1" si="20"/>
        <v>2314792.8690457442</v>
      </c>
      <c r="F231" s="37">
        <f t="shared" ca="1" si="23"/>
        <v>185978116.95334372</v>
      </c>
    </row>
    <row r="232" spans="1:6">
      <c r="A232" s="37">
        <v>16</v>
      </c>
      <c r="B232" s="38">
        <f t="shared" si="18"/>
        <v>43373</v>
      </c>
      <c r="C232" s="37">
        <f t="shared" ca="1" si="22"/>
        <v>5399999.9541709693</v>
      </c>
      <c r="D232" s="37">
        <f t="shared" ca="1" si="19"/>
        <v>3122980.7537968084</v>
      </c>
      <c r="E232" s="37">
        <f t="shared" ca="1" si="20"/>
        <v>2277019.2003741609</v>
      </c>
      <c r="F232" s="37">
        <f t="shared" ca="1" si="23"/>
        <v>182855136.1995469</v>
      </c>
    </row>
    <row r="233" spans="1:6">
      <c r="A233" s="37">
        <v>17</v>
      </c>
      <c r="B233" s="38">
        <f t="shared" si="18"/>
        <v>43403</v>
      </c>
      <c r="C233" s="37">
        <f t="shared" ca="1" si="22"/>
        <v>5399999.9541709693</v>
      </c>
      <c r="D233" s="37">
        <f t="shared" ca="1" si="19"/>
        <v>3161216.9035938205</v>
      </c>
      <c r="E233" s="37">
        <f t="shared" ca="1" si="20"/>
        <v>2238783.0505771488</v>
      </c>
      <c r="F233" s="37">
        <f t="shared" ca="1" si="23"/>
        <v>179693919.29595309</v>
      </c>
    </row>
    <row r="234" spans="1:6">
      <c r="A234" s="37">
        <v>18</v>
      </c>
      <c r="B234" s="38">
        <f t="shared" si="18"/>
        <v>43434</v>
      </c>
      <c r="C234" s="37">
        <f t="shared" ca="1" si="22"/>
        <v>5399999.9541709693</v>
      </c>
      <c r="D234" s="37">
        <f t="shared" ca="1" si="19"/>
        <v>3199921.1968942862</v>
      </c>
      <c r="E234" s="37">
        <f t="shared" ca="1" si="20"/>
        <v>2200078.7572766831</v>
      </c>
      <c r="F234" s="37">
        <f t="shared" ca="1" si="23"/>
        <v>176493998.09905881</v>
      </c>
    </row>
    <row r="235" spans="1:6">
      <c r="A235" s="37">
        <v>19</v>
      </c>
      <c r="B235" s="38">
        <f t="shared" si="18"/>
        <v>43464</v>
      </c>
      <c r="C235" s="37">
        <f t="shared" ca="1" si="22"/>
        <v>5399999.9541709693</v>
      </c>
      <c r="D235" s="37">
        <f t="shared" ca="1" si="19"/>
        <v>3239099.3654034361</v>
      </c>
      <c r="E235" s="37">
        <f t="shared" ca="1" si="20"/>
        <v>2160900.5887675332</v>
      </c>
      <c r="F235" s="37">
        <f t="shared" ca="1" si="23"/>
        <v>173254898.73365536</v>
      </c>
    </row>
    <row r="236" spans="1:6">
      <c r="A236" s="37">
        <v>20</v>
      </c>
      <c r="B236" s="38">
        <f t="shared" si="18"/>
        <v>43495</v>
      </c>
      <c r="C236" s="37">
        <f t="shared" ca="1" si="22"/>
        <v>5399999.9541709693</v>
      </c>
      <c r="D236" s="37">
        <f t="shared" ca="1" si="19"/>
        <v>3278757.2110025166</v>
      </c>
      <c r="E236" s="37">
        <f t="shared" ca="1" si="20"/>
        <v>2121242.7431684528</v>
      </c>
      <c r="F236" s="37">
        <f t="shared" ca="1" si="23"/>
        <v>169976141.52265283</v>
      </c>
    </row>
    <row r="237" spans="1:6">
      <c r="A237" s="37">
        <v>21</v>
      </c>
      <c r="B237" s="38">
        <f t="shared" si="18"/>
        <v>43524</v>
      </c>
      <c r="C237" s="37">
        <f t="shared" ca="1" si="22"/>
        <v>5399999.9541709693</v>
      </c>
      <c r="D237" s="37">
        <f t="shared" ca="1" si="19"/>
        <v>3318900.6066079838</v>
      </c>
      <c r="E237" s="37">
        <f t="shared" ca="1" si="20"/>
        <v>2081099.3475629853</v>
      </c>
      <c r="F237" s="37">
        <f t="shared" ca="1" si="23"/>
        <v>166657240.91604486</v>
      </c>
    </row>
    <row r="238" spans="1:6">
      <c r="A238" s="37">
        <v>22</v>
      </c>
      <c r="B238" s="38">
        <f t="shared" si="18"/>
        <v>43554</v>
      </c>
      <c r="C238" s="37">
        <f t="shared" ca="1" si="22"/>
        <v>5399999.9541709693</v>
      </c>
      <c r="D238" s="37">
        <f t="shared" ca="1" si="19"/>
        <v>3359535.4970412264</v>
      </c>
      <c r="E238" s="37">
        <f t="shared" ca="1" si="20"/>
        <v>2040464.4571297432</v>
      </c>
      <c r="F238" s="37">
        <f t="shared" ca="1" si="23"/>
        <v>163297705.41900364</v>
      </c>
    </row>
    <row r="239" spans="1:6">
      <c r="A239" s="37">
        <v>23</v>
      </c>
      <c r="B239" s="38">
        <f t="shared" si="18"/>
        <v>43585</v>
      </c>
      <c r="C239" s="37">
        <f t="shared" ca="1" si="22"/>
        <v>5399999.9541709693</v>
      </c>
      <c r="D239" s="37">
        <f t="shared" ca="1" si="19"/>
        <v>3400667.8999089277</v>
      </c>
      <c r="E239" s="37">
        <f t="shared" ca="1" si="20"/>
        <v>1999332.0542620416</v>
      </c>
      <c r="F239" s="37">
        <f t="shared" ca="1" si="23"/>
        <v>159897037.51909471</v>
      </c>
    </row>
    <row r="240" spans="1:6">
      <c r="A240" s="37">
        <v>24</v>
      </c>
      <c r="B240" s="38">
        <f t="shared" si="18"/>
        <v>43615</v>
      </c>
      <c r="C240" s="37">
        <f t="shared" ca="1" si="22"/>
        <v>5399999.9541709693</v>
      </c>
      <c r="D240" s="37">
        <f t="shared" ca="1" si="19"/>
        <v>3442303.9064942147</v>
      </c>
      <c r="E240" s="37">
        <f t="shared" ca="1" si="20"/>
        <v>1957696.0476767546</v>
      </c>
      <c r="F240" s="37">
        <f t="shared" ca="1" si="23"/>
        <v>156454733.61260051</v>
      </c>
    </row>
    <row r="241" spans="1:6">
      <c r="A241" s="37">
        <v>25</v>
      </c>
      <c r="B241" s="38">
        <f t="shared" si="18"/>
        <v>43646</v>
      </c>
      <c r="C241" s="37">
        <f t="shared" ca="1" si="22"/>
        <v>5399999.9541709693</v>
      </c>
      <c r="D241" s="37">
        <f t="shared" ca="1" si="19"/>
        <v>3484449.6826587114</v>
      </c>
      <c r="E241" s="37">
        <f t="shared" ca="1" si="20"/>
        <v>1915550.2715122576</v>
      </c>
      <c r="F241" s="37">
        <f t="shared" ca="1" si="23"/>
        <v>152970283.9299418</v>
      </c>
    </row>
    <row r="242" spans="1:6">
      <c r="A242" s="37">
        <v>26</v>
      </c>
      <c r="B242" s="38">
        <f t="shared" si="18"/>
        <v>43676</v>
      </c>
      <c r="C242" s="37">
        <f t="shared" ca="1" si="22"/>
        <v>5399999.9541709693</v>
      </c>
      <c r="D242" s="37">
        <f t="shared" ca="1" si="19"/>
        <v>3527111.4697556421</v>
      </c>
      <c r="E242" s="37">
        <f t="shared" ca="1" si="20"/>
        <v>1872888.4844153274</v>
      </c>
      <c r="F242" s="37">
        <f t="shared" ca="1" si="23"/>
        <v>149443172.46018615</v>
      </c>
    </row>
    <row r="243" spans="1:6">
      <c r="A243" s="37">
        <v>27</v>
      </c>
      <c r="B243" s="38">
        <f t="shared" si="18"/>
        <v>43707</v>
      </c>
      <c r="C243" s="37">
        <f t="shared" ca="1" si="22"/>
        <v>5399999.9541709693</v>
      </c>
      <c r="D243" s="37">
        <f t="shared" ca="1" si="19"/>
        <v>3570295.5855541062</v>
      </c>
      <c r="E243" s="37">
        <f t="shared" ca="1" si="20"/>
        <v>1829704.3686168632</v>
      </c>
      <c r="F243" s="37">
        <f t="shared" ca="1" si="23"/>
        <v>145872876.87463206</v>
      </c>
    </row>
    <row r="244" spans="1:6">
      <c r="A244" s="37">
        <v>28</v>
      </c>
      <c r="B244" s="38">
        <f t="shared" si="18"/>
        <v>43738</v>
      </c>
      <c r="C244" s="37">
        <f t="shared" ca="1" si="22"/>
        <v>5399999.9541709693</v>
      </c>
      <c r="D244" s="37">
        <f t="shared" ca="1" si="19"/>
        <v>3614008.4251746796</v>
      </c>
      <c r="E244" s="37">
        <f t="shared" ca="1" si="20"/>
        <v>1785991.5289962897</v>
      </c>
      <c r="F244" s="37">
        <f t="shared" ca="1" si="23"/>
        <v>142258868.44945738</v>
      </c>
    </row>
    <row r="245" spans="1:6">
      <c r="A245" s="37">
        <v>29</v>
      </c>
      <c r="B245" s="38">
        <f t="shared" si="18"/>
        <v>43768</v>
      </c>
      <c r="C245" s="37">
        <f t="shared" ca="1" si="22"/>
        <v>5399999.9541709693</v>
      </c>
      <c r="D245" s="37">
        <f t="shared" ca="1" si="19"/>
        <v>3658256.4620364634</v>
      </c>
      <c r="E245" s="37">
        <f t="shared" ca="1" si="20"/>
        <v>1741743.4921345057</v>
      </c>
      <c r="F245" s="37">
        <f t="shared" ca="1" si="23"/>
        <v>138600611.98742092</v>
      </c>
    </row>
    <row r="246" spans="1:6">
      <c r="A246" s="37">
        <v>30</v>
      </c>
      <c r="B246" s="38">
        <f t="shared" si="18"/>
        <v>43799</v>
      </c>
      <c r="C246" s="37">
        <f t="shared" ca="1" si="22"/>
        <v>5399999.9541709693</v>
      </c>
      <c r="D246" s="37">
        <f t="shared" ca="1" si="19"/>
        <v>3703046.2488157311</v>
      </c>
      <c r="E246" s="37">
        <f t="shared" ca="1" si="20"/>
        <v>1696953.7053552384</v>
      </c>
      <c r="F246" s="37">
        <f t="shared" ca="1" si="23"/>
        <v>134897565.73860517</v>
      </c>
    </row>
    <row r="247" spans="1:6">
      <c r="A247" s="37">
        <v>31</v>
      </c>
      <c r="B247" s="38">
        <f t="shared" si="18"/>
        <v>43829</v>
      </c>
      <c r="C247" s="37">
        <f t="shared" ca="1" si="22"/>
        <v>5399999.9541709693</v>
      </c>
      <c r="D247" s="37">
        <f t="shared" ca="1" si="19"/>
        <v>3748384.4184163096</v>
      </c>
      <c r="E247" s="37">
        <f t="shared" ca="1" si="20"/>
        <v>1651615.5357546597</v>
      </c>
      <c r="F247" s="37">
        <f t="shared" ca="1" si="23"/>
        <v>131149181.32018887</v>
      </c>
    </row>
    <row r="248" spans="1:6">
      <c r="A248" s="37">
        <v>32</v>
      </c>
      <c r="B248" s="38">
        <f t="shared" si="18"/>
        <v>43860</v>
      </c>
      <c r="C248" s="37">
        <f t="shared" ca="1" si="22"/>
        <v>5399999.9541709693</v>
      </c>
      <c r="D248" s="37">
        <f t="shared" ca="1" si="19"/>
        <v>3794277.6849518474</v>
      </c>
      <c r="E248" s="37">
        <f t="shared" ca="1" si="20"/>
        <v>1605722.2692191217</v>
      </c>
      <c r="F248" s="37">
        <f t="shared" ca="1" si="23"/>
        <v>127354903.63523702</v>
      </c>
    </row>
    <row r="249" spans="1:6">
      <c r="A249" s="37">
        <v>33</v>
      </c>
      <c r="B249" s="38">
        <f t="shared" si="18"/>
        <v>43890</v>
      </c>
      <c r="C249" s="37">
        <f t="shared" ca="1" si="22"/>
        <v>5399999.9541709693</v>
      </c>
      <c r="D249" s="37">
        <f t="shared" ca="1" si="19"/>
        <v>3840732.8447401039</v>
      </c>
      <c r="E249" s="37">
        <f t="shared" ca="1" si="20"/>
        <v>1559267.1094308656</v>
      </c>
      <c r="F249" s="37">
        <f t="shared" ca="1" si="23"/>
        <v>123514170.79049692</v>
      </c>
    </row>
    <row r="250" spans="1:6">
      <c r="A250" s="37">
        <v>34</v>
      </c>
      <c r="B250" s="38">
        <f t="shared" si="18"/>
        <v>43920</v>
      </c>
      <c r="C250" s="37">
        <f t="shared" ca="1" si="22"/>
        <v>5399999.9541709693</v>
      </c>
      <c r="D250" s="37">
        <f t="shared" ca="1" si="19"/>
        <v>3887756.7773094117</v>
      </c>
      <c r="E250" s="37">
        <f t="shared" ca="1" si="20"/>
        <v>1512243.1768615576</v>
      </c>
      <c r="F250" s="37">
        <f t="shared" ca="1" si="23"/>
        <v>119626414.0131875</v>
      </c>
    </row>
    <row r="251" spans="1:6">
      <c r="A251" s="37">
        <v>35</v>
      </c>
      <c r="B251" s="38">
        <f t="shared" si="18"/>
        <v>43951</v>
      </c>
      <c r="C251" s="37">
        <f t="shared" ca="1" si="22"/>
        <v>5399999.9541709693</v>
      </c>
      <c r="D251" s="37">
        <f t="shared" ca="1" si="19"/>
        <v>3935356.4464174667</v>
      </c>
      <c r="E251" s="37">
        <f t="shared" ca="1" si="20"/>
        <v>1464643.5077535028</v>
      </c>
      <c r="F251" s="37">
        <f t="shared" ca="1" si="23"/>
        <v>115691057.56677003</v>
      </c>
    </row>
    <row r="252" spans="1:6">
      <c r="A252" s="37">
        <v>36</v>
      </c>
      <c r="B252" s="38">
        <f t="shared" si="18"/>
        <v>43981</v>
      </c>
      <c r="C252" s="37">
        <f t="shared" ca="1" si="22"/>
        <v>5399999.9541709693</v>
      </c>
      <c r="D252" s="37">
        <f t="shared" ca="1" si="19"/>
        <v>3983538.9010825865</v>
      </c>
      <c r="E252" s="37">
        <f t="shared" ca="1" si="20"/>
        <v>1416461.0530883831</v>
      </c>
      <c r="F252" s="37">
        <f t="shared" ca="1" si="23"/>
        <v>111707518.66568744</v>
      </c>
    </row>
    <row r="253" spans="1:6">
      <c r="A253" s="37">
        <v>37</v>
      </c>
      <c r="B253" s="38">
        <f t="shared" si="18"/>
        <v>44012</v>
      </c>
      <c r="C253" s="37">
        <f t="shared" ca="1" si="22"/>
        <v>5399999.9541709693</v>
      </c>
      <c r="D253" s="37">
        <f t="shared" ca="1" si="19"/>
        <v>4032311.2766275974</v>
      </c>
      <c r="E253" s="37">
        <f t="shared" ca="1" si="20"/>
        <v>1367688.6775433721</v>
      </c>
      <c r="F253" s="37">
        <f t="shared" ca="1" si="23"/>
        <v>107675207.38905984</v>
      </c>
    </row>
    <row r="254" spans="1:6">
      <c r="A254" s="37">
        <v>38</v>
      </c>
      <c r="B254" s="38">
        <f t="shared" si="18"/>
        <v>44042</v>
      </c>
      <c r="C254" s="37">
        <f t="shared" ca="1" si="22"/>
        <v>5399999.9541709693</v>
      </c>
      <c r="D254" s="37">
        <f t="shared" ca="1" si="19"/>
        <v>4081680.7957365019</v>
      </c>
      <c r="E254" s="37">
        <f t="shared" ca="1" si="20"/>
        <v>1318319.1584344672</v>
      </c>
      <c r="F254" s="37">
        <f t="shared" ca="1" si="23"/>
        <v>103593526.59332334</v>
      </c>
    </row>
    <row r="255" spans="1:6">
      <c r="A255" s="37">
        <v>39</v>
      </c>
      <c r="B255" s="38">
        <f t="shared" si="18"/>
        <v>44073</v>
      </c>
      <c r="C255" s="37">
        <f t="shared" ca="1" si="22"/>
        <v>5399999.9541709693</v>
      </c>
      <c r="D255" s="37">
        <f t="shared" ca="1" si="19"/>
        <v>4131654.7695240853</v>
      </c>
      <c r="E255" s="37">
        <f t="shared" ca="1" si="20"/>
        <v>1268345.1846468837</v>
      </c>
      <c r="F255" s="37">
        <f t="shared" ca="1" si="23"/>
        <v>99461871.823799253</v>
      </c>
    </row>
    <row r="256" spans="1:6">
      <c r="A256" s="37">
        <v>40</v>
      </c>
      <c r="B256" s="38">
        <f t="shared" si="18"/>
        <v>44104</v>
      </c>
      <c r="C256" s="37">
        <f t="shared" ca="1" si="22"/>
        <v>5399999.9541709693</v>
      </c>
      <c r="D256" s="37">
        <f t="shared" ca="1" si="19"/>
        <v>4182240.5986186126</v>
      </c>
      <c r="E256" s="37">
        <f t="shared" ca="1" si="20"/>
        <v>1217759.3555523567</v>
      </c>
      <c r="F256" s="37">
        <f t="shared" ca="1" si="23"/>
        <v>95279631.225180641</v>
      </c>
    </row>
    <row r="257" spans="1:6">
      <c r="A257" s="37">
        <v>41</v>
      </c>
      <c r="B257" s="38">
        <f t="shared" si="18"/>
        <v>44134</v>
      </c>
      <c r="C257" s="37">
        <f t="shared" ca="1" si="22"/>
        <v>5399999.9541709693</v>
      </c>
      <c r="D257" s="37">
        <f t="shared" ca="1" si="19"/>
        <v>4233445.7742577875</v>
      </c>
      <c r="E257" s="37">
        <f t="shared" ca="1" si="20"/>
        <v>1166554.179913182</v>
      </c>
      <c r="F257" s="37">
        <f t="shared" ca="1" si="23"/>
        <v>91046185.450922847</v>
      </c>
    </row>
    <row r="258" spans="1:6">
      <c r="A258" s="37">
        <v>42</v>
      </c>
      <c r="B258" s="38">
        <f t="shared" si="18"/>
        <v>44165</v>
      </c>
      <c r="C258" s="37">
        <f t="shared" ca="1" si="22"/>
        <v>5399999.9541709693</v>
      </c>
      <c r="D258" s="37">
        <f t="shared" ca="1" si="19"/>
        <v>4285277.8793981252</v>
      </c>
      <c r="E258" s="37">
        <f t="shared" ca="1" si="20"/>
        <v>1114722.0747728439</v>
      </c>
      <c r="F258" s="37">
        <f t="shared" ca="1" si="23"/>
        <v>86760907.571524724</v>
      </c>
    </row>
    <row r="259" spans="1:6">
      <c r="A259" s="37">
        <v>43</v>
      </c>
      <c r="B259" s="38">
        <f t="shared" si="18"/>
        <v>44195</v>
      </c>
      <c r="C259" s="37">
        <f t="shared" ca="1" si="22"/>
        <v>5399999.9541709693</v>
      </c>
      <c r="D259" s="37">
        <f t="shared" ca="1" si="19"/>
        <v>4337744.5898379143</v>
      </c>
      <c r="E259" s="37">
        <f t="shared" ca="1" si="20"/>
        <v>1062255.3643330554</v>
      </c>
      <c r="F259" s="37">
        <f t="shared" ca="1" si="23"/>
        <v>82423162.981686816</v>
      </c>
    </row>
    <row r="260" spans="1:6">
      <c r="A260" s="37">
        <v>44</v>
      </c>
      <c r="B260" s="38">
        <f t="shared" si="18"/>
        <v>44226</v>
      </c>
      <c r="C260" s="37">
        <f t="shared" ca="1" si="22"/>
        <v>5399999.9541709693</v>
      </c>
      <c r="D260" s="37">
        <f t="shared" ca="1" si="19"/>
        <v>4390853.6753539154</v>
      </c>
      <c r="E260" s="37">
        <f t="shared" ca="1" si="20"/>
        <v>1009146.2788170539</v>
      </c>
      <c r="F260" s="37">
        <f t="shared" ca="1" si="23"/>
        <v>78032309.306332901</v>
      </c>
    </row>
    <row r="261" spans="1:6">
      <c r="A261" s="37">
        <v>45</v>
      </c>
      <c r="B261" s="38">
        <f t="shared" si="18"/>
        <v>44255</v>
      </c>
      <c r="C261" s="37">
        <f t="shared" ca="1" si="22"/>
        <v>5399999.9541709693</v>
      </c>
      <c r="D261" s="37">
        <f t="shared" ca="1" si="19"/>
        <v>4444613.0008519925</v>
      </c>
      <c r="E261" s="37">
        <f t="shared" ca="1" si="20"/>
        <v>955386.95331897645</v>
      </c>
      <c r="F261" s="37">
        <f t="shared" ca="1" si="23"/>
        <v>73587696.305480912</v>
      </c>
    </row>
    <row r="262" spans="1:6">
      <c r="A262" s="37">
        <v>46</v>
      </c>
      <c r="B262" s="38">
        <f t="shared" si="18"/>
        <v>44285</v>
      </c>
      <c r="C262" s="37">
        <f t="shared" ca="1" si="22"/>
        <v>5399999.9541709693</v>
      </c>
      <c r="D262" s="37">
        <f t="shared" ca="1" si="19"/>
        <v>4499030.5275318203</v>
      </c>
      <c r="E262" s="37">
        <f t="shared" ca="1" si="20"/>
        <v>900969.42663914931</v>
      </c>
      <c r="F262" s="37">
        <f t="shared" ca="1" si="23"/>
        <v>69088665.777949095</v>
      </c>
    </row>
    <row r="263" spans="1:6">
      <c r="A263" s="37">
        <v>47</v>
      </c>
      <c r="B263" s="38">
        <f t="shared" si="18"/>
        <v>44316</v>
      </c>
      <c r="C263" s="37">
        <f t="shared" ca="1" si="22"/>
        <v>5399999.9541709693</v>
      </c>
      <c r="D263" s="37">
        <f t="shared" ca="1" si="19"/>
        <v>4554114.3140658531</v>
      </c>
      <c r="E263" s="37">
        <f t="shared" ca="1" si="20"/>
        <v>845885.64010511618</v>
      </c>
      <c r="F263" s="37">
        <f t="shared" ca="1" si="23"/>
        <v>64534551.463883244</v>
      </c>
    </row>
    <row r="264" spans="1:6">
      <c r="A264" s="37">
        <v>48</v>
      </c>
      <c r="B264" s="38">
        <f t="shared" si="18"/>
        <v>44346</v>
      </c>
      <c r="C264" s="37">
        <f t="shared" ca="1" si="22"/>
        <v>5399999.9541709693</v>
      </c>
      <c r="D264" s="37">
        <f t="shared" ca="1" si="19"/>
        <v>4609872.5177927371</v>
      </c>
      <c r="E264" s="37">
        <f t="shared" ca="1" si="20"/>
        <v>790127.43637823244</v>
      </c>
      <c r="F264" s="37">
        <f t="shared" ca="1" si="23"/>
        <v>59924678.946090505</v>
      </c>
    </row>
    <row r="265" spans="1:6">
      <c r="A265" s="37">
        <v>49</v>
      </c>
      <c r="B265" s="38">
        <f t="shared" si="18"/>
        <v>44377</v>
      </c>
      <c r="C265" s="37">
        <f t="shared" ca="1" si="22"/>
        <v>5399999.9541709693</v>
      </c>
      <c r="D265" s="37">
        <f t="shared" ca="1" si="19"/>
        <v>4666313.3959253216</v>
      </c>
      <c r="E265" s="37">
        <f t="shared" ca="1" si="20"/>
        <v>733686.55824564782</v>
      </c>
      <c r="F265" s="37">
        <f t="shared" ca="1" si="23"/>
        <v>55258365.550165184</v>
      </c>
    </row>
    <row r="266" spans="1:6">
      <c r="A266" s="37">
        <v>50</v>
      </c>
      <c r="B266" s="38">
        <f t="shared" si="18"/>
        <v>44407</v>
      </c>
      <c r="C266" s="37">
        <f t="shared" ca="1" si="22"/>
        <v>5399999.9541709693</v>
      </c>
      <c r="D266" s="37">
        <f t="shared" ca="1" si="19"/>
        <v>4723445.3067734707</v>
      </c>
      <c r="E266" s="37">
        <f t="shared" ca="1" si="20"/>
        <v>676554.6473974986</v>
      </c>
      <c r="F266" s="37">
        <f t="shared" ca="1" si="23"/>
        <v>50534920.243391715</v>
      </c>
    </row>
    <row r="267" spans="1:6">
      <c r="A267" s="37">
        <v>51</v>
      </c>
      <c r="B267" s="38">
        <f t="shared" si="18"/>
        <v>44438</v>
      </c>
      <c r="C267" s="37">
        <f t="shared" ca="1" si="22"/>
        <v>5399999.9541709693</v>
      </c>
      <c r="D267" s="37">
        <f t="shared" ca="1" si="19"/>
        <v>4781276.7109818412</v>
      </c>
      <c r="E267" s="37">
        <f t="shared" ca="1" si="20"/>
        <v>618723.24318912812</v>
      </c>
      <c r="F267" s="37">
        <f t="shared" ca="1" si="23"/>
        <v>45753643.532409877</v>
      </c>
    </row>
    <row r="268" spans="1:6">
      <c r="A268" s="37">
        <v>52</v>
      </c>
      <c r="B268" s="38">
        <f t="shared" si="18"/>
        <v>44469</v>
      </c>
      <c r="C268" s="37">
        <f t="shared" ca="1" si="22"/>
        <v>5399999.9541709693</v>
      </c>
      <c r="D268" s="37">
        <f t="shared" ca="1" si="19"/>
        <v>4839816.172782816</v>
      </c>
      <c r="E268" s="37">
        <f t="shared" ca="1" si="20"/>
        <v>560183.78138815344</v>
      </c>
      <c r="F268" s="37">
        <f t="shared" ca="1" si="23"/>
        <v>40913827.359627061</v>
      </c>
    </row>
    <row r="269" spans="1:6">
      <c r="A269" s="37">
        <v>53</v>
      </c>
      <c r="B269" s="38">
        <f t="shared" si="18"/>
        <v>44499</v>
      </c>
      <c r="C269" s="37">
        <f t="shared" ca="1" si="22"/>
        <v>5399999.9541709693</v>
      </c>
      <c r="D269" s="37">
        <f t="shared" ca="1" si="19"/>
        <v>4899072.3612647783</v>
      </c>
      <c r="E269" s="37">
        <f t="shared" ca="1" si="20"/>
        <v>500927.59290619066</v>
      </c>
      <c r="F269" s="37">
        <f t="shared" ca="1" si="23"/>
        <v>36014754.99836228</v>
      </c>
    </row>
    <row r="270" spans="1:6">
      <c r="A270" s="37">
        <v>54</v>
      </c>
      <c r="B270" s="38">
        <f t="shared" si="18"/>
        <v>44530</v>
      </c>
      <c r="C270" s="37">
        <f t="shared" ca="1" si="22"/>
        <v>5399999.9541709693</v>
      </c>
      <c r="D270" s="37">
        <f t="shared" ca="1" si="19"/>
        <v>4959054.0516559165</v>
      </c>
      <c r="E270" s="37">
        <f t="shared" ca="1" si="20"/>
        <v>440945.90251505282</v>
      </c>
      <c r="F270" s="37">
        <f t="shared" ca="1" si="23"/>
        <v>31055700.946706362</v>
      </c>
    </row>
    <row r="271" spans="1:6">
      <c r="A271" s="37">
        <v>55</v>
      </c>
      <c r="B271" s="38">
        <f t="shared" si="18"/>
        <v>44560</v>
      </c>
      <c r="C271" s="37">
        <f t="shared" ca="1" si="22"/>
        <v>5399999.9541709693</v>
      </c>
      <c r="D271" s="37">
        <f t="shared" ca="1" si="19"/>
        <v>5019770.1266237395</v>
      </c>
      <c r="E271" s="37">
        <f t="shared" ca="1" si="20"/>
        <v>380229.82754722965</v>
      </c>
      <c r="F271" s="37">
        <f t="shared" ca="1" si="23"/>
        <v>26035930.820082624</v>
      </c>
    </row>
    <row r="272" spans="1:6">
      <c r="A272" s="37">
        <v>56</v>
      </c>
      <c r="B272" s="38">
        <f t="shared" si="18"/>
        <v>44591</v>
      </c>
      <c r="C272" s="37">
        <f t="shared" ca="1" si="22"/>
        <v>5399999.9541709693</v>
      </c>
      <c r="D272" s="37">
        <f t="shared" ca="1" si="19"/>
        <v>5081229.577590513</v>
      </c>
      <c r="E272" s="37">
        <f t="shared" ca="1" si="20"/>
        <v>318770.37658045621</v>
      </c>
      <c r="F272" s="37">
        <f t="shared" ca="1" si="23"/>
        <v>20954701.24249211</v>
      </c>
    </row>
    <row r="273" spans="1:6">
      <c r="A273" s="37">
        <v>57</v>
      </c>
      <c r="B273" s="38">
        <f t="shared" si="18"/>
        <v>44620</v>
      </c>
      <c r="C273" s="37">
        <f t="shared" ca="1" si="22"/>
        <v>5399999.9541709693</v>
      </c>
      <c r="D273" s="37">
        <f t="shared" ca="1" si="19"/>
        <v>5143441.5060647931</v>
      </c>
      <c r="E273" s="37">
        <f t="shared" ca="1" si="20"/>
        <v>256558.44810617628</v>
      </c>
      <c r="F273" s="37">
        <f t="shared" ca="1" si="23"/>
        <v>15811259.736427316</v>
      </c>
    </row>
    <row r="274" spans="1:6">
      <c r="A274" s="37">
        <v>58</v>
      </c>
      <c r="B274" s="38">
        <f t="shared" si="18"/>
        <v>44650</v>
      </c>
      <c r="C274" s="37">
        <f t="shared" ca="1" si="22"/>
        <v>5399999.9541709693</v>
      </c>
      <c r="D274" s="37">
        <f t="shared" ca="1" si="19"/>
        <v>5206415.1249892656</v>
      </c>
      <c r="E274" s="37">
        <f t="shared" ca="1" si="20"/>
        <v>193584.82918170336</v>
      </c>
      <c r="F274" s="37">
        <f t="shared" ca="1" si="23"/>
        <v>10604844.611438051</v>
      </c>
    </row>
    <row r="275" spans="1:6">
      <c r="A275" s="37">
        <v>59</v>
      </c>
      <c r="B275" s="38">
        <f t="shared" si="18"/>
        <v>44681</v>
      </c>
      <c r="C275" s="37">
        <f t="shared" ca="1" si="22"/>
        <v>5399999.9541709693</v>
      </c>
      <c r="D275" s="37">
        <f t="shared" ca="1" si="19"/>
        <v>5270159.7601050902</v>
      </c>
      <c r="E275" s="37">
        <f t="shared" ca="1" si="20"/>
        <v>129840.19406587906</v>
      </c>
      <c r="F275" s="37">
        <f t="shared" ca="1" si="23"/>
        <v>5334684.8513329607</v>
      </c>
    </row>
    <row r="276" spans="1:6">
      <c r="A276" s="37">
        <v>60</v>
      </c>
      <c r="B276" s="38">
        <f t="shared" si="18"/>
        <v>44711</v>
      </c>
      <c r="C276" s="37">
        <f t="shared" ca="1" si="22"/>
        <v>5399999.9541709693</v>
      </c>
      <c r="D276" s="37">
        <f t="shared" ca="1" si="19"/>
        <v>5334684.851332942</v>
      </c>
      <c r="E276" s="37">
        <f t="shared" ca="1" si="20"/>
        <v>65315.102838027378</v>
      </c>
      <c r="F276" s="37">
        <f t="shared" ca="1" si="23"/>
        <v>1.862645149230957E-8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2023-01-12T09:21:07Z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