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 codeName="ThisWorkbook"/>
  <mc:AlternateContent>
    <mc:Choice Requires="x15">
      <x15ac:absPath xmlns:x15ac="http://schemas.microsoft.com/office/spreadsheetml/2010/11/ac" url="C:\Users\jeremy.andreas\git\NAP-CF4W-UF-Sprint17\Simulasi\"/>
    </mc:Choice>
  </mc:AlternateContent>
  <bookViews>
    <workbookView activeTab="2" firstSheet="1" windowHeight="7650" windowWidth="20490" xWindow="0" yWindow="0"/>
  </bookViews>
  <sheets>
    <sheet name="RefYieldItem" r:id="rId1" sheetId="11"/>
    <sheet name="Gross Yield (CF)" r:id="rId2" sheetId="6"/>
    <sheet name="Regular Fixed" r:id="rId3" sheetId="12"/>
    <sheet name="Regular Fixed - Weekly" r:id="rId4" sheetId="13"/>
  </sheets>
  <calcPr calcId="162913"/>
</workbook>
</file>

<file path=xl/calcChain.xml><?xml version="1.0" encoding="utf-8"?>
<calcChain xmlns="http://schemas.openxmlformats.org/spreadsheetml/2006/main">
  <c i="12" l="1" r="B214"/>
  <c i="12" r="B148"/>
  <c i="12" r="E217"/>
  <c i="12" r="F153"/>
  <c i="12" l="1" r="B4"/>
  <c i="12" l="1" r="B9"/>
  <c i="12" r="B11"/>
  <c i="12" r="B10"/>
  <c i="12" r="B7"/>
  <c i="12" r="B6"/>
  <c i="12" r="B3"/>
  <c i="6" r="B7"/>
  <c i="6" r="B18"/>
  <c i="12" r="B5"/>
  <c i="6" r="B13"/>
  <c i="6" r="B12"/>
  <c i="12" l="1" r="C154"/>
  <c i="12" r="E154"/>
  <c i="12" r="E153"/>
  <c i="12" r="C153" s="1"/>
  <c i="12" r="E152"/>
  <c i="12" r="E151"/>
  <c i="12" r="C151" s="1"/>
  <c i="6" r="B15"/>
  <c i="12" l="1" r="D154"/>
  <c i="12" r="F154" s="1"/>
  <c i="12" r="E155" s="1"/>
  <c i="6" r="C37"/>
  <c i="6" l="1" r="J22"/>
  <c i="6" r="J23"/>
  <c i="6" r="G25"/>
  <c i="6" r="G26"/>
  <c i="6" r="G27"/>
  <c i="6" r="G28"/>
  <c i="6" r="G29"/>
  <c i="6" r="G30"/>
  <c i="6" r="G31"/>
  <c i="6" r="G32"/>
  <c i="6" r="G33"/>
  <c i="6" r="G34"/>
  <c i="6" r="G35"/>
  <c i="6" r="G36"/>
  <c i="6" r="G37"/>
  <c i="6" r="G38"/>
  <c i="6" r="G39"/>
  <c i="6" r="G40"/>
  <c i="6" r="G41"/>
  <c i="6" r="G42"/>
  <c i="6" r="G43"/>
  <c i="6" r="G44"/>
  <c i="6" r="G45"/>
  <c i="6" r="G46"/>
  <c i="6" r="G47"/>
  <c i="6" r="G48"/>
  <c i="6" r="G49"/>
  <c i="6" r="G50"/>
  <c i="6" r="G51"/>
  <c i="6" r="G52"/>
  <c i="6" r="G53"/>
  <c i="6" r="G54"/>
  <c i="6" r="G55"/>
  <c i="6" r="G56"/>
  <c i="6" r="G57"/>
  <c i="6" r="G58"/>
  <c i="6" r="G59"/>
  <c i="6" r="G60"/>
  <c i="6" r="G61"/>
  <c i="6" r="G62"/>
  <c i="6" r="G63"/>
  <c i="6" r="G64"/>
  <c i="6" r="G65"/>
  <c i="6" r="G66"/>
  <c i="6" r="G67"/>
  <c i="6" r="G68"/>
  <c i="6" r="G69"/>
  <c i="6" r="G70"/>
  <c i="6" r="G71"/>
  <c i="6" r="G72"/>
  <c i="6" r="G73"/>
  <c i="6" r="G74"/>
  <c i="6" r="G75"/>
  <c i="6" r="G76"/>
  <c i="6" r="G77"/>
  <c i="6" r="G78"/>
  <c i="6" r="G79"/>
  <c i="6" r="G80"/>
  <c i="6" r="G81"/>
  <c i="6" r="G24"/>
  <c i="6" r="J25"/>
  <c i="6" l="1" r="J80"/>
  <c i="6" r="J72"/>
  <c i="6" r="J64"/>
  <c i="6" r="J56"/>
  <c i="6" r="J48"/>
  <c i="6" r="J32"/>
  <c i="6" r="J40"/>
  <c i="6" r="J24"/>
  <c i="6" r="J78"/>
  <c i="6" r="J70"/>
  <c i="6" r="J62"/>
  <c i="6" r="J54"/>
  <c i="6" r="J46"/>
  <c i="6" r="J38"/>
  <c i="6" r="J30"/>
  <c i="6" r="J77"/>
  <c i="6" r="J69"/>
  <c i="6" r="J61"/>
  <c i="6" r="J53"/>
  <c i="6" r="J45"/>
  <c i="6" r="J37"/>
  <c i="6" r="J29"/>
  <c i="6" r="J63"/>
  <c i="6" r="J39"/>
  <c i="6" r="J60"/>
  <c i="6" r="J36"/>
  <c i="6" r="J75"/>
  <c i="6" r="J67"/>
  <c i="6" r="J59"/>
  <c i="6" r="J51"/>
  <c i="6" r="J43"/>
  <c i="6" r="J35"/>
  <c i="6" r="J27"/>
  <c i="6" r="J71"/>
  <c i="6" r="J31"/>
  <c i="6" r="J68"/>
  <c i="6" r="J44"/>
  <c i="6" r="J74"/>
  <c i="6" r="J66"/>
  <c i="6" r="J58"/>
  <c i="6" r="J50"/>
  <c i="6" r="J42"/>
  <c i="6" r="J34"/>
  <c i="6" r="J26"/>
  <c i="6" r="J79"/>
  <c i="6" r="J55"/>
  <c i="6" r="J47"/>
  <c i="6" r="J76"/>
  <c i="6" r="J52"/>
  <c i="6" r="J28"/>
  <c i="6" r="J81"/>
  <c i="6" r="J73"/>
  <c i="6" r="J65"/>
  <c i="6" r="J57"/>
  <c i="6" r="J49"/>
  <c i="6" r="J41"/>
  <c i="6" r="J33"/>
  <c i="6" r="B31"/>
  <c i="6" r="B30"/>
  <c i="6" r="B29"/>
  <c i="6" r="B28"/>
  <c i="6" r="B27"/>
  <c i="6" r="B25"/>
  <c i="13" r="B3"/>
  <c i="12" l="1" r="B14"/>
  <c i="6" r="G20"/>
  <c i="6" r="G22"/>
  <c i="6" r="G21"/>
  <c i="6" l="1" r="G23"/>
  <c i="6" r="C21"/>
  <c i="6" r="B22"/>
  <c i="6" l="1" r="B19"/>
  <c i="13" r="B230"/>
  <c i="13" r="B231"/>
  <c i="13" r="B232"/>
  <c i="13" r="B233"/>
  <c i="13" r="B234"/>
  <c i="13" r="B235"/>
  <c i="13" r="B236"/>
  <c i="13" r="B237"/>
  <c i="13" r="B238"/>
  <c i="13" r="B239"/>
  <c i="13" r="B240"/>
  <c i="13" r="B241"/>
  <c i="13" r="B242"/>
  <c i="13" r="B243"/>
  <c i="13" r="B244"/>
  <c i="13" r="B245"/>
  <c i="13" r="B246"/>
  <c i="13" r="B247"/>
  <c i="13" r="B248"/>
  <c i="13" r="B249"/>
  <c i="13" r="B250"/>
  <c i="13" r="B251"/>
  <c i="13" r="B252"/>
  <c i="13" r="B253"/>
  <c i="13" r="B254"/>
  <c i="13" r="B255"/>
  <c i="13" r="B256"/>
  <c i="13" r="B257"/>
  <c i="13" r="B258"/>
  <c i="13" r="B259"/>
  <c i="13" r="B260"/>
  <c i="13" r="B261"/>
  <c i="13" r="B262"/>
  <c i="13" r="B263"/>
  <c i="13" r="B264"/>
  <c i="13" r="B265"/>
  <c i="13" r="B266"/>
  <c i="13" r="B267"/>
  <c i="13" r="B268"/>
  <c i="13" r="B269"/>
  <c i="13" r="B270"/>
  <c i="13" r="B271"/>
  <c i="13" r="B272"/>
  <c i="13" r="B273"/>
  <c i="13" r="B274"/>
  <c i="13" r="B275"/>
  <c i="13" r="B276"/>
  <c i="13" r="B277"/>
  <c i="13" r="B164"/>
  <c i="13" r="B165"/>
  <c i="13" r="B166"/>
  <c i="13" r="B167"/>
  <c i="13" r="B168"/>
  <c i="13" r="B169"/>
  <c i="13" r="B170"/>
  <c i="13" r="B171"/>
  <c i="13" r="B172"/>
  <c i="13" r="B173"/>
  <c i="13" r="B174"/>
  <c i="13" r="B175"/>
  <c i="13" r="B176"/>
  <c i="13" r="B177"/>
  <c i="13" r="B178"/>
  <c i="13" r="B179"/>
  <c i="13" r="B180"/>
  <c i="13" r="B181"/>
  <c i="13" r="B182"/>
  <c i="13" r="B183"/>
  <c i="13" r="B184"/>
  <c i="13" r="B185"/>
  <c i="13" r="B186"/>
  <c i="13" r="B187"/>
  <c i="13" r="B188"/>
  <c i="13" r="B189"/>
  <c i="13" r="B190"/>
  <c i="13" r="B191"/>
  <c i="13" r="B192"/>
  <c i="13" r="B193"/>
  <c i="13" r="B194"/>
  <c i="13" r="B195"/>
  <c i="13" r="B196"/>
  <c i="13" r="B197"/>
  <c i="13" r="B198"/>
  <c i="13" r="B199"/>
  <c i="13" r="B200"/>
  <c i="13" r="B201"/>
  <c i="13" r="B202"/>
  <c i="13" r="B203"/>
  <c i="13" r="B204"/>
  <c i="13" r="B205"/>
  <c i="13" r="B206"/>
  <c i="13" r="B207"/>
  <c i="13" r="B208"/>
  <c i="13" r="B209"/>
  <c i="13" r="B210"/>
  <c i="13" r="B211"/>
  <c i="13" r="B94"/>
  <c i="13" r="B95"/>
  <c i="13" r="B96"/>
  <c i="13" r="B97"/>
  <c i="13" r="B98"/>
  <c i="13" r="B99"/>
  <c i="13" r="B100"/>
  <c i="13" r="B101"/>
  <c i="13" r="B102"/>
  <c i="13" r="B103"/>
  <c i="13" r="B104"/>
  <c i="13" r="B105"/>
  <c i="13" r="B106"/>
  <c i="13" r="B107"/>
  <c i="13" r="B108"/>
  <c i="13" r="B109"/>
  <c i="13" r="B110"/>
  <c i="13" r="B111"/>
  <c i="13" r="B112"/>
  <c i="13" r="B113"/>
  <c i="13" r="B114"/>
  <c i="13" r="B115"/>
  <c i="13" r="B116"/>
  <c i="13" r="B117"/>
  <c i="13" r="B118"/>
  <c i="13" r="B119"/>
  <c i="13" r="B120"/>
  <c i="13" r="B121"/>
  <c i="13" r="B122"/>
  <c i="13" r="B123"/>
  <c i="13" r="B124"/>
  <c i="13" r="B125"/>
  <c i="13" r="B126"/>
  <c i="13" r="B127"/>
  <c i="13" r="B128"/>
  <c i="13" r="B129"/>
  <c i="13" r="B130"/>
  <c i="13" r="B131"/>
  <c i="13" r="B132"/>
  <c i="13" r="B133"/>
  <c i="13" r="B134"/>
  <c i="13" r="B135"/>
  <c i="13" r="B136"/>
  <c i="13" r="B137"/>
  <c i="13" r="B138"/>
  <c i="13" r="B139"/>
  <c i="13" r="B140"/>
  <c i="13" r="B141"/>
  <c i="13" r="B69"/>
  <c i="13" r="B70"/>
  <c i="13" r="B71"/>
  <c i="13" r="B72"/>
  <c i="13" r="B73"/>
  <c i="13" r="B74"/>
  <c i="13" r="B75"/>
  <c i="13" r="B76"/>
  <c i="12" r="B236"/>
  <c i="12" r="B260"/>
  <c i="12" r="B267"/>
  <c i="12" r="B268"/>
  <c i="12" r="B275"/>
  <c i="12" r="B276"/>
  <c i="12" r="B169"/>
  <c i="12" r="B170"/>
  <c i="12" r="B177"/>
  <c i="12" r="B178"/>
  <c i="12" r="B183"/>
  <c i="12" r="B184"/>
  <c i="12" r="B185"/>
  <c i="12" r="B186"/>
  <c i="12" r="B187"/>
  <c i="12" r="B188"/>
  <c i="12" r="B189"/>
  <c i="12" r="B190"/>
  <c i="12" r="B191"/>
  <c i="12" r="B192"/>
  <c i="12" r="B193"/>
  <c i="12" r="B194"/>
  <c i="12" r="B195"/>
  <c i="12" r="B196"/>
  <c i="12" r="B197"/>
  <c i="12" r="B198"/>
  <c i="12" r="B199"/>
  <c i="12" r="B200"/>
  <c i="12" r="B201"/>
  <c i="12" r="B202"/>
  <c i="12" r="B203"/>
  <c i="12" r="B204"/>
  <c i="12" r="B205"/>
  <c i="12" r="B206"/>
  <c i="12" r="B207"/>
  <c i="12" r="B208"/>
  <c i="12" r="B209"/>
  <c i="12" r="B210"/>
  <c i="12" r="B95"/>
  <c i="12" r="B96"/>
  <c i="12" r="B97"/>
  <c i="12" r="B98"/>
  <c i="12" r="B99"/>
  <c i="12" r="B100"/>
  <c i="12" r="B101"/>
  <c i="12" r="B102"/>
  <c i="12" r="B103"/>
  <c i="12" r="B104"/>
  <c i="12" r="B105"/>
  <c i="12" r="B106"/>
  <c i="12" r="B107"/>
  <c i="12" r="B108"/>
  <c i="12" r="B109"/>
  <c i="12" r="B110"/>
  <c i="12" r="B111"/>
  <c i="12" r="B112"/>
  <c i="12" r="B113"/>
  <c i="12" r="B114"/>
  <c i="12" r="B115"/>
  <c i="12" r="B116"/>
  <c i="12" r="B117"/>
  <c i="12" r="B118"/>
  <c i="12" r="B119"/>
  <c i="12" r="B120"/>
  <c i="12" r="B121"/>
  <c i="12" r="B122"/>
  <c i="12" r="B123"/>
  <c i="12" r="B124"/>
  <c i="12" r="B125"/>
  <c i="12" r="B126"/>
  <c i="12" r="B127"/>
  <c i="12" r="B128"/>
  <c i="12" r="B129"/>
  <c i="12" r="B130"/>
  <c i="12" r="B131"/>
  <c i="12" r="B132"/>
  <c i="12" r="B133"/>
  <c i="12" r="B134"/>
  <c i="12" r="B135"/>
  <c i="12" r="B136"/>
  <c i="12" r="B137"/>
  <c i="12" r="B138"/>
  <c i="12" r="B139"/>
  <c i="12" r="B140"/>
  <c i="12" r="B141"/>
  <c i="12" r="B142"/>
  <c i="12" r="B83"/>
  <c i="12" r="B17"/>
  <c i="12" r="B29"/>
  <c i="12" r="B30"/>
  <c i="12" r="B31"/>
  <c i="12" r="B32"/>
  <c i="12" r="B33"/>
  <c i="12" r="B34"/>
  <c i="12" r="B35"/>
  <c i="12" r="B36"/>
  <c i="12" r="B37"/>
  <c i="12" r="B38"/>
  <c i="12" r="B39"/>
  <c i="12" r="B40"/>
  <c i="12" r="B41"/>
  <c i="12" r="B42"/>
  <c i="12" r="B43"/>
  <c i="12" r="B44"/>
  <c i="12" r="B45"/>
  <c i="12" r="B46"/>
  <c i="12" r="B47"/>
  <c i="12" r="B48"/>
  <c i="12" r="B49"/>
  <c i="12" r="B50"/>
  <c i="12" r="B51"/>
  <c i="12" r="B52"/>
  <c i="12" r="B53"/>
  <c i="12" r="B54"/>
  <c i="12" r="B55"/>
  <c i="12" r="B56"/>
  <c i="12" r="B57"/>
  <c i="12" r="B58"/>
  <c i="12" r="B59"/>
  <c i="12" r="B60"/>
  <c i="12" r="B61"/>
  <c i="12" r="B62"/>
  <c i="12" r="B63"/>
  <c i="12" r="B64"/>
  <c i="12" r="B65"/>
  <c i="12" r="B66"/>
  <c i="12" r="B67"/>
  <c i="12" r="B68"/>
  <c i="12" r="B69"/>
  <c i="12" r="B70"/>
  <c i="12" r="B71"/>
  <c i="12" r="B72"/>
  <c i="12" r="B73"/>
  <c i="12" r="B74"/>
  <c i="12" r="B75"/>
  <c i="12" r="B76"/>
  <c i="13" r="B11"/>
  <c i="13" r="B9"/>
  <c i="13" r="B10"/>
  <c i="13" r="B17"/>
  <c i="13" r="B18"/>
  <c i="13" r="B19"/>
  <c i="13" r="B20"/>
  <c i="13" r="B21"/>
  <c i="13" r="B22"/>
  <c i="13" r="B23"/>
  <c i="13" r="B24"/>
  <c i="13" r="B25"/>
  <c i="13" r="B26"/>
  <c i="13" r="B27"/>
  <c i="13" r="B28"/>
  <c i="13" r="B29"/>
  <c i="13" r="B30"/>
  <c i="13" r="B31"/>
  <c i="13" r="B32"/>
  <c i="13" r="B33"/>
  <c i="13" r="B34"/>
  <c i="13" r="B35"/>
  <c i="13" r="B36"/>
  <c i="13" r="B37"/>
  <c i="13" r="B38"/>
  <c i="13" r="B39"/>
  <c i="13" r="B40"/>
  <c i="13" r="B41"/>
  <c i="13" r="B42"/>
  <c i="13" r="B43"/>
  <c i="13" r="B44"/>
  <c i="13" r="B45"/>
  <c i="13" r="B46"/>
  <c i="13" r="B47"/>
  <c i="13" r="B48"/>
  <c i="13" r="B49"/>
  <c i="13" r="B50"/>
  <c i="13" r="B51"/>
  <c i="13" r="B52"/>
  <c i="13" r="B53"/>
  <c i="13" r="B54"/>
  <c i="13" r="B55"/>
  <c i="13" r="B56"/>
  <c i="13" r="B57"/>
  <c i="13" r="B58"/>
  <c i="13" r="B59"/>
  <c i="13" r="B60"/>
  <c i="13" r="B61"/>
  <c i="13" r="B62"/>
  <c i="13" r="B63"/>
  <c i="13" r="B64"/>
  <c i="13" r="B65"/>
  <c i="13" r="B66"/>
  <c i="13" r="B67"/>
  <c i="13" r="B68"/>
  <c i="13" r="F81"/>
  <c i="13" r="B82"/>
  <c i="13" r="B83"/>
  <c i="13" r="B84"/>
  <c i="13" r="B85"/>
  <c i="13" r="B86"/>
  <c i="13" r="B87"/>
  <c i="13" r="B88"/>
  <c i="13" r="B89"/>
  <c i="13" r="B90"/>
  <c i="13" r="B91"/>
  <c i="13" r="B92"/>
  <c i="13" r="B93"/>
  <c i="13" r="F151"/>
  <c i="13" r="F152" s="1"/>
  <c i="13" r="B152"/>
  <c i="13" r="B153"/>
  <c i="13" r="B154"/>
  <c i="13" r="B155"/>
  <c i="13" r="B156"/>
  <c i="13" r="B157"/>
  <c i="13" r="B158"/>
  <c i="13" r="B159"/>
  <c i="13" r="B160"/>
  <c i="13" r="B161"/>
  <c i="13" r="B162"/>
  <c i="13" r="B163"/>
  <c i="13" r="F217"/>
  <c i="13" r="B218"/>
  <c i="13" r="B219"/>
  <c i="13" r="B220"/>
  <c i="13" r="B221"/>
  <c i="13" r="B222"/>
  <c i="13" r="B223"/>
  <c i="13" r="B224"/>
  <c i="13" r="B225"/>
  <c i="13" r="B226"/>
  <c i="13" r="B227"/>
  <c i="13" r="B228"/>
  <c i="13" r="B229"/>
  <c i="12" l="1" r="B179"/>
  <c i="12" r="B171"/>
  <c i="12" r="B163"/>
  <c i="12" r="B269"/>
  <c i="12" r="B261"/>
  <c i="12" r="B176"/>
  <c i="12" r="B168"/>
  <c i="12" r="B274"/>
  <c i="12" r="B266"/>
  <c i="12" r="B175"/>
  <c i="12" r="B167"/>
  <c i="12" r="B273"/>
  <c i="12" r="B265"/>
  <c i="12" r="B182"/>
  <c i="12" r="B174"/>
  <c i="12" r="B166"/>
  <c i="12" r="B272"/>
  <c i="12" r="B264"/>
  <c i="12" r="B181"/>
  <c i="12" r="B173"/>
  <c i="12" r="B165"/>
  <c i="12" r="B271"/>
  <c i="12" r="B263"/>
  <c i="12" r="B180"/>
  <c i="12" r="B172"/>
  <c i="12" r="B164"/>
  <c i="12" r="B270"/>
  <c i="12" r="B262"/>
  <c i="12" r="B242"/>
  <c i="12" r="B234"/>
  <c i="12" r="B258"/>
  <c i="12" r="B257"/>
  <c i="12" r="B256"/>
  <c i="12" r="B249"/>
  <c i="12" r="B247"/>
  <c i="12" r="B243"/>
  <c i="12" r="B259"/>
  <c i="12" r="B248"/>
  <c i="12" r="B233"/>
  <c i="12" r="B255"/>
  <c i="12" r="B241"/>
  <c i="12" r="B251"/>
  <c i="12" r="B240"/>
  <c i="12" r="B250"/>
  <c i="12" r="B235"/>
  <c i="13" r="E152"/>
  <c i="13" r="C152" s="1"/>
  <c i="13" r="E218"/>
  <c i="13" r="D218" s="1"/>
  <c i="13" r="E153"/>
  <c i="13" r="C153" s="1"/>
  <c i="13" r="B79"/>
  <c i="13" r="C82" s="1"/>
  <c i="13" r="C86" s="1"/>
  <c i="13" r="F16"/>
  <c i="13" r="E17" s="1"/>
  <c i="13" r="B14"/>
  <c i="13" r="C17" s="1"/>
  <c i="13" r="C30" s="1"/>
  <c i="12" r="B232"/>
  <c i="12" r="B239"/>
  <c i="12" r="B231"/>
  <c i="12" r="B254"/>
  <c i="12" r="B246"/>
  <c i="12" r="B238"/>
  <c i="12" r="B230"/>
  <c i="12" r="B253"/>
  <c i="12" r="B245"/>
  <c i="12" r="B237"/>
  <c i="12" r="B229"/>
  <c i="12" r="B252"/>
  <c i="12" r="B244"/>
  <c i="13" r="F153"/>
  <c i="13" r="F218"/>
  <c i="13" l="1" r="C31"/>
  <c i="13" r="C34"/>
  <c i="13" r="C62"/>
  <c i="13" r="C18"/>
  <c i="13" r="C47"/>
  <c i="13" r="C87"/>
  <c i="13" r="C84"/>
  <c i="13" r="C93"/>
  <c i="13" r="C85"/>
  <c i="13" r="C58"/>
  <c i="13" r="D82"/>
  <c i="13" r="F82" s="1"/>
  <c i="13" r="C61"/>
  <c i="13" r="C88"/>
  <c i="13" r="C60"/>
  <c i="13" r="C64"/>
  <c i="13" r="C90"/>
  <c i="13" r="C91"/>
  <c i="13" r="C83"/>
  <c i="13" r="C36"/>
  <c i="13" r="C40"/>
  <c i="13" r="C49"/>
  <c i="13" r="C68"/>
  <c i="13" r="C89"/>
  <c i="13" r="C28"/>
  <c i="13" r="C43"/>
  <c i="13" r="C92"/>
  <c i="13" r="C44"/>
  <c i="13" r="C23"/>
  <c i="13" r="C56"/>
  <c i="13" r="C35"/>
  <c i="13" r="C65"/>
  <c i="13" r="C48"/>
  <c i="13" r="C42"/>
  <c i="13" r="C57"/>
  <c i="13" r="C20"/>
  <c i="13" r="C54"/>
  <c i="13" r="C41"/>
  <c i="13" r="C50"/>
  <c i="13" r="C66"/>
  <c i="13" r="C63"/>
  <c i="13" r="C45"/>
  <c i="13" r="C67"/>
  <c i="13" r="C46"/>
  <c i="13" r="C33"/>
  <c i="13" r="C53"/>
  <c i="13" r="C26"/>
  <c i="13" r="C55"/>
  <c i="13" r="C21"/>
  <c i="13" r="C59"/>
  <c i="13" r="C38"/>
  <c i="13" r="C51"/>
  <c i="13" r="C112"/>
  <c i="13" r="C97"/>
  <c i="13" r="C101"/>
  <c i="13" r="C105"/>
  <c i="13" r="C109"/>
  <c i="13" r="C113"/>
  <c i="13" r="C117"/>
  <c i="13" r="C121"/>
  <c i="13" r="C125"/>
  <c i="13" r="C129"/>
  <c i="13" r="C133"/>
  <c i="13" r="C137"/>
  <c i="13" r="C141"/>
  <c i="13" r="C96"/>
  <c i="13" r="C94"/>
  <c i="13" r="C108"/>
  <c i="13" r="C124"/>
  <c i="13" r="C136"/>
  <c i="13" r="C98"/>
  <c i="13" r="C102"/>
  <c i="13" r="C106"/>
  <c i="13" r="C110"/>
  <c i="13" r="C114"/>
  <c i="13" r="C118"/>
  <c i="13" r="C122"/>
  <c i="13" r="C126"/>
  <c i="13" r="C130"/>
  <c i="13" r="C134"/>
  <c i="13" r="C138"/>
  <c i="13" r="C116"/>
  <c i="13" r="C104"/>
  <c i="13" r="C95"/>
  <c i="13" r="C99"/>
  <c i="13" r="C103"/>
  <c i="13" r="C107"/>
  <c i="13" r="C111"/>
  <c i="13" r="C115"/>
  <c i="13" r="C119"/>
  <c i="13" r="C123"/>
  <c i="13" r="C127"/>
  <c i="13" r="C131"/>
  <c i="13" r="C135"/>
  <c i="13" r="C139"/>
  <c i="13" r="C120"/>
  <c i="13" r="C132"/>
  <c i="13" r="C140"/>
  <c i="13" r="C100"/>
  <c i="13" r="C128"/>
  <c i="13" r="C74"/>
  <c i="13" r="C69"/>
  <c i="13" r="C75"/>
  <c i="13" r="C76"/>
  <c i="13" r="C70"/>
  <c i="13" r="C71"/>
  <c i="13" r="C72"/>
  <c i="13" r="C73"/>
  <c i="13" r="C37"/>
  <c i="13" r="C32"/>
  <c i="13" r="C27"/>
  <c i="13" r="C22"/>
  <c i="13" r="C25"/>
  <c i="13" r="C52"/>
  <c i="13" r="C39"/>
  <c i="13" r="C29"/>
  <c i="13" r="C24"/>
  <c i="13" r="C19"/>
  <c i="13" r="D17"/>
  <c i="13" r="F17" s="1"/>
  <c i="13" r="E18" s="1"/>
  <c i="13" r="D18" s="1"/>
  <c i="13" r="F18" s="1"/>
  <c i="13" r="E83"/>
  <c i="13" r="D83" s="1"/>
  <c i="13" r="F83" s="1"/>
  <c i="13" r="E219"/>
  <c i="13" r="D219" s="1"/>
  <c i="13" r="F219" s="1"/>
  <c i="13" r="E154"/>
  <c i="13" r="C154" s="1"/>
  <c i="13" r="F154"/>
  <c i="13" r="B149" s="1"/>
  <c i="13" l="1" r="E84"/>
  <c i="13" r="D84" s="1"/>
  <c i="13" r="F84" s="1"/>
  <c i="13" r="E19"/>
  <c i="13" r="D19" s="1"/>
  <c i="13" r="F19" s="1"/>
  <c i="13" r="E155"/>
  <c i="13" r="E220"/>
  <c i="13" r="D220" s="1"/>
  <c i="13" r="F220" s="1"/>
  <c i="13" r="B215" s="1"/>
  <c i="13" l="1" r="C166"/>
  <c i="13" r="C170"/>
  <c i="13" r="C174"/>
  <c i="13" r="C178"/>
  <c i="13" r="C182"/>
  <c i="13" r="C186"/>
  <c i="13" r="C190"/>
  <c i="13" r="C194"/>
  <c i="13" r="C198"/>
  <c i="13" r="C202"/>
  <c i="13" r="C206"/>
  <c i="13" r="C210"/>
  <c i="13" r="C164"/>
  <c i="13" r="C167"/>
  <c i="13" r="C171"/>
  <c i="13" r="C175"/>
  <c i="13" r="C179"/>
  <c i="13" r="C183"/>
  <c i="13" r="C187"/>
  <c i="13" r="C191"/>
  <c i="13" r="C195"/>
  <c i="13" r="C199"/>
  <c i="13" r="C203"/>
  <c i="13" r="C207"/>
  <c i="13" r="C211"/>
  <c i="13" r="C168"/>
  <c i="13" r="C172"/>
  <c i="13" r="C176"/>
  <c i="13" r="C180"/>
  <c i="13" r="C184"/>
  <c i="13" r="C188"/>
  <c i="13" r="C192"/>
  <c i="13" r="C196"/>
  <c i="13" r="C200"/>
  <c i="13" r="C204"/>
  <c i="13" r="C208"/>
  <c i="13" r="C165"/>
  <c i="13" r="C169"/>
  <c i="13" r="C173"/>
  <c i="13" r="C177"/>
  <c i="13" r="C181"/>
  <c i="13" r="C185"/>
  <c i="13" r="C189"/>
  <c i="13" r="C193"/>
  <c i="13" r="C197"/>
  <c i="13" r="C201"/>
  <c i="13" r="C205"/>
  <c i="13" r="C209"/>
  <c i="13" r="E221"/>
  <c i="13" r="E85"/>
  <c i="13" r="C158"/>
  <c i="13" r="C155"/>
  <c i="13" r="D155" s="1"/>
  <c i="13" r="F155" s="1"/>
  <c i="13" r="C163"/>
  <c i="13" r="C160"/>
  <c i="13" r="C157"/>
  <c i="13" r="C156"/>
  <c i="13" r="C159"/>
  <c i="13" r="C161"/>
  <c i="13" r="C162"/>
  <c i="13" r="E20"/>
  <c i="13" l="1" r="C233"/>
  <c i="13" r="C237"/>
  <c i="13" r="C241"/>
  <c i="13" r="C245"/>
  <c i="13" r="C249"/>
  <c i="13" r="C253"/>
  <c i="13" r="C257"/>
  <c i="13" r="C261"/>
  <c i="13" r="C265"/>
  <c i="13" r="C269"/>
  <c i="13" r="C273"/>
  <c i="13" r="C277"/>
  <c i="13" r="C230"/>
  <c i="13" r="C234"/>
  <c i="13" r="C238"/>
  <c i="13" r="C242"/>
  <c i="13" r="C246"/>
  <c i="13" r="C250"/>
  <c i="13" r="C254"/>
  <c i="13" r="C258"/>
  <c i="13" r="C262"/>
  <c i="13" r="C266"/>
  <c i="13" r="C270"/>
  <c i="13" r="C274"/>
  <c i="13" r="C231"/>
  <c i="13" r="C235"/>
  <c i="13" r="C239"/>
  <c i="13" r="C243"/>
  <c i="13" r="C247"/>
  <c i="13" r="C251"/>
  <c i="13" r="C255"/>
  <c i="13" r="C259"/>
  <c i="13" r="C263"/>
  <c i="13" r="C267"/>
  <c i="13" r="C271"/>
  <c i="13" r="C275"/>
  <c i="13" r="C232"/>
  <c i="13" r="C236"/>
  <c i="13" r="C240"/>
  <c i="13" r="C244"/>
  <c i="13" r="C248"/>
  <c i="13" r="C252"/>
  <c i="13" r="C256"/>
  <c i="13" r="C260"/>
  <c i="13" r="C264"/>
  <c i="13" r="C268"/>
  <c i="13" r="C272"/>
  <c i="13" r="C276"/>
  <c i="13" r="E156"/>
  <c i="13" r="D156" s="1"/>
  <c i="13" r="F156" s="1"/>
  <c i="13" r="C225"/>
  <c i="13" r="C222"/>
  <c i="13" r="C229"/>
  <c i="13" r="C227"/>
  <c i="13" r="C221"/>
  <c i="13" r="D221" s="1"/>
  <c i="13" r="F221" s="1"/>
  <c i="13" r="C226"/>
  <c i="13" r="C224"/>
  <c i="13" r="C223"/>
  <c i="13" r="C228"/>
  <c i="13" r="D85"/>
  <c i="13" r="F85" s="1"/>
  <c i="13" r="D20"/>
  <c i="13" r="F20" s="1"/>
  <c i="13" l="1" r="E157"/>
  <c i="13" r="D157" s="1"/>
  <c i="13" r="F157" s="1"/>
  <c i="13" r="E222"/>
  <c i="13" r="D222" s="1"/>
  <c i="13" r="F222" s="1"/>
  <c i="13" r="E86"/>
  <c i="13" r="E21"/>
  <c i="13" r="D21" s="1"/>
  <c i="13" r="F21" s="1"/>
  <c i="13" l="1" r="E223"/>
  <c i="13" r="D223" s="1"/>
  <c i="13" r="F223" s="1"/>
  <c i="13" r="E22"/>
  <c i="13" r="D22" s="1"/>
  <c i="13" r="F22" s="1"/>
  <c i="13" r="E158"/>
  <c i="13" r="D158" s="1"/>
  <c i="13" r="F158" s="1"/>
  <c i="13" r="D86"/>
  <c i="13" r="F86" s="1"/>
  <c i="13" l="1" r="E87"/>
  <c i="13" r="E23"/>
  <c i="13" r="D23" s="1"/>
  <c i="13" r="F23" s="1"/>
  <c i="13" r="E159"/>
  <c i="13" r="D159" s="1"/>
  <c i="13" r="F159" s="1"/>
  <c i="13" r="E224"/>
  <c i="13" r="D224" s="1"/>
  <c i="13" r="F224" s="1"/>
  <c i="13" l="1" r="E160"/>
  <c i="13" r="D160" s="1"/>
  <c i="13" r="F160" s="1"/>
  <c i="13" r="E225"/>
  <c i="13" r="D225" s="1"/>
  <c i="13" r="F225" s="1"/>
  <c i="13" r="E24"/>
  <c i="13" r="D24" s="1"/>
  <c i="13" r="F24" s="1"/>
  <c i="13" r="D87"/>
  <c i="13" r="F87" s="1"/>
  <c i="13" l="1" r="E25"/>
  <c i="13" r="D25" s="1"/>
  <c i="13" r="F25" s="1"/>
  <c i="13" r="E161"/>
  <c i="13" r="D161" s="1"/>
  <c i="13" r="F161" s="1"/>
  <c i="13" r="E226"/>
  <c i="13" r="D226" s="1"/>
  <c i="13" r="F226" s="1"/>
  <c i="13" r="E88"/>
  <c i="13" r="D88" s="1"/>
  <c i="13" r="F88" s="1"/>
  <c i="13" l="1" r="E89"/>
  <c i="13" r="D89" s="1"/>
  <c i="13" r="F89" s="1"/>
  <c i="13" r="E227"/>
  <c i="13" r="D227" s="1"/>
  <c i="13" r="F227" s="1"/>
  <c i="13" r="E162"/>
  <c i="13" r="D162" s="1"/>
  <c i="13" r="F162" s="1"/>
  <c i="13" r="E26"/>
  <c i="13" r="D26" s="1"/>
  <c i="13" r="F26" s="1"/>
  <c i="13" l="1" r="E27"/>
  <c i="13" r="D27" s="1"/>
  <c i="13" r="F27" s="1"/>
  <c i="13" r="E228"/>
  <c i="13" r="D228" s="1"/>
  <c i="13" r="F228" s="1"/>
  <c i="13" r="E90"/>
  <c i="13" r="D90" s="1"/>
  <c i="13" r="F90" s="1"/>
  <c i="13" r="E163"/>
  <c i="13" r="D163" s="1"/>
  <c i="13" r="F163" s="1"/>
  <c i="13" r="E164" s="1"/>
  <c i="13" r="D164" s="1"/>
  <c i="13" r="F164" s="1"/>
  <c i="13" l="1" r="E165"/>
  <c i="13" r="D165" s="1"/>
  <c i="13" r="F165" s="1"/>
  <c i="13" r="E166" s="1"/>
  <c i="13" r="D166" s="1"/>
  <c i="13" r="F166" s="1"/>
  <c i="13" r="E28"/>
  <c i="13" r="E15" s="1"/>
  <c i="13" r="E91"/>
  <c i="13" r="D91" s="1"/>
  <c i="13" r="F91" s="1"/>
  <c i="13" r="E229"/>
  <c i="13" r="D229" s="1"/>
  <c i="13" r="F229" s="1"/>
  <c i="13" r="E230" s="1"/>
  <c i="13" r="D230" s="1"/>
  <c i="13" r="F230" s="1"/>
  <c i="13" r="E231" s="1"/>
  <c i="13" r="D231" s="1"/>
  <c i="13" r="F231" s="1"/>
  <c i="13" r="E232" s="1"/>
  <c i="13" r="D232" s="1"/>
  <c i="13" r="F232" s="1"/>
  <c i="13" l="1" r="E167"/>
  <c i="13" r="D167" s="1"/>
  <c i="13" r="F167"/>
  <c i="13" r="E168" s="1"/>
  <c i="13" r="D168" s="1"/>
  <c i="13" r="F168" s="1"/>
  <c i="13" r="E169" s="1"/>
  <c i="13" r="D169" s="1"/>
  <c i="13" r="F169" s="1"/>
  <c i="13" r="E170" s="1"/>
  <c i="13" r="D170" s="1"/>
  <c i="13" r="F170" s="1"/>
  <c i="13" r="E233"/>
  <c i="13" r="D233" s="1"/>
  <c i="13" r="F233" s="1"/>
  <c i="13" r="E234" s="1"/>
  <c i="13" r="D234" s="1"/>
  <c i="13" r="F234" s="1"/>
  <c i="13" r="E92"/>
  <c i="13" r="D92" s="1"/>
  <c i="13" r="F92" s="1"/>
  <c i="13" r="D28"/>
  <c i="13" r="F28" s="1"/>
  <c i="13" l="1" r="E235"/>
  <c i="13" r="D235" s="1"/>
  <c i="13" r="F235"/>
  <c i="13" r="E171"/>
  <c i="13" r="D171" s="1"/>
  <c i="13" r="F171"/>
  <c i="13" r="E93"/>
  <c i="13" r="E29"/>
  <c i="13" r="D29" s="1"/>
  <c i="13" r="F29" s="1"/>
  <c i="13" l="1" r="E172"/>
  <c i="13" r="D172" s="1"/>
  <c i="13" r="F172"/>
  <c i="13" r="E236"/>
  <c i="13" r="D236" s="1"/>
  <c i="13" r="F236" s="1"/>
  <c i="13" r="E237" s="1"/>
  <c i="13" r="D237" s="1"/>
  <c i="13" r="F237" s="1"/>
  <c i="13" r="E30"/>
  <c i="13" r="D30" s="1"/>
  <c i="13" r="F30" s="1"/>
  <c i="13" r="D93"/>
  <c i="13" r="F93" s="1"/>
  <c i="13" r="E94" s="1"/>
  <c i="13" r="D94" s="1"/>
  <c i="13" r="F94" s="1"/>
  <c i="13" r="E78"/>
  <c i="13" r="E79" s="1"/>
  <c i="13" l="1" r="E238"/>
  <c i="13" r="D238" s="1"/>
  <c i="13" r="F238"/>
  <c i="13" r="E239" s="1"/>
  <c i="13" r="D239" s="1"/>
  <c i="13" r="F239" s="1"/>
  <c i="13" r="E173"/>
  <c i="13" r="D173" s="1"/>
  <c i="13" r="F173" s="1"/>
  <c i="13" r="E95"/>
  <c i="13" r="D95" s="1"/>
  <c i="13" r="F95" s="1"/>
  <c i="13" r="E31"/>
  <c i="13" r="D31" s="1"/>
  <c i="13" r="F31" s="1"/>
  <c i="13" l="1" r="E174"/>
  <c i="13" r="D174" s="1"/>
  <c i="13" r="F174" s="1"/>
  <c i="13" r="E240"/>
  <c i="13" r="D240" s="1"/>
  <c i="13" r="F240"/>
  <c i="13" r="E96"/>
  <c i="13" r="D96" s="1"/>
  <c i="13" r="F96" s="1"/>
  <c i="13" r="E97" s="1"/>
  <c i="13" r="D97" s="1"/>
  <c i="13" r="F97" s="1"/>
  <c i="13" r="E98" s="1"/>
  <c i="13" r="D98" s="1"/>
  <c i="13" r="F98" s="1"/>
  <c i="13" r="E32"/>
  <c i="13" r="D32" s="1"/>
  <c i="13" r="F32" s="1"/>
  <c i="13" l="1" r="E175"/>
  <c i="13" r="D175" s="1"/>
  <c i="13" r="F175"/>
  <c i="13" r="E176" s="1"/>
  <c i="13" r="D176" s="1"/>
  <c i="13" r="F176" s="1"/>
  <c i="13" r="E241"/>
  <c i="13" r="D241" s="1"/>
  <c i="13" r="F241" s="1"/>
  <c i="13" r="E242" s="1"/>
  <c i="13" r="D242" s="1"/>
  <c i="13" r="F242" s="1"/>
  <c i="13" r="E99"/>
  <c i="13" r="D99" s="1"/>
  <c i="13" r="F99" s="1"/>
  <c i="13" r="E33"/>
  <c i="13" r="D33" s="1"/>
  <c i="13" r="F33" s="1"/>
  <c i="13" l="1" r="E177"/>
  <c i="13" r="D177" s="1"/>
  <c i="13" r="F177" s="1"/>
  <c i="13" r="E243"/>
  <c i="13" r="D243" s="1"/>
  <c i="13" r="F243"/>
  <c i="13" r="E244" s="1"/>
  <c i="13" r="D244" s="1"/>
  <c i="13" r="F244" s="1"/>
  <c i="13" r="E245" s="1"/>
  <c i="13" r="D245" s="1"/>
  <c i="13" r="F245" s="1"/>
  <c i="13" r="E246" s="1"/>
  <c i="13" r="D246" s="1"/>
  <c i="13" r="F246" s="1"/>
  <c i="13" r="E100"/>
  <c i="13" r="D100" s="1"/>
  <c i="13" r="F100" s="1"/>
  <c i="13" r="E34"/>
  <c i="13" r="D34" s="1"/>
  <c i="13" r="F34" s="1"/>
  <c i="13" l="1" r="E247"/>
  <c i="13" r="D247" s="1"/>
  <c i="13" r="F247"/>
  <c i="13" r="E178"/>
  <c i="13" r="D178" s="1"/>
  <c i="13" r="F178"/>
  <c i="13" r="E179" s="1"/>
  <c i="13" r="D179" s="1"/>
  <c i="13" r="F179" s="1"/>
  <c i="13" r="E101"/>
  <c i="13" r="D101" s="1"/>
  <c i="13" r="F101" s="1"/>
  <c i="13" r="E35"/>
  <c i="13" r="D35" s="1"/>
  <c i="13" r="F35" s="1"/>
  <c i="13" l="1" r="E180"/>
  <c i="13" r="D180" s="1"/>
  <c i="13" r="F180" s="1"/>
  <c i="13" r="E181" s="1"/>
  <c i="13" r="D181" s="1"/>
  <c i="13" r="F181" s="1"/>
  <c i="13" r="E248"/>
  <c i="13" r="D248" s="1"/>
  <c i="13" r="F248" s="1"/>
  <c i="13" r="E102"/>
  <c i="13" r="D102" s="1"/>
  <c i="13" r="F102" s="1"/>
  <c i="13" r="E36"/>
  <c i="13" r="D36" s="1"/>
  <c i="13" r="F36" s="1"/>
  <c i="13" l="1" r="E249"/>
  <c i="13" r="D249" s="1"/>
  <c i="13" r="F249" s="1"/>
  <c i="13" r="E250" s="1"/>
  <c i="13" r="D250" s="1"/>
  <c i="13" r="F250" s="1"/>
  <c i="13" r="E182"/>
  <c i="13" r="D182" s="1"/>
  <c i="13" r="F182" s="1"/>
  <c i="13" r="E103"/>
  <c i="13" r="D103" s="1"/>
  <c i="13" r="F103" s="1"/>
  <c i="13" r="E104" s="1"/>
  <c i="13" r="D104" s="1"/>
  <c i="13" r="F104" s="1"/>
  <c i="13" r="E37"/>
  <c i="13" r="D37" s="1"/>
  <c i="13" r="F37" s="1"/>
  <c i="13" l="1" r="E183"/>
  <c i="13" r="D183" s="1"/>
  <c i="13" r="F183" s="1"/>
  <c i="13" r="E251"/>
  <c i="13" r="D251" s="1"/>
  <c i="13" r="F251" s="1"/>
  <c i="13" r="E105"/>
  <c i="13" r="D105" s="1"/>
  <c i="13" r="F105" s="1"/>
  <c i="13" r="E106" s="1"/>
  <c i="13" r="D106" s="1"/>
  <c i="13" r="F106" s="1"/>
  <c i="13" r="E38"/>
  <c i="13" r="D38" s="1"/>
  <c i="13" r="F38" s="1"/>
  <c i="13" l="1" r="E252"/>
  <c i="13" r="D252" s="1"/>
  <c i="13" r="F252" s="1"/>
  <c i="13" r="E253" s="1"/>
  <c i="13" r="D253" s="1"/>
  <c i="13" r="F253" s="1"/>
  <c i="13" r="E184"/>
  <c i="13" r="D184" s="1"/>
  <c i="13" r="F184" s="1"/>
  <c i="13" r="E107"/>
  <c i="13" r="D107" s="1"/>
  <c i="13" r="F107"/>
  <c i="13" r="E39"/>
  <c i="13" r="D39" s="1"/>
  <c i="13" r="F39" s="1"/>
  <c i="13" l="1" r="E254"/>
  <c i="13" r="D254" s="1"/>
  <c i="13" r="F254"/>
  <c i="13" r="E185"/>
  <c i="13" r="D185" s="1"/>
  <c i="13" r="F185" s="1"/>
  <c i="13" r="E186" s="1"/>
  <c i="13" r="D186" s="1"/>
  <c i="13" r="F186" s="1"/>
  <c i="13" r="E108"/>
  <c i="13" r="D108" s="1"/>
  <c i="13" r="F108" s="1"/>
  <c i="13" r="E40"/>
  <c i="13" r="D40" s="1"/>
  <c i="13" r="F40" s="1"/>
  <c i="13" l="1" r="E187"/>
  <c i="13" r="D187" s="1"/>
  <c i="13" r="F187"/>
  <c i="13" r="E188" s="1"/>
  <c i="13" r="D188" s="1"/>
  <c i="13" r="F188" s="1"/>
  <c i="13" r="E255"/>
  <c i="13" r="D255" s="1"/>
  <c i="13" r="F255"/>
  <c i="13" r="E109"/>
  <c i="13" r="D109" s="1"/>
  <c i="13" r="F109" s="1"/>
  <c i="13" r="E41"/>
  <c i="13" r="D41" s="1"/>
  <c i="13" r="F41"/>
  <c i="13" l="1" r="E189"/>
  <c i="13" r="D189" s="1"/>
  <c i="13" r="F189" s="1"/>
  <c i="13" r="E190" s="1"/>
  <c i="13" r="D190" s="1"/>
  <c i="13" r="F190" s="1"/>
  <c i="13" r="E191" s="1"/>
  <c i="13" r="D191" s="1"/>
  <c i="13" r="F191" s="1"/>
  <c i="13" r="E192" s="1"/>
  <c i="13" r="D192" s="1"/>
  <c i="13" r="F192" s="1"/>
  <c i="13" r="E256"/>
  <c i="13" r="D256" s="1"/>
  <c i="13" r="F256" s="1"/>
  <c i="13" r="E110"/>
  <c i="13" r="D110" s="1"/>
  <c i="13" r="F110" s="1"/>
  <c i="13" r="E42"/>
  <c i="13" r="D42" s="1"/>
  <c i="13" r="F42" s="1"/>
  <c i="13" l="1" r="E257"/>
  <c i="13" r="D257" s="1"/>
  <c i="13" r="F257"/>
  <c i="13" r="E258" s="1"/>
  <c i="13" r="D258" s="1"/>
  <c i="13" r="F258" s="1"/>
  <c i="13" r="E259" s="1"/>
  <c i="13" r="D259" s="1"/>
  <c i="13" r="E193"/>
  <c i="13" r="D193" s="1"/>
  <c i="13" r="F193" s="1"/>
  <c i="13" r="E111"/>
  <c i="13" r="D111" s="1"/>
  <c i="13" r="F111" s="1"/>
  <c i="13" r="E43"/>
  <c i="13" r="D43" s="1"/>
  <c i="13" r="F43" s="1"/>
  <c i="13" l="1" r="F259"/>
  <c i="13" r="E260"/>
  <c i="13" r="D260" s="1"/>
  <c i="13" r="F260" s="1"/>
  <c i="13" r="E194"/>
  <c i="13" r="D194" s="1"/>
  <c i="13" r="F194" s="1"/>
  <c i="13" r="E112"/>
  <c i="13" r="D112" s="1"/>
  <c i="13" r="F112" s="1"/>
  <c i="13" r="E44"/>
  <c i="13" r="D44" s="1"/>
  <c i="13" r="F44" s="1"/>
  <c i="13" l="1" r="E261"/>
  <c i="13" r="D261" s="1"/>
  <c i="13" r="F261" s="1"/>
  <c i="13" r="E195"/>
  <c i="13" r="D195" s="1"/>
  <c i="13" r="F195" s="1"/>
  <c i="13" r="E113"/>
  <c i="13" r="D113" s="1"/>
  <c i="13" r="F113" s="1"/>
  <c i="13" r="E114" s="1"/>
  <c i="13" r="D114" s="1"/>
  <c i="13" r="F114" s="1"/>
  <c i="13" r="E45"/>
  <c i="13" r="D45" s="1"/>
  <c i="13" r="F45" s="1"/>
  <c i="13" l="1" r="E262"/>
  <c i="13" r="D262" s="1"/>
  <c i="13" r="F262"/>
  <c i="13" r="E196"/>
  <c i="13" r="D196" s="1"/>
  <c i="13" r="F196" s="1"/>
  <c i="13" r="E115"/>
  <c i="13" r="D115" s="1"/>
  <c i="13" r="F115" s="1"/>
  <c i="13" r="E46"/>
  <c i="13" r="D46" s="1"/>
  <c i="13" r="F46" s="1"/>
  <c i="13" l="1" r="E263"/>
  <c i="13" r="D263" s="1"/>
  <c i="13" r="F263"/>
  <c i="13" r="E197"/>
  <c i="13" r="D197" s="1"/>
  <c i="13" r="F197" s="1"/>
  <c i="13" r="E116"/>
  <c i="13" r="D116" s="1"/>
  <c i="13" r="F116" s="1"/>
  <c i="13" r="E117" s="1"/>
  <c i="13" r="D117" s="1"/>
  <c i="13" r="F117" s="1"/>
  <c i="13" r="E47"/>
  <c i="13" r="D47" s="1"/>
  <c i="13" r="F47" s="1"/>
  <c i="13" l="1" r="E264"/>
  <c i="13" r="D264" s="1"/>
  <c i="13" r="F264"/>
  <c i="13" r="E198"/>
  <c i="13" r="D198" s="1"/>
  <c i="13" r="F198"/>
  <c i="13" r="E118"/>
  <c i="13" r="D118" s="1"/>
  <c i="13" r="F118" s="1"/>
  <c i="13" r="E48"/>
  <c i="13" r="D48" s="1"/>
  <c i="13" r="F48" s="1"/>
  <c i="13" l="1" r="E265"/>
  <c i="13" r="D265" s="1"/>
  <c i="13" r="F265"/>
  <c i="13" r="E199"/>
  <c i="13" r="D199" s="1"/>
  <c i="13" r="F199" s="1"/>
  <c i="13" r="E119"/>
  <c i="13" r="D119" s="1"/>
  <c i="13" r="F119" s="1"/>
  <c i="13" r="E49"/>
  <c i="13" r="D49" s="1"/>
  <c i="13" r="F49" s="1"/>
  <c i="13" l="1" r="E266"/>
  <c i="13" r="D266" s="1"/>
  <c i="13" r="F266" s="1"/>
  <c i="13" r="E200"/>
  <c i="13" r="D200" s="1"/>
  <c i="13" r="F200" s="1"/>
  <c i="13" r="E120"/>
  <c i="13" r="D120" s="1"/>
  <c i="13" r="F120"/>
  <c i="13" r="E50"/>
  <c i="13" r="D50" s="1"/>
  <c i="13" r="F50" s="1"/>
  <c i="13" l="1" r="E267"/>
  <c i="13" r="D267" s="1"/>
  <c i="13" r="F267"/>
  <c i="13" r="E201"/>
  <c i="13" r="D201" s="1"/>
  <c i="13" r="F201" s="1"/>
  <c i="13" r="E121"/>
  <c i="13" r="D121" s="1"/>
  <c i="13" r="F121" s="1"/>
  <c i="13" r="E122" s="1"/>
  <c i="13" r="D122" s="1"/>
  <c i="13" r="F122" s="1"/>
  <c i="13" r="E51"/>
  <c i="13" r="D51" s="1"/>
  <c i="13" r="F51" s="1"/>
  <c i="13" l="1" r="E268"/>
  <c i="13" r="D268" s="1"/>
  <c i="13" r="F268"/>
  <c i="13" r="E202"/>
  <c i="13" r="D202" s="1"/>
  <c i="13" r="F202" s="1"/>
  <c i="13" r="E123"/>
  <c i="13" r="D123" s="1"/>
  <c i="13" r="F123" s="1"/>
  <c i="13" r="E52"/>
  <c i="13" r="D52" s="1"/>
  <c i="13" r="F52" s="1"/>
  <c i="13" l="1" r="E269"/>
  <c i="13" r="D269" s="1"/>
  <c i="13" r="F269" s="1"/>
  <c i="13" r="E203"/>
  <c i="13" r="D203" s="1"/>
  <c i="13" r="F203" s="1"/>
  <c i="13" r="E124"/>
  <c i="13" r="D124" s="1"/>
  <c i="13" r="F124" s="1"/>
  <c i="13" r="E53"/>
  <c i="13" r="D53" s="1"/>
  <c i="13" r="F53" s="1"/>
  <c i="13" l="1" r="E270"/>
  <c i="13" r="D270" s="1"/>
  <c i="13" r="F270"/>
  <c i="13" r="E204"/>
  <c i="13" r="D204" s="1"/>
  <c i="13" r="F204" s="1"/>
  <c i="13" r="E125"/>
  <c i="13" r="D125" s="1"/>
  <c i="13" r="F125" s="1"/>
  <c i="13" r="E54"/>
  <c i="13" r="D54" s="1"/>
  <c i="13" r="F54" s="1"/>
  <c i="13" l="1" r="E271"/>
  <c i="13" r="D271" s="1"/>
  <c i="13" r="F271" s="1"/>
  <c i="13" r="E205"/>
  <c i="13" r="D205" s="1"/>
  <c i="13" r="F205" s="1"/>
  <c i="13" r="E126"/>
  <c i="13" r="D126" s="1"/>
  <c i="13" r="F126" s="1"/>
  <c i="13" r="E55"/>
  <c i="13" r="D55" s="1"/>
  <c i="13" r="F55" s="1"/>
  <c i="13" l="1" r="E272"/>
  <c i="13" r="D272" s="1"/>
  <c i="13" r="F272"/>
  <c i="13" r="E206"/>
  <c i="13" r="D206" s="1"/>
  <c i="13" r="F206" s="1"/>
  <c i="13" r="E127"/>
  <c i="13" r="D127" s="1"/>
  <c i="13" r="F127"/>
  <c i="13" r="E128" s="1"/>
  <c i="13" r="D128" s="1"/>
  <c i="13" r="F128" s="1"/>
  <c i="13" r="E56"/>
  <c i="13" r="D56" s="1"/>
  <c i="13" r="F56" s="1"/>
  <c i="13" l="1" r="E273"/>
  <c i="13" r="D273" s="1"/>
  <c i="13" r="F273" s="1"/>
  <c i="13" r="E207"/>
  <c i="13" r="D207" s="1"/>
  <c i="13" r="F207" s="1"/>
  <c i="13" r="E129"/>
  <c i="13" r="D129" s="1"/>
  <c i="13" r="F129" s="1"/>
  <c i="13" r="E130" s="1"/>
  <c i="13" r="D130" s="1"/>
  <c i="13" r="F130" s="1"/>
  <c i="13" r="E57"/>
  <c i="13" r="D57" s="1"/>
  <c i="13" r="F57"/>
  <c i="13" l="1" r="E274"/>
  <c i="13" r="D274" s="1"/>
  <c i="13" r="F274" s="1"/>
  <c i="13" r="E208"/>
  <c i="13" r="D208" s="1"/>
  <c i="13" r="F208"/>
  <c i="13" r="E131"/>
  <c i="13" r="D131" s="1"/>
  <c i="13" r="F131" s="1"/>
  <c i="13" r="E58"/>
  <c i="13" r="D58" s="1"/>
  <c i="13" r="F58" s="1"/>
  <c i="13" l="1" r="E275"/>
  <c i="13" r="D275" s="1"/>
  <c i="13" r="F275"/>
  <c i="13" r="E209"/>
  <c i="13" r="D209" s="1"/>
  <c i="13" r="F209" s="1"/>
  <c i="13" r="E132"/>
  <c i="13" r="D132" s="1"/>
  <c i="13" r="F132" s="1"/>
  <c i="13" r="E133" s="1"/>
  <c i="13" r="D133" s="1"/>
  <c i="13" r="F133" s="1"/>
  <c i="13" r="E59"/>
  <c i="13" r="D59" s="1"/>
  <c i="13" r="F59" s="1"/>
  <c i="13" l="1" r="E276"/>
  <c i="13" r="D276" s="1"/>
  <c i="13" r="F276"/>
  <c i="13" r="E210"/>
  <c i="13" r="D210" s="1"/>
  <c i="13" r="F210" s="1"/>
  <c i="13" r="E134"/>
  <c i="13" r="D134" s="1"/>
  <c i="13" r="F134" s="1"/>
  <c i="13" r="E60"/>
  <c i="13" r="D60" s="1"/>
  <c i="13" r="F60" s="1"/>
  <c i="13" l="1" r="E277"/>
  <c i="13" r="D277" s="1"/>
  <c i="13" r="F277"/>
  <c i="13" r="E211"/>
  <c i="13" r="D211" s="1"/>
  <c i="13" r="F211" s="1"/>
  <c i="13" r="E135"/>
  <c i="13" r="D135" s="1"/>
  <c i="13" r="F135" s="1"/>
  <c i="13" r="E61"/>
  <c i="13" r="D61" s="1"/>
  <c i="13" r="F61" s="1"/>
  <c i="13" l="1" r="E136"/>
  <c i="13" r="D136" s="1"/>
  <c i="13" r="F136" s="1"/>
  <c i="13" r="E62"/>
  <c i="13" r="D62" s="1"/>
  <c i="13" r="F62" s="1"/>
  <c i="13" l="1" r="E137"/>
  <c i="13" r="D137" s="1"/>
  <c i="13" r="F137" s="1"/>
  <c i="13" r="E138" s="1"/>
  <c i="13" r="D138" s="1"/>
  <c i="13" r="F138" s="1"/>
  <c i="13" r="E63"/>
  <c i="13" r="D63" s="1"/>
  <c i="13" r="F63"/>
  <c i="13" l="1" r="E139"/>
  <c i="13" r="D139" s="1"/>
  <c i="13" r="F139" s="1"/>
  <c i="13" r="E140" s="1"/>
  <c i="13" r="D140" s="1"/>
  <c i="13" r="F140" s="1"/>
  <c i="13" r="E64"/>
  <c i="13" r="D64" s="1"/>
  <c i="13" r="F64" s="1"/>
  <c i="13" l="1" r="E141"/>
  <c i="13" r="D141" s="1"/>
  <c i="13" r="F141" s="1"/>
  <c i="13" r="E65"/>
  <c i="13" r="D65" s="1"/>
  <c i="13" r="F65" s="1"/>
  <c i="13" l="1" r="E66"/>
  <c i="13" r="D66" s="1"/>
  <c i="13" r="F66" s="1"/>
  <c i="13" l="1" r="E67"/>
  <c i="13" r="D67" s="1"/>
  <c i="13" r="F67" s="1"/>
  <c i="13" l="1" r="E68"/>
  <c i="13" r="D68" s="1"/>
  <c i="13" r="F68"/>
  <c i="13" r="E69" s="1"/>
  <c i="13" r="D69" s="1"/>
  <c i="13" r="F69" s="1"/>
  <c i="13" r="E70" s="1"/>
  <c i="13" r="D70" s="1"/>
  <c i="13" r="F70" s="1"/>
  <c i="13" l="1" r="E71"/>
  <c i="13" r="D71" s="1"/>
  <c i="13" r="F71"/>
  <c i="13" l="1" r="E72"/>
  <c i="13" r="D72" s="1"/>
  <c i="13" r="F72"/>
  <c i="13" r="E73" s="1"/>
  <c i="13" r="D73" s="1"/>
  <c i="13" r="F73" s="1"/>
  <c i="12" r="F82"/>
  <c i="12" r="B18"/>
  <c i="12" r="B19"/>
  <c i="12" r="B20"/>
  <c i="12" r="B21"/>
  <c i="12" r="B22"/>
  <c i="12" r="B23"/>
  <c i="12" r="B24"/>
  <c i="12" r="B25"/>
  <c i="12" r="B26"/>
  <c i="12" r="B27"/>
  <c i="12" r="B28"/>
  <c i="12" r="B84"/>
  <c i="12" r="B85"/>
  <c i="12" r="B86"/>
  <c i="12" r="B87"/>
  <c i="12" r="B88"/>
  <c i="12" r="B89"/>
  <c i="12" r="B90"/>
  <c i="12" r="B91"/>
  <c i="12" r="B92"/>
  <c i="12" r="B93"/>
  <c i="12" r="B94"/>
  <c i="12" r="B151"/>
  <c i="12" r="B152"/>
  <c i="12" r="B153"/>
  <c i="12" r="B154"/>
  <c i="12" r="B155"/>
  <c i="12" r="B156"/>
  <c i="12" r="B157"/>
  <c i="12" r="B158"/>
  <c i="12" r="B159"/>
  <c i="12" r="B160"/>
  <c i="12" r="B161"/>
  <c i="12" r="B162"/>
  <c i="12" r="B217"/>
  <c i="12" r="B218"/>
  <c i="12" r="B219"/>
  <c i="12" r="B220"/>
  <c i="12" r="B221"/>
  <c i="12" r="B222"/>
  <c i="12" r="B223"/>
  <c i="12" r="B224"/>
  <c i="12" r="B225"/>
  <c i="12" r="B226"/>
  <c i="12" r="B227"/>
  <c i="12" r="B228"/>
  <c i="12" l="1" r="B80"/>
  <c i="12" r="C17"/>
  <c i="12" r="F216"/>
  <c i="12" r="D217" s="1"/>
  <c i="13" r="E74"/>
  <c i="13" r="D74" s="1"/>
  <c i="13" r="F74"/>
  <c i="13" r="E75" s="1"/>
  <c i="13" r="D75" s="1"/>
  <c i="13" r="F75" s="1"/>
  <c i="12" r="F150"/>
  <c i="12" r="F151" s="1"/>
  <c i="12" r="F152" s="1"/>
  <c i="12" r="F16"/>
  <c i="12" r="E17" s="1"/>
  <c i="12" l="1" r="C83"/>
  <c i="12" r="C94" s="1"/>
  <c i="13" r="E76"/>
  <c i="13" r="D76" s="1"/>
  <c i="13" r="F76"/>
  <c i="12" r="F217"/>
  <c i="12" r="E218" s="1"/>
  <c i="12" r="C152"/>
  <c i="12" l="1" r="D218"/>
  <c i="12" r="F218" s="1"/>
  <c i="12" r="E219" s="1"/>
  <c i="12" r="C86"/>
  <c i="12" r="C93"/>
  <c i="12" r="C84"/>
  <c i="12" r="C91"/>
  <c i="12" r="C88"/>
  <c i="12" r="C92"/>
  <c i="12" r="C87"/>
  <c i="12" r="C85"/>
  <c i="12" r="D83"/>
  <c i="12" r="F83" s="1"/>
  <c i="12" r="E84" s="1"/>
  <c i="12" r="C89"/>
  <c i="12" r="C90"/>
  <c i="12" r="C95"/>
  <c i="12" r="C102"/>
  <c i="12" r="C110"/>
  <c i="12" r="C118"/>
  <c i="12" r="C126"/>
  <c i="12" r="C134"/>
  <c i="12" r="C142"/>
  <c i="12" r="C103"/>
  <c i="12" r="C111"/>
  <c i="12" r="C119"/>
  <c i="12" r="C127"/>
  <c i="12" r="C135"/>
  <c i="12" r="C133"/>
  <c i="12" r="C96"/>
  <c i="12" r="C104"/>
  <c i="12" r="C112"/>
  <c i="12" r="C120"/>
  <c i="12" r="C128"/>
  <c i="12" r="C136"/>
  <c i="12" r="C117"/>
  <c i="12" r="C97"/>
  <c i="12" r="C105"/>
  <c i="12" r="C113"/>
  <c i="12" r="C121"/>
  <c i="12" r="C129"/>
  <c i="12" r="C137"/>
  <c i="12" r="C141"/>
  <c i="12" r="C98"/>
  <c i="12" r="C106"/>
  <c i="12" r="C114"/>
  <c i="12" r="C122"/>
  <c i="12" r="C130"/>
  <c i="12" r="C138"/>
  <c i="12" r="C125"/>
  <c i="12" r="C99"/>
  <c i="12" r="C107"/>
  <c i="12" r="C115"/>
  <c i="12" r="C123"/>
  <c i="12" r="C131"/>
  <c i="12" r="C139"/>
  <c i="12" r="C109"/>
  <c i="12" r="C100"/>
  <c i="12" r="C108"/>
  <c i="12" r="C116"/>
  <c i="12" r="C124"/>
  <c i="12" r="C132"/>
  <c i="12" r="C140"/>
  <c i="12" r="C101"/>
  <c i="12" r="C28"/>
  <c i="12" r="C35"/>
  <c i="12" r="C43"/>
  <c i="12" r="C51"/>
  <c i="12" r="C59"/>
  <c i="12" r="C67"/>
  <c i="12" r="C75"/>
  <c i="12" r="C23"/>
  <c i="12" r="C74"/>
  <c i="12" r="C36"/>
  <c i="12" r="C44"/>
  <c i="12" r="C52"/>
  <c i="12" r="C60"/>
  <c i="12" r="C68"/>
  <c i="12" r="C76"/>
  <c i="12" r="C24"/>
  <c i="12" r="C58"/>
  <c i="12" r="C29"/>
  <c i="12" r="C37"/>
  <c i="12" r="C45"/>
  <c i="12" r="C53"/>
  <c i="12" r="C61"/>
  <c i="12" r="C69"/>
  <c i="12" r="C18"/>
  <c i="12" r="C25"/>
  <c i="12" r="C66"/>
  <c i="12" r="C30"/>
  <c i="12" r="C38"/>
  <c i="12" r="C46"/>
  <c i="12" r="C54"/>
  <c i="12" r="C62"/>
  <c i="12" r="C70"/>
  <c i="12" r="C26"/>
  <c i="12" r="C34"/>
  <c i="12" r="C22"/>
  <c i="12" r="C31"/>
  <c i="12" r="C39"/>
  <c i="12" r="C47"/>
  <c i="12" r="C55"/>
  <c i="12" r="C63"/>
  <c i="12" r="C71"/>
  <c i="12" r="C19"/>
  <c i="12" r="C27"/>
  <c i="12" r="C50"/>
  <c i="12" r="C32"/>
  <c i="12" r="C40"/>
  <c i="12" r="C48"/>
  <c i="12" r="C56"/>
  <c i="12" r="C64"/>
  <c i="12" r="C72"/>
  <c i="12" r="C20"/>
  <c i="12" r="C42"/>
  <c i="12" r="C33"/>
  <c i="12" r="C41"/>
  <c i="12" r="C49"/>
  <c i="12" r="C57"/>
  <c i="12" r="C65"/>
  <c i="12" r="C73"/>
  <c i="12" r="C21"/>
  <c i="12" r="D17"/>
  <c i="12" r="F17" s="1"/>
  <c i="12" r="E18" s="1"/>
  <c i="12" l="1" r="D219"/>
  <c i="12" r="D84"/>
  <c i="12" r="F84" s="1"/>
  <c i="12" r="E85" s="1"/>
  <c i="12" r="D18"/>
  <c i="12" r="F18" s="1"/>
  <c i="12" l="1" r="D85"/>
  <c i="12" r="F85" s="1"/>
  <c i="12" r="E86" s="1"/>
  <c i="12" r="F219"/>
  <c i="12" r="E220" s="1"/>
  <c i="12" r="E19"/>
  <c i="12" l="1" r="D86"/>
  <c i="12" r="F86" s="1"/>
  <c i="12" r="E87" s="1"/>
  <c i="12" r="D19"/>
  <c i="12" r="F19" s="1"/>
  <c i="12" r="E20" s="1"/>
  <c i="12" r="D87"/>
  <c i="12" r="F87" s="1"/>
  <c i="12" l="1" r="D20"/>
  <c i="12" r="F20" s="1"/>
  <c i="12" r="E21" s="1"/>
  <c i="12" r="E88"/>
  <c i="12" l="1" r="D21"/>
  <c i="12" r="F21" s="1"/>
  <c i="12" r="E22" s="1"/>
  <c i="12" r="D88"/>
  <c i="12" r="F88" s="1"/>
  <c i="12" l="1" r="D22"/>
  <c i="12" r="F22" s="1"/>
  <c i="12" r="E23" s="1"/>
  <c i="12" r="E89"/>
  <c i="12" l="1" r="D89"/>
  <c i="12" r="F89" s="1"/>
  <c i="12" r="D23"/>
  <c i="12" r="F23" s="1"/>
  <c i="12" r="E24" s="1"/>
  <c i="12" r="E90"/>
  <c i="12" l="1" r="D90"/>
  <c i="12" r="F90" s="1"/>
  <c i="12" r="D24"/>
  <c i="12" r="F24" s="1"/>
  <c i="12" r="E25" s="1"/>
  <c i="12" r="E91"/>
  <c i="12" l="1" r="D91"/>
  <c i="12" r="F91" s="1"/>
  <c i="12" r="D25"/>
  <c i="12" r="F25" s="1"/>
  <c i="12" r="E26" s="1"/>
  <c i="12" r="E92"/>
  <c i="12" l="1" r="D92"/>
  <c i="12" r="F92" s="1"/>
  <c i="12" r="E93" s="1"/>
  <c i="12" r="D26"/>
  <c i="12" r="F26" s="1"/>
  <c i="12" r="E27" s="1"/>
  <c i="12" l="1" r="D93"/>
  <c i="12" r="F93" s="1"/>
  <c i="12" r="E94" s="1"/>
  <c i="12" r="D27"/>
  <c i="12" r="F27" s="1"/>
  <c i="12" r="E28" s="1"/>
  <c i="12" l="1" r="D28"/>
  <c i="12" r="F28" s="1"/>
  <c i="12" r="E29" s="1"/>
  <c i="12" r="D94"/>
  <c i="12" r="F94" s="1"/>
  <c i="12" r="E95" s="1"/>
  <c i="12" l="1" r="D95"/>
  <c i="12" r="F95" s="1"/>
  <c i="12" r="E96" s="1"/>
  <c i="12" r="D29"/>
  <c i="12" r="F29" s="1"/>
  <c i="12" r="E30" s="1"/>
  <c i="6" r="C35"/>
  <c i="6" r="C34"/>
  <c i="6" r="C33"/>
  <c i="6" r="C32"/>
  <c i="6" r="B26"/>
  <c i="6" r="B37" s="1"/>
  <c i="6" r="B24"/>
  <c i="6" r="G83"/>
  <c i="12" l="1" r="D30"/>
  <c i="12" r="F30" s="1"/>
  <c i="12" r="E31" s="1"/>
  <c i="12" r="D96"/>
  <c i="12" r="F96" s="1"/>
  <c i="12" r="E97" s="1"/>
  <c i="12" l="1" r="D97"/>
  <c i="12" r="F97" s="1"/>
  <c i="12" r="E98" s="1"/>
  <c i="12" r="D31"/>
  <c i="12" r="F31" s="1"/>
  <c i="12" r="E32" s="1"/>
  <c i="12" l="1" r="D32"/>
  <c i="12" r="F32" s="1"/>
  <c i="12" r="E33" s="1"/>
  <c i="12" r="D98"/>
  <c i="12" r="F98" s="1"/>
  <c i="12" r="E99" s="1"/>
  <c i="6" r="G84"/>
  <c i="6" r="B23"/>
  <c i="6" r="J21" s="1"/>
  <c i="12" l="1" r="D33"/>
  <c i="12" r="F33" s="1"/>
  <c i="12" r="E34" s="1"/>
  <c i="12" r="D99"/>
  <c i="12" r="F99" s="1"/>
  <c i="12" r="E100" s="1"/>
  <c i="6" r="J20"/>
  <c i="6" r="J83"/>
  <c i="12" l="1" r="D100"/>
  <c i="12" r="F100" s="1"/>
  <c i="12" r="E101" s="1"/>
  <c i="12" r="D34"/>
  <c i="12" r="F34" s="1"/>
  <c i="12" r="E35" s="1"/>
  <c i="6" r="J84"/>
  <c i="12" l="1" r="D101"/>
  <c i="12" r="F101" s="1"/>
  <c i="12" r="E102" s="1"/>
  <c i="12" r="D35"/>
  <c i="12" r="F35" s="1"/>
  <c i="12" r="E36" s="1"/>
  <c i="12" l="1" r="D102"/>
  <c i="12" r="F102" s="1"/>
  <c i="12" r="E103" s="1"/>
  <c i="12" r="D36"/>
  <c i="12" r="F36" s="1"/>
  <c i="12" r="E37" s="1"/>
  <c i="12" l="1" r="D37"/>
  <c i="12" r="F37" s="1"/>
  <c i="12" r="E38" s="1"/>
  <c i="12" r="D103"/>
  <c i="12" r="F103" s="1"/>
  <c i="12" r="E104" s="1"/>
  <c i="12" l="1" r="D38"/>
  <c i="12" r="F38" s="1"/>
  <c i="12" r="E39" s="1"/>
  <c i="12" r="D104"/>
  <c i="12" r="F104" s="1"/>
  <c i="12" r="E105" s="1"/>
  <c i="12" l="1" r="D105"/>
  <c i="12" r="F105" s="1"/>
  <c i="12" r="E106" s="1"/>
  <c i="12" r="D39"/>
  <c i="12" r="F39" s="1"/>
  <c i="12" r="E40" s="1"/>
  <c i="12" l="1" r="D40"/>
  <c i="12" r="F40" s="1"/>
  <c i="12" r="E41" s="1"/>
  <c i="12" r="D106"/>
  <c i="12" r="F106" s="1"/>
  <c i="12" r="E107" s="1"/>
  <c i="12" l="1" r="D41"/>
  <c i="12" r="F41" s="1"/>
  <c i="12" r="E42" s="1"/>
  <c i="12" r="D107"/>
  <c i="12" r="F107" s="1"/>
  <c i="12" r="E108" s="1"/>
  <c i="12" l="1" r="D108"/>
  <c i="12" r="F108" s="1"/>
  <c i="12" r="E109" s="1"/>
  <c i="12" r="D42"/>
  <c i="12" r="F42" s="1"/>
  <c i="12" r="E43" s="1"/>
  <c i="12" l="1" r="D43"/>
  <c i="12" r="F43" s="1"/>
  <c i="12" r="E44" s="1"/>
  <c i="12" r="D109"/>
  <c i="12" r="F109" s="1"/>
  <c i="12" r="E110" s="1"/>
  <c i="12" l="1" r="D110"/>
  <c i="12" r="F110" s="1"/>
  <c i="12" r="E111" s="1"/>
  <c i="12" r="D44"/>
  <c i="12" r="F44" s="1"/>
  <c i="12" r="E45" s="1"/>
  <c i="12" l="1" r="D45"/>
  <c i="12" r="F45" s="1"/>
  <c i="12" r="E46" s="1"/>
  <c i="12" r="D111"/>
  <c i="12" r="F111" s="1"/>
  <c i="12" r="E112" s="1"/>
  <c i="12" l="1" r="D112"/>
  <c i="12" r="F112" s="1"/>
  <c i="12" r="E113" s="1"/>
  <c i="12" r="D46"/>
  <c i="12" r="F46" s="1"/>
  <c i="12" r="E47" s="1"/>
  <c i="12" l="1" r="D47"/>
  <c i="12" r="F47" s="1"/>
  <c i="12" r="E48" s="1"/>
  <c i="12" r="D113"/>
  <c i="12" r="F113" s="1"/>
  <c i="12" r="E114" s="1"/>
  <c i="12" l="1" r="D114"/>
  <c i="12" r="F114" s="1"/>
  <c i="12" r="E115" s="1"/>
  <c i="12" r="D48"/>
  <c i="12" r="F48" s="1"/>
  <c i="12" r="E49" s="1"/>
  <c i="12" l="1" r="D49"/>
  <c i="12" r="F49" s="1"/>
  <c i="12" r="E50" s="1"/>
  <c i="12" r="D115"/>
  <c i="12" r="F115" s="1"/>
  <c i="12" r="E116" s="1"/>
  <c i="12" l="1" r="D116"/>
  <c i="12" r="F116" s="1"/>
  <c i="12" r="E117" s="1"/>
  <c i="12" r="D50"/>
  <c i="12" r="F50" s="1"/>
  <c i="12" r="E51" s="1"/>
  <c i="12" l="1" r="D51"/>
  <c i="12" r="F51" s="1"/>
  <c i="12" r="E52" s="1"/>
  <c i="12" r="D117"/>
  <c i="12" r="F117" s="1"/>
  <c i="12" r="E118" s="1"/>
  <c i="12" l="1" r="D118"/>
  <c i="12" r="F118" s="1"/>
  <c i="12" r="E119" s="1"/>
  <c i="12" r="D52"/>
  <c i="12" r="F52" s="1"/>
  <c i="12" r="E53" s="1"/>
  <c i="12" l="1" r="D53"/>
  <c i="12" r="F53" s="1"/>
  <c i="12" r="E54" s="1"/>
  <c i="12" r="D119"/>
  <c i="12" r="F119" s="1"/>
  <c i="12" r="E120" s="1"/>
  <c i="12" l="1" r="D120"/>
  <c i="12" r="F120" s="1"/>
  <c i="12" r="E121" s="1"/>
  <c i="12" r="D54"/>
  <c i="12" r="F54" s="1"/>
  <c i="12" r="E55" s="1"/>
  <c i="12" l="1" r="D55"/>
  <c i="12" r="F55" s="1"/>
  <c i="12" r="E56" s="1"/>
  <c i="12" r="D121"/>
  <c i="12" r="F121" s="1"/>
  <c i="12" r="E122" s="1"/>
  <c i="12" l="1" r="D122"/>
  <c i="12" r="F122" s="1"/>
  <c i="12" r="E123" s="1"/>
  <c i="12" r="D56"/>
  <c i="12" r="F56" s="1"/>
  <c i="12" r="E57" s="1"/>
  <c i="12" r="C156"/>
  <c i="12" r="C164"/>
  <c i="12" r="C172"/>
  <c i="12" r="C180"/>
  <c i="12" r="C188"/>
  <c i="12" r="C196"/>
  <c i="12" r="C204"/>
  <c i="12" r="C157"/>
  <c i="12" r="C165"/>
  <c i="12" r="C173"/>
  <c i="12" r="C181"/>
  <c i="12" r="C189"/>
  <c i="12" r="C197"/>
  <c i="12" r="C160"/>
  <c i="12" r="C184"/>
  <c i="12" r="C208"/>
  <c i="12" r="C161"/>
  <c i="12" r="C171"/>
  <c i="12" r="C205"/>
  <c i="12" r="C177"/>
  <c i="12" r="C158"/>
  <c i="12" r="C166"/>
  <c i="12" r="C174"/>
  <c i="12" r="C182"/>
  <c i="12" r="C190"/>
  <c i="12" r="C198"/>
  <c i="12" r="C206"/>
  <c i="12" r="C175"/>
  <c i="12" r="C191"/>
  <c i="12" r="C207"/>
  <c i="12" r="C176"/>
  <c i="12" r="C200"/>
  <c i="12" r="C169"/>
  <c i="12" r="C201"/>
  <c i="12" r="C179"/>
  <c i="12" r="C159"/>
  <c i="12" r="C167"/>
  <c i="12" r="C183"/>
  <c i="12" r="C199"/>
  <c i="12" r="C168"/>
  <c i="12" r="C192"/>
  <c i="12" r="C163"/>
  <c i="12" r="C185"/>
  <c i="12" r="C209"/>
  <c i="12" r="C195"/>
  <c i="12" r="C203"/>
  <c i="12" r="C193"/>
  <c i="12" r="C155"/>
  <c i="12" r="C162"/>
  <c i="12" r="C170"/>
  <c i="12" r="C178"/>
  <c i="12" r="C186"/>
  <c i="12" r="C194"/>
  <c i="12" r="C202"/>
  <c i="12" r="C210"/>
  <c i="12" r="C187"/>
  <c i="12" l="1" r="D57"/>
  <c i="12" r="F57" s="1"/>
  <c i="12" r="E58" s="1"/>
  <c i="12" r="D123"/>
  <c i="12" r="F123" s="1"/>
  <c i="12" r="E124" s="1"/>
  <c i="12" l="1" r="D58"/>
  <c i="12" r="F58" s="1"/>
  <c i="12" r="E59" s="1"/>
  <c i="12" r="D124"/>
  <c i="12" r="F124" s="1"/>
  <c i="12" r="E125" s="1"/>
  <c i="12" r="D155"/>
  <c i="12" r="F155" s="1"/>
  <c i="12" r="E156" s="1"/>
  <c i="12" l="1" r="D125"/>
  <c i="12" r="F125" s="1"/>
  <c i="12" r="E126" s="1"/>
  <c i="12" r="D59"/>
  <c i="12" r="F59" s="1"/>
  <c i="12" r="E60" s="1"/>
  <c i="12" r="D156"/>
  <c i="12" r="F156" s="1"/>
  <c i="12" r="E157" s="1"/>
  <c i="12" l="1" r="D60"/>
  <c i="12" r="F60" s="1"/>
  <c i="12" r="E61" s="1"/>
  <c i="12" r="D126"/>
  <c i="12" r="F126" s="1"/>
  <c i="12" r="E127" s="1"/>
  <c i="12" r="D157"/>
  <c i="12" r="F157" s="1"/>
  <c i="12" r="E158" s="1"/>
  <c i="12" l="1" r="D61"/>
  <c i="12" r="F61" s="1"/>
  <c i="12" r="E62" s="1"/>
  <c i="12" r="D127"/>
  <c i="12" r="F127" s="1"/>
  <c i="12" r="E128" s="1"/>
  <c i="12" l="1" r="D128"/>
  <c i="12" r="F128" s="1"/>
  <c i="12" r="E129" s="1"/>
  <c i="12" r="D62"/>
  <c i="12" r="F62" s="1"/>
  <c i="12" r="E63" s="1"/>
  <c i="12" r="D158"/>
  <c i="12" r="F158" s="1"/>
  <c i="12" r="E159" s="1"/>
  <c i="12" l="1" r="D63"/>
  <c i="12" r="F63" s="1"/>
  <c i="12" r="E64" s="1"/>
  <c i="12" r="D129"/>
  <c i="12" r="F129" s="1"/>
  <c i="12" r="E130" s="1"/>
  <c i="12" l="1" r="D130"/>
  <c i="12" r="F130" s="1"/>
  <c i="12" r="E131" s="1"/>
  <c i="12" r="D64"/>
  <c i="12" r="F64" s="1"/>
  <c i="12" r="E65" s="1"/>
  <c i="12" r="D159"/>
  <c i="12" r="F159" s="1"/>
  <c i="12" r="E160" s="1"/>
  <c i="12" l="1" r="D65"/>
  <c i="12" r="F65" s="1"/>
  <c i="12" r="E66" s="1"/>
  <c i="12" r="D131"/>
  <c i="12" r="F131" s="1"/>
  <c i="12" r="E132" s="1"/>
  <c i="12" r="D160"/>
  <c i="12" r="F160" s="1"/>
  <c i="12" r="E161" s="1"/>
  <c i="12" l="1" r="D161"/>
  <c i="12" r="F161" s="1"/>
  <c i="12" r="E162" s="1"/>
  <c i="12" r="D132"/>
  <c i="12" r="F132" s="1"/>
  <c i="12" r="E133" s="1"/>
  <c i="12" r="D66"/>
  <c i="12" r="F66" s="1"/>
  <c i="12" r="E67" s="1"/>
  <c i="12" l="1" r="D162"/>
  <c i="12" r="F162" s="1"/>
  <c i="12" r="E163" s="1"/>
  <c i="12" r="D67"/>
  <c i="12" r="F67" s="1"/>
  <c i="12" r="E68" s="1"/>
  <c i="12" r="D133"/>
  <c i="12" r="F133" s="1"/>
  <c i="12" r="E134" s="1"/>
  <c i="12" l="1" r="D134"/>
  <c i="12" r="F134" s="1"/>
  <c i="12" r="E135" s="1"/>
  <c i="12" r="D68"/>
  <c i="12" r="F68" s="1"/>
  <c i="12" r="E69" s="1"/>
  <c i="12" l="1" r="D69"/>
  <c i="12" r="F69" s="1"/>
  <c i="12" r="E70" s="1"/>
  <c i="12" r="D135"/>
  <c i="12" r="F135" s="1"/>
  <c i="12" r="E136" s="1"/>
  <c i="12" r="D163"/>
  <c i="12" r="F163" s="1"/>
  <c i="12" r="E164" s="1"/>
  <c i="12" l="1" r="D136"/>
  <c i="12" r="F136" s="1"/>
  <c i="12" r="E137" s="1"/>
  <c i="12" r="D70"/>
  <c i="12" r="F70" s="1"/>
  <c i="12" r="E71" s="1"/>
  <c i="12" r="D164"/>
  <c i="12" r="F164" s="1"/>
  <c i="12" r="E165" s="1"/>
  <c i="12" l="1" r="D71"/>
  <c i="12" r="F71" s="1"/>
  <c i="12" r="E72" s="1"/>
  <c i="12" r="D137"/>
  <c i="12" r="F137" s="1"/>
  <c i="12" r="E138" s="1"/>
  <c i="12" r="D165"/>
  <c i="12" r="F165" s="1"/>
  <c i="12" r="E166" s="1"/>
  <c i="12" l="1" r="D138"/>
  <c i="12" r="F138" s="1"/>
  <c i="12" r="E139" s="1"/>
  <c i="12" r="D72"/>
  <c i="12" r="F72" s="1"/>
  <c i="12" r="E73" s="1"/>
  <c i="12" r="D166"/>
  <c i="12" r="F166" s="1"/>
  <c i="12" r="E167" s="1"/>
  <c i="12" l="1" r="D73"/>
  <c i="12" r="F73" s="1"/>
  <c i="12" r="E74" s="1"/>
  <c i="12" r="D139"/>
  <c i="12" r="F139" s="1"/>
  <c i="12" r="E140" s="1"/>
  <c i="12" r="D167"/>
  <c i="12" r="F167" s="1"/>
  <c i="12" r="E168" s="1"/>
  <c i="12" l="1" r="D74"/>
  <c i="12" r="F74" s="1"/>
  <c i="12" r="E75" s="1"/>
  <c i="12" r="D140"/>
  <c i="12" r="F140" s="1"/>
  <c i="12" r="E141" s="1"/>
  <c i="12" r="D168"/>
  <c i="12" r="F168" s="1"/>
  <c i="12" r="E169" s="1"/>
  <c i="12" l="1" r="D141"/>
  <c i="12" r="F141" s="1"/>
  <c i="12" r="E142" s="1"/>
  <c i="12" r="D75"/>
  <c i="12" r="F75" s="1"/>
  <c i="12" r="E76" s="1"/>
  <c i="12" r="D169"/>
  <c i="12" r="F169" s="1"/>
  <c i="12" r="E170" s="1"/>
  <c i="12" r="E79"/>
  <c i="12" r="E15"/>
  <c i="12" l="1" r="E14"/>
  <c i="12" r="E80"/>
  <c i="12" r="D76"/>
  <c i="12" r="F76" s="1"/>
  <c i="12" r="D142"/>
  <c i="12" r="F142" s="1"/>
  <c i="12" r="D170"/>
  <c i="12" r="F170" s="1"/>
  <c i="12" r="E171" s="1"/>
  <c i="12" l="1" r="D171"/>
  <c i="12" r="F171" s="1"/>
  <c i="12" r="E172" s="1"/>
  <c i="12" l="1" r="D172"/>
  <c i="12" r="F172" s="1"/>
  <c i="12" r="E173" s="1"/>
  <c i="12" l="1" r="D173"/>
  <c i="12" r="F173" s="1"/>
  <c i="12" r="E174" s="1"/>
  <c i="12" l="1" r="D174"/>
  <c i="12" r="F174" s="1"/>
  <c i="12" r="E175" s="1"/>
  <c i="12" l="1" r="D175"/>
  <c i="12" r="F175" s="1"/>
  <c i="12" r="E176" s="1"/>
  <c i="12" l="1" r="D176"/>
  <c i="12" r="F176" s="1"/>
  <c i="12" r="E177" s="1"/>
  <c i="12" l="1" r="D177"/>
  <c i="12" r="F177" s="1"/>
  <c i="12" r="E178" s="1"/>
  <c i="12" l="1" r="D178"/>
  <c i="12" r="F178" s="1"/>
  <c i="12" r="E179" s="1"/>
  <c i="12" l="1" r="D179"/>
  <c i="12" r="F179" s="1"/>
  <c i="12" r="E180" s="1"/>
  <c i="12" l="1" r="D180"/>
  <c i="12" r="F180" s="1"/>
  <c i="12" r="E181" s="1"/>
  <c i="12" l="1" r="D181"/>
  <c i="12" r="F181" s="1"/>
  <c i="12" r="E182" s="1"/>
  <c i="12" l="1" r="D182"/>
  <c i="12" r="F182" s="1"/>
  <c i="12" r="E183" s="1"/>
  <c i="12" l="1" r="D183"/>
  <c i="12" r="F183" s="1"/>
  <c i="12" r="E184" s="1"/>
  <c i="12" l="1" r="D184"/>
  <c i="12" r="F184" s="1"/>
  <c i="12" r="E185" s="1"/>
  <c i="12" l="1" r="D185"/>
  <c i="12" r="F185" s="1"/>
  <c i="12" r="E186" s="1"/>
  <c i="12" l="1" r="D186"/>
  <c i="12" r="F186" s="1"/>
  <c i="12" r="E187" s="1"/>
  <c i="12" l="1" r="D187"/>
  <c i="12" r="F187" s="1"/>
  <c i="12" r="E188" s="1"/>
  <c i="12" l="1" r="D188"/>
  <c i="12" r="F188" s="1"/>
  <c i="12" r="E189" s="1"/>
  <c i="12" l="1" r="D189"/>
  <c i="12" r="F189" s="1"/>
  <c i="12" r="E190" s="1"/>
  <c i="12" l="1" r="D190"/>
  <c i="12" r="F190" s="1"/>
  <c i="12" r="E191" s="1"/>
  <c i="12" l="1" r="D191"/>
  <c i="12" r="F191" s="1"/>
  <c i="12" r="E192" s="1"/>
  <c i="12" l="1" r="D192"/>
  <c i="12" r="F192" s="1"/>
  <c i="12" r="E193" s="1"/>
  <c i="12" l="1" r="D193"/>
  <c i="12" r="F193" s="1"/>
  <c i="12" r="E194" s="1"/>
  <c i="12" l="1" r="D194"/>
  <c i="12" r="F194" s="1"/>
  <c i="12" r="E195" s="1"/>
  <c i="12" l="1" r="D195"/>
  <c i="12" r="F195" s="1"/>
  <c i="12" r="E196" s="1"/>
  <c i="12" l="1" r="D196"/>
  <c i="12" r="F196" s="1"/>
  <c i="12" r="E197" s="1"/>
  <c i="12" l="1" r="D197"/>
  <c i="12" r="F197" s="1"/>
  <c i="12" r="E198" s="1"/>
  <c i="12" l="1" r="D198"/>
  <c i="12" r="F198" s="1"/>
  <c i="12" r="E199" s="1"/>
  <c i="12" l="1" r="D199"/>
  <c i="12" r="F199" s="1"/>
  <c i="12" r="E200" s="1"/>
  <c i="12" l="1" r="D200"/>
  <c i="12" r="F200" s="1"/>
  <c i="12" r="E201" s="1"/>
  <c i="12" l="1" r="D201"/>
  <c i="12" r="F201" s="1"/>
  <c i="12" r="E202" s="1"/>
  <c i="12" l="1" r="D202"/>
  <c i="12" r="F202" s="1"/>
  <c i="12" r="E203" s="1"/>
  <c i="12" l="1" r="D203"/>
  <c i="12" r="F203" s="1"/>
  <c i="12" r="E204" s="1"/>
  <c i="12" l="1" r="D204"/>
  <c i="12" r="F204" s="1"/>
  <c i="12" r="E205" s="1"/>
  <c i="12" l="1" r="D205"/>
  <c i="12" r="F205" s="1"/>
  <c i="12" r="E206" s="1"/>
  <c i="12" l="1" r="D206"/>
  <c i="12" r="F206" s="1"/>
  <c i="12" r="E207" s="1"/>
  <c i="12" l="1" r="D207"/>
  <c i="12" r="F207" s="1"/>
  <c i="12" r="E208" s="1"/>
  <c i="12" l="1" r="D208"/>
  <c i="12" r="F208" s="1"/>
  <c i="12" r="E209" s="1"/>
  <c i="12" l="1" r="D209"/>
  <c i="12" r="F209" s="1"/>
  <c i="12" r="E210" s="1"/>
  <c i="12" r="C223"/>
  <c i="12" r="C236"/>
  <c i="12" r="C244"/>
  <c i="12" r="C252"/>
  <c i="12" r="C260"/>
  <c i="12" r="C268"/>
  <c i="12" r="C275"/>
  <c i="12" r="C226"/>
  <c i="12" r="C228"/>
  <c i="12" r="C231"/>
  <c i="12" r="C239"/>
  <c i="12" r="C247"/>
  <c i="12" r="C255"/>
  <c i="12" r="C263"/>
  <c i="12" r="C271"/>
  <c i="12" r="C276"/>
  <c i="12" r="C241"/>
  <c i="12" r="C221"/>
  <c i="12" r="C234"/>
  <c i="12" r="C242"/>
  <c i="12" r="C250"/>
  <c i="12" r="C258"/>
  <c i="12" r="C266"/>
  <c i="12" r="C274"/>
  <c i="12" r="C224"/>
  <c i="12" r="C237"/>
  <c i="12" r="C245"/>
  <c i="12" r="C253"/>
  <c i="12" r="C261"/>
  <c i="12" r="C269"/>
  <c i="12" r="C265"/>
  <c i="12" r="C227"/>
  <c i="12" r="C229"/>
  <c i="12" r="C232"/>
  <c i="12" r="C240"/>
  <c i="12" r="C248"/>
  <c i="12" r="C256"/>
  <c i="12" r="C264"/>
  <c i="12" r="C272"/>
  <c i="12" r="C259"/>
  <c i="12" r="C222"/>
  <c i="12" r="C225"/>
  <c i="12" r="C235"/>
  <c i="12" r="C243"/>
  <c i="12" r="C251"/>
  <c i="12" r="C267"/>
  <c i="12" r="C233"/>
  <c i="12" r="C257"/>
  <c i="12" r="C273"/>
  <c i="12" r="C230"/>
  <c i="12" r="C238"/>
  <c i="12" r="C246"/>
  <c i="12" r="C254"/>
  <c i="12" r="C262"/>
  <c i="12" r="C270"/>
  <c i="12" r="C220"/>
  <c i="12" r="D220" s="1"/>
  <c i="12" r="F220" s="1"/>
  <c i="12" r="E221" s="1"/>
  <c i="12" r="C249"/>
  <c i="12" r="E147"/>
  <c i="12" l="1" r="E148"/>
  <c i="12" r="D210"/>
  <c i="12" r="F210" s="1"/>
  <c i="12" l="1" r="D221"/>
  <c i="12" r="F221" s="1"/>
  <c i="12" r="E222" s="1"/>
  <c i="12" l="1" r="D222"/>
  <c i="12" r="F222" s="1"/>
  <c i="12" r="E223" s="1"/>
  <c i="12" l="1" r="D223"/>
  <c i="12" r="F223" s="1"/>
  <c i="12" r="E224" s="1"/>
  <c i="12" l="1" r="D224"/>
  <c i="12" r="F224" s="1"/>
  <c i="12" r="E225" s="1"/>
  <c i="12" l="1" r="D225"/>
  <c i="12" r="F225" s="1"/>
  <c i="12" r="E226" s="1"/>
  <c i="12" l="1" r="D226"/>
  <c i="12" r="F226" s="1"/>
  <c i="12" r="E227" s="1"/>
  <c i="12" l="1" r="D227"/>
  <c i="12" r="F227" s="1"/>
  <c i="12" r="E228" s="1"/>
  <c i="12" l="1" r="D228"/>
  <c i="12" r="F228" s="1"/>
  <c i="12" r="E229" s="1"/>
  <c i="12" l="1" r="D229"/>
  <c i="12" r="F229" s="1"/>
  <c i="12" r="E230" s="1"/>
  <c i="12" l="1" r="D230"/>
  <c i="12" r="F230" s="1"/>
  <c i="12" r="E231" s="1"/>
  <c i="12" l="1" r="D231"/>
  <c i="12" r="F231" s="1"/>
  <c i="12" r="E232" s="1"/>
  <c i="12" l="1" r="D232"/>
  <c i="12" r="F232" s="1"/>
  <c i="12" r="E233" s="1"/>
  <c i="12" l="1" r="D233"/>
  <c i="12" r="F233" s="1"/>
  <c i="12" r="E234" s="1"/>
  <c i="12" l="1" r="D234"/>
  <c i="12" r="F234" s="1"/>
  <c i="12" r="E235" s="1"/>
  <c i="12" l="1" r="D235"/>
  <c i="12" r="F235" s="1"/>
  <c i="12" r="E236" s="1"/>
  <c i="12" l="1" r="D236"/>
  <c i="12" r="F236" s="1"/>
  <c i="12" r="E237" s="1"/>
  <c i="12" l="1" r="D237"/>
  <c i="12" r="F237" s="1"/>
  <c i="12" r="E238" s="1"/>
  <c i="12" l="1" r="D238"/>
  <c i="12" r="F238" s="1"/>
  <c i="12" r="E239" s="1"/>
  <c i="12" l="1" r="D239"/>
  <c i="12" r="F239" s="1"/>
  <c i="12" r="E240" s="1"/>
  <c i="12" l="1" r="D240"/>
  <c i="12" r="F240" s="1"/>
  <c i="12" r="E241" s="1"/>
  <c i="12" l="1" r="D241"/>
  <c i="12" r="F241" s="1"/>
  <c i="12" r="E242" s="1"/>
  <c i="12" l="1" r="D242"/>
  <c i="12" r="F242" s="1"/>
  <c i="12" r="E243" s="1"/>
  <c i="12" l="1" r="D243"/>
  <c i="12" r="F243" s="1"/>
  <c i="12" r="E244" s="1"/>
  <c i="12" l="1" r="D244"/>
  <c i="12" r="F244" s="1"/>
  <c i="12" r="E245" s="1"/>
  <c i="12" l="1" r="D245"/>
  <c i="12" r="F245" s="1"/>
  <c i="12" r="E246" s="1"/>
  <c i="12" l="1" r="D246"/>
  <c i="12" r="F246" s="1"/>
  <c i="12" r="E247" s="1"/>
  <c i="12" l="1" r="D247"/>
  <c i="12" r="F247" s="1"/>
  <c i="12" r="E248" s="1"/>
  <c i="12" l="1" r="D248"/>
  <c i="12" r="F248" s="1"/>
  <c i="12" r="E249" s="1"/>
  <c i="12" l="1" r="D249"/>
  <c i="12" r="F249" s="1"/>
  <c i="12" r="E250" s="1"/>
  <c i="12" l="1" r="D250"/>
  <c i="12" r="F250" s="1"/>
  <c i="12" r="E251" s="1"/>
  <c i="12" l="1" r="D251"/>
  <c i="12" r="F251" s="1"/>
  <c i="12" r="E252" s="1"/>
  <c i="12" l="1" r="D252"/>
  <c i="12" r="F252" s="1"/>
  <c i="12" r="E253" s="1"/>
  <c i="12" l="1" r="D253"/>
  <c i="12" r="F253" s="1"/>
  <c i="12" r="E254" s="1"/>
  <c i="12" l="1" r="D254"/>
  <c i="12" r="F254" s="1"/>
  <c i="12" r="E255" s="1"/>
  <c i="12" l="1" r="D255"/>
  <c i="12" r="F255" s="1"/>
  <c i="12" r="E256" s="1"/>
  <c i="12" l="1" r="D256"/>
  <c i="12" r="F256" s="1"/>
  <c i="12" r="E257" s="1"/>
  <c i="12" l="1" r="D257"/>
  <c i="12" r="F257" s="1"/>
  <c i="12" r="E258" s="1"/>
  <c i="12" l="1" r="D258"/>
  <c i="12" r="F258" s="1"/>
  <c i="12" r="E259" s="1"/>
  <c i="12" l="1" r="D259"/>
  <c i="12" r="F259" s="1"/>
  <c i="12" r="E260" s="1"/>
  <c i="12" l="1" r="D260"/>
  <c i="12" r="F260" s="1"/>
  <c i="12" r="E261" s="1"/>
  <c i="12" l="1" r="D261"/>
  <c i="12" r="F261" s="1"/>
  <c i="12" r="E262" s="1"/>
  <c i="12" l="1" r="D262"/>
  <c i="12" r="F262" s="1"/>
  <c i="12" r="E263" s="1"/>
  <c i="12" l="1" r="D263"/>
  <c i="12" r="F263" s="1"/>
  <c i="12" r="E264" s="1"/>
  <c i="12" l="1" r="D264"/>
  <c i="12" r="F264" s="1"/>
  <c i="12" r="E265" s="1"/>
  <c i="12" l="1" r="D265"/>
  <c i="12" r="F265" s="1"/>
  <c i="12" r="E266" s="1"/>
  <c i="12" l="1" r="D266"/>
  <c i="12" r="F266" s="1"/>
  <c i="12" r="E267" s="1"/>
  <c i="12" l="1" r="D267"/>
  <c i="12" r="F267" s="1"/>
  <c i="12" r="E268" s="1"/>
  <c i="12" l="1" r="D268"/>
  <c i="12" r="F268" s="1"/>
  <c i="12" r="E269" s="1"/>
  <c i="12" l="1" r="D269"/>
  <c i="12" r="F269" s="1"/>
  <c i="12" r="E270" s="1"/>
  <c i="12" l="1" r="D270"/>
  <c i="12" r="F270" s="1"/>
  <c i="12" r="E271" s="1"/>
  <c i="12" l="1" r="D271"/>
  <c i="12" r="F271" s="1"/>
  <c i="12" r="E272" s="1"/>
  <c i="12" l="1" r="D272"/>
  <c i="12" r="F272" s="1"/>
  <c i="12" r="E273" s="1"/>
  <c i="12" l="1" r="D273"/>
  <c i="12" r="F273" s="1"/>
  <c i="12" r="E274" s="1"/>
  <c i="12" l="1" r="D274"/>
  <c i="12" r="F274" s="1"/>
  <c i="12" r="E275" s="1"/>
  <c i="12" l="1" r="D275"/>
  <c i="12" r="F275" s="1"/>
  <c i="12" r="E276" s="1"/>
  <c i="12" r="E213"/>
  <c i="12" l="1" r="E214"/>
  <c i="12" r="D276"/>
  <c i="12" r="F276" s="1"/>
</calcChain>
</file>

<file path=xl/comments1.xml><?xml version="1.0" encoding="utf-8"?>
<comments xmlns="http://schemas.openxmlformats.org/spreadsheetml/2006/main">
  <authors>
    <author>Jeremy Andreas</author>
  </authors>
  <commentList>
    <comment authorId="0" ref="D150" shapeId="0">
      <text>
        <r>
          <rPr>
            <b/>
            <sz val="9"/>
            <color indexed="81"/>
            <rFont val="Tahoma"/>
            <charset val="1"/>
          </rPr>
          <t>Jeremy Andreas:</t>
        </r>
        <r>
          <rPr>
            <sz val="9"/>
            <color indexed="81"/>
            <rFont val="Tahoma"/>
            <charset val="1"/>
          </rPr>
          <t xml:space="preserve">
Tarik pokok yang berjumlah 0 sebanyak jumlah grace period (harus dilakukan secara manual)</t>
        </r>
      </text>
    </comment>
    <comment authorId="0" ref="C216" shapeId="0">
      <text>
        <r>
          <rPr>
            <b/>
            <sz val="9"/>
            <color indexed="81"/>
            <rFont val="Tahoma"/>
            <charset val="1"/>
          </rPr>
          <t>Jeremy Andreas:</t>
        </r>
        <r>
          <rPr>
            <sz val="9"/>
            <color indexed="81"/>
            <rFont val="Tahoma"/>
            <charset val="1"/>
          </rPr>
          <t xml:space="preserve">
tarik installment amount yang 0 sebanyak jumlah grace period (harus dilakukan secara manual)</t>
        </r>
      </text>
    </comment>
  </commentList>
</comments>
</file>

<file path=xl/sharedStrings.xml><?xml version="1.0" encoding="utf-8"?>
<sst xmlns="http://schemas.openxmlformats.org/spreadsheetml/2006/main" count="310" uniqueCount="102">
  <si>
    <t>*tempat nampung hasil REF_YIELD_ITEM di DB</t>
  </si>
  <si>
    <t>YieldItem</t>
  </si>
  <si>
    <t>YieldItemType</t>
  </si>
  <si>
    <t>Ins Premi  to Cust</t>
  </si>
  <si>
    <t>CashIn</t>
  </si>
  <si>
    <t>Life Ins Premi to Cust</t>
  </si>
  <si>
    <t>Admin Fee</t>
  </si>
  <si>
    <t>Provision Fee</t>
  </si>
  <si>
    <t>Fiducia Fee</t>
  </si>
  <si>
    <t>Notary Fee</t>
  </si>
  <si>
    <t>Survey Fee</t>
  </si>
  <si>
    <t>Other Fee</t>
  </si>
  <si>
    <t>Ins Premi from Insco</t>
  </si>
  <si>
    <t>CashOut</t>
  </si>
  <si>
    <t>Life Ins Premi from Insco</t>
  </si>
  <si>
    <t>Total Commission</t>
  </si>
  <si>
    <t>Total Reserved Fund</t>
  </si>
  <si>
    <t>REF_YIELD_ITEM</t>
  </si>
  <si>
    <t>BL_CODE</t>
  </si>
  <si>
    <t>MR_YIELD_ITEM</t>
  </si>
  <si>
    <t>MR_YIELD_ITEM_TYPE</t>
  </si>
  <si>
    <t>IS_ACTIVE</t>
  </si>
  <si>
    <t>CF4W</t>
  </si>
  <si>
    <t>CASH_IN</t>
  </si>
  <si>
    <t>CASH_OUT</t>
  </si>
  <si>
    <t>CFNA</t>
  </si>
  <si>
    <t>CF dan FL - R3</t>
  </si>
  <si>
    <t>Installment Scheme</t>
  </si>
  <si>
    <t>Reguler Fixed</t>
  </si>
  <si>
    <t>Komponen Cash In dan Cash Out lihat di DB table REF_YIELD_ITEM</t>
  </si>
  <si>
    <t>Asset Price + Acc</t>
  </si>
  <si>
    <t>Komponen Cash In</t>
  </si>
  <si>
    <t>Komponen Cash Out</t>
  </si>
  <si>
    <t>NTF Pinjaman</t>
  </si>
  <si>
    <t>Suku Bunga Pertahun</t>
  </si>
  <si>
    <t>Tenor (dalam bulan)</t>
  </si>
  <si>
    <t>Payment Frequency</t>
  </si>
  <si>
    <t>Effective Date</t>
  </si>
  <si>
    <t>Suku Bunga (per angsuran)</t>
  </si>
  <si>
    <t>Num of Inst</t>
  </si>
  <si>
    <t>Future Value</t>
  </si>
  <si>
    <t>Advance</t>
  </si>
  <si>
    <t>Nilai angsuran</t>
  </si>
  <si>
    <t>Notes : ini nilai cashflow ambil dari "Installment Amount", No nya ambil sejumlah "Num of Installment"</t>
  </si>
  <si>
    <t>No</t>
  </si>
  <si>
    <t>CashFlow</t>
  </si>
  <si>
    <t>CashFlow for GrossYield</t>
  </si>
  <si>
    <t>Komponen</t>
  </si>
  <si>
    <t>Cash In</t>
  </si>
  <si>
    <t>Cash Out</t>
  </si>
  <si>
    <t>Capitalized Amount</t>
  </si>
  <si>
    <t>OTR</t>
  </si>
  <si>
    <t>DP</t>
  </si>
  <si>
    <t>Angsuran ke 1</t>
  </si>
  <si>
    <t>Ins Premi To Cust</t>
  </si>
  <si>
    <t>Notes: Commission ambil yang "Tax Expense" di simulasi Tax</t>
  </si>
  <si>
    <t>Total</t>
  </si>
  <si>
    <t>Effective Rate</t>
  </si>
  <si>
    <t>Gross Yield</t>
  </si>
  <si>
    <t>Bunga</t>
  </si>
  <si>
    <t>Pokok</t>
  </si>
  <si>
    <t>Installment Amount</t>
  </si>
  <si>
    <t>Jatuh Tempo</t>
  </si>
  <si>
    <t>Schedule Angsuran</t>
  </si>
  <si>
    <t xml:space="preserve">Sisa Pokok </t>
  </si>
  <si>
    <t>Besar Angsuran Perbulan</t>
  </si>
  <si>
    <t>Roll Over</t>
  </si>
  <si>
    <t>Grace Period Type</t>
  </si>
  <si>
    <t>Grace Period Inst</t>
  </si>
  <si>
    <t>Interest Only</t>
  </si>
  <si>
    <t>GRACE PERIOD : Keringanan dalam pembayaran angsuran di awal (Khusus untuk angsuran Arrear)
a. Interest Only : Customer hanya bayar bunga saja di awal
b. Roll Over : Customer tidak membayar sama sekali di awal</t>
  </si>
  <si>
    <t>Total AR</t>
  </si>
  <si>
    <t>Total Interest</t>
  </si>
  <si>
    <t>Advance (Dibayar dimuka)</t>
  </si>
  <si>
    <t>Tipe</t>
  </si>
  <si>
    <t>Arrear (Dibayar dibelakang)</t>
  </si>
  <si>
    <t xml:space="preserve">Tipe </t>
  </si>
  <si>
    <t>Diisi dengan 0 karena sisa pokok hutang diinginkan agar habis</t>
  </si>
  <si>
    <t>Nilai minus karena sifatnya uang keluar</t>
  </si>
  <si>
    <t>Present Value</t>
  </si>
  <si>
    <t>Total jumlah angsuran</t>
  </si>
  <si>
    <t>Suku bunga untuk masing-masing angsuran</t>
  </si>
  <si>
    <t>Pembayaran setiap 1 bulan sekali</t>
  </si>
  <si>
    <t>1 tahun</t>
  </si>
  <si>
    <t>Effective Rate Customer</t>
  </si>
  <si>
    <t>Suku bunga dalam setahun</t>
  </si>
  <si>
    <t>Asset Price - DP Asset + Capitalized Fee + Capitalized Insurance + Capitalized Life Insurance</t>
  </si>
  <si>
    <t xml:space="preserve">Besar nilai uang yg dikeluarkan diawal </t>
  </si>
  <si>
    <t>REGULAR FIXED : ANGSURAN TETAP, BUNGA MENURUN</t>
  </si>
  <si>
    <t>Weekly</t>
  </si>
  <si>
    <t>TDP</t>
  </si>
  <si>
    <t>Flat Rate</t>
  </si>
  <si>
    <t>Rounding</t>
  </si>
  <si>
    <t xml:space="preserve">&lt; Katalon akan write </t>
  </si>
  <si>
    <t>&lt;Katalon akan write</t>
  </si>
  <si>
    <t>Nilai Angsuran Grace Period</t>
  </si>
  <si>
    <t>Periode Grace Period</t>
  </si>
  <si>
    <t>&lt;Katalon akan write dri sheet regular fixed</t>
  </si>
  <si>
    <t>&lt;Write Katalon</t>
  </si>
  <si>
    <t>DP atau Security Deposit Nett</t>
  </si>
  <si>
    <t>DP atau Security Deposit</t>
  </si>
  <si>
    <t>Additional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</si>
</sst>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3" formatCode="_(* #,##0.00_);_(* \(#,##0.00\);_(* &quot;-&quot;??_);_(@_)"/>
    <numFmt numFmtId="164" formatCode="0.000000%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rgb="FF7030A0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borderId="0" fillId="0" fontId="0" numFmtId="0"/>
    <xf applyAlignment="0" applyBorder="0" applyFill="0" applyFont="0" applyProtection="0" borderId="0" fillId="0" fontId="13" numFmtId="43"/>
    <xf applyAlignment="0" applyBorder="0" applyFill="0" applyFont="0" applyProtection="0" borderId="0" fillId="0" fontId="13" numFmtId="9"/>
    <xf borderId="0" fillId="0" fontId="4" numFmtId="0"/>
    <xf applyAlignment="0" applyBorder="0" applyFill="0" applyFont="0" applyProtection="0" borderId="0" fillId="0" fontId="4" numFmtId="43"/>
    <xf applyAlignment="0" applyBorder="0" applyFill="0" applyFont="0" applyProtection="0" borderId="0" fillId="0" fontId="4" numFmtId="9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9"/>
  </cellStyleXfs>
  <cellXfs count="112">
    <xf borderId="0" fillId="0" fontId="0" numFmtId="0" xfId="0"/>
    <xf applyAlignment="1" borderId="0" fillId="0" fontId="0" numFmtId="0" xfId="0">
      <alignment horizontal="center"/>
    </xf>
    <xf applyFont="1" borderId="0" fillId="0" fontId="5" numFmtId="0" xfId="0"/>
    <xf applyFont="1" borderId="0" fillId="0" fontId="6" numFmtId="0" xfId="0"/>
    <xf applyFont="1" borderId="0" fillId="0" fontId="0" numFmtId="43" xfId="1"/>
    <xf applyAlignment="1" applyBorder="1" borderId="2" fillId="0" fontId="0" numFmtId="0" xfId="0">
      <alignment horizontal="center"/>
    </xf>
    <xf applyBorder="1" borderId="4" fillId="0" fontId="0" numFmtId="0" xfId="0"/>
    <xf applyBorder="1" borderId="0" fillId="0" fontId="0" numFmtId="0" xfId="0"/>
    <xf applyAlignment="1" applyBorder="1" borderId="0" fillId="0" fontId="0" numFmtId="0" xfId="0">
      <alignment horizontal="center"/>
    </xf>
    <xf applyBorder="1" borderId="5" fillId="0" fontId="0" numFmtId="0" xfId="0"/>
    <xf applyFont="1" applyNumberFormat="1" borderId="0" fillId="0" fontId="0" numFmtId="15" xfId="1"/>
    <xf applyBorder="1" borderId="6" fillId="0" fontId="0" numFmtId="0" xfId="0"/>
    <xf applyBorder="1" borderId="7" fillId="0" fontId="0" numFmtId="0" xfId="0"/>
    <xf applyBorder="1" borderId="8" fillId="0" fontId="0" numFmtId="0" xfId="0"/>
    <xf applyNumberFormat="1" borderId="0" fillId="0" fontId="0" numFmtId="43" xfId="0"/>
    <xf applyNumberFormat="1" borderId="0" fillId="0" fontId="0" numFmtId="164" xfId="0"/>
    <xf applyFill="1" borderId="0" fillId="2" fontId="0" numFmtId="0" xfId="0"/>
    <xf applyFont="1" borderId="0" fillId="0" fontId="8" numFmtId="0" xfId="0"/>
    <xf applyFill="1" applyNumberFormat="1" borderId="0" fillId="3" fontId="0" numFmtId="43" xfId="0"/>
    <xf applyFill="1" applyFont="1" borderId="0" fillId="2" fontId="7" numFmtId="0" xfId="0"/>
    <xf applyBorder="1" applyFont="1" applyNumberFormat="1" borderId="0" fillId="0" fontId="11" numFmtId="4" xfId="0"/>
    <xf applyFill="1" applyFont="1" borderId="0" fillId="3" fontId="0" numFmtId="43" xfId="1"/>
    <xf applyBorder="1" applyFont="1" applyNumberFormat="1" borderId="5" fillId="0" fontId="10" numFmtId="4" xfId="0"/>
    <xf applyFill="1" applyFont="1" applyNumberFormat="1" borderId="0" fillId="3" fontId="0" numFmtId="164" xfId="2"/>
    <xf applyBorder="1" borderId="9" fillId="0" fontId="0" numFmtId="0" xfId="0"/>
    <xf applyBorder="1" applyFill="1" borderId="9" fillId="3" fontId="0" numFmtId="0" xfId="0"/>
    <xf applyBorder="1" applyFill="1" applyFont="1" borderId="9" fillId="3" fontId="0" numFmtId="43" xfId="1"/>
    <xf applyBorder="1" applyFont="1" borderId="9" fillId="0" fontId="0" numFmtId="43" xfId="1"/>
    <xf applyBorder="1" applyFont="1" applyNumberFormat="1" borderId="9" fillId="0" fontId="11" numFmtId="4" xfId="0"/>
    <xf applyBorder="1" applyFill="1" applyNumberFormat="1" borderId="9" fillId="3" fontId="0" numFmtId="43" xfId="0"/>
    <xf applyFont="1" borderId="0" fillId="0" fontId="12" numFmtId="0" xfId="0"/>
    <xf applyAlignment="1" applyBorder="1" applyFont="1" borderId="9" fillId="0" fontId="7" numFmtId="0" xfId="0">
      <alignment horizontal="center"/>
    </xf>
    <xf applyBorder="1" borderId="10" fillId="0" fontId="0" numFmtId="0" xfId="0"/>
    <xf applyBorder="1" borderId="11" fillId="0" fontId="0" numFmtId="0" xfId="0"/>
    <xf applyBorder="1" borderId="12" fillId="0" fontId="0" numFmtId="0" xfId="0"/>
    <xf applyFont="1" borderId="0" fillId="0" fontId="7" numFmtId="0" xfId="0"/>
    <xf applyAlignment="1" applyBorder="1" borderId="5" fillId="0" fontId="0" numFmtId="0" xfId="0">
      <alignment horizontal="center" vertical="center"/>
    </xf>
    <xf applyBorder="1" applyFill="1" borderId="11" fillId="4" fontId="0" numFmtId="0" xfId="0"/>
    <xf applyAlignment="1" applyBorder="1" applyFill="1" borderId="5" fillId="4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Font="1" borderId="0" fillId="0" fontId="8" numFmtId="0" quotePrefix="1" xfId="0"/>
    <xf borderId="0" fillId="0" fontId="4" numFmtId="0" xfId="3"/>
    <xf applyBorder="1" applyFont="1" borderId="9" fillId="0" fontId="0" numFmtId="43" xfId="4"/>
    <xf applyBorder="1" applyFont="1" applyNumberFormat="1" borderId="9" fillId="0" fontId="0" numFmtId="15" xfId="4"/>
    <xf applyBorder="1" applyFont="1" borderId="9" fillId="0" fontId="14" numFmtId="43" xfId="4"/>
    <xf applyFont="1" borderId="0" fillId="0" fontId="14" numFmtId="43" xfId="4"/>
    <xf applyFill="1" applyFont="1" borderId="0" fillId="2" fontId="14" numFmtId="43" xfId="4"/>
    <xf applyFill="1" applyFont="1" borderId="0" fillId="2" fontId="14" numFmtId="0" xfId="3"/>
    <xf applyFont="1" borderId="0" fillId="0" fontId="0" numFmtId="43" xfId="4"/>
    <xf applyNumberFormat="1" borderId="0" fillId="0" fontId="4" numFmtId="43" xfId="3"/>
    <xf applyFont="1" applyNumberFormat="1" borderId="0" fillId="0" fontId="14" numFmtId="43" xfId="3"/>
    <xf applyAlignment="1" applyFont="1" borderId="0" fillId="0" fontId="14" numFmtId="0" xfId="3">
      <alignment horizontal="center"/>
    </xf>
    <xf applyFill="1" applyFont="1" borderId="0" fillId="2" fontId="0" numFmtId="43" xfId="4"/>
    <xf applyBorder="1" applyFont="1" borderId="0" fillId="0" fontId="0" numFmtId="43" xfId="4"/>
    <xf applyBorder="1" applyFont="1" applyNumberFormat="1" borderId="0" fillId="0" fontId="0" numFmtId="15" xfId="4"/>
    <xf applyAlignment="1" borderId="0" fillId="0" fontId="4" numFmtId="0" xfId="3">
      <alignment vertical="center" wrapText="1"/>
    </xf>
    <xf applyAlignment="1" applyNumberFormat="1" borderId="0" fillId="0" fontId="4" numFmtId="43" xfId="3">
      <alignment vertical="center" wrapText="1"/>
    </xf>
    <xf applyFill="1" applyFont="1" borderId="0" fillId="6" fontId="0" numFmtId="43" xfId="4"/>
    <xf applyFont="1" applyNumberFormat="1" borderId="0" fillId="0" fontId="0" numFmtId="15" xfId="4"/>
    <xf applyAlignment="1" applyFont="1" borderId="0" fillId="0" fontId="16" numFmtId="43" xfId="4">
      <alignment horizontal="left" vertical="center"/>
    </xf>
    <xf applyAlignment="1" applyFont="1" applyNumberFormat="1" borderId="0" fillId="0" fontId="17" numFmtId="164" xfId="5">
      <alignment vertical="center"/>
    </xf>
    <xf applyBorder="1" applyFont="1" applyNumberFormat="1" borderId="9" fillId="0" fontId="0" numFmtId="8" xfId="4"/>
    <xf applyNumberFormat="1" borderId="0" fillId="0" fontId="0" numFmtId="9" xfId="0"/>
    <xf applyFill="1" applyFont="1" applyNumberFormat="1" borderId="0" fillId="6" fontId="0" numFmtId="164" xfId="5"/>
    <xf applyBorder="1" applyFont="1" borderId="9" fillId="0" fontId="0" numFmtId="43" xfId="6"/>
    <xf applyBorder="1" applyFont="1" applyNumberFormat="1" borderId="9" fillId="0" fontId="0" numFmtId="15" xfId="6"/>
    <xf applyBorder="1" applyFont="1" borderId="9" fillId="0" fontId="14" numFmtId="43" xfId="6"/>
    <xf applyFont="1" borderId="0" fillId="0" fontId="14" numFmtId="43" xfId="6"/>
    <xf applyFill="1" applyFont="1" borderId="0" fillId="2" fontId="14" numFmtId="43" xfId="6"/>
    <xf applyFill="1" applyFont="1" borderId="0" fillId="2" fontId="14" numFmtId="0" xfId="0"/>
    <xf applyFont="1" borderId="0" fillId="0" fontId="0" numFmtId="43" xfId="6"/>
    <xf applyFont="1" applyNumberFormat="1" borderId="0" fillId="0" fontId="14" numFmtId="43" xfId="0"/>
    <xf applyAlignment="1" applyFont="1" borderId="0" fillId="0" fontId="14" numFmtId="0" xfId="0">
      <alignment horizontal="center"/>
    </xf>
    <xf applyFill="1" applyFont="1" borderId="0" fillId="2" fontId="0" numFmtId="43" xfId="6"/>
    <xf applyBorder="1" applyFont="1" borderId="0" fillId="0" fontId="0" numFmtId="43" xfId="6"/>
    <xf applyBorder="1" applyFont="1" applyNumberFormat="1" borderId="0" fillId="0" fontId="0" numFmtId="15" xfId="6"/>
    <xf applyAlignment="1" borderId="0" fillId="0" fontId="0" numFmtId="0" xfId="0">
      <alignment vertical="center" wrapText="1"/>
    </xf>
    <xf applyAlignment="1" applyNumberFormat="1" borderId="0" fillId="0" fontId="0" numFmtId="43" xfId="0">
      <alignment vertical="center" wrapText="1"/>
    </xf>
    <xf applyFill="1" applyFont="1" borderId="0" fillId="6" fontId="0" numFmtId="43" xfId="6"/>
    <xf applyFill="1" applyFont="1" applyNumberFormat="1" borderId="0" fillId="6" fontId="0" numFmtId="10" xfId="7"/>
    <xf applyFont="1" applyNumberFormat="1" borderId="0" fillId="0" fontId="0" numFmtId="15" xfId="6"/>
    <xf applyAlignment="1" applyFont="1" borderId="0" fillId="0" fontId="16" numFmtId="43" xfId="6">
      <alignment horizontal="left" vertical="center"/>
    </xf>
    <xf applyAlignment="1" applyFont="1" applyNumberFormat="1" borderId="0" fillId="0" fontId="17" numFmtId="164" xfId="7">
      <alignment vertical="center"/>
    </xf>
    <xf applyFont="1" applyNumberFormat="1" borderId="0" fillId="0" fontId="17" numFmtId="4" xfId="0"/>
    <xf applyBorder="1" applyFont="1" applyNumberFormat="1" borderId="9" fillId="0" fontId="0" numFmtId="43" xfId="4"/>
    <xf applyFont="1" borderId="0" fillId="0" fontId="14" numFmtId="0" xfId="3"/>
    <xf applyFill="1" applyFont="1" applyNumberFormat="1" borderId="0" fillId="2" fontId="14" numFmtId="8" xfId="6"/>
    <xf applyFont="1" borderId="0" fillId="0" fontId="3" numFmtId="43" xfId="4"/>
    <xf applyFont="1" borderId="0" fillId="0" fontId="3" numFmtId="0" xfId="0"/>
    <xf applyAlignment="1" applyFont="1" borderId="0" fillId="0" fontId="3" numFmtId="0" xfId="0">
      <alignment horizontal="center"/>
    </xf>
    <xf applyFill="1" applyFont="1" borderId="0" fillId="2" fontId="14" numFmtId="43" xfId="1"/>
    <xf applyAlignment="1" applyBorder="1" borderId="9" fillId="0" fontId="0" numFmtId="0" xfId="0">
      <alignment horizontal="center"/>
    </xf>
    <xf applyBorder="1" applyNumberFormat="1" borderId="9" fillId="0" fontId="0" numFmtId="43" xfId="0"/>
    <xf applyBorder="1" applyFont="1" applyNumberFormat="1" borderId="9" fillId="0" fontId="3" numFmtId="43" xfId="0"/>
    <xf applyFont="1" borderId="0" fillId="0" fontId="7" numFmtId="43" xfId="4"/>
    <xf applyAlignment="1" applyFont="1" borderId="0" fillId="0" fontId="2" numFmtId="0" xfId="0">
      <alignment horizontal="center"/>
    </xf>
    <xf applyAlignment="1" applyFont="1" applyNumberFormat="1" borderId="0" fillId="0" fontId="17" numFmtId="4" xfId="3">
      <alignment vertical="center"/>
    </xf>
    <xf applyFill="1" applyFont="1" applyNumberFormat="1" borderId="0" fillId="3" fontId="0" numFmtId="4" xfId="1"/>
    <xf applyFill="1" applyFont="1" applyNumberFormat="1" borderId="0" fillId="3" fontId="0" numFmtId="43" xfId="1"/>
    <xf applyFont="1" borderId="0" fillId="0" fontId="21" numFmtId="0" xfId="0"/>
    <xf applyFont="1" borderId="0" fillId="0" fontId="1" numFmtId="0" xfId="0"/>
    <xf applyFill="1" applyFont="1" applyNumberFormat="1" borderId="0" fillId="2" fontId="14" numFmtId="40" xfId="6"/>
    <xf applyFill="1" applyFont="1" applyNumberFormat="1" borderId="0" fillId="2" fontId="14" numFmtId="40" xfId="4"/>
    <xf applyFill="1" applyFont="1" applyNumberFormat="1" borderId="0" fillId="2" fontId="14" numFmtId="4" xfId="4"/>
    <xf applyBorder="1" applyFill="1" borderId="4" fillId="0" fontId="0" numFmtId="0" xfId="0"/>
    <xf applyAlignment="1" applyBorder="1" applyFont="1" borderId="1" fillId="0" fontId="9" numFmtId="0" xfId="0">
      <alignment horizontal="center"/>
    </xf>
    <xf applyAlignment="1" applyBorder="1" applyFont="1" borderId="2" fillId="0" fontId="9" numFmtId="0" xfId="0">
      <alignment horizontal="center"/>
    </xf>
    <xf applyAlignment="1" applyBorder="1" applyFont="1" borderId="3" fillId="0" fontId="9" numFmtId="0" xfId="0">
      <alignment horizontal="center"/>
    </xf>
    <xf applyAlignment="1" applyFont="1" borderId="0" fillId="0" fontId="18" numFmtId="0" xfId="3">
      <alignment horizontal="center"/>
    </xf>
    <xf applyAlignment="1" applyFill="1" applyFont="1" borderId="0" fillId="5" fontId="15" numFmtId="43" xfId="4">
      <alignment horizontal="left" vertical="top" wrapText="1"/>
    </xf>
    <xf applyAlignment="1" applyFont="1" borderId="0" fillId="0" fontId="18" numFmtId="0" xfId="0">
      <alignment horizontal="center"/>
    </xf>
    <xf applyAlignment="1" applyFill="1" applyFont="1" borderId="0" fillId="5" fontId="15" numFmtId="43" xfId="6">
      <alignment horizontal="left" vertical="top" wrapText="1"/>
    </xf>
  </cellXfs>
  <cellStyles count="8">
    <cellStyle builtinId="3" name="Comma" xfId="1"/>
    <cellStyle name="Comma 2" xfId="4"/>
    <cellStyle name="Comma 3" xfId="6"/>
    <cellStyle builtinId="0" name="Normal" xfId="0"/>
    <cellStyle name="Normal 2" xfId="3"/>
    <cellStyle builtinId="5" name="Percent" xfId="2"/>
    <cellStyle name="Percent 2" xfId="5"/>
    <cellStyle name="Percent 3" xfId="7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"/>
  <dimension ref="A1:F39"/>
  <sheetViews>
    <sheetView workbookViewId="0"/>
  </sheetViews>
  <sheetFormatPr defaultColWidth="9" defaultRowHeight="15"/>
  <cols>
    <col min="2" max="2" customWidth="true" width="25.0" collapsed="true"/>
    <col min="3" max="4" customWidth="true" width="23.5703125" collapsed="true"/>
    <col min="5" max="5" customWidth="true" width="13.140625" collapsed="true"/>
  </cols>
  <sheetData>
    <row r="1" spans="1:3">
      <c r="A1" s="30" t="s">
        <v>0</v>
      </c>
    </row>
    <row r="3" spans="1:3">
      <c r="B3" s="31" t="s">
        <v>1</v>
      </c>
      <c r="C3" s="31" t="s">
        <v>2</v>
      </c>
    </row>
    <row r="4" spans="1:3">
      <c r="B4" s="32" t="s">
        <v>3</v>
      </c>
      <c r="C4" s="9" t="s">
        <v>4</v>
      </c>
    </row>
    <row r="5" spans="1:3">
      <c r="B5" s="33" t="s">
        <v>5</v>
      </c>
      <c r="C5" s="9" t="s">
        <v>4</v>
      </c>
    </row>
    <row r="6" spans="1:3">
      <c r="B6" s="33" t="s">
        <v>6</v>
      </c>
      <c r="C6" s="9" t="s">
        <v>4</v>
      </c>
    </row>
    <row r="7" spans="1:3">
      <c r="B7" s="33" t="s">
        <v>7</v>
      </c>
      <c r="C7" s="9" t="s">
        <v>4</v>
      </c>
    </row>
    <row r="8" spans="1:3">
      <c r="B8" s="33" t="s">
        <v>8</v>
      </c>
      <c r="C8" s="9" t="s">
        <v>4</v>
      </c>
    </row>
    <row r="9" spans="1:3">
      <c r="B9" s="33" t="s">
        <v>9</v>
      </c>
      <c r="C9" s="9" t="s">
        <v>4</v>
      </c>
    </row>
    <row r="10" spans="1:3">
      <c r="B10" s="33" t="s">
        <v>10</v>
      </c>
      <c r="C10" s="9" t="s">
        <v>4</v>
      </c>
    </row>
    <row r="11" spans="1:3">
      <c r="B11" s="33" t="s">
        <v>11</v>
      </c>
      <c r="C11" s="9" t="s">
        <v>4</v>
      </c>
    </row>
    <row r="12" spans="1:3">
      <c r="B12" s="33" t="s">
        <v>12</v>
      </c>
      <c r="C12" s="9" t="s">
        <v>13</v>
      </c>
    </row>
    <row r="13" spans="1:3">
      <c r="B13" s="33" t="s">
        <v>14</v>
      </c>
      <c r="C13" s="9" t="s">
        <v>13</v>
      </c>
    </row>
    <row r="14" spans="1:3">
      <c r="B14" s="33" t="s">
        <v>15</v>
      </c>
      <c r="C14" s="9" t="s">
        <v>13</v>
      </c>
    </row>
    <row r="15" spans="1:3">
      <c r="B15" s="34" t="s">
        <v>16</v>
      </c>
      <c r="C15" s="13" t="s">
        <v>13</v>
      </c>
    </row>
    <row r="17" spans="2:5">
      <c r="B17" s="35" t="s">
        <v>17</v>
      </c>
    </row>
    <row r="18" spans="2:5">
      <c r="B18" s="31" t="s">
        <v>18</v>
      </c>
      <c r="C18" s="31" t="s">
        <v>19</v>
      </c>
      <c r="D18" s="31" t="s">
        <v>20</v>
      </c>
      <c r="E18" s="31" t="s">
        <v>21</v>
      </c>
    </row>
    <row r="19" spans="2:5">
      <c r="B19" s="32" t="s">
        <v>22</v>
      </c>
      <c r="C19" s="32" t="s">
        <v>3</v>
      </c>
      <c r="D19" s="32" t="s">
        <v>23</v>
      </c>
      <c r="E19" s="36">
        <v>1</v>
      </c>
    </row>
    <row r="20" spans="2:5">
      <c r="B20" s="33" t="s">
        <v>22</v>
      </c>
      <c r="C20" s="33" t="s">
        <v>5</v>
      </c>
      <c r="D20" s="33" t="s">
        <v>23</v>
      </c>
      <c r="E20" s="36">
        <v>1</v>
      </c>
    </row>
    <row r="21" spans="2:5">
      <c r="B21" s="33" t="s">
        <v>22</v>
      </c>
      <c r="C21" s="33" t="s">
        <v>6</v>
      </c>
      <c r="D21" s="33" t="s">
        <v>23</v>
      </c>
      <c r="E21" s="36">
        <v>1</v>
      </c>
    </row>
    <row r="22" spans="2:5">
      <c r="B22" s="33" t="s">
        <v>22</v>
      </c>
      <c r="C22" s="33" t="s">
        <v>7</v>
      </c>
      <c r="D22" s="33" t="s">
        <v>23</v>
      </c>
      <c r="E22" s="36">
        <v>1</v>
      </c>
    </row>
    <row r="23" spans="2:5">
      <c r="B23" s="33" t="s">
        <v>22</v>
      </c>
      <c r="C23" s="33" t="s">
        <v>8</v>
      </c>
      <c r="D23" s="33" t="s">
        <v>23</v>
      </c>
      <c r="E23" s="36">
        <v>1</v>
      </c>
    </row>
    <row r="24" spans="2:5">
      <c r="B24" s="33" t="s">
        <v>22</v>
      </c>
      <c r="C24" s="33" t="s">
        <v>9</v>
      </c>
      <c r="D24" s="33" t="s">
        <v>23</v>
      </c>
      <c r="E24" s="36">
        <v>1</v>
      </c>
    </row>
    <row r="25" spans="2:5">
      <c r="B25" s="33" t="s">
        <v>22</v>
      </c>
      <c r="C25" s="33" t="s">
        <v>10</v>
      </c>
      <c r="D25" s="33" t="s">
        <v>23</v>
      </c>
      <c r="E25" s="36">
        <v>1</v>
      </c>
    </row>
    <row r="26" spans="2:5">
      <c r="B26" s="33" t="s">
        <v>22</v>
      </c>
      <c r="C26" s="33" t="s">
        <v>11</v>
      </c>
      <c r="D26" s="33" t="s">
        <v>23</v>
      </c>
      <c r="E26" s="36">
        <v>1</v>
      </c>
    </row>
    <row r="27" spans="2:5">
      <c r="B27" s="33" t="s">
        <v>22</v>
      </c>
      <c r="C27" s="33" t="s">
        <v>12</v>
      </c>
      <c r="D27" s="33" t="s">
        <v>24</v>
      </c>
      <c r="E27" s="36">
        <v>1</v>
      </c>
    </row>
    <row r="28" spans="2:5">
      <c r="B28" s="33" t="s">
        <v>22</v>
      </c>
      <c r="C28" s="33" t="s">
        <v>14</v>
      </c>
      <c r="D28" s="33" t="s">
        <v>24</v>
      </c>
      <c r="E28" s="36">
        <v>1</v>
      </c>
    </row>
    <row r="29" spans="2:5">
      <c r="B29" s="33" t="s">
        <v>22</v>
      </c>
      <c r="C29" s="33" t="s">
        <v>15</v>
      </c>
      <c r="D29" s="33" t="s">
        <v>24</v>
      </c>
      <c r="E29" s="36">
        <v>1</v>
      </c>
    </row>
    <row r="30" spans="2:5">
      <c r="B30" s="33" t="s">
        <v>22</v>
      </c>
      <c r="C30" s="33" t="s">
        <v>16</v>
      </c>
      <c r="D30" s="33" t="s">
        <v>24</v>
      </c>
      <c r="E30" s="36">
        <v>1</v>
      </c>
    </row>
    <row r="31" spans="2:5">
      <c r="B31" s="37"/>
      <c r="C31" s="37"/>
      <c r="D31" s="37"/>
      <c r="E31" s="38"/>
    </row>
    <row r="32" spans="2:5">
      <c r="B32" s="33" t="s">
        <v>25</v>
      </c>
      <c r="C32" s="33" t="s">
        <v>3</v>
      </c>
      <c r="D32" s="33"/>
      <c r="E32" s="36"/>
    </row>
    <row r="33" spans="2:5">
      <c r="B33" s="33" t="s">
        <v>25</v>
      </c>
      <c r="C33" s="33" t="s">
        <v>5</v>
      </c>
      <c r="D33" s="33"/>
      <c r="E33" s="36"/>
    </row>
    <row r="34" spans="2:5">
      <c r="B34" s="33" t="s">
        <v>25</v>
      </c>
      <c r="C34" s="33" t="s">
        <v>6</v>
      </c>
      <c r="D34" s="33"/>
      <c r="E34" s="36"/>
    </row>
    <row r="35" spans="2:5">
      <c r="B35" s="33" t="s">
        <v>25</v>
      </c>
      <c r="C35" s="33" t="s">
        <v>7</v>
      </c>
      <c r="D35" s="33"/>
      <c r="E35" s="36"/>
    </row>
    <row r="36" spans="2:5">
      <c r="B36" s="33" t="s">
        <v>25</v>
      </c>
      <c r="C36" s="33" t="s">
        <v>12</v>
      </c>
      <c r="D36" s="33"/>
      <c r="E36" s="36"/>
    </row>
    <row r="37" spans="2:5">
      <c r="B37" s="33" t="s">
        <v>25</v>
      </c>
      <c r="C37" s="33" t="s">
        <v>14</v>
      </c>
      <c r="D37" s="33"/>
      <c r="E37" s="36"/>
    </row>
    <row r="38" spans="2:5">
      <c r="B38" s="33" t="s">
        <v>25</v>
      </c>
      <c r="C38" s="33" t="s">
        <v>15</v>
      </c>
      <c r="D38" s="33"/>
      <c r="E38" s="36"/>
    </row>
    <row r="39" spans="2:5">
      <c r="B39" s="34" t="s">
        <v>25</v>
      </c>
      <c r="C39" s="34" t="s">
        <v>16</v>
      </c>
      <c r="D39" s="34"/>
      <c r="E39" s="39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"/>
  <dimension ref="A1:M84"/>
  <sheetViews>
    <sheetView workbookViewId="0">
      <selection activeCell="B9" sqref="B9"/>
    </sheetView>
  </sheetViews>
  <sheetFormatPr defaultColWidth="9" defaultRowHeight="15"/>
  <cols>
    <col min="1" max="1" customWidth="true" width="30.85546875" collapsed="true"/>
    <col min="2" max="2" customWidth="true" width="17.85546875" collapsed="true"/>
    <col min="3" max="3" customWidth="true" width="37.7109375" collapsed="true"/>
    <col min="4" max="4" customWidth="true" width="27.42578125" collapsed="true"/>
    <col min="5" max="5" customWidth="true" width="18.5703125" collapsed="true"/>
    <col min="6" max="6" customWidth="true" style="1" width="18.140625" collapsed="true"/>
    <col min="7" max="7" customWidth="true" width="24.5703125" collapsed="true"/>
    <col min="8" max="8" customWidth="true" width="13.28515625" collapsed="true"/>
    <col min="9" max="9" customWidth="true" style="1" width="17.5703125" collapsed="true"/>
    <col min="10" max="10" customWidth="true" width="24.5703125" collapsed="true"/>
    <col min="11" max="11" width="14.0" collapsed="true"/>
    <col min="12" max="12" bestFit="true" customWidth="true" width="16.0" collapsed="true"/>
    <col min="14" max="14" width="14.0" collapsed="true"/>
  </cols>
  <sheetData>
    <row customFormat="1" r="1" s="1" spans="1:10">
      <c r="A1" s="2" t="s">
        <v>26</v>
      </c>
      <c r="B1"/>
      <c r="C1"/>
      <c r="D1"/>
      <c r="E1"/>
      <c r="G1"/>
      <c r="H1"/>
      <c r="J1"/>
    </row>
    <row r="2" spans="1:10">
      <c r="A2" s="99" t="s">
        <v>99</v>
      </c>
      <c r="B2" t="n">
        <v>1.22605E8</v>
      </c>
    </row>
    <row r="3" spans="1:10">
      <c r="A3" s="99" t="s">
        <v>71</v>
      </c>
      <c r="B3" t="n">
        <v>7.7217899174E8</v>
      </c>
      <c r="C3" s="95" t="s">
        <v>97</v>
      </c>
    </row>
    <row r="4" spans="1:10">
      <c r="A4" s="19" t="s">
        <v>27</v>
      </c>
      <c r="B4" s="19" t="s">
        <v>28</v>
      </c>
      <c r="D4" s="17" t="s">
        <v>29</v>
      </c>
    </row>
    <row r="5" spans="1:10">
      <c r="A5" t="s">
        <v>30</v>
      </c>
      <c r="B5" t="n">
        <v>6.11E8</v>
      </c>
      <c r="C5" s="89" t="s">
        <v>94</v>
      </c>
      <c r="D5" s="105" t="s">
        <v>31</v>
      </c>
      <c r="E5" s="106"/>
      <c r="F5" s="5"/>
      <c r="G5" s="106" t="s">
        <v>32</v>
      </c>
      <c r="H5" s="107"/>
    </row>
    <row r="6" spans="1:10">
      <c r="A6" s="100" t="s">
        <v>100</v>
      </c>
      <c r="B6" t="n">
        <v>1.2262E8</v>
      </c>
      <c r="C6" s="89" t="s">
        <v>94</v>
      </c>
      <c r="D6" s="6" t="s">
        <v>3</v>
      </c>
      <c r="E6" t="n">
        <v>3.3151E7</v>
      </c>
      <c r="F6" s="89" t="s">
        <v>94</v>
      </c>
      <c r="G6" s="7" t="s">
        <v>12</v>
      </c>
      <c r="H6" t="n">
        <v>2.476125E7</v>
      </c>
      <c r="I6" s="89" t="s">
        <v>94</v>
      </c>
    </row>
    <row r="7" spans="1:10">
      <c r="A7" t="s">
        <v>33</v>
      </c>
      <c r="B7" s="97">
        <f>B5-B6+D24+D25+D26+D27+D28+D29+D30+D31+D38</f>
        <v>534075143</v>
      </c>
      <c r="D7" s="6" t="s">
        <v>5</v>
      </c>
      <c r="E7" t="n">
        <v>4.3455345E7</v>
      </c>
      <c r="F7" s="89" t="s">
        <v>94</v>
      </c>
      <c r="G7" s="7" t="s">
        <v>14</v>
      </c>
      <c r="H7" t="n">
        <v>4.44542E7</v>
      </c>
      <c r="I7" s="89" t="s">
        <v>94</v>
      </c>
    </row>
    <row r="8" spans="1:10">
      <c r="A8" t="s">
        <v>34</v>
      </c>
      <c r="B8" t="n">
        <v>0.1468207</v>
      </c>
      <c r="C8" s="89" t="s">
        <v>94</v>
      </c>
      <c r="D8" s="6" t="s">
        <v>6</v>
      </c>
      <c r="E8" t="n">
        <v>150000.0</v>
      </c>
      <c r="F8" s="89" t="s">
        <v>94</v>
      </c>
      <c r="G8" s="7" t="s">
        <v>15</v>
      </c>
      <c r="H8" s="22">
        <v>0</v>
      </c>
    </row>
    <row r="9" spans="1:10">
      <c r="A9" t="s">
        <v>35</v>
      </c>
      <c r="B9" t="n">
        <v>60.0</v>
      </c>
      <c r="C9" s="89" t="s">
        <v>94</v>
      </c>
      <c r="D9" s="6" t="s">
        <v>7</v>
      </c>
      <c r="E9" t="n">
        <v>2250000.0</v>
      </c>
      <c r="F9" s="89" t="s">
        <v>94</v>
      </c>
      <c r="G9" s="7" t="s">
        <v>16</v>
      </c>
      <c r="H9" s="22">
        <v>0</v>
      </c>
    </row>
    <row r="10" spans="1:10">
      <c r="A10" t="s">
        <v>36</v>
      </c>
      <c r="B10" t="n">
        <v>1.0</v>
      </c>
      <c r="C10" s="89" t="s">
        <v>94</v>
      </c>
      <c r="D10" s="6" t="s">
        <v>8</v>
      </c>
      <c r="E10" t="n">
        <v>1200000.0</v>
      </c>
      <c r="F10" s="89" t="s">
        <v>94</v>
      </c>
      <c r="G10" s="7"/>
      <c r="H10" s="9"/>
    </row>
    <row r="11" spans="1:10">
      <c r="A11" t="s">
        <v>37</v>
      </c>
      <c r="B11" s="10">
        <v>42885</v>
      </c>
      <c r="D11" s="6" t="s">
        <v>9</v>
      </c>
      <c r="E11" t="n">
        <v>1250000.0</v>
      </c>
      <c r="F11" s="89" t="s">
        <v>94</v>
      </c>
      <c r="G11" s="7"/>
      <c r="H11" s="9"/>
    </row>
    <row r="12" spans="1:10">
      <c r="A12" t="s">
        <v>38</v>
      </c>
      <c r="B12" s="23">
        <f>B8/(12/B10)</f>
        <v>1.2218919999999999E-2</v>
      </c>
      <c r="D12" s="6" t="s">
        <v>10</v>
      </c>
      <c r="E12" s="20">
        <v>0</v>
      </c>
      <c r="F12" s="8"/>
      <c r="G12" s="7"/>
      <c r="H12" s="9"/>
    </row>
    <row r="13" spans="1:10">
      <c r="A13" t="s">
        <v>39</v>
      </c>
      <c r="B13" s="21">
        <f>B9/B10</f>
        <v>60</v>
      </c>
      <c r="D13" s="11" t="s">
        <v>11</v>
      </c>
      <c r="E13" t="n">
        <v>50000.0</v>
      </c>
      <c r="F13" s="89" t="s">
        <v>94</v>
      </c>
      <c r="G13" s="12"/>
      <c r="H13" s="13"/>
    </row>
    <row r="14" spans="1:10">
      <c r="A14" t="s">
        <v>40</v>
      </c>
      <c r="B14" s="4">
        <v>0</v>
      </c>
      <c r="D14" s="104" t="s">
        <v>101</v>
      </c>
      <c r="E14" t="n">
        <v>50000.0</v>
      </c>
      <c r="F14" s="89" t="s">
        <v>94</v>
      </c>
    </row>
    <row r="15" spans="1:10">
      <c r="A15" t="s">
        <v>90</v>
      </c>
      <c r="B15" s="4">
        <f>IF(B16=1,B2+SUM(E6:E14)-SUM(D24:D31,D38)+B18,B2+SUM(E6:E14)-SUM(D24:D31,D38))</f>
        <v>158413001</v>
      </c>
      <c r="D15" s="88" t="s">
        <v>95</v>
      </c>
      <c r="E15" t="n">
        <v>0.0</v>
      </c>
      <c r="F15" s="89" t="s">
        <v>94</v>
      </c>
    </row>
    <row r="16" spans="1:10">
      <c r="A16" s="90" t="s">
        <v>41</v>
      </c>
      <c r="B16" t="n">
        <v>0.0</v>
      </c>
      <c r="C16" s="89" t="s">
        <v>94</v>
      </c>
      <c r="D16" s="88" t="s">
        <v>96</v>
      </c>
      <c r="E16" t="n">
        <v>3.0</v>
      </c>
      <c r="F16" s="89" t="s">
        <v>94</v>
      </c>
    </row>
    <row r="17" spans="1:12">
      <c r="A17" t="s">
        <v>42</v>
      </c>
      <c r="B17" t="n">
        <v>1.354699986E7</v>
      </c>
      <c r="C17" s="88" t="s">
        <v>93</v>
      </c>
    </row>
    <row r="18" spans="1:12">
      <c r="B18" s="98">
        <f>ROUND(B17,0)</f>
        <v>13547000</v>
      </c>
      <c r="F18" s="3" t="s">
        <v>43</v>
      </c>
    </row>
    <row r="19" spans="1:12">
      <c r="A19" t="s">
        <v>91</v>
      </c>
      <c r="B19" s="14">
        <f>B3/(B3-(C21-B22))</f>
        <v>7.8677295699246699</v>
      </c>
      <c r="F19" s="91" t="s">
        <v>44</v>
      </c>
      <c r="G19" s="24" t="s">
        <v>45</v>
      </c>
      <c r="I19" s="91" t="s">
        <v>44</v>
      </c>
      <c r="J19" s="24" t="s">
        <v>46</v>
      </c>
    </row>
    <row r="20" spans="1:12">
      <c r="A20" s="24" t="s">
        <v>47</v>
      </c>
      <c r="B20" s="25" t="s">
        <v>48</v>
      </c>
      <c r="C20" s="25" t="s">
        <v>49</v>
      </c>
      <c r="D20" s="24" t="s">
        <v>50</v>
      </c>
      <c r="F20" s="91">
        <v>0</v>
      </c>
      <c r="G20" s="92">
        <f>IF(B16=0,-B7,0)</f>
        <v>-534075143</v>
      </c>
      <c r="I20" s="91">
        <v>0</v>
      </c>
      <c r="J20" s="92">
        <f>IF(B16=0,B37-C37,0)</f>
        <v>-486541350</v>
      </c>
      <c r="L20" s="14"/>
    </row>
    <row r="21" spans="1:12">
      <c r="A21" s="24" t="s">
        <v>51</v>
      </c>
      <c r="B21" s="25"/>
      <c r="C21" s="26">
        <f>B5</f>
        <v>610000000</v>
      </c>
      <c r="D21" s="24"/>
      <c r="F21" s="91">
        <v>1</v>
      </c>
      <c r="G21" s="27">
        <f>IF(B16=0,IF(F21&lt;=$E$16,$E$15,$B$17),-B7+B17)</f>
        <v>0</v>
      </c>
      <c r="I21" s="91">
        <v>1</v>
      </c>
      <c r="J21" s="27">
        <f>IF(B16=0,IF(I21&lt;=$E$16,$E$15,$B$18),B37-C37)</f>
        <v>0</v>
      </c>
      <c r="L21" s="14"/>
    </row>
    <row r="22" spans="1:12">
      <c r="A22" s="24" t="s">
        <v>52</v>
      </c>
      <c r="B22" s="26">
        <f>B6</f>
        <v>122500000</v>
      </c>
      <c r="C22" s="25"/>
      <c r="D22" s="24"/>
      <c r="F22" s="91">
        <v>2</v>
      </c>
      <c r="G22" s="93">
        <f>IF($B$16=0,IF(F22&lt;=$E$16,$E$15,$B$17),$B$17)</f>
        <v>0</v>
      </c>
      <c r="I22" s="91">
        <v>2</v>
      </c>
      <c r="J22" s="92">
        <f>IF($B$16=0,IF(I22&lt;=$E$16,$E$15,$B$18),$B$18)</f>
        <v>0</v>
      </c>
      <c r="L22" s="14"/>
    </row>
    <row r="23" spans="1:12">
      <c r="A23" s="24" t="s">
        <v>53</v>
      </c>
      <c r="B23" s="26">
        <f>IF(B16=1,B18,0)</f>
        <v>0</v>
      </c>
      <c r="C23" s="25"/>
      <c r="D23" s="24"/>
      <c r="F23" s="91">
        <v>3</v>
      </c>
      <c r="G23" s="93">
        <f ref="G23" si="0" t="shared">IF($B$16=0,IF(F23&lt;=$E$16,$E$15,$B$17),$B$17)</f>
        <v>0</v>
      </c>
      <c r="I23" s="91">
        <v>3</v>
      </c>
      <c r="J23" s="92">
        <f ref="J23:J81" si="1" t="shared">IF($B$16=0,IF(I23&lt;=$E$16,$E$15,$B$18),$B$18)</f>
        <v>0</v>
      </c>
      <c r="L23" s="14"/>
    </row>
    <row r="24" spans="1:12">
      <c r="A24" s="24" t="s">
        <v>54</v>
      </c>
      <c r="B24" s="26">
        <f ref="B24:B26" si="2" t="shared">E6-D24</f>
        <v>0</v>
      </c>
      <c r="C24" s="25"/>
      <c r="D24" t="n">
        <v>3.08145E7</v>
      </c>
      <c r="E24" s="89" t="s">
        <v>94</v>
      </c>
      <c r="F24" s="91">
        <v>4</v>
      </c>
      <c r="G24" s="93">
        <f>IF($B$16=0,IF(F24&lt;=$E$16,$E$15,$B$17),$B$17)</f>
        <v>62019000.200000003</v>
      </c>
      <c r="I24" s="91">
        <v>4</v>
      </c>
      <c r="J24" s="92">
        <f si="1" t="shared"/>
        <v>62019000</v>
      </c>
      <c r="L24" s="14"/>
    </row>
    <row r="25" spans="1:12">
      <c r="A25" s="24" t="s">
        <v>5</v>
      </c>
      <c r="B25" s="26">
        <f>E7-D25</f>
        <v>30081501</v>
      </c>
      <c r="C25" s="25"/>
      <c r="D25" t="n">
        <v>1.3036604E7</v>
      </c>
      <c r="E25" s="89" t="s">
        <v>94</v>
      </c>
      <c r="F25" s="91">
        <v>5</v>
      </c>
      <c r="G25" s="93">
        <f ref="G25:G81" si="3" t="shared">IF($B$16=0,IF(F25&lt;=$E$16,$E$15,$B$17),$B$17)</f>
        <v>62019000.200000003</v>
      </c>
      <c r="I25" s="91">
        <v>5</v>
      </c>
      <c r="J25" s="92">
        <f si="1" t="shared"/>
        <v>62019000</v>
      </c>
      <c r="L25" s="14"/>
    </row>
    <row r="26" spans="1:12">
      <c r="A26" s="24" t="s">
        <v>6</v>
      </c>
      <c r="B26" s="26">
        <f si="2" t="shared"/>
        <v>50000</v>
      </c>
      <c r="C26" s="25"/>
      <c r="D26" t="n">
        <v>100000.0</v>
      </c>
      <c r="E26" s="89" t="s">
        <v>94</v>
      </c>
      <c r="F26" s="91">
        <v>6</v>
      </c>
      <c r="G26" s="93">
        <f si="3" t="shared"/>
        <v>62019000.200000003</v>
      </c>
      <c r="I26" s="91">
        <v>6</v>
      </c>
      <c r="J26" s="92">
        <f si="1" t="shared"/>
        <v>62019000</v>
      </c>
      <c r="L26" s="14"/>
    </row>
    <row r="27" spans="1:12">
      <c r="A27" s="24" t="s">
        <v>7</v>
      </c>
      <c r="B27" s="26">
        <f>E9-D27</f>
        <v>2250000</v>
      </c>
      <c r="C27" s="25"/>
      <c r="D27" t="n">
        <v>1000000.0</v>
      </c>
      <c r="E27" s="89" t="s">
        <v>94</v>
      </c>
      <c r="F27" s="91">
        <v>7</v>
      </c>
      <c r="G27" s="93">
        <f si="3" t="shared"/>
        <v>62019000.200000003</v>
      </c>
      <c r="I27" s="91">
        <v>7</v>
      </c>
      <c r="J27" s="92">
        <f si="1" t="shared"/>
        <v>62019000</v>
      </c>
      <c r="L27" s="14"/>
    </row>
    <row r="28" spans="1:12">
      <c r="A28" s="24" t="s">
        <v>8</v>
      </c>
      <c r="B28" s="26">
        <f>E10-D28</f>
        <v>1050000</v>
      </c>
      <c r="C28" s="25"/>
      <c r="D28" t="n">
        <v>150000.0</v>
      </c>
      <c r="E28" s="89" t="s">
        <v>94</v>
      </c>
      <c r="F28" s="91">
        <v>8</v>
      </c>
      <c r="G28" s="93">
        <f si="3" t="shared"/>
        <v>62019000.200000003</v>
      </c>
      <c r="I28" s="91">
        <v>8</v>
      </c>
      <c r="J28" s="92">
        <f si="1" t="shared"/>
        <v>62019000</v>
      </c>
      <c r="L28" s="14"/>
    </row>
    <row r="29" spans="1:12">
      <c r="A29" s="24" t="s">
        <v>9</v>
      </c>
      <c r="B29" s="26">
        <f>E11-D29</f>
        <v>1000000</v>
      </c>
      <c r="C29" s="25"/>
      <c r="D29" t="n">
        <v>250000.0</v>
      </c>
      <c r="E29" s="89" t="s">
        <v>94</v>
      </c>
      <c r="F29" s="91">
        <v>9</v>
      </c>
      <c r="G29" s="93">
        <f si="3" t="shared"/>
        <v>62019000.200000003</v>
      </c>
      <c r="I29" s="91">
        <v>9</v>
      </c>
      <c r="J29" s="92">
        <f si="1" t="shared"/>
        <v>62019000</v>
      </c>
      <c r="L29" s="14"/>
    </row>
    <row r="30" spans="1:12">
      <c r="A30" s="24" t="s">
        <v>10</v>
      </c>
      <c r="B30" s="26">
        <f>E12-D30</f>
        <v>0</v>
      </c>
      <c r="C30" s="25"/>
      <c r="D30" s="28">
        <v>0</v>
      </c>
      <c r="E30" s="89"/>
      <c r="F30" s="91">
        <v>10</v>
      </c>
      <c r="G30" s="93">
        <f si="3" t="shared"/>
        <v>62019000.200000003</v>
      </c>
      <c r="I30" s="91">
        <v>10</v>
      </c>
      <c r="J30" s="92">
        <f si="1" t="shared"/>
        <v>62019000</v>
      </c>
      <c r="L30" s="14"/>
    </row>
    <row r="31" spans="1:12">
      <c r="A31" s="24" t="s">
        <v>11</v>
      </c>
      <c r="B31" s="26">
        <f>E13-D31</f>
        <v>10000</v>
      </c>
      <c r="C31" s="25"/>
      <c r="D31" t="n">
        <v>40000.0</v>
      </c>
      <c r="E31" s="89" t="s">
        <v>94</v>
      </c>
      <c r="F31" s="91">
        <v>11</v>
      </c>
      <c r="G31" s="93">
        <f si="3" t="shared"/>
        <v>62019000.200000003</v>
      </c>
      <c r="I31" s="91">
        <v>11</v>
      </c>
      <c r="J31" s="92">
        <f si="1" t="shared"/>
        <v>62019000</v>
      </c>
      <c r="L31" s="14"/>
    </row>
    <row r="32" spans="1:12">
      <c r="A32" s="24" t="s">
        <v>12</v>
      </c>
      <c r="B32" s="25"/>
      <c r="C32" s="29">
        <f>H6</f>
        <v>10928061</v>
      </c>
      <c r="D32" s="24"/>
      <c r="F32" s="91">
        <v>12</v>
      </c>
      <c r="G32" s="93">
        <f si="3" t="shared"/>
        <v>62019000.200000003</v>
      </c>
      <c r="I32" s="91">
        <v>12</v>
      </c>
      <c r="J32" s="92">
        <f si="1" t="shared"/>
        <v>62019000</v>
      </c>
      <c r="L32" s="14"/>
    </row>
    <row r="33" spans="1:11">
      <c r="A33" s="24" t="s">
        <v>14</v>
      </c>
      <c r="B33" s="25"/>
      <c r="C33" s="29">
        <f>H7</f>
        <v>22554790</v>
      </c>
      <c r="D33" s="24"/>
      <c r="F33" s="91">
        <v>13</v>
      </c>
      <c r="G33" s="93">
        <f si="3" t="shared"/>
        <v>62019000.200000003</v>
      </c>
      <c r="I33" s="91">
        <v>13</v>
      </c>
      <c r="J33" s="92">
        <f si="1" t="shared"/>
        <v>62019000</v>
      </c>
    </row>
    <row r="34" spans="1:11">
      <c r="A34" s="24" t="s">
        <v>15</v>
      </c>
      <c r="B34" s="26"/>
      <c r="C34" s="29">
        <f>H8</f>
        <v>0</v>
      </c>
      <c r="D34" s="24"/>
      <c r="F34" s="91">
        <v>14</v>
      </c>
      <c r="G34" s="93">
        <f si="3" t="shared"/>
        <v>62019000.200000003</v>
      </c>
      <c r="I34" s="91">
        <v>14</v>
      </c>
      <c r="J34" s="92">
        <f si="1" t="shared"/>
        <v>62019000</v>
      </c>
    </row>
    <row r="35" spans="1:11">
      <c r="A35" s="24" t="s">
        <v>16</v>
      </c>
      <c r="B35" s="26"/>
      <c r="C35" s="29">
        <f>H9</f>
        <v>0</v>
      </c>
      <c r="D35" s="24"/>
      <c r="F35" s="91">
        <v>15</v>
      </c>
      <c r="G35" s="93">
        <f si="3" t="shared"/>
        <v>62019000.200000003</v>
      </c>
      <c r="I35" s="91">
        <v>15</v>
      </c>
      <c r="J35" s="92">
        <f si="1" t="shared"/>
        <v>62019000</v>
      </c>
    </row>
    <row r="36" spans="1:11">
      <c r="A36" s="3" t="s">
        <v>55</v>
      </c>
      <c r="F36" s="91">
        <v>16</v>
      </c>
      <c r="G36" s="93">
        <f si="3" t="shared"/>
        <v>62019000.200000003</v>
      </c>
      <c r="I36" s="91">
        <v>16</v>
      </c>
      <c r="J36" s="92">
        <f si="1" t="shared"/>
        <v>62019000</v>
      </c>
    </row>
    <row r="37" spans="1:11">
      <c r="A37" t="s">
        <v>56</v>
      </c>
      <c r="B37" s="18">
        <f>SUM(B21:B31)</f>
        <v>156941501</v>
      </c>
      <c r="C37" s="18">
        <f>SUM(C21:C35)</f>
        <v>643482851</v>
      </c>
      <c r="D37" t="s">
        <v>50</v>
      </c>
      <c r="F37" s="91">
        <v>17</v>
      </c>
      <c r="G37" s="93">
        <f si="3" t="shared"/>
        <v>62019000.200000003</v>
      </c>
      <c r="I37" s="91">
        <v>17</v>
      </c>
      <c r="J37" s="92">
        <f si="1" t="shared"/>
        <v>62019000</v>
      </c>
    </row>
    <row r="38" spans="1:11">
      <c r="A38" s="24" t="s">
        <v>101</v>
      </c>
      <c r="B38" s="24"/>
      <c r="C38" s="24"/>
      <c r="D38" t="n">
        <v>20000.0</v>
      </c>
      <c r="E38" t="s">
        <v>94</v>
      </c>
      <c r="F38" s="91">
        <v>18</v>
      </c>
      <c r="G38" s="93">
        <f si="3" t="shared"/>
        <v>62019000.200000003</v>
      </c>
      <c r="I38" s="91">
        <v>18</v>
      </c>
      <c r="J38" s="92">
        <f si="1" t="shared"/>
        <v>62019000</v>
      </c>
    </row>
    <row r="39" spans="1:11">
      <c r="F39" s="91">
        <v>19</v>
      </c>
      <c r="G39" s="93">
        <f si="3" t="shared"/>
        <v>62019000.200000003</v>
      </c>
      <c r="I39" s="91">
        <v>19</v>
      </c>
      <c r="J39" s="92">
        <f si="1" t="shared"/>
        <v>62019000</v>
      </c>
      <c r="K39" s="40"/>
    </row>
    <row r="40" spans="1:11">
      <c r="D40" s="14"/>
      <c r="F40" s="91">
        <v>20</v>
      </c>
      <c r="G40" s="93">
        <f si="3" t="shared"/>
        <v>62019000.200000003</v>
      </c>
      <c r="I40" s="91">
        <v>20</v>
      </c>
      <c r="J40" s="92">
        <f si="1" t="shared"/>
        <v>62019000</v>
      </c>
    </row>
    <row r="41" spans="1:11">
      <c r="F41" s="91">
        <v>21</v>
      </c>
      <c r="G41" s="93">
        <f si="3" t="shared"/>
        <v>62019000.200000003</v>
      </c>
      <c r="I41" s="91">
        <v>21</v>
      </c>
      <c r="J41" s="92">
        <f si="1" t="shared"/>
        <v>62019000</v>
      </c>
    </row>
    <row r="42" spans="1:11">
      <c r="F42" s="91">
        <v>22</v>
      </c>
      <c r="G42" s="93">
        <f si="3" t="shared"/>
        <v>62019000.200000003</v>
      </c>
      <c r="I42" s="91">
        <v>22</v>
      </c>
      <c r="J42" s="92">
        <f si="1" t="shared"/>
        <v>62019000</v>
      </c>
    </row>
    <row r="43" spans="1:11">
      <c r="F43" s="91">
        <v>23</v>
      </c>
      <c r="G43" s="93">
        <f si="3" t="shared"/>
        <v>62019000.200000003</v>
      </c>
      <c r="I43" s="91">
        <v>23</v>
      </c>
      <c r="J43" s="92">
        <f si="1" t="shared"/>
        <v>62019000</v>
      </c>
    </row>
    <row r="44" spans="1:11">
      <c r="F44" s="91">
        <v>24</v>
      </c>
      <c r="G44" s="93">
        <f si="3" t="shared"/>
        <v>62019000.200000003</v>
      </c>
      <c r="I44" s="91">
        <v>24</v>
      </c>
      <c r="J44" s="92">
        <f si="1" t="shared"/>
        <v>62019000</v>
      </c>
    </row>
    <row r="45" spans="1:11">
      <c r="F45" s="91">
        <v>25</v>
      </c>
      <c r="G45" s="93">
        <f si="3" t="shared"/>
        <v>62019000.200000003</v>
      </c>
      <c r="I45" s="91">
        <v>25</v>
      </c>
      <c r="J45" s="92">
        <f si="1" t="shared"/>
        <v>62019000</v>
      </c>
    </row>
    <row r="46" spans="1:11">
      <c r="F46" s="91">
        <v>26</v>
      </c>
      <c r="G46" s="93">
        <f si="3" t="shared"/>
        <v>62019000.200000003</v>
      </c>
      <c r="I46" s="91">
        <v>26</v>
      </c>
      <c r="J46" s="92">
        <f si="1" t="shared"/>
        <v>62019000</v>
      </c>
    </row>
    <row r="47" spans="1:11">
      <c r="F47" s="91">
        <v>27</v>
      </c>
      <c r="G47" s="93">
        <f si="3" t="shared"/>
        <v>62019000.200000003</v>
      </c>
      <c r="I47" s="91">
        <v>27</v>
      </c>
      <c r="J47" s="92">
        <f si="1" t="shared"/>
        <v>62019000</v>
      </c>
    </row>
    <row r="48" spans="1:11">
      <c r="F48" s="91">
        <v>28</v>
      </c>
      <c r="G48" s="93">
        <f si="3" t="shared"/>
        <v>62019000.200000003</v>
      </c>
      <c r="I48" s="91">
        <v>28</v>
      </c>
      <c r="J48" s="92">
        <f si="1" t="shared"/>
        <v>62019000</v>
      </c>
    </row>
    <row r="49" spans="6:10">
      <c r="F49" s="91">
        <v>29</v>
      </c>
      <c r="G49" s="93">
        <f si="3" t="shared"/>
        <v>62019000.200000003</v>
      </c>
      <c r="I49" s="91">
        <v>29</v>
      </c>
      <c r="J49" s="92">
        <f si="1" t="shared"/>
        <v>62019000</v>
      </c>
    </row>
    <row r="50" spans="6:10">
      <c r="F50" s="91">
        <v>30</v>
      </c>
      <c r="G50" s="93">
        <f si="3" t="shared"/>
        <v>62019000.200000003</v>
      </c>
      <c r="I50" s="91">
        <v>30</v>
      </c>
      <c r="J50" s="92">
        <f si="1" t="shared"/>
        <v>62019000</v>
      </c>
    </row>
    <row r="51" spans="6:10">
      <c r="F51" s="91">
        <v>31</v>
      </c>
      <c r="G51" s="93">
        <f si="3" t="shared"/>
        <v>62019000.200000003</v>
      </c>
      <c r="I51" s="91">
        <v>31</v>
      </c>
      <c r="J51" s="92">
        <f si="1" t="shared"/>
        <v>62019000</v>
      </c>
    </row>
    <row r="52" spans="6:10">
      <c r="F52" s="91">
        <v>32</v>
      </c>
      <c r="G52" s="93">
        <f si="3" t="shared"/>
        <v>62019000.200000003</v>
      </c>
      <c r="I52" s="91">
        <v>32</v>
      </c>
      <c r="J52" s="92">
        <f si="1" t="shared"/>
        <v>62019000</v>
      </c>
    </row>
    <row r="53" spans="6:10">
      <c r="F53" s="91">
        <v>33</v>
      </c>
      <c r="G53" s="93">
        <f si="3" t="shared"/>
        <v>62019000.200000003</v>
      </c>
      <c r="I53" s="91">
        <v>33</v>
      </c>
      <c r="J53" s="92">
        <f si="1" t="shared"/>
        <v>62019000</v>
      </c>
    </row>
    <row r="54" spans="6:10">
      <c r="F54" s="91">
        <v>34</v>
      </c>
      <c r="G54" s="93">
        <f si="3" t="shared"/>
        <v>62019000.200000003</v>
      </c>
      <c r="I54" s="91">
        <v>34</v>
      </c>
      <c r="J54" s="92">
        <f si="1" t="shared"/>
        <v>62019000</v>
      </c>
    </row>
    <row r="55" spans="6:10">
      <c r="F55" s="91">
        <v>35</v>
      </c>
      <c r="G55" s="93">
        <f si="3" t="shared"/>
        <v>62019000.200000003</v>
      </c>
      <c r="I55" s="91">
        <v>35</v>
      </c>
      <c r="J55" s="92">
        <f si="1" t="shared"/>
        <v>62019000</v>
      </c>
    </row>
    <row r="56" spans="6:10">
      <c r="F56" s="91">
        <v>36</v>
      </c>
      <c r="G56" s="93">
        <f si="3" t="shared"/>
        <v>62019000.200000003</v>
      </c>
      <c r="I56" s="91">
        <v>36</v>
      </c>
      <c r="J56" s="92">
        <f si="1" t="shared"/>
        <v>62019000</v>
      </c>
    </row>
    <row r="57" spans="6:10">
      <c r="F57" s="91">
        <v>37</v>
      </c>
      <c r="G57" s="93">
        <f si="3" t="shared"/>
        <v>62019000.200000003</v>
      </c>
      <c r="I57" s="91">
        <v>37</v>
      </c>
      <c r="J57" s="92">
        <f si="1" t="shared"/>
        <v>62019000</v>
      </c>
    </row>
    <row r="58" spans="6:10">
      <c r="F58" s="91">
        <v>38</v>
      </c>
      <c r="G58" s="93">
        <f si="3" t="shared"/>
        <v>62019000.200000003</v>
      </c>
      <c r="I58" s="91">
        <v>38</v>
      </c>
      <c r="J58" s="92">
        <f si="1" t="shared"/>
        <v>62019000</v>
      </c>
    </row>
    <row r="59" spans="6:10">
      <c r="F59" s="91">
        <v>39</v>
      </c>
      <c r="G59" s="93">
        <f si="3" t="shared"/>
        <v>62019000.200000003</v>
      </c>
      <c r="I59" s="91">
        <v>39</v>
      </c>
      <c r="J59" s="92">
        <f si="1" t="shared"/>
        <v>62019000</v>
      </c>
    </row>
    <row r="60" spans="6:10">
      <c r="F60" s="91">
        <v>40</v>
      </c>
      <c r="G60" s="93">
        <f si="3" t="shared"/>
        <v>62019000.200000003</v>
      </c>
      <c r="I60" s="91">
        <v>40</v>
      </c>
      <c r="J60" s="92">
        <f si="1" t="shared"/>
        <v>62019000</v>
      </c>
    </row>
    <row r="61" spans="6:10">
      <c r="F61" s="91">
        <v>41</v>
      </c>
      <c r="G61" s="93">
        <f si="3" t="shared"/>
        <v>62019000.200000003</v>
      </c>
      <c r="I61" s="91">
        <v>41</v>
      </c>
      <c r="J61" s="92">
        <f si="1" t="shared"/>
        <v>62019000</v>
      </c>
    </row>
    <row r="62" spans="6:10">
      <c r="F62" s="91">
        <v>42</v>
      </c>
      <c r="G62" s="93">
        <f si="3" t="shared"/>
        <v>62019000.200000003</v>
      </c>
      <c r="I62" s="91">
        <v>42</v>
      </c>
      <c r="J62" s="92">
        <f si="1" t="shared"/>
        <v>62019000</v>
      </c>
    </row>
    <row r="63" spans="6:10">
      <c r="F63" s="91">
        <v>43</v>
      </c>
      <c r="G63" s="93">
        <f si="3" t="shared"/>
        <v>62019000.200000003</v>
      </c>
      <c r="I63" s="91">
        <v>43</v>
      </c>
      <c r="J63" s="92">
        <f si="1" t="shared"/>
        <v>62019000</v>
      </c>
    </row>
    <row r="64" spans="6:10">
      <c r="F64" s="91">
        <v>44</v>
      </c>
      <c r="G64" s="93">
        <f si="3" t="shared"/>
        <v>62019000.200000003</v>
      </c>
      <c r="I64" s="91">
        <v>44</v>
      </c>
      <c r="J64" s="92">
        <f si="1" t="shared"/>
        <v>62019000</v>
      </c>
    </row>
    <row r="65" spans="6:10">
      <c r="F65" s="91">
        <v>45</v>
      </c>
      <c r="G65" s="93">
        <f si="3" t="shared"/>
        <v>62019000.200000003</v>
      </c>
      <c r="I65" s="91">
        <v>45</v>
      </c>
      <c r="J65" s="92">
        <f si="1" t="shared"/>
        <v>62019000</v>
      </c>
    </row>
    <row r="66" spans="6:10">
      <c r="F66" s="91">
        <v>46</v>
      </c>
      <c r="G66" s="93">
        <f si="3" t="shared"/>
        <v>62019000.200000003</v>
      </c>
      <c r="I66" s="91">
        <v>46</v>
      </c>
      <c r="J66" s="92">
        <f si="1" t="shared"/>
        <v>62019000</v>
      </c>
    </row>
    <row r="67" spans="6:10">
      <c r="F67" s="91">
        <v>47</v>
      </c>
      <c r="G67" s="93">
        <f si="3" t="shared"/>
        <v>62019000.200000003</v>
      </c>
      <c r="I67" s="91">
        <v>47</v>
      </c>
      <c r="J67" s="92">
        <f si="1" t="shared"/>
        <v>62019000</v>
      </c>
    </row>
    <row r="68" spans="6:10">
      <c r="F68" s="91">
        <v>48</v>
      </c>
      <c r="G68" s="93">
        <f si="3" t="shared"/>
        <v>62019000.200000003</v>
      </c>
      <c r="I68" s="91">
        <v>48</v>
      </c>
      <c r="J68" s="92">
        <f si="1" t="shared"/>
        <v>62019000</v>
      </c>
    </row>
    <row r="69" spans="6:10">
      <c r="F69" s="91">
        <v>49</v>
      </c>
      <c r="G69" s="93">
        <f si="3" t="shared"/>
        <v>62019000.200000003</v>
      </c>
      <c r="I69" s="91">
        <v>49</v>
      </c>
      <c r="J69" s="92">
        <f si="1" t="shared"/>
        <v>62019000</v>
      </c>
    </row>
    <row r="70" spans="6:10">
      <c r="F70" s="91">
        <v>50</v>
      </c>
      <c r="G70" s="93">
        <f si="3" t="shared"/>
        <v>62019000.200000003</v>
      </c>
      <c r="I70" s="91">
        <v>50</v>
      </c>
      <c r="J70" s="92">
        <f si="1" t="shared"/>
        <v>62019000</v>
      </c>
    </row>
    <row r="71" spans="6:10">
      <c r="F71" s="91">
        <v>51</v>
      </c>
      <c r="G71" s="93">
        <f si="3" t="shared"/>
        <v>62019000.200000003</v>
      </c>
      <c r="I71" s="91">
        <v>51</v>
      </c>
      <c r="J71" s="92">
        <f si="1" t="shared"/>
        <v>62019000</v>
      </c>
    </row>
    <row r="72" spans="6:10">
      <c r="F72" s="91">
        <v>52</v>
      </c>
      <c r="G72" s="93">
        <f si="3" t="shared"/>
        <v>62019000.200000003</v>
      </c>
      <c r="I72" s="91">
        <v>52</v>
      </c>
      <c r="J72" s="92">
        <f si="1" t="shared"/>
        <v>62019000</v>
      </c>
    </row>
    <row r="73" spans="6:10">
      <c r="F73" s="91">
        <v>53</v>
      </c>
      <c r="G73" s="93">
        <f si="3" t="shared"/>
        <v>62019000.200000003</v>
      </c>
      <c r="I73" s="91">
        <v>53</v>
      </c>
      <c r="J73" s="92">
        <f si="1" t="shared"/>
        <v>62019000</v>
      </c>
    </row>
    <row r="74" spans="6:10">
      <c r="F74" s="91">
        <v>54</v>
      </c>
      <c r="G74" s="93">
        <f si="3" t="shared"/>
        <v>62019000.200000003</v>
      </c>
      <c r="I74" s="91">
        <v>54</v>
      </c>
      <c r="J74" s="92">
        <f si="1" t="shared"/>
        <v>62019000</v>
      </c>
    </row>
    <row r="75" spans="6:10">
      <c r="F75" s="91">
        <v>55</v>
      </c>
      <c r="G75" s="93">
        <f si="3" t="shared"/>
        <v>62019000.200000003</v>
      </c>
      <c r="I75" s="91">
        <v>55</v>
      </c>
      <c r="J75" s="92">
        <f si="1" t="shared"/>
        <v>62019000</v>
      </c>
    </row>
    <row r="76" spans="6:10">
      <c r="F76" s="91">
        <v>56</v>
      </c>
      <c r="G76" s="93">
        <f si="3" t="shared"/>
        <v>62019000.200000003</v>
      </c>
      <c r="I76" s="91">
        <v>56</v>
      </c>
      <c r="J76" s="92">
        <f si="1" t="shared"/>
        <v>62019000</v>
      </c>
    </row>
    <row r="77" spans="6:10">
      <c r="F77" s="91">
        <v>57</v>
      </c>
      <c r="G77" s="93">
        <f si="3" t="shared"/>
        <v>62019000.200000003</v>
      </c>
      <c r="I77" s="91">
        <v>57</v>
      </c>
      <c r="J77" s="92">
        <f si="1" t="shared"/>
        <v>62019000</v>
      </c>
    </row>
    <row r="78" spans="6:10">
      <c r="F78" s="91">
        <v>58</v>
      </c>
      <c r="G78" s="93">
        <f si="3" t="shared"/>
        <v>62019000.200000003</v>
      </c>
      <c r="I78" s="91">
        <v>58</v>
      </c>
      <c r="J78" s="92">
        <f si="1" t="shared"/>
        <v>62019000</v>
      </c>
    </row>
    <row r="79" spans="6:10">
      <c r="F79" s="91">
        <v>59</v>
      </c>
      <c r="G79" s="93">
        <f si="3" t="shared"/>
        <v>62019000.200000003</v>
      </c>
      <c r="I79" s="91">
        <v>59</v>
      </c>
      <c r="J79" s="92">
        <f si="1" t="shared"/>
        <v>62019000</v>
      </c>
    </row>
    <row r="80" spans="6:10">
      <c r="F80" s="91">
        <v>60</v>
      </c>
      <c r="G80" s="93">
        <f si="3" t="shared"/>
        <v>62019000.200000003</v>
      </c>
      <c r="I80" s="91">
        <v>60</v>
      </c>
      <c r="J80" s="92">
        <f si="1" t="shared"/>
        <v>62019000</v>
      </c>
    </row>
    <row r="81" spans="6:12">
      <c r="F81" s="91">
        <v>61</v>
      </c>
      <c r="G81" s="93">
        <f si="3" t="shared"/>
        <v>62019000.200000003</v>
      </c>
      <c r="I81" s="91">
        <v>61</v>
      </c>
      <c r="J81" s="92">
        <f si="1" t="shared"/>
        <v>62019000</v>
      </c>
    </row>
    <row r="82" spans="6:12">
      <c r="G82" t="s">
        <v>57</v>
      </c>
      <c r="J82" t="s">
        <v>58</v>
      </c>
    </row>
    <row r="83" spans="6:12">
      <c r="G83" s="15">
        <f ca="1">IRR(G20:INDIRECT(CONCATENATE("G",IF(B16=1,B13+20+1,B13+20))))</f>
        <v>8.9181361710057416E-2</v>
      </c>
      <c r="J83" s="15">
        <f ca="1">IRR(J20:INDIRECT(CONCATENATE("J",IF(B16=1,B13+20+1,B13+20))))</f>
        <v>9.6243349515694243E-2</v>
      </c>
      <c r="L83" s="62"/>
    </row>
    <row r="84" spans="6:12">
      <c r="G84">
        <f ca="1">G83*12*100</f>
        <v>107.0176340520689</v>
      </c>
      <c r="J84" s="16">
        <f ca="1">J83*12*100</f>
        <v>115.4920194188331</v>
      </c>
    </row>
  </sheetData>
  <mergeCells count="2"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3"/>
  <dimension ref="A1:G276"/>
  <sheetViews>
    <sheetView tabSelected="1" topLeftCell="A67" workbookViewId="0">
      <selection activeCell="D83" sqref="D83"/>
    </sheetView>
  </sheetViews>
  <sheetFormatPr defaultColWidth="9" defaultRowHeight="15"/>
  <cols>
    <col min="1" max="1" customWidth="true" style="41" width="26.42578125" collapsed="true"/>
    <col min="2" max="2" customWidth="true" style="41" width="21.5703125" collapsed="true"/>
    <col min="3" max="3" customWidth="true" style="41" width="26.140625" collapsed="true"/>
    <col min="4" max="4" customWidth="true" style="41" width="24.0" collapsed="true"/>
    <col min="5" max="5" customWidth="true" style="41" width="23.7109375" collapsed="true"/>
    <col min="6" max="6" customWidth="true" style="41" width="24.85546875" collapsed="true"/>
    <col min="7" max="16384" style="41" width="9.0" collapsed="true"/>
  </cols>
  <sheetData>
    <row ht="18.75" r="1" spans="1:6">
      <c r="A1" s="108" t="s">
        <v>88</v>
      </c>
      <c r="B1" s="108"/>
      <c r="C1" s="108"/>
      <c r="D1" s="108"/>
      <c r="E1" s="108"/>
      <c r="F1" s="108"/>
    </row>
    <row r="3" spans="1:6">
      <c r="A3" s="48" t="s">
        <v>33</v>
      </c>
      <c r="B3" s="96">
        <f>'Gross Yield (CF)'!B7</f>
        <v>534075143</v>
      </c>
      <c r="C3" s="48" t="s">
        <v>87</v>
      </c>
      <c r="E3" s="59" t="s">
        <v>86</v>
      </c>
      <c r="F3" s="56"/>
    </row>
    <row r="4" spans="1:6">
      <c r="A4" s="48" t="s">
        <v>34</v>
      </c>
      <c r="B4" s="60">
        <f>'Gross Yield (CF)'!B8</f>
        <v>0.14662703999999999</v>
      </c>
      <c r="C4" s="48" t="s">
        <v>85</v>
      </c>
      <c r="D4" s="48"/>
      <c r="E4" s="59" t="s">
        <v>84</v>
      </c>
      <c r="F4" s="56"/>
    </row>
    <row r="5" spans="1:6">
      <c r="A5" s="48" t="s">
        <v>35</v>
      </c>
      <c r="B5" s="48">
        <f>'Gross Yield (CF)'!B9</f>
        <v>60</v>
      </c>
      <c r="C5" s="48" t="s">
        <v>83</v>
      </c>
      <c r="D5" s="48"/>
      <c r="E5" s="48"/>
      <c r="F5" s="56"/>
    </row>
    <row r="6" spans="1:6">
      <c r="A6" s="48" t="s">
        <v>36</v>
      </c>
      <c r="B6" s="48">
        <f>'Gross Yield (CF)'!B10</f>
        <v>1</v>
      </c>
      <c r="C6" s="48" t="s">
        <v>82</v>
      </c>
      <c r="D6" s="48"/>
      <c r="E6" s="48"/>
      <c r="F6" s="56"/>
    </row>
    <row r="7" spans="1:6">
      <c r="A7" s="48" t="s">
        <v>37</v>
      </c>
      <c r="B7" s="58">
        <f>'Gross Yield (CF)'!B11</f>
        <v>42885</v>
      </c>
      <c r="C7" s="48"/>
      <c r="D7" s="48"/>
      <c r="E7" s="48"/>
      <c r="F7" s="56"/>
    </row>
    <row r="8" spans="1:6">
      <c r="A8" s="87"/>
      <c r="B8" s="48"/>
      <c r="C8" s="48"/>
      <c r="D8" s="48"/>
      <c r="E8" s="48"/>
      <c r="F8" s="56"/>
    </row>
    <row r="9" spans="1:6">
      <c r="A9" s="48" t="s">
        <v>38</v>
      </c>
      <c r="B9" s="63">
        <f>B4/(12/B6)</f>
        <v>1.2218919999999999E-2</v>
      </c>
      <c r="C9" s="48" t="s">
        <v>81</v>
      </c>
      <c r="D9" s="48"/>
      <c r="F9" s="56"/>
    </row>
    <row r="10" spans="1:6">
      <c r="A10" s="48" t="s">
        <v>39</v>
      </c>
      <c r="B10" s="57">
        <f>B5/B6</f>
        <v>60</v>
      </c>
      <c r="C10" s="48" t="s">
        <v>80</v>
      </c>
      <c r="D10" s="48"/>
      <c r="E10" s="48"/>
      <c r="F10" s="56"/>
    </row>
    <row r="11" spans="1:6">
      <c r="A11" s="48" t="s">
        <v>79</v>
      </c>
      <c r="B11" s="57">
        <f>B3*-1</f>
        <v>-534075143</v>
      </c>
      <c r="C11" s="48" t="s">
        <v>78</v>
      </c>
      <c r="D11" s="48"/>
      <c r="E11" s="48"/>
      <c r="F11" s="56"/>
    </row>
    <row r="12" spans="1:6">
      <c r="A12" s="48" t="s">
        <v>40</v>
      </c>
      <c r="B12" s="57">
        <v>0</v>
      </c>
      <c r="C12" s="48" t="s">
        <v>77</v>
      </c>
      <c r="D12" s="48"/>
      <c r="E12" s="48"/>
      <c r="F12" s="56"/>
    </row>
    <row r="13" spans="1:6">
      <c r="A13" s="46" t="s">
        <v>76</v>
      </c>
      <c r="B13" s="46">
        <v>0</v>
      </c>
      <c r="C13" s="46" t="s">
        <v>75</v>
      </c>
      <c r="D13" s="48"/>
      <c r="E13" s="48"/>
      <c r="F13" s="55"/>
    </row>
    <row r="14" spans="1:6">
      <c r="A14" s="46" t="s">
        <v>65</v>
      </c>
      <c r="B14" s="103">
        <f>PMT(B9,B10,B11,B12,B13)</f>
        <v>12611247.953940231</v>
      </c>
      <c r="C14" s="52"/>
      <c r="D14" s="45" t="s">
        <v>71</v>
      </c>
      <c r="E14" s="45">
        <f ca="1">E15+F16</f>
        <v>756674877.23641396</v>
      </c>
      <c r="F14" s="48"/>
    </row>
    <row r="15" spans="1:6">
      <c r="A15" s="94" t="s">
        <v>92</v>
      </c>
      <c r="B15" t="n">
        <v>1000.0</v>
      </c>
      <c r="C15" s="94" t="s">
        <v>98</v>
      </c>
      <c r="D15" s="45" t="s">
        <v>72</v>
      </c>
      <c r="E15" s="45">
        <f ca="1">SUM(E17:INDIRECT(CONCATENATE("E",16+B10)))</f>
        <v>222599734.23641396</v>
      </c>
      <c r="F15" s="44" t="s">
        <v>64</v>
      </c>
    </row>
    <row r="16" spans="1:6">
      <c r="A16" s="44" t="s">
        <v>63</v>
      </c>
      <c r="B16" s="44" t="s">
        <v>62</v>
      </c>
      <c r="C16" s="44" t="s">
        <v>61</v>
      </c>
      <c r="D16" s="44" t="s">
        <v>60</v>
      </c>
      <c r="E16" s="44" t="s">
        <v>59</v>
      </c>
      <c r="F16" s="44">
        <f>B3</f>
        <v>534075143</v>
      </c>
    </row>
    <row r="17" spans="1:6">
      <c r="A17" s="42">
        <v>1</v>
      </c>
      <c r="B17" s="43">
        <f>EDATE($B$7,$B$6*A17)</f>
        <v>42916</v>
      </c>
      <c r="C17" s="42">
        <f>B14</f>
        <v>12611247.953940231</v>
      </c>
      <c r="D17" s="42">
        <f ref="D17:D76" si="0" t="shared">C17-E17</f>
        <v>6085426.5076346714</v>
      </c>
      <c r="E17" s="42">
        <f ref="E17:E76" si="1" t="shared">F16*$B$9</f>
        <v>6525821.4463055599</v>
      </c>
      <c r="F17" s="42">
        <f ref="F17:F27" si="2" t="shared">F16-D17</f>
        <v>527989716.4923653</v>
      </c>
    </row>
    <row r="18" spans="1:6">
      <c r="A18" s="42">
        <v>2</v>
      </c>
      <c r="B18" s="43">
        <f ref="B18:B76" si="3" t="shared">EDATE($B$7,$B$6*A18)</f>
        <v>42946</v>
      </c>
      <c r="C18" s="42">
        <f ref="C18:C76" si="4" t="shared">$C$17</f>
        <v>12611247.953940231</v>
      </c>
      <c r="D18" s="42">
        <f si="0" t="shared"/>
        <v>6159783.8472973397</v>
      </c>
      <c r="E18" s="42">
        <f si="1" t="shared"/>
        <v>6451464.1066428917</v>
      </c>
      <c r="F18" s="42">
        <f si="2" t="shared"/>
        <v>521829932.64506799</v>
      </c>
    </row>
    <row r="19" spans="1:6">
      <c r="A19" s="42">
        <v>3</v>
      </c>
      <c r="B19" s="43">
        <f si="3" t="shared"/>
        <v>42977</v>
      </c>
      <c r="C19" s="42">
        <f si="4" t="shared"/>
        <v>12611247.953940231</v>
      </c>
      <c r="D19" s="42">
        <f si="0" t="shared"/>
        <v>6235049.7533447575</v>
      </c>
      <c r="E19" s="42">
        <f si="1" t="shared"/>
        <v>6376198.2005954739</v>
      </c>
      <c r="F19" s="42">
        <f si="2" t="shared"/>
        <v>515594882.89172322</v>
      </c>
    </row>
    <row r="20" spans="1:6">
      <c r="A20" s="42">
        <v>4</v>
      </c>
      <c r="B20" s="43">
        <f si="3" t="shared"/>
        <v>43008</v>
      </c>
      <c r="C20" s="42">
        <f si="4" t="shared"/>
        <v>12611247.953940231</v>
      </c>
      <c r="D20" s="42">
        <f si="0" t="shared"/>
        <v>6311235.3274768973</v>
      </c>
      <c r="E20" s="42">
        <f si="1" t="shared"/>
        <v>6300012.6264633341</v>
      </c>
      <c r="F20" s="42">
        <f si="2" t="shared"/>
        <v>509283647.5642463</v>
      </c>
    </row>
    <row r="21" spans="1:6">
      <c r="A21" s="42">
        <v>5</v>
      </c>
      <c r="B21" s="43">
        <f si="3" t="shared"/>
        <v>43038</v>
      </c>
      <c r="C21" s="42">
        <f si="4" t="shared"/>
        <v>12611247.953940231</v>
      </c>
      <c r="D21" s="42">
        <f si="0" t="shared"/>
        <v>6388351.8070445117</v>
      </c>
      <c r="E21" s="42">
        <f si="1" t="shared"/>
        <v>6222896.1468957197</v>
      </c>
      <c r="F21" s="42">
        <f si="2" t="shared"/>
        <v>502895295.75720179</v>
      </c>
    </row>
    <row r="22" spans="1:6">
      <c r="A22" s="42">
        <v>6</v>
      </c>
      <c r="B22" s="43">
        <f si="3" t="shared"/>
        <v>43069</v>
      </c>
      <c r="C22" s="42">
        <f si="4" t="shared"/>
        <v>12611247.953940231</v>
      </c>
      <c r="D22" s="42">
        <f si="0" t="shared"/>
        <v>6466410.5667066434</v>
      </c>
      <c r="E22" s="42">
        <f si="1" t="shared"/>
        <v>6144837.3872335879</v>
      </c>
      <c r="F22" s="42">
        <f si="2" t="shared"/>
        <v>496428885.19049513</v>
      </c>
    </row>
    <row r="23" spans="1:6">
      <c r="A23" s="42">
        <v>7</v>
      </c>
      <c r="B23" s="43">
        <f si="3" t="shared"/>
        <v>43099</v>
      </c>
      <c r="C23" s="42">
        <f si="4" t="shared"/>
        <v>12611247.953940231</v>
      </c>
      <c r="D23" s="42">
        <f si="0" t="shared"/>
        <v>6545423.1201083865</v>
      </c>
      <c r="E23" s="42">
        <f si="1" t="shared"/>
        <v>6065824.8338318449</v>
      </c>
      <c r="F23" s="42">
        <f si="2" t="shared"/>
        <v>489883462.07038677</v>
      </c>
    </row>
    <row r="24" spans="1:6">
      <c r="A24" s="42">
        <v>8</v>
      </c>
      <c r="B24" s="43">
        <f si="3" t="shared"/>
        <v>43130</v>
      </c>
      <c r="C24" s="42">
        <f si="4" t="shared"/>
        <v>12611247.953940231</v>
      </c>
      <c r="D24" s="42">
        <f si="0" t="shared"/>
        <v>6625401.1215791414</v>
      </c>
      <c r="E24" s="42">
        <f si="1" t="shared"/>
        <v>5985846.83236109</v>
      </c>
      <c r="F24" s="42">
        <f si="2" t="shared"/>
        <v>483258060.9488076</v>
      </c>
    </row>
    <row r="25" spans="1:6">
      <c r="A25" s="42">
        <v>9</v>
      </c>
      <c r="B25" s="43">
        <f si="3" t="shared"/>
        <v>43159</v>
      </c>
      <c r="C25" s="42">
        <f si="4" t="shared"/>
        <v>12611247.953940231</v>
      </c>
      <c r="D25" s="42">
        <f si="0" t="shared"/>
        <v>6706356.3678516271</v>
      </c>
      <c r="E25" s="42">
        <f si="1" t="shared"/>
        <v>5904891.5860886043</v>
      </c>
      <c r="F25" s="42">
        <f si="2" t="shared"/>
        <v>476551704.58095598</v>
      </c>
    </row>
    <row r="26" spans="1:6">
      <c r="A26" s="42">
        <v>10</v>
      </c>
      <c r="B26" s="43">
        <f si="3" t="shared"/>
        <v>43189</v>
      </c>
      <c r="C26" s="42">
        <f si="4" t="shared"/>
        <v>12611247.953940231</v>
      </c>
      <c r="D26" s="42">
        <f si="0" t="shared"/>
        <v>6788300.7998018973</v>
      </c>
      <c r="E26" s="42">
        <f si="1" t="shared"/>
        <v>5822947.1541383341</v>
      </c>
      <c r="F26" s="42">
        <f si="2" t="shared"/>
        <v>469763403.7811541</v>
      </c>
    </row>
    <row r="27" spans="1:6">
      <c r="A27" s="42">
        <v>11</v>
      </c>
      <c r="B27" s="43">
        <f si="3" t="shared"/>
        <v>43220</v>
      </c>
      <c r="C27" s="42">
        <f si="4" t="shared"/>
        <v>12611247.953940231</v>
      </c>
      <c r="D27" s="42">
        <f si="0" t="shared"/>
        <v>6871246.5042106118</v>
      </c>
      <c r="E27" s="42">
        <f si="1" t="shared"/>
        <v>5740001.4497296195</v>
      </c>
      <c r="F27" s="42">
        <f si="2" t="shared"/>
        <v>462892157.2769435</v>
      </c>
    </row>
    <row r="28" spans="1:6">
      <c r="A28" s="42">
        <v>12</v>
      </c>
      <c r="B28" s="43">
        <f si="3" t="shared"/>
        <v>43250</v>
      </c>
      <c r="C28" s="42">
        <f si="4" t="shared"/>
        <v>12611247.953940231</v>
      </c>
      <c r="D28" s="42">
        <f si="0" t="shared"/>
        <v>6955205.7155458415</v>
      </c>
      <c r="E28" s="42">
        <f si="1" t="shared"/>
        <v>5656042.2383943899</v>
      </c>
      <c r="F28" s="42">
        <f ref="F28:F76" si="5" t="shared">F27-D28</f>
        <v>455936951.56139767</v>
      </c>
    </row>
    <row r="29" spans="1:6">
      <c r="A29" s="42">
        <v>13</v>
      </c>
      <c r="B29" s="43">
        <f si="3" t="shared"/>
        <v>43281</v>
      </c>
      <c r="C29" s="42">
        <f si="4" t="shared"/>
        <v>12611247.953940231</v>
      </c>
      <c r="D29" s="42">
        <f si="0" t="shared"/>
        <v>7040190.8177676387</v>
      </c>
      <c r="E29" s="42">
        <f si="1" t="shared"/>
        <v>5571057.1361725926</v>
      </c>
      <c r="F29" s="42">
        <f si="5" t="shared"/>
        <v>448896760.74363005</v>
      </c>
    </row>
    <row r="30" spans="1:6">
      <c r="A30" s="42">
        <v>14</v>
      </c>
      <c r="B30" s="43">
        <f si="3" t="shared"/>
        <v>43311</v>
      </c>
      <c r="C30" s="42">
        <f si="4" t="shared"/>
        <v>12611247.953940231</v>
      </c>
      <c r="D30" s="42">
        <f si="0" t="shared"/>
        <v>7126214.3461546758</v>
      </c>
      <c r="E30" s="42">
        <f si="1" t="shared"/>
        <v>5485033.6077855555</v>
      </c>
      <c r="F30" s="42">
        <f si="5" t="shared"/>
        <v>441770546.39747536</v>
      </c>
    </row>
    <row r="31" spans="1:6">
      <c r="A31" s="42">
        <v>15</v>
      </c>
      <c r="B31" s="43">
        <f si="3" t="shared"/>
        <v>43342</v>
      </c>
      <c r="C31" s="42">
        <f si="4" t="shared"/>
        <v>12611247.953940231</v>
      </c>
      <c r="D31" s="42">
        <f si="0" t="shared"/>
        <v>7213288.9891531924</v>
      </c>
      <c r="E31" s="42">
        <f si="1" t="shared"/>
        <v>5397958.964787039</v>
      </c>
      <c r="F31" s="42">
        <f si="5" t="shared"/>
        <v>434557257.40832216</v>
      </c>
    </row>
    <row r="32" spans="1:6">
      <c r="A32" s="42">
        <v>16</v>
      </c>
      <c r="B32" s="43">
        <f si="3" t="shared"/>
        <v>43373</v>
      </c>
      <c r="C32" s="42">
        <f si="4" t="shared"/>
        <v>12611247.953940231</v>
      </c>
      <c r="D32" s="42">
        <f si="0" t="shared"/>
        <v>7301427.5902485354</v>
      </c>
      <c r="E32" s="42">
        <f si="1" t="shared"/>
        <v>5309820.363691696</v>
      </c>
      <c r="F32" s="42">
        <f si="5" t="shared"/>
        <v>427255829.81807363</v>
      </c>
    </row>
    <row r="33" spans="1:6">
      <c r="A33" s="42">
        <v>17</v>
      </c>
      <c r="B33" s="43">
        <f si="3" t="shared"/>
        <v>43403</v>
      </c>
      <c r="C33" s="42">
        <f si="4" t="shared"/>
        <v>12611247.953940231</v>
      </c>
      <c r="D33" s="42">
        <f si="0" t="shared"/>
        <v>7390643.1498595756</v>
      </c>
      <c r="E33" s="42">
        <f si="1" t="shared"/>
        <v>5220604.8040806558</v>
      </c>
      <c r="F33" s="42">
        <f si="5" t="shared"/>
        <v>419865186.66821408</v>
      </c>
    </row>
    <row r="34" spans="1:6">
      <c r="A34" s="42">
        <v>18</v>
      </c>
      <c r="B34" s="43">
        <f si="3" t="shared"/>
        <v>43434</v>
      </c>
      <c r="C34" s="42">
        <f si="4" t="shared"/>
        <v>12611247.953940231</v>
      </c>
      <c r="D34" s="42">
        <f si="0" t="shared"/>
        <v>7480948.8272562567</v>
      </c>
      <c r="E34" s="42">
        <f si="1" t="shared"/>
        <v>5130299.1266839746</v>
      </c>
      <c r="F34" s="42">
        <f si="5" t="shared"/>
        <v>412384237.84095782</v>
      </c>
    </row>
    <row r="35" spans="1:6">
      <c r="A35" s="42">
        <v>19</v>
      </c>
      <c r="B35" s="43">
        <f si="3" t="shared"/>
        <v>43464</v>
      </c>
      <c r="C35" s="42">
        <f si="4" t="shared"/>
        <v>12611247.953940231</v>
      </c>
      <c r="D35" s="42">
        <f si="0" t="shared"/>
        <v>7572357.942500595</v>
      </c>
      <c r="E35" s="42">
        <f si="1" t="shared"/>
        <v>5038890.0114396363</v>
      </c>
      <c r="F35" s="42">
        <f si="5" t="shared"/>
        <v>404811879.89845723</v>
      </c>
    </row>
    <row r="36" spans="1:6">
      <c r="A36" s="42">
        <v>20</v>
      </c>
      <c r="B36" s="43">
        <f si="3" t="shared"/>
        <v>43495</v>
      </c>
      <c r="C36" s="42">
        <f si="4" t="shared"/>
        <v>12611247.953940231</v>
      </c>
      <c r="D36" s="42">
        <f si="0" t="shared"/>
        <v>7664883.9784113746</v>
      </c>
      <c r="E36" s="42">
        <f si="1" t="shared"/>
        <v>4946363.9755288567</v>
      </c>
      <c r="F36" s="42">
        <f si="5" t="shared"/>
        <v>397146995.92004585</v>
      </c>
    </row>
    <row r="37" spans="1:6">
      <c r="A37" s="42">
        <v>21</v>
      </c>
      <c r="B37" s="43">
        <f si="3" t="shared"/>
        <v>43524</v>
      </c>
      <c r="C37" s="42">
        <f si="4" t="shared"/>
        <v>12611247.953940231</v>
      </c>
      <c r="D37" s="42">
        <f si="0" t="shared"/>
        <v>7758540.5825528651</v>
      </c>
      <c r="E37" s="42">
        <f si="1" t="shared"/>
        <v>4852707.3713873662</v>
      </c>
      <c r="F37" s="42">
        <f si="5" t="shared"/>
        <v>389388455.337493</v>
      </c>
    </row>
    <row r="38" spans="1:6">
      <c r="A38" s="42">
        <v>22</v>
      </c>
      <c r="B38" s="43">
        <f si="3" t="shared"/>
        <v>43554</v>
      </c>
      <c r="C38" s="42">
        <f si="4" t="shared"/>
        <v>12611247.953940231</v>
      </c>
      <c r="D38" s="42">
        <f si="0" t="shared"/>
        <v>7853341.5692478316</v>
      </c>
      <c r="E38" s="42">
        <f si="1" t="shared"/>
        <v>4757906.3846923998</v>
      </c>
      <c r="F38" s="42">
        <f si="5" t="shared"/>
        <v>381535113.76824516</v>
      </c>
    </row>
    <row r="39" spans="1:6">
      <c r="A39" s="42">
        <v>23</v>
      </c>
      <c r="B39" s="43">
        <f si="3" t="shared"/>
        <v>43585</v>
      </c>
      <c r="C39" s="42">
        <f si="4" t="shared"/>
        <v>12611247.953940231</v>
      </c>
      <c r="D39" s="42">
        <f si="0" t="shared"/>
        <v>7949300.9216151452</v>
      </c>
      <c r="E39" s="42">
        <f si="1" t="shared"/>
        <v>4661947.0323250862</v>
      </c>
      <c r="F39" s="42">
        <f si="5" t="shared"/>
        <v>373585812.84663004</v>
      </c>
    </row>
    <row r="40" spans="1:6">
      <c r="A40" s="42">
        <v>24</v>
      </c>
      <c r="B40" s="43">
        <f si="3" t="shared"/>
        <v>43615</v>
      </c>
      <c r="C40" s="42">
        <f si="4" t="shared"/>
        <v>12611247.953940231</v>
      </c>
      <c r="D40" s="42">
        <f si="0" t="shared"/>
        <v>8046432.7936322866</v>
      </c>
      <c r="E40" s="42">
        <f si="1" t="shared"/>
        <v>4564815.1603079448</v>
      </c>
      <c r="F40" s="42">
        <f si="5" t="shared"/>
        <v>365539380.05299777</v>
      </c>
    </row>
    <row r="41" spans="1:6">
      <c r="A41" s="42">
        <v>25</v>
      </c>
      <c r="B41" s="43">
        <f si="3" t="shared"/>
        <v>43646</v>
      </c>
      <c r="C41" s="42">
        <f si="4" t="shared"/>
        <v>12611247.953940231</v>
      </c>
      <c r="D41" s="42">
        <f si="0" t="shared"/>
        <v>8144751.5122230565</v>
      </c>
      <c r="E41" s="42">
        <f si="1" t="shared"/>
        <v>4466496.4417171748</v>
      </c>
      <c r="F41" s="42">
        <f si="5" t="shared"/>
        <v>357394628.5407747</v>
      </c>
    </row>
    <row r="42" spans="1:6">
      <c r="A42" s="42">
        <v>26</v>
      </c>
      <c r="B42" s="43">
        <f si="3" t="shared"/>
        <v>43676</v>
      </c>
      <c r="C42" s="42">
        <f si="4" t="shared"/>
        <v>12611247.953940231</v>
      </c>
      <c r="D42" s="42">
        <f si="0" t="shared"/>
        <v>8244271.5793707883</v>
      </c>
      <c r="E42" s="42">
        <f si="1" t="shared"/>
        <v>4366976.3745694431</v>
      </c>
      <c r="F42" s="42">
        <f si="5" t="shared"/>
        <v>349150356.96140391</v>
      </c>
    </row>
    <row r="43" spans="1:6">
      <c r="A43" s="42">
        <v>27</v>
      </c>
      <c r="B43" s="43">
        <f si="3" t="shared"/>
        <v>43707</v>
      </c>
      <c r="C43" s="42">
        <f si="4" t="shared"/>
        <v>12611247.953940231</v>
      </c>
      <c r="D43" s="42">
        <f si="0" t="shared"/>
        <v>8345007.6742573939</v>
      </c>
      <c r="E43" s="42">
        <f si="1" t="shared"/>
        <v>4266240.2796828374</v>
      </c>
      <c r="F43" s="42">
        <f si="5" t="shared"/>
        <v>340805349.28714651</v>
      </c>
    </row>
    <row r="44" spans="1:6">
      <c r="A44" s="42">
        <v>28</v>
      </c>
      <c r="B44" s="43">
        <f si="3" t="shared"/>
        <v>43738</v>
      </c>
      <c r="C44" s="42">
        <f si="4" t="shared"/>
        <v>12611247.953940231</v>
      </c>
      <c r="D44" s="42">
        <f si="0" t="shared"/>
        <v>8446974.6554285306</v>
      </c>
      <c r="E44" s="42">
        <f si="1" t="shared"/>
        <v>4164273.2985117002</v>
      </c>
      <c r="F44" s="42">
        <f si="5" t="shared"/>
        <v>332358374.63171798</v>
      </c>
    </row>
    <row r="45" spans="1:6">
      <c r="A45" s="42">
        <v>29</v>
      </c>
      <c r="B45" s="43">
        <f si="3" t="shared"/>
        <v>43768</v>
      </c>
      <c r="C45" s="42">
        <f si="4" t="shared"/>
        <v>12611247.953940231</v>
      </c>
      <c r="D45" s="42">
        <f si="0" t="shared"/>
        <v>8550187.5629852396</v>
      </c>
      <c r="E45" s="42">
        <f si="1" t="shared"/>
        <v>4061060.3909549913</v>
      </c>
      <c r="F45" s="42">
        <f si="5" t="shared"/>
        <v>323808187.06873274</v>
      </c>
    </row>
    <row r="46" spans="1:6">
      <c r="A46" s="42">
        <v>30</v>
      </c>
      <c r="B46" s="43">
        <f si="3" t="shared"/>
        <v>43799</v>
      </c>
      <c r="C46" s="42">
        <f si="4" t="shared"/>
        <v>12611247.953940231</v>
      </c>
      <c r="D46" s="42">
        <f si="0" t="shared"/>
        <v>8654661.6208023522</v>
      </c>
      <c r="E46" s="42">
        <f si="1" t="shared"/>
        <v>3956586.3331378796</v>
      </c>
      <c r="F46" s="42">
        <f si="5" t="shared"/>
        <v>315153525.4479304</v>
      </c>
    </row>
    <row r="47" spans="1:6">
      <c r="A47" s="42">
        <v>31</v>
      </c>
      <c r="B47" s="43">
        <f si="3" t="shared"/>
        <v>43829</v>
      </c>
      <c r="C47" s="42">
        <f si="4" t="shared"/>
        <v>12611247.953940231</v>
      </c>
      <c r="D47" s="42">
        <f si="0" t="shared"/>
        <v>8760412.2387740053</v>
      </c>
      <c r="E47" s="42">
        <f si="1" t="shared"/>
        <v>3850835.7151662256</v>
      </c>
      <c r="F47" s="42">
        <f si="5" t="shared"/>
        <v>306393113.20915639</v>
      </c>
    </row>
    <row r="48" spans="1:6">
      <c r="A48" s="42">
        <v>32</v>
      </c>
      <c r="B48" s="43">
        <f si="3" t="shared"/>
        <v>43860</v>
      </c>
      <c r="C48" s="42">
        <f si="4" t="shared"/>
        <v>12611247.953940231</v>
      </c>
      <c r="D48" s="42">
        <f si="0" t="shared"/>
        <v>8867455.0150866061</v>
      </c>
      <c r="E48" s="42">
        <f si="1" t="shared"/>
        <v>3743792.9388536252</v>
      </c>
      <c r="F48" s="42">
        <f si="5" t="shared"/>
        <v>297525658.1940698</v>
      </c>
    </row>
    <row r="49" spans="1:6">
      <c r="A49" s="42">
        <v>33</v>
      </c>
      <c r="B49" s="43">
        <f si="3" t="shared"/>
        <v>43890</v>
      </c>
      <c r="C49" s="42">
        <f si="4" t="shared"/>
        <v>12611247.953940231</v>
      </c>
      <c r="D49" s="42">
        <f si="0" t="shared"/>
        <v>8975805.7385195475</v>
      </c>
      <c r="E49" s="42">
        <f si="1" t="shared"/>
        <v>3635442.2154206834</v>
      </c>
      <c r="F49" s="42">
        <f si="5" t="shared"/>
        <v>288549852.45555025</v>
      </c>
    </row>
    <row r="50" spans="1:6">
      <c r="A50" s="42">
        <v>34</v>
      </c>
      <c r="B50" s="43">
        <f si="3" t="shared"/>
        <v>43920</v>
      </c>
      <c r="C50" s="42">
        <f si="4" t="shared"/>
        <v>12611247.953940231</v>
      </c>
      <c r="D50" s="42">
        <f si="0" t="shared"/>
        <v>9085480.39077406</v>
      </c>
      <c r="E50" s="42">
        <f si="1" t="shared"/>
        <v>3525767.5631661718</v>
      </c>
      <c r="F50" s="42">
        <f si="5" t="shared"/>
        <v>279464372.06477618</v>
      </c>
    </row>
    <row r="51" spans="1:6">
      <c r="A51" s="42">
        <v>35</v>
      </c>
      <c r="B51" s="43">
        <f si="3" t="shared"/>
        <v>43951</v>
      </c>
      <c r="C51" s="42">
        <f si="4" t="shared"/>
        <v>12611247.953940231</v>
      </c>
      <c r="D51" s="42">
        <f si="0" t="shared"/>
        <v>9196495.1488304958</v>
      </c>
      <c r="E51" s="42">
        <f si="1" t="shared"/>
        <v>3414752.8051097346</v>
      </c>
      <c r="F51" s="42">
        <f si="5" t="shared"/>
        <v>270267876.91594571</v>
      </c>
    </row>
    <row r="52" spans="1:6">
      <c r="A52" s="42">
        <v>36</v>
      </c>
      <c r="B52" s="43">
        <f si="3" t="shared"/>
        <v>43981</v>
      </c>
      <c r="C52" s="42">
        <f si="4" t="shared"/>
        <v>12611247.953940231</v>
      </c>
      <c r="D52" s="42">
        <f si="0" t="shared"/>
        <v>9308866.3873344436</v>
      </c>
      <c r="E52" s="42">
        <f si="1" t="shared"/>
        <v>3302381.5666057873</v>
      </c>
      <c r="F52" s="42">
        <f si="5" t="shared"/>
        <v>260959010.52861127</v>
      </c>
    </row>
    <row r="53" spans="1:6">
      <c r="A53" s="42">
        <v>37</v>
      </c>
      <c r="B53" s="43">
        <f si="3" t="shared"/>
        <v>44012</v>
      </c>
      <c r="C53" s="42">
        <f si="4" t="shared"/>
        <v>12611247.953940231</v>
      </c>
      <c r="D53" s="42">
        <f si="0" t="shared"/>
        <v>9422610.6810119729</v>
      </c>
      <c r="E53" s="42">
        <f si="1" t="shared"/>
        <v>3188637.2729282589</v>
      </c>
      <c r="F53" s="42">
        <f si="5" t="shared"/>
        <v>251536399.8475993</v>
      </c>
    </row>
    <row r="54" spans="1:6">
      <c r="A54" s="42">
        <v>38</v>
      </c>
      <c r="B54" s="43">
        <f si="3" t="shared"/>
        <v>44042</v>
      </c>
      <c r="C54" s="42">
        <f si="4" t="shared"/>
        <v>12611247.953940231</v>
      </c>
      <c r="D54" s="42">
        <f si="0" t="shared"/>
        <v>9537744.8071144037</v>
      </c>
      <c r="E54" s="42">
        <f si="1" t="shared"/>
        <v>3073503.1468258277</v>
      </c>
      <c r="F54" s="42">
        <f si="5" t="shared"/>
        <v>241998655.04048491</v>
      </c>
    </row>
    <row r="55" spans="1:6">
      <c r="A55" s="42">
        <v>39</v>
      </c>
      <c r="B55" s="43">
        <f si="3" t="shared"/>
        <v>44073</v>
      </c>
      <c r="C55" s="42">
        <f si="4" t="shared"/>
        <v>12611247.953940231</v>
      </c>
      <c r="D55" s="42">
        <f si="0" t="shared"/>
        <v>9654285.7478929497</v>
      </c>
      <c r="E55" s="42">
        <f si="1" t="shared"/>
        <v>2956962.2060472816</v>
      </c>
      <c r="F55" s="42">
        <f si="5" t="shared"/>
        <v>232344369.29259196</v>
      </c>
    </row>
    <row r="56" spans="1:6">
      <c r="A56" s="42">
        <v>40</v>
      </c>
      <c r="B56" s="43">
        <f si="3" t="shared"/>
        <v>44104</v>
      </c>
      <c r="C56" s="42">
        <f si="4" t="shared"/>
        <v>12611247.953940231</v>
      </c>
      <c r="D56" s="42">
        <f si="0" t="shared"/>
        <v>9772250.6931035928</v>
      </c>
      <c r="E56" s="42">
        <f si="1" t="shared"/>
        <v>2838997.2608366376</v>
      </c>
      <c r="F56" s="42">
        <f si="5" t="shared"/>
        <v>222572118.59948838</v>
      </c>
    </row>
    <row r="57" spans="1:6">
      <c r="A57" s="42">
        <v>41</v>
      </c>
      <c r="B57" s="43">
        <f si="3" t="shared"/>
        <v>44134</v>
      </c>
      <c r="C57" s="42">
        <f si="4" t="shared"/>
        <v>12611247.953940231</v>
      </c>
      <c r="D57" s="42">
        <f si="0" t="shared"/>
        <v>9891657.0425425712</v>
      </c>
      <c r="E57" s="42">
        <f si="1" t="shared"/>
        <v>2719590.9113976606</v>
      </c>
      <c r="F57" s="42">
        <f si="5" t="shared"/>
        <v>212680461.5569458</v>
      </c>
    </row>
    <row r="58" spans="1:6">
      <c r="A58" s="42">
        <v>42</v>
      </c>
      <c r="B58" s="43">
        <f si="3" t="shared"/>
        <v>44165</v>
      </c>
      <c r="C58" s="42">
        <f si="4" t="shared"/>
        <v>12611247.953940231</v>
      </c>
      <c r="D58" s="42">
        <f si="0" t="shared"/>
        <v>10012522.408612836</v>
      </c>
      <c r="E58" s="42">
        <f si="1" t="shared"/>
        <v>2598725.5453273961</v>
      </c>
      <c r="F58" s="42">
        <f si="5" t="shared"/>
        <v>202667939.14833295</v>
      </c>
    </row>
    <row r="59" spans="1:6">
      <c r="A59" s="42">
        <v>43</v>
      </c>
      <c r="B59" s="43">
        <f si="3" t="shared"/>
        <v>44195</v>
      </c>
      <c r="C59" s="42">
        <f si="4" t="shared"/>
        <v>12611247.953940231</v>
      </c>
      <c r="D59" s="42">
        <f si="0" t="shared"/>
        <v>10134864.618921883</v>
      </c>
      <c r="E59" s="42">
        <f si="1" t="shared"/>
        <v>2476383.3350183484</v>
      </c>
      <c r="F59" s="42">
        <f si="5" t="shared"/>
        <v>192533074.52941108</v>
      </c>
    </row>
    <row r="60" spans="1:6">
      <c r="A60" s="42">
        <v>44</v>
      </c>
      <c r="B60" s="43">
        <f si="3" t="shared"/>
        <v>44226</v>
      </c>
      <c r="C60" s="42">
        <f si="4" t="shared"/>
        <v>12611247.953940231</v>
      </c>
      <c r="D60" s="42">
        <f si="0" t="shared"/>
        <v>10258701.71891132</v>
      </c>
      <c r="E60" s="42">
        <f si="1" t="shared"/>
        <v>2352546.2350289114</v>
      </c>
      <c r="F60" s="42">
        <f si="5" t="shared"/>
        <v>182274372.81049976</v>
      </c>
    </row>
    <row r="61" spans="1:6">
      <c r="A61" s="42">
        <v>45</v>
      </c>
      <c r="B61" s="43">
        <f si="3" t="shared"/>
        <v>44255</v>
      </c>
      <c r="C61" s="42">
        <f si="4" t="shared"/>
        <v>12611247.953940231</v>
      </c>
      <c r="D61" s="42">
        <f si="0" t="shared"/>
        <v>10384051.97451856</v>
      </c>
      <c r="E61" s="42">
        <f si="1" t="shared"/>
        <v>2227195.9794216715</v>
      </c>
      <c r="F61" s="42">
        <f si="5" t="shared"/>
        <v>171890320.83598119</v>
      </c>
    </row>
    <row r="62" spans="1:6">
      <c r="A62" s="42">
        <v>46</v>
      </c>
      <c r="B62" s="43">
        <f si="3" t="shared"/>
        <v>44285</v>
      </c>
      <c r="C62" s="42">
        <f si="4" t="shared"/>
        <v>12611247.953940231</v>
      </c>
      <c r="D62" s="42">
        <f si="0" t="shared"/>
        <v>10510933.874871043</v>
      </c>
      <c r="E62" s="42">
        <f si="1" t="shared"/>
        <v>2100314.0790691874</v>
      </c>
      <c r="F62" s="42">
        <f si="5" t="shared"/>
        <v>161379386.96111014</v>
      </c>
    </row>
    <row r="63" spans="1:6">
      <c r="A63" s="42">
        <v>47</v>
      </c>
      <c r="B63" s="43">
        <f si="3" t="shared"/>
        <v>44316</v>
      </c>
      <c r="C63" s="42">
        <f si="4" t="shared"/>
        <v>12611247.953940231</v>
      </c>
      <c r="D63" s="42">
        <f si="0" t="shared"/>
        <v>10639366.135013383</v>
      </c>
      <c r="E63" s="42">
        <f si="1" t="shared"/>
        <v>1971881.8189268478</v>
      </c>
      <c r="F63" s="42">
        <f si="5" t="shared"/>
        <v>150740020.82609677</v>
      </c>
    </row>
    <row r="64" spans="1:6">
      <c r="A64" s="42">
        <v>48</v>
      </c>
      <c r="B64" s="43">
        <f si="3" t="shared"/>
        <v>44346</v>
      </c>
      <c r="C64" s="42">
        <f si="4" t="shared"/>
        <v>12611247.953940231</v>
      </c>
      <c r="D64" s="42">
        <f si="0" t="shared"/>
        <v>10769367.698667821</v>
      </c>
      <c r="E64" s="42">
        <f si="1" t="shared"/>
        <v>1841880.2552724103</v>
      </c>
      <c r="F64" s="42">
        <f si="5" t="shared"/>
        <v>139970653.12742895</v>
      </c>
    </row>
    <row r="65" spans="1:6">
      <c r="A65" s="42">
        <v>49</v>
      </c>
      <c r="B65" s="43">
        <f si="3" t="shared"/>
        <v>44377</v>
      </c>
      <c r="C65" s="42">
        <f si="4" t="shared"/>
        <v>12611247.953940231</v>
      </c>
      <c r="D65" s="42">
        <f si="0" t="shared"/>
        <v>10900957.741028428</v>
      </c>
      <c r="E65" s="42">
        <f si="1" t="shared"/>
        <v>1710290.212911804</v>
      </c>
      <c r="F65" s="42">
        <f si="5" t="shared"/>
        <v>129069695.38640052</v>
      </c>
    </row>
    <row r="66" spans="1:6">
      <c r="A66" s="42">
        <v>50</v>
      </c>
      <c r="B66" s="43">
        <f si="3" t="shared"/>
        <v>44407</v>
      </c>
      <c r="C66" s="42">
        <f si="4" t="shared"/>
        <v>12611247.953940231</v>
      </c>
      <c r="D66" s="42">
        <f si="0" t="shared"/>
        <v>11034155.671589434</v>
      </c>
      <c r="E66" s="42">
        <f si="1" t="shared"/>
        <v>1577092.282350797</v>
      </c>
      <c r="F66" s="42">
        <f si="5" t="shared"/>
        <v>118035539.71481109</v>
      </c>
    </row>
    <row r="67" spans="1:6">
      <c r="A67" s="42">
        <v>51</v>
      </c>
      <c r="B67" s="43">
        <f si="3" t="shared"/>
        <v>44438</v>
      </c>
      <c r="C67" s="42">
        <f si="4" t="shared"/>
        <v>12611247.953940231</v>
      </c>
      <c r="D67" s="42">
        <f si="0" t="shared"/>
        <v>11168981.137008132</v>
      </c>
      <c r="E67" s="42">
        <f si="1" t="shared"/>
        <v>1442266.8169320994</v>
      </c>
      <c r="F67" s="42">
        <f si="5" t="shared"/>
        <v>106866558.57780296</v>
      </c>
    </row>
    <row r="68" spans="1:6">
      <c r="A68" s="42">
        <v>52</v>
      </c>
      <c r="B68" s="43">
        <f si="3" t="shared"/>
        <v>44469</v>
      </c>
      <c r="C68" s="42">
        <f si="4" t="shared"/>
        <v>12611247.953940231</v>
      </c>
      <c r="D68" s="42">
        <f si="0" t="shared"/>
        <v>11305454.024002744</v>
      </c>
      <c r="E68" s="42">
        <f si="1" t="shared"/>
        <v>1305793.9299374879</v>
      </c>
      <c r="F68" s="42">
        <f si="5" t="shared"/>
        <v>95561104.55380021</v>
      </c>
    </row>
    <row r="69" spans="1:6">
      <c r="A69" s="42">
        <v>53</v>
      </c>
      <c r="B69" s="43">
        <f si="3" t="shared"/>
        <v>44499</v>
      </c>
      <c r="C69" s="42">
        <f si="4" t="shared"/>
        <v>12611247.953940231</v>
      </c>
      <c r="D69" s="42">
        <f si="0" t="shared"/>
        <v>11443594.46228571</v>
      </c>
      <c r="E69" s="42">
        <f si="1" t="shared"/>
        <v>1167653.4916545204</v>
      </c>
      <c r="F69" s="42">
        <f si="5" t="shared"/>
        <v>84117510.091514498</v>
      </c>
    </row>
    <row r="70" spans="1:6">
      <c r="A70" s="42">
        <v>54</v>
      </c>
      <c r="B70" s="43">
        <f si="3" t="shared"/>
        <v>44530</v>
      </c>
      <c r="C70" s="42">
        <f si="4" t="shared"/>
        <v>12611247.953940231</v>
      </c>
      <c r="D70" s="42">
        <f si="0" t="shared"/>
        <v>11583422.827532822</v>
      </c>
      <c r="E70" s="42">
        <f si="1" t="shared"/>
        <v>1027825.1264074083</v>
      </c>
      <c r="F70" s="42">
        <f si="5" t="shared"/>
        <v>72534087.26398167</v>
      </c>
    </row>
    <row r="71" spans="1:6">
      <c r="A71" s="42">
        <v>55</v>
      </c>
      <c r="B71" s="43">
        <f si="3" t="shared"/>
        <v>44560</v>
      </c>
      <c r="C71" s="42">
        <f si="4" t="shared"/>
        <v>12611247.953940231</v>
      </c>
      <c r="D71" s="42">
        <f si="0" t="shared"/>
        <v>11724959.744388621</v>
      </c>
      <c r="E71" s="42">
        <f si="1" t="shared"/>
        <v>886288.20955161087</v>
      </c>
      <c r="F71" s="42">
        <f si="5" t="shared"/>
        <v>60809127.519593045</v>
      </c>
    </row>
    <row r="72" spans="1:6">
      <c r="A72" s="42">
        <v>56</v>
      </c>
      <c r="B72" s="43">
        <f si="3" t="shared"/>
        <v>44591</v>
      </c>
      <c r="C72" s="42">
        <f si="4" t="shared"/>
        <v>12611247.953940231</v>
      </c>
      <c r="D72" s="42">
        <f si="0" t="shared"/>
        <v>11868226.089508526</v>
      </c>
      <c r="E72" s="42">
        <f si="1" t="shared"/>
        <v>743021.86443170579</v>
      </c>
      <c r="F72" s="42">
        <f si="5" t="shared"/>
        <v>48940901.430084519</v>
      </c>
    </row>
    <row r="73" spans="1:6">
      <c r="A73" s="42">
        <v>57</v>
      </c>
      <c r="B73" s="43">
        <f si="3" t="shared"/>
        <v>44620</v>
      </c>
      <c r="C73" s="42">
        <f si="4" t="shared"/>
        <v>12611247.953940231</v>
      </c>
      <c r="D73" s="42">
        <f si="0" t="shared"/>
        <v>12013242.994638143</v>
      </c>
      <c r="E73" s="42">
        <f si="1" t="shared"/>
        <v>598004.95930208836</v>
      </c>
      <c r="F73" s="42">
        <f si="5" t="shared"/>
        <v>36927658.435446374</v>
      </c>
    </row>
    <row r="74" spans="1:6">
      <c r="A74" s="42">
        <v>58</v>
      </c>
      <c r="B74" s="43">
        <f si="3" t="shared"/>
        <v>44650</v>
      </c>
      <c r="C74" s="42">
        <f si="4" t="shared"/>
        <v>12611247.953940231</v>
      </c>
      <c r="D74" s="42">
        <f si="0" t="shared"/>
        <v>12160031.849730186</v>
      </c>
      <c r="E74" s="42">
        <f si="1" t="shared"/>
        <v>451216.10421004437</v>
      </c>
      <c r="F74" s="42">
        <f si="5" t="shared"/>
        <v>24767626.585716188</v>
      </c>
    </row>
    <row r="75" spans="1:6">
      <c r="A75" s="42">
        <v>59</v>
      </c>
      <c r="B75" s="43">
        <f si="3" t="shared"/>
        <v>44681</v>
      </c>
      <c r="C75" s="42">
        <f si="4" t="shared"/>
        <v>12611247.953940231</v>
      </c>
      <c r="D75" s="42">
        <f si="0" t="shared"/>
        <v>12308614.306099493</v>
      </c>
      <c r="E75" s="42">
        <f si="1" t="shared"/>
        <v>302633.64784073923</v>
      </c>
      <c r="F75" s="42">
        <f si="5" t="shared"/>
        <v>12459012.279616695</v>
      </c>
    </row>
    <row r="76" spans="1:6">
      <c r="A76" s="42">
        <v>60</v>
      </c>
      <c r="B76" s="43">
        <f si="3" t="shared"/>
        <v>44711</v>
      </c>
      <c r="C76" s="42">
        <f si="4" t="shared"/>
        <v>12611247.953940231</v>
      </c>
      <c r="D76" s="42">
        <f si="0" t="shared"/>
        <v>12459012.279616578</v>
      </c>
      <c r="E76" s="42">
        <f si="1" t="shared"/>
        <v>152235.67432365401</v>
      </c>
      <c r="F76" s="42">
        <f si="5" t="shared"/>
        <v>1.1734664440155029E-7</v>
      </c>
    </row>
    <row r="77" spans="1:6">
      <c r="A77" s="53"/>
      <c r="B77" s="54"/>
      <c r="C77" s="53"/>
      <c r="D77" s="53"/>
      <c r="E77" s="53"/>
      <c r="F77" s="53"/>
    </row>
    <row r="79" spans="1:6">
      <c r="A79" s="46" t="s">
        <v>74</v>
      </c>
      <c r="B79" s="46">
        <v>1</v>
      </c>
      <c r="C79" s="46" t="s">
        <v>73</v>
      </c>
      <c r="D79" s="51" t="s">
        <v>72</v>
      </c>
      <c r="E79" s="45">
        <f ca="1">SUM(E83:INDIRECT(CONCATENATE("E",82+B10)))</f>
        <v>213465593.77699476</v>
      </c>
      <c r="F79" s="49"/>
    </row>
    <row r="80" spans="1:6">
      <c r="A80" s="46" t="s">
        <v>65</v>
      </c>
      <c r="B80" s="103">
        <f>PMT(B9,B10,B11,B12,B79)</f>
        <v>12459012.279616578</v>
      </c>
      <c r="C80" s="52"/>
      <c r="D80" s="51" t="s">
        <v>71</v>
      </c>
      <c r="E80" s="50">
        <f ca="1">F82+E79</f>
        <v>747540736.77699471</v>
      </c>
      <c r="F80" s="49"/>
    </row>
    <row r="81" spans="1:6">
      <c r="A81" s="45"/>
      <c r="B81" s="45"/>
      <c r="C81" s="45"/>
      <c r="D81" s="45"/>
      <c r="F81" s="44" t="s">
        <v>64</v>
      </c>
    </row>
    <row r="82" spans="1:6">
      <c r="A82" s="44" t="s">
        <v>63</v>
      </c>
      <c r="B82" s="44" t="s">
        <v>62</v>
      </c>
      <c r="C82" s="44" t="s">
        <v>61</v>
      </c>
      <c r="D82" s="44" t="s">
        <v>60</v>
      </c>
      <c r="E82" s="44" t="s">
        <v>59</v>
      </c>
      <c r="F82" s="44">
        <f>B3</f>
        <v>534075143</v>
      </c>
    </row>
    <row r="83" spans="1:6">
      <c r="A83" s="42">
        <v>1</v>
      </c>
      <c r="B83" s="43">
        <f>EDATE($B$7,$B$6*A83)</f>
        <v>42916</v>
      </c>
      <c r="C83" s="42">
        <f>B80</f>
        <v>12459012.279616578</v>
      </c>
      <c r="D83" s="42">
        <f ref="D83:D142" si="6" t="shared">C83-E83</f>
        <v>12459012.279616578</v>
      </c>
      <c r="E83" s="42">
        <v>0</v>
      </c>
      <c r="F83" s="42">
        <f ref="F83:F94" si="7" t="shared">F82-D83</f>
        <v>521616130.72038341</v>
      </c>
    </row>
    <row r="84" spans="1:6">
      <c r="A84" s="42">
        <v>2</v>
      </c>
      <c r="B84" s="43">
        <f ref="B84:B142" si="8" t="shared">EDATE($B$7,$B$6*A84)</f>
        <v>42946</v>
      </c>
      <c r="C84" s="42">
        <f ref="C84:C142" si="9" t="shared">$C$83</f>
        <v>12459012.279616578</v>
      </c>
      <c r="D84" s="42">
        <f si="6" t="shared"/>
        <v>6085426.5076346705</v>
      </c>
      <c r="E84" s="42">
        <f ref="E84:E142" si="10" t="shared">F83*$B$9</f>
        <v>6373585.7719819071</v>
      </c>
      <c r="F84" s="42">
        <f si="7" t="shared"/>
        <v>515530704.21274871</v>
      </c>
    </row>
    <row r="85" spans="1:6">
      <c r="A85" s="42">
        <v>3</v>
      </c>
      <c r="B85" s="43">
        <f si="8" t="shared"/>
        <v>42977</v>
      </c>
      <c r="C85" s="42">
        <f si="9" t="shared"/>
        <v>12459012.279616578</v>
      </c>
      <c r="D85" s="42">
        <f si="6" t="shared"/>
        <v>6159783.8472973388</v>
      </c>
      <c r="E85" s="42">
        <f si="10" t="shared"/>
        <v>6299228.4323192388</v>
      </c>
      <c r="F85" s="42">
        <f si="7" t="shared"/>
        <v>509370920.3654514</v>
      </c>
    </row>
    <row r="86" spans="1:6">
      <c r="A86" s="42">
        <v>4</v>
      </c>
      <c r="B86" s="43">
        <f si="8" t="shared"/>
        <v>43008</v>
      </c>
      <c r="C86" s="42">
        <f si="9" t="shared"/>
        <v>12459012.279616578</v>
      </c>
      <c r="D86" s="42">
        <f si="6" t="shared"/>
        <v>6235049.7533447566</v>
      </c>
      <c r="E86" s="42">
        <f si="10" t="shared"/>
        <v>6223962.526271821</v>
      </c>
      <c r="F86" s="42">
        <f si="7" t="shared"/>
        <v>503135870.61210662</v>
      </c>
    </row>
    <row r="87" spans="1:6">
      <c r="A87" s="42">
        <v>5</v>
      </c>
      <c r="B87" s="43">
        <f si="8" t="shared"/>
        <v>43038</v>
      </c>
      <c r="C87" s="42">
        <f si="9" t="shared"/>
        <v>12459012.279616578</v>
      </c>
      <c r="D87" s="42">
        <f si="6" t="shared"/>
        <v>6311235.3274768963</v>
      </c>
      <c r="E87" s="42">
        <f si="10" t="shared"/>
        <v>6147776.9521396812</v>
      </c>
      <c r="F87" s="42">
        <f si="7" t="shared"/>
        <v>496824635.2846297</v>
      </c>
    </row>
    <row r="88" spans="1:6">
      <c r="A88" s="42">
        <v>6</v>
      </c>
      <c r="B88" s="43">
        <f si="8" t="shared"/>
        <v>43069</v>
      </c>
      <c r="C88" s="42">
        <f si="9" t="shared"/>
        <v>12459012.279616578</v>
      </c>
      <c r="D88" s="42">
        <f si="6" t="shared"/>
        <v>6388351.8070445107</v>
      </c>
      <c r="E88" s="42">
        <f si="10" t="shared"/>
        <v>6070660.4725720668</v>
      </c>
      <c r="F88" s="42">
        <f si="7" t="shared"/>
        <v>490436283.4775852</v>
      </c>
    </row>
    <row r="89" spans="1:6">
      <c r="A89" s="42">
        <v>7</v>
      </c>
      <c r="B89" s="43">
        <f si="8" t="shared"/>
        <v>43099</v>
      </c>
      <c r="C89" s="42">
        <f si="9" t="shared"/>
        <v>12459012.279616578</v>
      </c>
      <c r="D89" s="42">
        <f si="6" t="shared"/>
        <v>6466410.5667066425</v>
      </c>
      <c r="E89" s="42">
        <f si="10" t="shared"/>
        <v>5992601.712909935</v>
      </c>
      <c r="F89" s="42">
        <f si="7" t="shared"/>
        <v>483969872.91087854</v>
      </c>
    </row>
    <row r="90" spans="1:6">
      <c r="A90" s="42">
        <v>8</v>
      </c>
      <c r="B90" s="43">
        <f si="8" t="shared"/>
        <v>43130</v>
      </c>
      <c r="C90" s="42">
        <f si="9" t="shared"/>
        <v>12459012.279616578</v>
      </c>
      <c r="D90" s="42">
        <f si="6" t="shared"/>
        <v>6545423.1201083856</v>
      </c>
      <c r="E90" s="42">
        <f si="10" t="shared"/>
        <v>5913589.159508192</v>
      </c>
      <c r="F90" s="42">
        <f si="7" t="shared"/>
        <v>477424449.79077017</v>
      </c>
    </row>
    <row r="91" spans="1:6">
      <c r="A91" s="42">
        <v>9</v>
      </c>
      <c r="B91" s="43">
        <f si="8" t="shared"/>
        <v>43159</v>
      </c>
      <c r="C91" s="42">
        <f si="9" t="shared"/>
        <v>12459012.279616578</v>
      </c>
      <c r="D91" s="42">
        <f si="6" t="shared"/>
        <v>6625401.1215791404</v>
      </c>
      <c r="E91" s="42">
        <f si="10" t="shared"/>
        <v>5833611.1580374371</v>
      </c>
      <c r="F91" s="42">
        <f si="7" t="shared"/>
        <v>470799048.669191</v>
      </c>
    </row>
    <row r="92" spans="1:6">
      <c r="A92" s="42">
        <v>10</v>
      </c>
      <c r="B92" s="43">
        <f si="8" t="shared"/>
        <v>43189</v>
      </c>
      <c r="C92" s="42">
        <f si="9" t="shared"/>
        <v>12459012.279616578</v>
      </c>
      <c r="D92" s="42">
        <f si="6" t="shared"/>
        <v>6706356.3678516261</v>
      </c>
      <c r="E92" s="42">
        <f si="10" t="shared"/>
        <v>5752655.9117649514</v>
      </c>
      <c r="F92" s="42">
        <f si="7" t="shared"/>
        <v>464092692.30133939</v>
      </c>
    </row>
    <row r="93" spans="1:6">
      <c r="A93" s="42">
        <v>11</v>
      </c>
      <c r="B93" s="43">
        <f si="8" t="shared"/>
        <v>43220</v>
      </c>
      <c r="C93" s="42">
        <f si="9" t="shared"/>
        <v>12459012.279616578</v>
      </c>
      <c r="D93" s="42">
        <f si="6" t="shared"/>
        <v>6788300.7998018963</v>
      </c>
      <c r="E93" s="42">
        <f si="10" t="shared"/>
        <v>5670711.4798146812</v>
      </c>
      <c r="F93" s="42">
        <f si="7" t="shared"/>
        <v>457304391.5015375</v>
      </c>
    </row>
    <row r="94" spans="1:6">
      <c r="A94" s="42">
        <v>12</v>
      </c>
      <c r="B94" s="43">
        <f si="8" t="shared"/>
        <v>43250</v>
      </c>
      <c r="C94" s="42">
        <f si="9" t="shared"/>
        <v>12459012.279616578</v>
      </c>
      <c r="D94" s="42">
        <f si="6" t="shared"/>
        <v>6871246.5042106109</v>
      </c>
      <c r="E94" s="42">
        <f si="10" t="shared"/>
        <v>5587765.7754059667</v>
      </c>
      <c r="F94" s="42">
        <f si="7" t="shared"/>
        <v>450433144.99732691</v>
      </c>
    </row>
    <row r="95" spans="1:6">
      <c r="A95" s="42">
        <v>13</v>
      </c>
      <c r="B95" s="43">
        <f si="8" t="shared"/>
        <v>43281</v>
      </c>
      <c r="C95" s="42">
        <f si="9" t="shared"/>
        <v>12459012.279616578</v>
      </c>
      <c r="D95" s="42">
        <f si="6" t="shared"/>
        <v>6955205.7155458396</v>
      </c>
      <c r="E95" s="42">
        <f si="10" t="shared"/>
        <v>5503806.5640707379</v>
      </c>
      <c r="F95" s="42">
        <f ref="F95:F142" si="11" t="shared">F94-D95</f>
        <v>443477939.28178108</v>
      </c>
    </row>
    <row r="96" spans="1:6">
      <c r="A96" s="42">
        <v>14</v>
      </c>
      <c r="B96" s="43">
        <f si="8" t="shared"/>
        <v>43311</v>
      </c>
      <c r="C96" s="42">
        <f si="9" t="shared"/>
        <v>12459012.279616578</v>
      </c>
      <c r="D96" s="42">
        <f si="6" t="shared"/>
        <v>7040190.8177676378</v>
      </c>
      <c r="E96" s="42">
        <f si="10" t="shared"/>
        <v>5418821.4618489398</v>
      </c>
      <c r="F96" s="42">
        <f si="11" t="shared"/>
        <v>436437748.46401346</v>
      </c>
    </row>
    <row r="97" spans="1:6">
      <c r="A97" s="42">
        <v>15</v>
      </c>
      <c r="B97" s="43">
        <f si="8" t="shared"/>
        <v>43342</v>
      </c>
      <c r="C97" s="42">
        <f si="9" t="shared"/>
        <v>12459012.279616578</v>
      </c>
      <c r="D97" s="42">
        <f si="6" t="shared"/>
        <v>7126214.3461546749</v>
      </c>
      <c r="E97" s="42">
        <f si="10" t="shared"/>
        <v>5332797.9334619027</v>
      </c>
      <c r="F97" s="42">
        <f si="11" t="shared"/>
        <v>429311534.11785877</v>
      </c>
    </row>
    <row r="98" spans="1:6">
      <c r="A98" s="42">
        <v>16</v>
      </c>
      <c r="B98" s="43">
        <f si="8" t="shared"/>
        <v>43373</v>
      </c>
      <c r="C98" s="42">
        <f si="9" t="shared"/>
        <v>12459012.279616578</v>
      </c>
      <c r="D98" s="42">
        <f si="6" t="shared"/>
        <v>7213288.9891531905</v>
      </c>
      <c r="E98" s="42">
        <f si="10" t="shared"/>
        <v>5245723.290463387</v>
      </c>
      <c r="F98" s="42">
        <f si="11" t="shared"/>
        <v>422098245.12870556</v>
      </c>
    </row>
    <row r="99" spans="1:6">
      <c r="A99" s="42">
        <v>17</v>
      </c>
      <c r="B99" s="43">
        <f si="8" t="shared"/>
        <v>43403</v>
      </c>
      <c r="C99" s="42">
        <f si="9" t="shared"/>
        <v>12459012.279616578</v>
      </c>
      <c r="D99" s="42">
        <f si="6" t="shared"/>
        <v>7301427.5902485345</v>
      </c>
      <c r="E99" s="42">
        <f si="10" t="shared"/>
        <v>5157584.6893680431</v>
      </c>
      <c r="F99" s="42">
        <f si="11" t="shared"/>
        <v>414796817.53845704</v>
      </c>
    </row>
    <row r="100" spans="1:6">
      <c r="A100" s="42">
        <v>18</v>
      </c>
      <c r="B100" s="43">
        <f si="8" t="shared"/>
        <v>43434</v>
      </c>
      <c r="C100" s="42">
        <f si="9" t="shared"/>
        <v>12459012.279616578</v>
      </c>
      <c r="D100" s="42">
        <f si="6" t="shared"/>
        <v>7390643.1498595746</v>
      </c>
      <c r="E100" s="42">
        <f si="10" t="shared"/>
        <v>5068369.1297570029</v>
      </c>
      <c r="F100" s="42">
        <f si="11" t="shared"/>
        <v>407406174.38859749</v>
      </c>
    </row>
    <row r="101" spans="1:6">
      <c r="A101" s="42">
        <v>19</v>
      </c>
      <c r="B101" s="43">
        <f si="8" t="shared"/>
        <v>43464</v>
      </c>
      <c r="C101" s="42">
        <f si="9" t="shared"/>
        <v>12459012.279616578</v>
      </c>
      <c r="D101" s="42">
        <f si="6" t="shared"/>
        <v>7480948.8272562558</v>
      </c>
      <c r="E101" s="42">
        <f si="10" t="shared"/>
        <v>4978063.4523603218</v>
      </c>
      <c r="F101" s="42">
        <f si="11" t="shared"/>
        <v>399925225.56134123</v>
      </c>
    </row>
    <row r="102" spans="1:6">
      <c r="A102" s="42">
        <v>20</v>
      </c>
      <c r="B102" s="43">
        <f si="8" t="shared"/>
        <v>43495</v>
      </c>
      <c r="C102" s="42">
        <f si="9" t="shared"/>
        <v>12459012.279616578</v>
      </c>
      <c r="D102" s="42">
        <f si="6" t="shared"/>
        <v>7572357.9425005941</v>
      </c>
      <c r="E102" s="42">
        <f si="10" t="shared"/>
        <v>4886654.3371159835</v>
      </c>
      <c r="F102" s="42">
        <f si="11" t="shared"/>
        <v>392352867.61884063</v>
      </c>
    </row>
    <row r="103" spans="1:6">
      <c r="A103" s="42">
        <v>21</v>
      </c>
      <c r="B103" s="43">
        <f si="8" t="shared"/>
        <v>43524</v>
      </c>
      <c r="C103" s="42">
        <f si="9" t="shared"/>
        <v>12459012.279616578</v>
      </c>
      <c r="D103" s="42">
        <f si="6" t="shared"/>
        <v>7664883.9784113737</v>
      </c>
      <c r="E103" s="42">
        <f si="10" t="shared"/>
        <v>4794128.3012052039</v>
      </c>
      <c r="F103" s="42">
        <f si="11" t="shared"/>
        <v>384687983.64042926</v>
      </c>
    </row>
    <row r="104" spans="1:6">
      <c r="A104" s="42">
        <v>22</v>
      </c>
      <c r="B104" s="43">
        <f si="8" t="shared"/>
        <v>43554</v>
      </c>
      <c r="C104" s="42">
        <f si="9" t="shared"/>
        <v>12459012.279616578</v>
      </c>
      <c r="D104" s="42">
        <f si="6" t="shared"/>
        <v>7758540.5825528642</v>
      </c>
      <c r="E104" s="42">
        <f si="10" t="shared"/>
        <v>4700471.6970637133</v>
      </c>
      <c r="F104" s="42">
        <f si="11" t="shared"/>
        <v>376929443.05787641</v>
      </c>
    </row>
    <row r="105" spans="1:6">
      <c r="A105" s="42">
        <v>23</v>
      </c>
      <c r="B105" s="43">
        <f si="8" t="shared"/>
        <v>43585</v>
      </c>
      <c r="C105" s="42">
        <f si="9" t="shared"/>
        <v>12459012.279616578</v>
      </c>
      <c r="D105" s="42">
        <f si="6" t="shared"/>
        <v>7853341.5692478307</v>
      </c>
      <c r="E105" s="42">
        <f si="10" t="shared"/>
        <v>4605670.7103687469</v>
      </c>
      <c r="F105" s="42">
        <f si="11" t="shared"/>
        <v>369076101.48862857</v>
      </c>
    </row>
    <row r="106" spans="1:6">
      <c r="A106" s="42">
        <v>24</v>
      </c>
      <c r="B106" s="43">
        <f si="8" t="shared"/>
        <v>43615</v>
      </c>
      <c r="C106" s="42">
        <f si="9" t="shared"/>
        <v>12459012.279616578</v>
      </c>
      <c r="D106" s="42">
        <f si="6" t="shared"/>
        <v>7949300.9216151442</v>
      </c>
      <c r="E106" s="42">
        <f si="10" t="shared"/>
        <v>4509711.3580014333</v>
      </c>
      <c r="F106" s="42">
        <f si="11" t="shared"/>
        <v>361126800.56701344</v>
      </c>
    </row>
    <row r="107" spans="1:6">
      <c r="A107" s="42">
        <v>25</v>
      </c>
      <c r="B107" s="43">
        <f si="8" t="shared"/>
        <v>43646</v>
      </c>
      <c r="C107" s="42">
        <f si="9" t="shared"/>
        <v>12459012.279616578</v>
      </c>
      <c r="D107" s="42">
        <f si="6" t="shared"/>
        <v>8046432.7936322857</v>
      </c>
      <c r="E107" s="42">
        <f si="10" t="shared"/>
        <v>4412579.4859842919</v>
      </c>
      <c r="F107" s="42">
        <f si="11" t="shared"/>
        <v>353080367.77338117</v>
      </c>
    </row>
    <row r="108" spans="1:6">
      <c r="A108" s="42">
        <v>26</v>
      </c>
      <c r="B108" s="43">
        <f si="8" t="shared"/>
        <v>43676</v>
      </c>
      <c r="C108" s="42">
        <f si="9" t="shared"/>
        <v>12459012.279616578</v>
      </c>
      <c r="D108" s="42">
        <f si="6" t="shared"/>
        <v>8144751.5122230547</v>
      </c>
      <c r="E108" s="42">
        <f si="10" t="shared"/>
        <v>4314260.7673935229</v>
      </c>
      <c r="F108" s="42">
        <f si="11" t="shared"/>
        <v>344935616.26115811</v>
      </c>
    </row>
    <row r="109" spans="1:6">
      <c r="A109" s="42">
        <v>27</v>
      </c>
      <c r="B109" s="43">
        <f si="8" t="shared"/>
        <v>43707</v>
      </c>
      <c r="C109" s="42">
        <f si="9" t="shared"/>
        <v>12459012.279616578</v>
      </c>
      <c r="D109" s="42">
        <f si="6" t="shared"/>
        <v>8244271.5793707874</v>
      </c>
      <c r="E109" s="42">
        <f si="10" t="shared"/>
        <v>4214740.7002457902</v>
      </c>
      <c r="F109" s="42">
        <f si="11" t="shared"/>
        <v>336691344.68178731</v>
      </c>
    </row>
    <row r="110" spans="1:6">
      <c r="A110" s="42">
        <v>28</v>
      </c>
      <c r="B110" s="43">
        <f si="8" t="shared"/>
        <v>43738</v>
      </c>
      <c r="C110" s="42">
        <f si="9" t="shared"/>
        <v>12459012.279616578</v>
      </c>
      <c r="D110" s="42">
        <f si="6" t="shared"/>
        <v>8345007.674257393</v>
      </c>
      <c r="E110" s="42">
        <f si="10" t="shared"/>
        <v>4114004.6053591846</v>
      </c>
      <c r="F110" s="42">
        <f si="11" t="shared"/>
        <v>328346337.00752991</v>
      </c>
    </row>
    <row r="111" spans="1:6">
      <c r="A111" s="42">
        <v>29</v>
      </c>
      <c r="B111" s="43">
        <f si="8" t="shared"/>
        <v>43768</v>
      </c>
      <c r="C111" s="42">
        <f si="9" t="shared"/>
        <v>12459012.279616578</v>
      </c>
      <c r="D111" s="42">
        <f si="6" t="shared"/>
        <v>8446974.6554285306</v>
      </c>
      <c r="E111" s="42">
        <f si="10" t="shared"/>
        <v>4012037.6241880474</v>
      </c>
      <c r="F111" s="42">
        <f si="11" t="shared"/>
        <v>319899362.35210139</v>
      </c>
    </row>
    <row r="112" spans="1:6">
      <c r="A112" s="42">
        <v>30</v>
      </c>
      <c r="B112" s="43">
        <f si="8" t="shared"/>
        <v>43799</v>
      </c>
      <c r="C112" s="42">
        <f si="9" t="shared"/>
        <v>12459012.279616578</v>
      </c>
      <c r="D112" s="42">
        <f si="6" t="shared"/>
        <v>8550187.5629852396</v>
      </c>
      <c r="E112" s="42">
        <f si="10" t="shared"/>
        <v>3908824.7166313385</v>
      </c>
      <c r="F112" s="42">
        <f si="11" t="shared"/>
        <v>311349174.78911614</v>
      </c>
    </row>
    <row r="113" spans="1:6">
      <c r="A113" s="42">
        <v>31</v>
      </c>
      <c r="B113" s="43">
        <f si="8" t="shared"/>
        <v>43829</v>
      </c>
      <c r="C113" s="42">
        <f si="9" t="shared"/>
        <v>12459012.279616578</v>
      </c>
      <c r="D113" s="42">
        <f si="6" t="shared"/>
        <v>8654661.6208023503</v>
      </c>
      <c r="E113" s="42">
        <f si="10" t="shared"/>
        <v>3804350.6588142267</v>
      </c>
      <c r="F113" s="42">
        <f si="11" t="shared"/>
        <v>302694513.1683138</v>
      </c>
    </row>
    <row r="114" spans="1:6">
      <c r="A114" s="42">
        <v>32</v>
      </c>
      <c r="B114" s="43">
        <f si="8" t="shared"/>
        <v>43860</v>
      </c>
      <c r="C114" s="42">
        <f si="9" t="shared"/>
        <v>12459012.279616578</v>
      </c>
      <c r="D114" s="42">
        <f si="6" t="shared"/>
        <v>8760412.2387740053</v>
      </c>
      <c r="E114" s="42">
        <f si="10" t="shared"/>
        <v>3698600.0408425727</v>
      </c>
      <c r="F114" s="42">
        <f si="11" t="shared"/>
        <v>293934100.9295398</v>
      </c>
    </row>
    <row r="115" spans="1:6">
      <c r="A115" s="42">
        <v>33</v>
      </c>
      <c r="B115" s="43">
        <f si="8" t="shared"/>
        <v>43890</v>
      </c>
      <c r="C115" s="42">
        <f si="9" t="shared"/>
        <v>12459012.279616578</v>
      </c>
      <c r="D115" s="42">
        <f si="6" t="shared"/>
        <v>8867455.0150866061</v>
      </c>
      <c r="E115" s="42">
        <f si="10" t="shared"/>
        <v>3591557.2645299723</v>
      </c>
      <c r="F115" s="42">
        <f si="11" t="shared"/>
        <v>285066645.91445321</v>
      </c>
    </row>
    <row r="116" spans="1:6">
      <c r="A116" s="42">
        <v>34</v>
      </c>
      <c r="B116" s="43">
        <f si="8" t="shared"/>
        <v>43920</v>
      </c>
      <c r="C116" s="42">
        <f si="9" t="shared"/>
        <v>12459012.279616578</v>
      </c>
      <c r="D116" s="42">
        <f si="6" t="shared"/>
        <v>8975805.7385195475</v>
      </c>
      <c r="E116" s="42">
        <f si="10" t="shared"/>
        <v>3483206.5410970305</v>
      </c>
      <c r="F116" s="42">
        <f si="11" t="shared"/>
        <v>276090840.17593366</v>
      </c>
    </row>
    <row r="117" spans="1:6">
      <c r="A117" s="42">
        <v>35</v>
      </c>
      <c r="B117" s="43">
        <f si="8" t="shared"/>
        <v>43951</v>
      </c>
      <c r="C117" s="42">
        <f si="9" t="shared"/>
        <v>12459012.279616578</v>
      </c>
      <c r="D117" s="42">
        <f si="6" t="shared"/>
        <v>9085480.3907740582</v>
      </c>
      <c r="E117" s="42">
        <f si="10" t="shared"/>
        <v>3373531.8888425194</v>
      </c>
      <c r="F117" s="42">
        <f si="11" t="shared"/>
        <v>267005359.78515959</v>
      </c>
    </row>
    <row r="118" spans="1:6">
      <c r="A118" s="42">
        <v>36</v>
      </c>
      <c r="B118" s="43">
        <f si="8" t="shared"/>
        <v>43981</v>
      </c>
      <c r="C118" s="42">
        <f si="9" t="shared"/>
        <v>12459012.279616578</v>
      </c>
      <c r="D118" s="42">
        <f si="6" t="shared"/>
        <v>9196495.1488304958</v>
      </c>
      <c r="E118" s="42">
        <f si="10" t="shared"/>
        <v>3262517.1307860822</v>
      </c>
      <c r="F118" s="42">
        <f si="11" t="shared"/>
        <v>257808864.63632908</v>
      </c>
    </row>
    <row r="119" spans="1:6">
      <c r="A119" s="42">
        <v>37</v>
      </c>
      <c r="B119" s="43">
        <f si="8" t="shared"/>
        <v>44012</v>
      </c>
      <c r="C119" s="42">
        <f si="9" t="shared"/>
        <v>12459012.279616578</v>
      </c>
      <c r="D119" s="42">
        <f si="6" t="shared"/>
        <v>9308866.3873344436</v>
      </c>
      <c r="E119" s="42">
        <f si="10" t="shared"/>
        <v>3150145.8922821339</v>
      </c>
      <c r="F119" s="42">
        <f si="11" t="shared"/>
        <v>248499998.24899465</v>
      </c>
    </row>
    <row r="120" spans="1:6">
      <c r="A120" s="42">
        <v>38</v>
      </c>
      <c r="B120" s="43">
        <f si="8" t="shared"/>
        <v>44042</v>
      </c>
      <c r="C120" s="42">
        <f si="9" t="shared"/>
        <v>12459012.279616578</v>
      </c>
      <c r="D120" s="42">
        <f si="6" t="shared"/>
        <v>9422610.6810119711</v>
      </c>
      <c r="E120" s="42">
        <f si="10" t="shared"/>
        <v>3036401.5986046055</v>
      </c>
      <c r="F120" s="42">
        <f si="11" t="shared"/>
        <v>239077387.56798267</v>
      </c>
    </row>
    <row r="121" spans="1:6">
      <c r="A121" s="42">
        <v>39</v>
      </c>
      <c r="B121" s="43">
        <f si="8" t="shared"/>
        <v>44073</v>
      </c>
      <c r="C121" s="42">
        <f si="9" t="shared"/>
        <v>12459012.279616578</v>
      </c>
      <c r="D121" s="42">
        <f si="6" t="shared"/>
        <v>9537744.8071144037</v>
      </c>
      <c r="E121" s="42">
        <f si="10" t="shared"/>
        <v>2921267.4725021748</v>
      </c>
      <c r="F121" s="42">
        <f si="11" t="shared"/>
        <v>229539642.76086828</v>
      </c>
    </row>
    <row r="122" spans="1:6">
      <c r="A122" s="42">
        <v>40</v>
      </c>
      <c r="B122" s="43">
        <f si="8" t="shared"/>
        <v>44104</v>
      </c>
      <c r="C122" s="42">
        <f si="9" t="shared"/>
        <v>12459012.279616578</v>
      </c>
      <c r="D122" s="42">
        <f si="6" t="shared"/>
        <v>9654285.7478929497</v>
      </c>
      <c r="E122" s="42">
        <f si="10" t="shared"/>
        <v>2804726.5317236288</v>
      </c>
      <c r="F122" s="42">
        <f si="11" t="shared"/>
        <v>219885357.01297534</v>
      </c>
    </row>
    <row r="123" spans="1:6">
      <c r="A123" s="42">
        <v>41</v>
      </c>
      <c r="B123" s="43">
        <f si="8" t="shared"/>
        <v>44134</v>
      </c>
      <c r="C123" s="42">
        <f si="9" t="shared"/>
        <v>12459012.279616578</v>
      </c>
      <c r="D123" s="42">
        <f si="6" t="shared"/>
        <v>9772250.6931035928</v>
      </c>
      <c r="E123" s="42">
        <f si="10" t="shared"/>
        <v>2686761.5865129842</v>
      </c>
      <c r="F123" s="42">
        <f si="11" t="shared"/>
        <v>210113106.31987175</v>
      </c>
    </row>
    <row r="124" spans="1:6">
      <c r="A124" s="42">
        <v>42</v>
      </c>
      <c r="B124" s="43">
        <f si="8" t="shared"/>
        <v>44165</v>
      </c>
      <c r="C124" s="42">
        <f si="9" t="shared"/>
        <v>12459012.279616578</v>
      </c>
      <c r="D124" s="42">
        <f si="6" t="shared"/>
        <v>9891657.0425425693</v>
      </c>
      <c r="E124" s="42">
        <f si="10" t="shared"/>
        <v>2567355.2370740073</v>
      </c>
      <c r="F124" s="42">
        <f si="11" t="shared"/>
        <v>200221449.27732918</v>
      </c>
    </row>
    <row r="125" spans="1:6">
      <c r="A125" s="42">
        <v>43</v>
      </c>
      <c r="B125" s="43">
        <f si="8" t="shared"/>
        <v>44195</v>
      </c>
      <c r="C125" s="42">
        <f si="9" t="shared"/>
        <v>12459012.279616578</v>
      </c>
      <c r="D125" s="42">
        <f si="6" t="shared"/>
        <v>10012522.408612834</v>
      </c>
      <c r="E125" s="42">
        <f si="10" t="shared"/>
        <v>2446489.8710037428</v>
      </c>
      <c r="F125" s="42">
        <f si="11" t="shared"/>
        <v>190208926.86871633</v>
      </c>
    </row>
    <row r="126" spans="1:6">
      <c r="A126" s="42">
        <v>44</v>
      </c>
      <c r="B126" s="43">
        <f si="8" t="shared"/>
        <v>44226</v>
      </c>
      <c r="C126" s="42">
        <f si="9" t="shared"/>
        <v>12459012.279616578</v>
      </c>
      <c r="D126" s="42">
        <f si="6" t="shared"/>
        <v>10134864.618921883</v>
      </c>
      <c r="E126" s="42">
        <f si="10" t="shared"/>
        <v>2324147.6606946951</v>
      </c>
      <c r="F126" s="42">
        <f si="11" t="shared"/>
        <v>180074062.24979445</v>
      </c>
    </row>
    <row r="127" spans="1:6">
      <c r="A127" s="42">
        <v>45</v>
      </c>
      <c r="B127" s="43">
        <f si="8" t="shared"/>
        <v>44255</v>
      </c>
      <c r="C127" s="42">
        <f si="9" t="shared"/>
        <v>12459012.279616578</v>
      </c>
      <c r="D127" s="42">
        <f si="6" t="shared"/>
        <v>10258701.71891132</v>
      </c>
      <c r="E127" s="42">
        <f si="10" t="shared"/>
        <v>2200310.5607052585</v>
      </c>
      <c r="F127" s="42">
        <f si="11" t="shared"/>
        <v>169815360.53088313</v>
      </c>
    </row>
    <row r="128" spans="1:6">
      <c r="A128" s="42">
        <v>46</v>
      </c>
      <c r="B128" s="43">
        <f si="8" t="shared"/>
        <v>44285</v>
      </c>
      <c r="C128" s="42">
        <f si="9" t="shared"/>
        <v>12459012.279616578</v>
      </c>
      <c r="D128" s="42">
        <f si="6" t="shared"/>
        <v>10384051.97451856</v>
      </c>
      <c r="E128" s="42">
        <f si="10" t="shared"/>
        <v>2074960.3050980184</v>
      </c>
      <c r="F128" s="42">
        <f si="11" t="shared"/>
        <v>159431308.55636457</v>
      </c>
    </row>
    <row r="129" spans="1:6">
      <c r="A129" s="42">
        <v>47</v>
      </c>
      <c r="B129" s="43">
        <f si="8" t="shared"/>
        <v>44316</v>
      </c>
      <c r="C129" s="42">
        <f si="9" t="shared"/>
        <v>12459012.279616578</v>
      </c>
      <c r="D129" s="42">
        <f si="6" t="shared"/>
        <v>10510933.874871043</v>
      </c>
      <c r="E129" s="42">
        <f si="10" t="shared"/>
        <v>1948078.4047455341</v>
      </c>
      <c r="F129" s="42">
        <f si="11" t="shared"/>
        <v>148920374.68149352</v>
      </c>
    </row>
    <row r="130" spans="1:6">
      <c r="A130" s="42">
        <v>48</v>
      </c>
      <c r="B130" s="43">
        <f si="8" t="shared"/>
        <v>44346</v>
      </c>
      <c r="C130" s="42">
        <f si="9" t="shared"/>
        <v>12459012.279616578</v>
      </c>
      <c r="D130" s="42">
        <f si="6" t="shared"/>
        <v>10639366.135013383</v>
      </c>
      <c r="E130" s="42">
        <f si="10" t="shared"/>
        <v>1819646.1446031947</v>
      </c>
      <c r="F130" s="42">
        <f si="11" t="shared"/>
        <v>138281008.54648015</v>
      </c>
    </row>
    <row r="131" spans="1:6">
      <c r="A131" s="42">
        <v>49</v>
      </c>
      <c r="B131" s="43">
        <f si="8" t="shared"/>
        <v>44377</v>
      </c>
      <c r="C131" s="42">
        <f si="9" t="shared"/>
        <v>12459012.279616578</v>
      </c>
      <c r="D131" s="42">
        <f si="6" t="shared"/>
        <v>10769367.698667821</v>
      </c>
      <c r="E131" s="42">
        <f si="10" t="shared"/>
        <v>1689644.5809487572</v>
      </c>
      <c r="F131" s="42">
        <f si="11" t="shared"/>
        <v>127511640.84781232</v>
      </c>
    </row>
    <row r="132" spans="1:6">
      <c r="A132" s="42">
        <v>50</v>
      </c>
      <c r="B132" s="43">
        <f si="8" t="shared"/>
        <v>44407</v>
      </c>
      <c r="C132" s="42">
        <f si="9" t="shared"/>
        <v>12459012.279616578</v>
      </c>
      <c r="D132" s="42">
        <f si="6" t="shared"/>
        <v>10900957.741028426</v>
      </c>
      <c r="E132" s="42">
        <f si="10" t="shared"/>
        <v>1558054.5385881509</v>
      </c>
      <c r="F132" s="42">
        <f si="11" t="shared"/>
        <v>116610683.1067839</v>
      </c>
    </row>
    <row r="133" spans="1:6">
      <c r="A133" s="42">
        <v>51</v>
      </c>
      <c r="B133" s="43">
        <f si="8" t="shared"/>
        <v>44438</v>
      </c>
      <c r="C133" s="42">
        <f si="9" t="shared"/>
        <v>12459012.279616578</v>
      </c>
      <c r="D133" s="42">
        <f si="6" t="shared"/>
        <v>11034155.671589434</v>
      </c>
      <c r="E133" s="42">
        <f si="10" t="shared"/>
        <v>1424856.6080271439</v>
      </c>
      <c r="F133" s="42">
        <f si="11" t="shared"/>
        <v>105576527.43519446</v>
      </c>
    </row>
    <row r="134" spans="1:6">
      <c r="A134" s="42">
        <v>52</v>
      </c>
      <c r="B134" s="43">
        <f si="8" t="shared"/>
        <v>44469</v>
      </c>
      <c r="C134" s="42">
        <f si="9" t="shared"/>
        <v>12459012.279616578</v>
      </c>
      <c r="D134" s="42">
        <f si="6" t="shared"/>
        <v>11168981.137008131</v>
      </c>
      <c r="E134" s="42">
        <f si="10" t="shared"/>
        <v>1290031.1426084463</v>
      </c>
      <c r="F134" s="42">
        <f si="11" t="shared"/>
        <v>94407546.298186332</v>
      </c>
    </row>
    <row r="135" spans="1:6">
      <c r="A135" s="42">
        <v>53</v>
      </c>
      <c r="B135" s="43">
        <f si="8" t="shared"/>
        <v>44499</v>
      </c>
      <c r="C135" s="42">
        <f si="9" t="shared"/>
        <v>12459012.279616578</v>
      </c>
      <c r="D135" s="42">
        <f si="6" t="shared"/>
        <v>11305454.024002742</v>
      </c>
      <c r="E135" s="42">
        <f si="10" t="shared"/>
        <v>1153558.2556138348</v>
      </c>
      <c r="F135" s="42">
        <f si="11" t="shared"/>
        <v>83102092.274183586</v>
      </c>
    </row>
    <row r="136" spans="1:6">
      <c r="A136" s="42">
        <v>54</v>
      </c>
      <c r="B136" s="43">
        <f si="8" t="shared"/>
        <v>44530</v>
      </c>
      <c r="C136" s="42">
        <f si="9" t="shared"/>
        <v>12459012.279616578</v>
      </c>
      <c r="D136" s="42">
        <f si="6" t="shared"/>
        <v>11443594.46228571</v>
      </c>
      <c r="E136" s="42">
        <f si="10" t="shared"/>
        <v>1015417.8173308673</v>
      </c>
      <c r="F136" s="42">
        <f si="11" t="shared"/>
        <v>71658497.811897874</v>
      </c>
    </row>
    <row r="137" spans="1:6">
      <c r="A137" s="42">
        <v>55</v>
      </c>
      <c r="B137" s="43">
        <f si="8" t="shared"/>
        <v>44560</v>
      </c>
      <c r="C137" s="42">
        <f si="9" t="shared"/>
        <v>12459012.279616578</v>
      </c>
      <c r="D137" s="42">
        <f si="6" t="shared"/>
        <v>11583422.827532822</v>
      </c>
      <c r="E137" s="42">
        <f si="10" t="shared"/>
        <v>875589.45208375517</v>
      </c>
      <c r="F137" s="42">
        <f si="11" t="shared"/>
        <v>60075074.984365053</v>
      </c>
    </row>
    <row r="138" spans="1:6">
      <c r="A138" s="42">
        <v>56</v>
      </c>
      <c r="B138" s="43">
        <f si="8" t="shared"/>
        <v>44591</v>
      </c>
      <c r="C138" s="42">
        <f si="9" t="shared"/>
        <v>12459012.279616578</v>
      </c>
      <c r="D138" s="42">
        <f si="6" t="shared"/>
        <v>11724959.744388619</v>
      </c>
      <c r="E138" s="42">
        <f si="10" t="shared"/>
        <v>734052.53522795776</v>
      </c>
      <c r="F138" s="42">
        <f si="11" t="shared"/>
        <v>48350115.239976436</v>
      </c>
    </row>
    <row r="139" spans="1:6">
      <c r="A139" s="42">
        <v>57</v>
      </c>
      <c r="B139" s="43">
        <f si="8" t="shared"/>
        <v>44620</v>
      </c>
      <c r="C139" s="42">
        <f si="9" t="shared"/>
        <v>12459012.279616578</v>
      </c>
      <c r="D139" s="42">
        <f si="6" t="shared"/>
        <v>11868226.089508524</v>
      </c>
      <c r="E139" s="42">
        <f si="10" t="shared"/>
        <v>590786.1901080528</v>
      </c>
      <c r="F139" s="42">
        <f si="11" t="shared"/>
        <v>36481889.15046791</v>
      </c>
    </row>
    <row r="140" spans="1:6">
      <c r="A140" s="42">
        <v>58</v>
      </c>
      <c r="B140" s="43">
        <f si="8" t="shared"/>
        <v>44650</v>
      </c>
      <c r="C140" s="42">
        <f si="9" t="shared"/>
        <v>12459012.279616578</v>
      </c>
      <c r="D140" s="42">
        <f si="6" t="shared"/>
        <v>12013242.994638143</v>
      </c>
      <c r="E140" s="42">
        <f si="10" t="shared"/>
        <v>445769.28497843532</v>
      </c>
      <c r="F140" s="42">
        <f si="11" t="shared"/>
        <v>24468646.155829765</v>
      </c>
    </row>
    <row r="141" spans="1:6">
      <c r="A141" s="42">
        <v>59</v>
      </c>
      <c r="B141" s="43">
        <f si="8" t="shared"/>
        <v>44681</v>
      </c>
      <c r="C141" s="42">
        <f si="9" t="shared"/>
        <v>12459012.279616578</v>
      </c>
      <c r="D141" s="42">
        <f si="6" t="shared"/>
        <v>12160031.849730186</v>
      </c>
      <c r="E141" s="42">
        <f si="10" t="shared"/>
        <v>298980.42988639144</v>
      </c>
      <c r="F141" s="42">
        <f si="11" t="shared"/>
        <v>12308614.306099579</v>
      </c>
    </row>
    <row r="142" spans="1:6">
      <c r="A142" s="42">
        <v>60</v>
      </c>
      <c r="B142" s="43">
        <f si="8" t="shared"/>
        <v>44711</v>
      </c>
      <c r="C142" s="42">
        <f si="9" t="shared"/>
        <v>12459012.279616578</v>
      </c>
      <c r="D142" s="42">
        <f si="6" t="shared"/>
        <v>12308614.306099491</v>
      </c>
      <c r="E142" s="42">
        <f si="10" t="shared"/>
        <v>150397.97351708627</v>
      </c>
      <c r="F142" s="42">
        <f si="11" t="shared"/>
        <v>8.754432201385498E-8</v>
      </c>
    </row>
    <row customFormat="1" customHeight="1" ht="57" r="144" s="48" spans="1:6">
      <c r="A144" s="109" t="s">
        <v>70</v>
      </c>
      <c r="B144" s="109"/>
      <c r="C144" s="109"/>
      <c r="D144" s="109"/>
      <c r="E144" s="109"/>
      <c r="F144" s="109"/>
    </row>
    <row r="146" spans="1:6">
      <c r="A146" s="47" t="s">
        <v>68</v>
      </c>
      <c r="B146" s="47">
        <v>3</v>
      </c>
    </row>
    <row r="147" spans="1:6">
      <c r="A147" s="47" t="s">
        <v>67</v>
      </c>
      <c r="B147" s="47" t="s">
        <v>69</v>
      </c>
      <c r="D147" s="85" t="s">
        <v>72</v>
      </c>
      <c r="E147" s="49">
        <f ca="1">SUM(E151:INDIRECT(CONCATENATE("E",150+B10)))</f>
        <v>230109120.28709915</v>
      </c>
    </row>
    <row r="148" spans="1:6">
      <c r="A148" s="46" t="s">
        <v>65</v>
      </c>
      <c r="B148" s="103">
        <f ca="1">ROUND(PMT(B9,B10-B146,-INDIRECT(CONCATENATE("F",150+B146)),0,0),0)</f>
        <v>13063268</v>
      </c>
      <c r="D148" s="85" t="s">
        <v>71</v>
      </c>
      <c r="E148" s="49">
        <f ca="1">F150+E147</f>
        <v>764184263.28709912</v>
      </c>
    </row>
    <row r="149" spans="1:6">
      <c r="A149" s="45"/>
      <c r="B149" s="45"/>
      <c r="C149" s="45"/>
      <c r="D149" s="45"/>
      <c r="E149" s="45"/>
      <c r="F149" s="44" t="s">
        <v>64</v>
      </c>
    </row>
    <row r="150" spans="1:6">
      <c r="A150" s="44" t="s">
        <v>63</v>
      </c>
      <c r="B150" s="44" t="s">
        <v>62</v>
      </c>
      <c r="C150" s="44" t="s">
        <v>61</v>
      </c>
      <c r="D150" s="44" t="s">
        <v>60</v>
      </c>
      <c r="E150" s="44" t="s">
        <v>59</v>
      </c>
      <c r="F150" s="44">
        <f>B3</f>
        <v>534075143</v>
      </c>
    </row>
    <row r="151" spans="1:6">
      <c r="A151" s="42">
        <v>1</v>
      </c>
      <c r="B151" s="43">
        <f ref="B151:B210" si="12" t="shared">EDATE($B$7,$B$6*A151)</f>
        <v>42916</v>
      </c>
      <c r="C151" s="84">
        <f>IF($B$15&lt;&gt;0,CEILING(E151,$B$15),E151)</f>
        <v>6526000</v>
      </c>
      <c r="D151" s="84">
        <v>0</v>
      </c>
      <c r="E151" s="84">
        <f>IF($B$15&lt;&gt;0,CEILING(F150*$B$9,B$15),F150*$B$9)</f>
        <v>6526000</v>
      </c>
      <c r="F151" s="84">
        <f>F150-D151</f>
        <v>534075143</v>
      </c>
    </row>
    <row r="152" spans="1:6">
      <c r="A152" s="42">
        <v>2</v>
      </c>
      <c r="B152" s="43">
        <f si="12" t="shared"/>
        <v>42946</v>
      </c>
      <c r="C152" s="84">
        <f>IF($B$15&lt;&gt;0,CEILING(E152,$B$15),E152)</f>
        <v>6526000</v>
      </c>
      <c r="D152" s="84">
        <v>0</v>
      </c>
      <c r="E152" s="84">
        <f ref="E152:E153" si="13" t="shared">IF($B$15&lt;&gt;0,CEILING(F151*$B$9,B$15),F151*$B$9)</f>
        <v>6526000</v>
      </c>
      <c r="F152" s="84">
        <f ref="F152:F162" si="14" t="shared">F151-D152</f>
        <v>534075143</v>
      </c>
    </row>
    <row r="153" spans="1:6">
      <c r="A153" s="42">
        <v>3</v>
      </c>
      <c r="B153" s="43">
        <f si="12" t="shared"/>
        <v>42977</v>
      </c>
      <c r="C153" s="84">
        <f>IF($B$15&lt;&gt;0,CEILING(E153,$B$15),E153)</f>
        <v>6526000</v>
      </c>
      <c r="D153" s="84">
        <v>0</v>
      </c>
      <c r="E153" s="84">
        <f si="13" t="shared"/>
        <v>6526000</v>
      </c>
      <c r="F153" s="84">
        <f>F152-D153</f>
        <v>534075143</v>
      </c>
    </row>
    <row r="154" spans="1:6">
      <c r="A154" s="42">
        <v>4</v>
      </c>
      <c r="B154" s="43">
        <f si="12" t="shared"/>
        <v>43008</v>
      </c>
      <c r="C154" s="84">
        <f ca="1">$B$148</f>
        <v>13063268</v>
      </c>
      <c r="D154" s="84">
        <f ca="1">C154-E154</f>
        <v>6537446.5536944401</v>
      </c>
      <c r="E154" s="84">
        <f>F153*$B$9</f>
        <v>6525821.4463055599</v>
      </c>
      <c r="F154" s="84">
        <f ca="1">F153-D154</f>
        <v>527537696.44630557</v>
      </c>
    </row>
    <row r="155" spans="1:6">
      <c r="A155" s="42">
        <v>5</v>
      </c>
      <c r="B155" s="43">
        <f si="12" t="shared"/>
        <v>43038</v>
      </c>
      <c r="C155" s="84">
        <f ca="1" ref="C154:C210" si="15" t="shared">$B$148</f>
        <v>13063268</v>
      </c>
      <c r="D155" s="84">
        <f ca="1" ref="D154:D162" si="16" t="shared">C155-E155</f>
        <v>6617327.0901383078</v>
      </c>
      <c r="E155" s="84">
        <f ca="1" ref="E155:E162" si="17" t="shared">F154*$B$9</f>
        <v>6445940.9098616922</v>
      </c>
      <c r="F155" s="84">
        <f ca="1" si="14" t="shared"/>
        <v>520920369.35616726</v>
      </c>
    </row>
    <row r="156" spans="1:6">
      <c r="A156" s="42">
        <v>6</v>
      </c>
      <c r="B156" s="43">
        <f si="12" t="shared"/>
        <v>43069</v>
      </c>
      <c r="C156" s="84">
        <f ca="1" si="15" t="shared"/>
        <v>13063268</v>
      </c>
      <c r="D156" s="84">
        <f ca="1" si="16" t="shared"/>
        <v>6698183.6804665411</v>
      </c>
      <c r="E156" s="84">
        <f ca="1" si="17" t="shared"/>
        <v>6365084.3195334589</v>
      </c>
      <c r="F156" s="84">
        <f ca="1" si="14" t="shared"/>
        <v>514222185.67570072</v>
      </c>
    </row>
    <row r="157" spans="1:6">
      <c r="A157" s="42">
        <v>7</v>
      </c>
      <c r="B157" s="43">
        <f si="12" t="shared"/>
        <v>43099</v>
      </c>
      <c r="C157" s="84">
        <f ca="1" si="15" t="shared"/>
        <v>13063268</v>
      </c>
      <c r="D157" s="84">
        <f ca="1" si="16" t="shared"/>
        <v>6780028.2510034675</v>
      </c>
      <c r="E157" s="84">
        <f ca="1" si="17" t="shared"/>
        <v>6283239.7489965325</v>
      </c>
      <c r="F157" s="84">
        <f ca="1" si="14" t="shared"/>
        <v>507442157.42469728</v>
      </c>
    </row>
    <row r="158" spans="1:6">
      <c r="A158" s="42">
        <v>8</v>
      </c>
      <c r="B158" s="43">
        <f si="12" t="shared"/>
        <v>43130</v>
      </c>
      <c r="C158" s="84">
        <f ca="1" si="15" t="shared"/>
        <v>13063268</v>
      </c>
      <c r="D158" s="84">
        <f ca="1" si="16" t="shared"/>
        <v>6862872.8738002181</v>
      </c>
      <c r="E158" s="84">
        <f ca="1" si="17" t="shared"/>
        <v>6200395.1261997819</v>
      </c>
      <c r="F158" s="84">
        <f ca="1" si="14" t="shared"/>
        <v>500579284.55089706</v>
      </c>
    </row>
    <row r="159" spans="1:6">
      <c r="A159" s="42">
        <v>9</v>
      </c>
      <c r="B159" s="43">
        <f si="12" t="shared"/>
        <v>43159</v>
      </c>
      <c r="C159" s="84">
        <f ca="1" si="15" t="shared"/>
        <v>13063268</v>
      </c>
      <c r="D159" s="84">
        <f ca="1" si="16" t="shared"/>
        <v>6946729.7684153533</v>
      </c>
      <c r="E159" s="84">
        <f ca="1" si="17" t="shared"/>
        <v>6116538.2315846467</v>
      </c>
      <c r="F159" s="84">
        <f ca="1" si="14" t="shared"/>
        <v>493632554.78248173</v>
      </c>
    </row>
    <row r="160" spans="1:6">
      <c r="A160" s="42">
        <v>10</v>
      </c>
      <c r="B160" s="43">
        <f si="12" t="shared"/>
        <v>43189</v>
      </c>
      <c r="C160" s="84">
        <f ca="1" si="15" t="shared"/>
        <v>13063268</v>
      </c>
      <c r="D160" s="84">
        <f ca="1" si="16" t="shared"/>
        <v>7031611.3037172388</v>
      </c>
      <c r="E160" s="84">
        <f ca="1" si="17" t="shared"/>
        <v>6031656.6962827612</v>
      </c>
      <c r="F160" s="84">
        <f ca="1" si="14" t="shared"/>
        <v>486600943.47876447</v>
      </c>
    </row>
    <row r="161" spans="1:6">
      <c r="A161" s="42">
        <v>11</v>
      </c>
      <c r="B161" s="43">
        <f si="12" t="shared"/>
        <v>43220</v>
      </c>
      <c r="C161" s="84">
        <f ca="1" si="15" t="shared"/>
        <v>13063268</v>
      </c>
      <c r="D161" s="84">
        <f ca="1" si="16" t="shared"/>
        <v>7117529.9997084551</v>
      </c>
      <c r="E161" s="84">
        <f ca="1" si="17" t="shared"/>
        <v>5945738.0002915449</v>
      </c>
      <c r="F161" s="84">
        <f ca="1" si="14" t="shared"/>
        <v>479483413.479056</v>
      </c>
    </row>
    <row r="162" spans="1:6">
      <c r="A162" s="42">
        <v>12</v>
      </c>
      <c r="B162" s="43">
        <f si="12" t="shared"/>
        <v>43250</v>
      </c>
      <c r="C162" s="84">
        <f ca="1" si="15" t="shared"/>
        <v>13063268</v>
      </c>
      <c r="D162" s="84">
        <f ca="1" si="16" t="shared"/>
        <v>7204498.5293724937</v>
      </c>
      <c r="E162" s="84">
        <f ca="1" si="17" t="shared"/>
        <v>5858769.4706275063</v>
      </c>
      <c r="F162" s="84">
        <f ca="1" si="14" t="shared"/>
        <v>472278914.94968349</v>
      </c>
    </row>
    <row r="163" spans="1:6">
      <c r="A163" s="42">
        <v>13</v>
      </c>
      <c r="B163" s="43">
        <f si="12" t="shared"/>
        <v>43281</v>
      </c>
      <c r="C163" s="84">
        <f ca="1" si="15" t="shared"/>
        <v>13063268</v>
      </c>
      <c r="D163" s="84">
        <f ca="1" ref="D163:D210" si="18" t="shared">C163-E163</f>
        <v>7292529.7205430139</v>
      </c>
      <c r="E163" s="84">
        <f ca="1" ref="E163:E210" si="19" t="shared">F162*$B$9</f>
        <v>5770738.2794569861</v>
      </c>
      <c r="F163" s="84">
        <f ca="1" ref="F163:F210" si="20" t="shared">F162-D163</f>
        <v>464986385.22914046</v>
      </c>
    </row>
    <row r="164" spans="1:6">
      <c r="A164" s="42">
        <v>14</v>
      </c>
      <c r="B164" s="43">
        <f si="12" t="shared"/>
        <v>43311</v>
      </c>
      <c r="C164" s="84">
        <f ca="1" si="15" t="shared"/>
        <v>13063268</v>
      </c>
      <c r="D164" s="84">
        <f ca="1" si="18" t="shared"/>
        <v>7381636.5577959511</v>
      </c>
      <c r="E164" s="84">
        <f ca="1" si="19" t="shared"/>
        <v>5681631.4422040489</v>
      </c>
      <c r="F164" s="84">
        <f ca="1" si="20" t="shared"/>
        <v>457604748.67134452</v>
      </c>
    </row>
    <row r="165" spans="1:6">
      <c r="A165" s="42">
        <v>15</v>
      </c>
      <c r="B165" s="43">
        <f si="12" t="shared"/>
        <v>43342</v>
      </c>
      <c r="C165" s="84">
        <f ca="1" si="15" t="shared"/>
        <v>13063268</v>
      </c>
      <c r="D165" s="84">
        <f ca="1" si="18" t="shared"/>
        <v>7471832.1843647351</v>
      </c>
      <c r="E165" s="84">
        <f ca="1" si="19" t="shared"/>
        <v>5591435.8156352649</v>
      </c>
      <c r="F165" s="84">
        <f ca="1" si="20" t="shared"/>
        <v>450132916.48697978</v>
      </c>
    </row>
    <row r="166" spans="1:6">
      <c r="A166" s="42">
        <v>16</v>
      </c>
      <c r="B166" s="43">
        <f si="12" t="shared"/>
        <v>43373</v>
      </c>
      <c r="C166" s="84">
        <f ca="1" si="15" t="shared"/>
        <v>13063268</v>
      </c>
      <c r="D166" s="84">
        <f ca="1" si="18" t="shared"/>
        <v>7563129.9040789129</v>
      </c>
      <c r="E166" s="84">
        <f ca="1" si="19" t="shared"/>
        <v>5500138.0959210871</v>
      </c>
      <c r="F166" s="84">
        <f ca="1" si="20" t="shared"/>
        <v>442569786.58290088</v>
      </c>
    </row>
    <row r="167" spans="1:6">
      <c r="A167" s="42">
        <v>17</v>
      </c>
      <c r="B167" s="43">
        <f si="12" t="shared"/>
        <v>43403</v>
      </c>
      <c r="C167" s="84">
        <f ca="1" si="15" t="shared"/>
        <v>13063268</v>
      </c>
      <c r="D167" s="84">
        <f ca="1" si="18" t="shared"/>
        <v>7655543.1833264614</v>
      </c>
      <c r="E167" s="84">
        <f ca="1" si="19" t="shared"/>
        <v>5407724.8166735386</v>
      </c>
      <c r="F167" s="84">
        <f ca="1" si="20" t="shared"/>
        <v>434914243.3995744</v>
      </c>
    </row>
    <row r="168" spans="1:6">
      <c r="A168" s="42">
        <v>18</v>
      </c>
      <c r="B168" s="43">
        <f si="12" t="shared"/>
        <v>43434</v>
      </c>
      <c r="C168" s="84">
        <f ca="1" si="15" t="shared"/>
        <v>13063268</v>
      </c>
      <c r="D168" s="84">
        <f ca="1" si="18" t="shared"/>
        <v>7749085.6530400729</v>
      </c>
      <c r="E168" s="84">
        <f ca="1" si="19" t="shared"/>
        <v>5314182.3469599271</v>
      </c>
      <c r="F168" s="84">
        <f ca="1" si="20" t="shared"/>
        <v>427165157.74653435</v>
      </c>
    </row>
    <row r="169" spans="1:6">
      <c r="A169" s="42">
        <v>19</v>
      </c>
      <c r="B169" s="43">
        <f si="12" t="shared"/>
        <v>43464</v>
      </c>
      <c r="C169" s="84">
        <f ca="1" si="15" t="shared"/>
        <v>13063268</v>
      </c>
      <c r="D169" s="84">
        <f ca="1" si="18" t="shared"/>
        <v>7843771.110707717</v>
      </c>
      <c r="E169" s="84">
        <f ca="1" si="19" t="shared"/>
        <v>5219496.889292283</v>
      </c>
      <c r="F169" s="84">
        <f ca="1" si="20" t="shared"/>
        <v>419321386.63582665</v>
      </c>
    </row>
    <row r="170" spans="1:6">
      <c r="A170" s="42">
        <v>20</v>
      </c>
      <c r="B170" s="43">
        <f si="12" t="shared"/>
        <v>43495</v>
      </c>
      <c r="C170" s="84">
        <f ca="1" si="15" t="shared"/>
        <v>13063268</v>
      </c>
      <c r="D170" s="84">
        <f ca="1" si="18" t="shared"/>
        <v>7939613.5224077655</v>
      </c>
      <c r="E170" s="84">
        <f ca="1" si="19" t="shared"/>
        <v>5123654.4775922345</v>
      </c>
      <c r="F170" s="84">
        <f ca="1" si="20" t="shared"/>
        <v>411381773.11341888</v>
      </c>
    </row>
    <row r="171" spans="1:6">
      <c r="A171" s="42">
        <v>21</v>
      </c>
      <c r="B171" s="43">
        <f si="12" t="shared"/>
        <v>43524</v>
      </c>
      <c r="C171" s="84">
        <f ca="1" si="15" t="shared"/>
        <v>13063268</v>
      </c>
      <c r="D171" s="84">
        <f ca="1" si="18" t="shared"/>
        <v>8036627.0248689838</v>
      </c>
      <c r="E171" s="84">
        <f ca="1" si="19" t="shared"/>
        <v>5026640.9751310162</v>
      </c>
      <c r="F171" s="84">
        <f ca="1" si="20" t="shared"/>
        <v>403345146.08854991</v>
      </c>
    </row>
    <row r="172" spans="1:6">
      <c r="A172" s="42">
        <v>22</v>
      </c>
      <c r="B172" s="43">
        <f si="12" t="shared"/>
        <v>43554</v>
      </c>
      <c r="C172" s="84">
        <f ca="1" si="15" t="shared"/>
        <v>13063268</v>
      </c>
      <c r="D172" s="84">
        <f ca="1" si="18" t="shared"/>
        <v>8134825.9275556961</v>
      </c>
      <c r="E172" s="84">
        <f ca="1" si="19" t="shared"/>
        <v>4928442.0724443039</v>
      </c>
      <c r="F172" s="84">
        <f ca="1" si="20" t="shared"/>
        <v>395210320.16099423</v>
      </c>
    </row>
    <row r="173" spans="1:6">
      <c r="A173" s="42">
        <v>23</v>
      </c>
      <c r="B173" s="43">
        <f si="12" t="shared"/>
        <v>43585</v>
      </c>
      <c r="C173" s="84">
        <f ca="1" si="15" t="shared"/>
        <v>13063268</v>
      </c>
      <c r="D173" s="84">
        <f ca="1" si="18" t="shared"/>
        <v>8234224.7147784242</v>
      </c>
      <c r="E173" s="84">
        <f ca="1" si="19" t="shared"/>
        <v>4829043.2852215758</v>
      </c>
      <c r="F173" s="84">
        <f ca="1" si="20" t="shared"/>
        <v>386976095.44621581</v>
      </c>
    </row>
    <row r="174" spans="1:6">
      <c r="A174" s="42">
        <v>24</v>
      </c>
      <c r="B174" s="43">
        <f si="12" t="shared"/>
        <v>43615</v>
      </c>
      <c r="C174" s="84">
        <f ca="1" si="15" t="shared"/>
        <v>13063268</v>
      </c>
      <c r="D174" s="84">
        <f ca="1" si="18" t="shared"/>
        <v>8334838.0478303246</v>
      </c>
      <c r="E174" s="84">
        <f ca="1" si="19" t="shared"/>
        <v>4728429.9521696754</v>
      </c>
      <c r="F174" s="84">
        <f ca="1" si="20" t="shared"/>
        <v>378641257.39838547</v>
      </c>
    </row>
    <row r="175" spans="1:6">
      <c r="A175" s="42">
        <v>25</v>
      </c>
      <c r="B175" s="43">
        <f si="12" t="shared"/>
        <v>43646</v>
      </c>
      <c r="C175" s="84">
        <f ca="1" si="15" t="shared"/>
        <v>13063268</v>
      </c>
      <c r="D175" s="84">
        <f ca="1" si="18" t="shared"/>
        <v>8436680.7671497203</v>
      </c>
      <c r="E175" s="84">
        <f ca="1" si="19" t="shared"/>
        <v>4626587.2328502797</v>
      </c>
      <c r="F175" s="84">
        <f ca="1" si="20" t="shared"/>
        <v>370204576.63123572</v>
      </c>
    </row>
    <row r="176" spans="1:6">
      <c r="A176" s="42">
        <v>26</v>
      </c>
      <c r="B176" s="43">
        <f si="12" t="shared"/>
        <v>43676</v>
      </c>
      <c r="C176" s="84">
        <f ca="1" si="15" t="shared"/>
        <v>13063268</v>
      </c>
      <c r="D176" s="84">
        <f ca="1" si="18" t="shared"/>
        <v>8539767.8945090622</v>
      </c>
      <c r="E176" s="84">
        <f ca="1" si="19" t="shared"/>
        <v>4523500.1054909388</v>
      </c>
      <c r="F176" s="84">
        <f ca="1" si="20" t="shared"/>
        <v>361664808.73672664</v>
      </c>
    </row>
    <row r="177" spans="1:6">
      <c r="A177" s="42">
        <v>27</v>
      </c>
      <c r="B177" s="43">
        <f si="12" t="shared"/>
        <v>43707</v>
      </c>
      <c r="C177" s="84">
        <f ca="1" si="15" t="shared"/>
        <v>13063268</v>
      </c>
      <c r="D177" s="84">
        <f ca="1" si="18" t="shared"/>
        <v>8644114.6352306362</v>
      </c>
      <c r="E177" s="84">
        <f ca="1" si="19" t="shared"/>
        <v>4419153.3647693638</v>
      </c>
      <c r="F177" s="84">
        <f ca="1" si="20" t="shared"/>
        <v>353020694.10149598</v>
      </c>
    </row>
    <row r="178" spans="1:6">
      <c r="A178" s="42">
        <v>28</v>
      </c>
      <c r="B178" s="43">
        <f si="12" t="shared"/>
        <v>43738</v>
      </c>
      <c r="C178" s="84">
        <f ca="1" si="15" t="shared"/>
        <v>13063268</v>
      </c>
      <c r="D178" s="84">
        <f ca="1" si="18" t="shared"/>
        <v>8749736.3804293498</v>
      </c>
      <c r="E178" s="84">
        <f ca="1" si="19" t="shared"/>
        <v>4313531.6195706511</v>
      </c>
      <c r="F178" s="84">
        <f ca="1" si="20" t="shared"/>
        <v>344270957.72106665</v>
      </c>
    </row>
    <row r="179" spans="1:6">
      <c r="A179" s="42">
        <v>29</v>
      </c>
      <c r="B179" s="43">
        <f si="12" t="shared"/>
        <v>43768</v>
      </c>
      <c r="C179" s="84">
        <f ca="1" si="15" t="shared"/>
        <v>13063268</v>
      </c>
      <c r="D179" s="84">
        <f ca="1" si="18" t="shared"/>
        <v>8856648.7092829049</v>
      </c>
      <c r="E179" s="84">
        <f ca="1" si="19" t="shared"/>
        <v>4206619.2907170951</v>
      </c>
      <c r="F179" s="84">
        <f ca="1" si="20" t="shared"/>
        <v>335414309.01178372</v>
      </c>
    </row>
    <row r="180" spans="1:6">
      <c r="A180" s="42">
        <v>30</v>
      </c>
      <c r="B180" s="43">
        <f si="12" t="shared"/>
        <v>43799</v>
      </c>
      <c r="C180" s="84">
        <f ca="1" si="15" t="shared"/>
        <v>13063268</v>
      </c>
      <c r="D180" s="84">
        <f ca="1" si="18" t="shared"/>
        <v>8964867.3913297355</v>
      </c>
      <c r="E180" s="84">
        <f ca="1" si="19" t="shared"/>
        <v>4098400.608670264</v>
      </c>
      <c r="F180" s="84">
        <f ca="1" si="20" t="shared"/>
        <v>326449441.62045395</v>
      </c>
    </row>
    <row r="181" spans="1:6">
      <c r="A181" s="42">
        <v>31</v>
      </c>
      <c r="B181" s="43">
        <f si="12" t="shared"/>
        <v>43829</v>
      </c>
      <c r="C181" s="84">
        <f ca="1" si="15" t="shared"/>
        <v>13063268</v>
      </c>
      <c r="D181" s="84">
        <f ca="1" si="18" t="shared"/>
        <v>9074408.3887950033</v>
      </c>
      <c r="E181" s="84">
        <f ca="1" si="19" t="shared"/>
        <v>3988859.6112049972</v>
      </c>
      <c r="F181" s="84">
        <f ca="1" si="20" t="shared"/>
        <v>317375033.23165894</v>
      </c>
    </row>
    <row r="182" spans="1:6">
      <c r="A182" s="42">
        <v>32</v>
      </c>
      <c r="B182" s="43">
        <f si="12" t="shared"/>
        <v>43860</v>
      </c>
      <c r="C182" s="84">
        <f ca="1" si="15" t="shared"/>
        <v>13063268</v>
      </c>
      <c r="D182" s="84">
        <f ca="1" si="18" t="shared"/>
        <v>9185287.8589450177</v>
      </c>
      <c r="E182" s="84">
        <f ca="1" si="19" t="shared"/>
        <v>3877980.1410549819</v>
      </c>
      <c r="F182" s="84">
        <f ca="1" si="20" t="shared"/>
        <v>308189745.37271392</v>
      </c>
    </row>
    <row r="183" spans="1:6">
      <c r="A183" s="42">
        <v>33</v>
      </c>
      <c r="B183" s="43">
        <f si="12" t="shared"/>
        <v>43890</v>
      </c>
      <c r="C183" s="84">
        <f ca="1" si="15" t="shared"/>
        <v>13063268</v>
      </c>
      <c r="D183" s="84">
        <f ca="1" si="18" t="shared"/>
        <v>9297522.1564704385</v>
      </c>
      <c r="E183" s="84">
        <f ca="1" si="19" t="shared"/>
        <v>3765745.8435295615</v>
      </c>
      <c r="F183" s="84">
        <f ca="1" si="20" t="shared"/>
        <v>298892223.21624351</v>
      </c>
    </row>
    <row r="184" spans="1:6">
      <c r="A184" s="42">
        <v>34</v>
      </c>
      <c r="B184" s="43">
        <f si="12" t="shared"/>
        <v>43920</v>
      </c>
      <c r="C184" s="84">
        <f ca="1" si="15" t="shared"/>
        <v>13063268</v>
      </c>
      <c r="D184" s="84">
        <f ca="1" si="18" t="shared"/>
        <v>9411127.8358985782</v>
      </c>
      <c r="E184" s="84">
        <f ca="1" si="19" t="shared"/>
        <v>3652140.1641014218</v>
      </c>
      <c r="F184" s="84">
        <f ca="1" si="20" t="shared"/>
        <v>289481095.38034493</v>
      </c>
    </row>
    <row r="185" spans="1:6">
      <c r="A185" s="42">
        <v>35</v>
      </c>
      <c r="B185" s="43">
        <f si="12" t="shared"/>
        <v>43951</v>
      </c>
      <c r="C185" s="84">
        <f ca="1" si="15" t="shared"/>
        <v>13063268</v>
      </c>
      <c r="D185" s="84">
        <f ca="1" si="18" t="shared"/>
        <v>9526121.6540351957</v>
      </c>
      <c r="E185" s="84">
        <f ca="1" si="19" t="shared"/>
        <v>3537146.3459648043</v>
      </c>
      <c r="F185" s="84">
        <f ca="1" si="20" t="shared"/>
        <v>279954973.72630972</v>
      </c>
    </row>
    <row r="186" spans="1:6">
      <c r="A186" s="42">
        <v>36</v>
      </c>
      <c r="B186" s="43">
        <f si="12" t="shared"/>
        <v>43981</v>
      </c>
      <c r="C186" s="84">
        <f ca="1" si="15" t="shared"/>
        <v>13063268</v>
      </c>
      <c r="D186" s="84">
        <f ca="1" si="18" t="shared"/>
        <v>9642520.5724361204</v>
      </c>
      <c r="E186" s="84">
        <f ca="1" si="19" t="shared"/>
        <v>3420747.4275638801</v>
      </c>
      <c r="F186" s="84">
        <f ca="1" si="20" t="shared"/>
        <v>270312453.15387362</v>
      </c>
    </row>
    <row r="187" spans="1:6">
      <c r="A187" s="42">
        <v>37</v>
      </c>
      <c r="B187" s="43">
        <f si="12" t="shared"/>
        <v>44012</v>
      </c>
      <c r="C187" s="84">
        <f ca="1" si="15" t="shared"/>
        <v>13063268</v>
      </c>
      <c r="D187" s="84">
        <f ca="1" si="18" t="shared"/>
        <v>9760341.759909071</v>
      </c>
      <c r="E187" s="84">
        <f ca="1" si="19" t="shared"/>
        <v>3302926.2400909294</v>
      </c>
      <c r="F187" s="84">
        <f ca="1" si="20" t="shared"/>
        <v>260552111.39396456</v>
      </c>
    </row>
    <row r="188" spans="1:6">
      <c r="A188" s="42">
        <v>38</v>
      </c>
      <c r="B188" s="43">
        <f si="12" t="shared"/>
        <v>44042</v>
      </c>
      <c r="C188" s="84">
        <f ca="1" si="15" t="shared"/>
        <v>13063268</v>
      </c>
      <c r="D188" s="84">
        <f ca="1" si="18" t="shared"/>
        <v>9879602.5950460583</v>
      </c>
      <c r="E188" s="84">
        <f ca="1" si="19" t="shared"/>
        <v>3183665.4049539412</v>
      </c>
      <c r="F188" s="84">
        <f ca="1" si="20" t="shared"/>
        <v>250672508.79891849</v>
      </c>
    </row>
    <row r="189" spans="1:6">
      <c r="A189" s="42">
        <v>39</v>
      </c>
      <c r="B189" s="43">
        <f si="12" t="shared"/>
        <v>44073</v>
      </c>
      <c r="C189" s="84">
        <f ca="1" si="15" t="shared"/>
        <v>13063268</v>
      </c>
      <c r="D189" s="84">
        <f ca="1" si="18" t="shared"/>
        <v>10000320.668786719</v>
      </c>
      <c r="E189" s="84">
        <f ca="1" si="19" t="shared"/>
        <v>3062947.331213281</v>
      </c>
      <c r="F189" s="84">
        <f ca="1" si="20" t="shared"/>
        <v>240672188.13013178</v>
      </c>
    </row>
    <row r="190" spans="1:6">
      <c r="A190" s="42">
        <v>40</v>
      </c>
      <c r="B190" s="43">
        <f si="12" t="shared"/>
        <v>44104</v>
      </c>
      <c r="C190" s="84">
        <f ca="1" si="15" t="shared"/>
        <v>13063268</v>
      </c>
      <c r="D190" s="84">
        <f ca="1" si="18" t="shared"/>
        <v>10122513.78701297</v>
      </c>
      <c r="E190" s="84">
        <f ca="1" si="19" t="shared"/>
        <v>2940754.2129870295</v>
      </c>
      <c r="F190" s="84">
        <f ca="1" si="20" t="shared"/>
        <v>230549674.34311882</v>
      </c>
    </row>
    <row r="191" spans="1:6">
      <c r="A191" s="42">
        <v>41</v>
      </c>
      <c r="B191" s="43">
        <f si="12" t="shared"/>
        <v>44134</v>
      </c>
      <c r="C191" s="84">
        <f ca="1" si="15" t="shared"/>
        <v>13063268</v>
      </c>
      <c r="D191" s="84">
        <f ca="1" si="18" t="shared"/>
        <v>10246199.973175379</v>
      </c>
      <c r="E191" s="84">
        <f ca="1" si="19" t="shared"/>
        <v>2817068.026824621</v>
      </c>
      <c r="F191" s="84">
        <f ca="1" si="20" t="shared"/>
        <v>220303474.36994344</v>
      </c>
    </row>
    <row r="192" spans="1:6">
      <c r="A192" s="42">
        <v>42</v>
      </c>
      <c r="B192" s="43">
        <f si="12" t="shared"/>
        <v>44165</v>
      </c>
      <c r="C192" s="84">
        <f ca="1" si="15" t="shared"/>
        <v>13063268</v>
      </c>
      <c r="D192" s="84">
        <f ca="1" si="18" t="shared"/>
        <v>10371397.470951611</v>
      </c>
      <c r="E192" s="84">
        <f ca="1" si="19" t="shared"/>
        <v>2691870.5290483893</v>
      </c>
      <c r="F192" s="84">
        <f ca="1" si="20" t="shared"/>
        <v>209932076.89899182</v>
      </c>
    </row>
    <row r="193" spans="1:6">
      <c r="A193" s="42">
        <v>43</v>
      </c>
      <c r="B193" s="43">
        <f si="12" t="shared"/>
        <v>44195</v>
      </c>
      <c r="C193" s="84">
        <f ca="1" si="15" t="shared"/>
        <v>13063268</v>
      </c>
      <c r="D193" s="84">
        <f ca="1" si="18" t="shared"/>
        <v>10498124.746937372</v>
      </c>
      <c r="E193" s="84">
        <f ca="1" si="19" t="shared"/>
        <v>2565143.2530626291</v>
      </c>
      <c r="F193" s="84">
        <f ca="1" si="20" t="shared"/>
        <v>199433952.15205446</v>
      </c>
    </row>
    <row r="194" spans="1:6">
      <c r="A194" s="42">
        <v>44</v>
      </c>
      <c r="B194" s="43">
        <f si="12" t="shared"/>
        <v>44226</v>
      </c>
      <c r="C194" s="84">
        <f ca="1" si="15" t="shared"/>
        <v>13063268</v>
      </c>
      <c r="D194" s="84">
        <f ca="1" si="18" t="shared"/>
        <v>10626400.493370218</v>
      </c>
      <c r="E194" s="84">
        <f ca="1" si="19" t="shared"/>
        <v>2436867.5066297813</v>
      </c>
      <c r="F194" s="84">
        <f ca="1" si="20" t="shared"/>
        <v>188807551.65868425</v>
      </c>
    </row>
    <row r="195" spans="1:6">
      <c r="A195" s="42">
        <v>45</v>
      </c>
      <c r="B195" s="43">
        <f si="12" t="shared"/>
        <v>44255</v>
      </c>
      <c r="C195" s="84">
        <f ca="1" si="15" t="shared"/>
        <v>13063268</v>
      </c>
      <c r="D195" s="84">
        <f ca="1" si="18" t="shared"/>
        <v>10756243.63088667</v>
      </c>
      <c r="E195" s="84">
        <f ca="1" si="19" t="shared"/>
        <v>2307024.3691133303</v>
      </c>
      <c r="F195" s="84">
        <f ca="1" si="20" t="shared"/>
        <v>178051308.02779758</v>
      </c>
    </row>
    <row r="196" spans="1:6">
      <c r="A196" s="42">
        <v>46</v>
      </c>
      <c r="B196" s="43">
        <f si="12" t="shared"/>
        <v>44285</v>
      </c>
      <c r="C196" s="84">
        <f ca="1" si="15" t="shared"/>
        <v>13063268</v>
      </c>
      <c r="D196" s="84">
        <f ca="1" si="18" t="shared"/>
        <v>10887673.311312985</v>
      </c>
      <c r="E196" s="84">
        <f ca="1" si="19" t="shared"/>
        <v>2175594.6886870163</v>
      </c>
      <c r="F196" s="84">
        <f ca="1" si="20" t="shared"/>
        <v>167163634.71648461</v>
      </c>
    </row>
    <row r="197" spans="1:6">
      <c r="A197" s="42">
        <v>47</v>
      </c>
      <c r="B197" s="43">
        <f si="12" t="shared"/>
        <v>44316</v>
      </c>
      <c r="C197" s="84">
        <f ca="1" si="15" t="shared"/>
        <v>13063268</v>
      </c>
      <c r="D197" s="84">
        <f ca="1" si="18" t="shared"/>
        <v>11020708.920490053</v>
      </c>
      <c r="E197" s="84">
        <f ca="1" si="19" t="shared"/>
        <v>2042559.0795099479</v>
      </c>
      <c r="F197" s="84">
        <f ca="1" si="20" t="shared"/>
        <v>156142925.79599455</v>
      </c>
    </row>
    <row r="198" spans="1:6">
      <c r="A198" s="42">
        <v>48</v>
      </c>
      <c r="B198" s="43">
        <f si="12" t="shared"/>
        <v>44346</v>
      </c>
      <c r="C198" s="84">
        <f ca="1" si="15" t="shared"/>
        <v>13063268</v>
      </c>
      <c r="D198" s="84">
        <f ca="1" si="18" t="shared"/>
        <v>11155370.081132807</v>
      </c>
      <c r="E198" s="84">
        <f ca="1" si="19" t="shared"/>
        <v>1907897.9188671936</v>
      </c>
      <c r="F198" s="84">
        <f ca="1" si="20" t="shared"/>
        <v>144987555.71486175</v>
      </c>
    </row>
    <row r="199" spans="1:6">
      <c r="A199" s="42">
        <v>49</v>
      </c>
      <c r="B199" s="43">
        <f si="12" t="shared"/>
        <v>44377</v>
      </c>
      <c r="C199" s="84">
        <f ca="1" si="15" t="shared"/>
        <v>13063268</v>
      </c>
      <c r="D199" s="84">
        <f ca="1" si="18" t="shared"/>
        <v>11291676.655724561</v>
      </c>
      <c r="E199" s="84">
        <f ca="1" si="19" t="shared"/>
        <v>1771591.3442754385</v>
      </c>
      <c r="F199" s="84">
        <f ca="1" si="20" t="shared"/>
        <v>133695879.0591372</v>
      </c>
    </row>
    <row r="200" spans="1:6">
      <c r="A200" s="42">
        <v>50</v>
      </c>
      <c r="B200" s="43">
        <f si="12" t="shared"/>
        <v>44407</v>
      </c>
      <c r="C200" s="84">
        <f ca="1" si="15" t="shared"/>
        <v>13063268</v>
      </c>
      <c r="D200" s="84">
        <f ca="1" si="18" t="shared"/>
        <v>11429648.749446727</v>
      </c>
      <c r="E200" s="84">
        <f ca="1" si="19" t="shared"/>
        <v>1633619.2505532727</v>
      </c>
      <c r="F200" s="84">
        <f ca="1" si="20" t="shared"/>
        <v>122266230.30969048</v>
      </c>
    </row>
    <row r="201" spans="1:6">
      <c r="A201" s="42">
        <v>51</v>
      </c>
      <c r="B201" s="43">
        <f si="12" t="shared"/>
        <v>44438</v>
      </c>
      <c r="C201" s="84">
        <f ca="1" si="15" t="shared"/>
        <v>13063268</v>
      </c>
      <c r="D201" s="84">
        <f ca="1" si="18" t="shared"/>
        <v>11569306.713144317</v>
      </c>
      <c r="E201" s="84">
        <f ca="1" si="19" t="shared"/>
        <v>1493961.286855683</v>
      </c>
      <c r="F201" s="84">
        <f ca="1" si="20" t="shared"/>
        <v>110696923.59654616</v>
      </c>
    </row>
    <row r="202" spans="1:6">
      <c r="A202" s="42">
        <v>52</v>
      </c>
      <c r="B202" s="43">
        <f si="12" t="shared"/>
        <v>44469</v>
      </c>
      <c r="C202" s="84">
        <f ca="1" si="15" t="shared"/>
        <v>13063268</v>
      </c>
      <c r="D202" s="84">
        <f ca="1" si="18" t="shared"/>
        <v>11710671.146327689</v>
      </c>
      <c r="E202" s="84">
        <f ca="1" si="19" t="shared"/>
        <v>1352596.8536723098</v>
      </c>
      <c r="F202" s="84">
        <f ca="1" si="20" t="shared"/>
        <v>98986252.450218469</v>
      </c>
    </row>
    <row r="203" spans="1:6">
      <c r="A203" s="42">
        <v>53</v>
      </c>
      <c r="B203" s="43">
        <f si="12" t="shared"/>
        <v>44499</v>
      </c>
      <c r="C203" s="84">
        <f ca="1" si="15" t="shared"/>
        <v>13063268</v>
      </c>
      <c r="D203" s="84">
        <f ca="1" si="18" t="shared"/>
        <v>11853762.900210977</v>
      </c>
      <c r="E203" s="84">
        <f ca="1" si="19" t="shared"/>
        <v>1209505.0997890234</v>
      </c>
      <c r="F203" s="84">
        <f ca="1" si="20" t="shared"/>
        <v>87132489.550007492</v>
      </c>
    </row>
    <row r="204" spans="1:6">
      <c r="A204" s="42">
        <v>54</v>
      </c>
      <c r="B204" s="43">
        <f si="12" t="shared"/>
        <v>44530</v>
      </c>
      <c r="C204" s="84">
        <f ca="1" si="15" t="shared"/>
        <v>13063268</v>
      </c>
      <c r="D204" s="84">
        <f ca="1" si="18" t="shared"/>
        <v>11998603.080787623</v>
      </c>
      <c r="E204" s="84">
        <f ca="1" si="19" t="shared"/>
        <v>1064664.9192123774</v>
      </c>
      <c r="F204" s="84">
        <f ca="1" si="20" t="shared"/>
        <v>75133886.469219863</v>
      </c>
    </row>
    <row r="205" spans="1:6">
      <c r="A205" s="42">
        <v>55</v>
      </c>
      <c r="B205" s="43">
        <f si="12" t="shared"/>
        <v>44560</v>
      </c>
      <c r="C205" s="84">
        <f ca="1" si="15" t="shared"/>
        <v>13063268</v>
      </c>
      <c r="D205" s="84">
        <f ca="1" si="18" t="shared"/>
        <v>12145213.05194352</v>
      </c>
      <c r="E205" s="84">
        <f ca="1" si="19" t="shared"/>
        <v>918054.94805647992</v>
      </c>
      <c r="F205" s="84">
        <f ca="1" si="20" t="shared"/>
        <v>62988673.417276345</v>
      </c>
    </row>
    <row r="206" spans="1:6">
      <c r="A206" s="42">
        <v>56</v>
      </c>
      <c r="B206" s="43">
        <f si="12" t="shared"/>
        <v>44591</v>
      </c>
      <c r="C206" s="84">
        <f ca="1" si="15" t="shared"/>
        <v>13063268</v>
      </c>
      <c r="D206" s="84">
        <f ca="1" si="18" t="shared"/>
        <v>12293614.438608173</v>
      </c>
      <c r="E206" s="84">
        <f ca="1" si="19" t="shared"/>
        <v>769653.56139182625</v>
      </c>
      <c r="F206" s="84">
        <f ca="1" si="20" t="shared"/>
        <v>50695058.978668168</v>
      </c>
    </row>
    <row r="207" spans="1:6">
      <c r="A207" s="42">
        <v>57</v>
      </c>
      <c r="B207" s="43">
        <f si="12" t="shared"/>
        <v>44620</v>
      </c>
      <c r="C207" s="84">
        <f ca="1" si="15" t="shared"/>
        <v>13063268</v>
      </c>
      <c r="D207" s="84">
        <f ca="1" si="18" t="shared"/>
        <v>12443829.129944373</v>
      </c>
      <c r="E207" s="84">
        <f ca="1" si="19" t="shared"/>
        <v>619438.87005562801</v>
      </c>
      <c r="F207" s="84">
        <f ca="1" si="20" t="shared"/>
        <v>38251229.848723799</v>
      </c>
    </row>
    <row r="208" spans="1:6">
      <c r="A208" s="42">
        <v>58</v>
      </c>
      <c r="B208" s="43">
        <f si="12" t="shared"/>
        <v>44650</v>
      </c>
      <c r="C208" s="84">
        <f ca="1" si="15" t="shared"/>
        <v>13063268</v>
      </c>
      <c r="D208" s="61">
        <f ca="1" si="18" t="shared"/>
        <v>12595879.282576831</v>
      </c>
      <c r="E208" s="42">
        <f ca="1" si="19" t="shared"/>
        <v>467388.71742316819</v>
      </c>
      <c r="F208" s="42">
        <f ca="1" si="20" t="shared"/>
        <v>25655350.56614697</v>
      </c>
    </row>
    <row r="209" spans="1:6">
      <c r="A209" s="42">
        <v>59</v>
      </c>
      <c r="B209" s="43">
        <f si="12" t="shared"/>
        <v>44681</v>
      </c>
      <c r="C209" s="84">
        <f ca="1" si="15" t="shared"/>
        <v>13063268</v>
      </c>
      <c r="D209" s="61">
        <f ca="1" si="18" t="shared"/>
        <v>12749787.323860295</v>
      </c>
      <c r="E209" s="42">
        <f ca="1" si="19" t="shared"/>
        <v>313480.67613970453</v>
      </c>
      <c r="F209" s="42">
        <f ca="1" si="20" t="shared"/>
        <v>12905563.242286675</v>
      </c>
    </row>
    <row r="210" spans="1:6">
      <c r="A210" s="42">
        <v>60</v>
      </c>
      <c r="B210" s="43">
        <f si="12" t="shared"/>
        <v>44711</v>
      </c>
      <c r="C210" s="84">
        <f ca="1" si="15" t="shared"/>
        <v>13063268</v>
      </c>
      <c r="D210" s="61">
        <f ca="1" si="18" t="shared"/>
        <v>12905575.955187559</v>
      </c>
      <c r="E210" s="42">
        <f ca="1" si="19" t="shared"/>
        <v>157692.04481244148</v>
      </c>
      <c r="F210" s="42">
        <f ca="1" si="20" t="shared"/>
        <v>-12.712900884449482</v>
      </c>
    </row>
    <row r="212" spans="1:6">
      <c r="A212" s="47" t="s">
        <v>68</v>
      </c>
      <c r="B212" t="n">
        <v>3.0</v>
      </c>
    </row>
    <row r="213" spans="1:6">
      <c r="A213" s="47" t="s">
        <v>67</v>
      </c>
      <c r="B213" s="47" t="s">
        <v>66</v>
      </c>
      <c r="D213" s="85" t="s">
        <v>72</v>
      </c>
      <c r="E213" s="49">
        <f ca="1">SUM(E217:INDIRECT(CONCATENATE("E",216+B10)))</f>
        <v>238160849.37877086</v>
      </c>
    </row>
    <row r="214" spans="1:6">
      <c r="A214" s="46" t="s">
        <v>65</v>
      </c>
      <c r="B214" s="102">
        <f ca="1">PMT(B9,B10-B212,-INDIRECT(CONCATENATE("F",216+B212)),0,0)</f>
        <v>13547999.866294228</v>
      </c>
      <c r="D214" s="85" t="s">
        <v>71</v>
      </c>
      <c r="E214" s="49">
        <f ca="1">F216+E213</f>
        <v>772235992.37877083</v>
      </c>
    </row>
    <row r="215" spans="1:6">
      <c r="A215" s="45"/>
      <c r="B215" s="45"/>
      <c r="C215" s="45"/>
      <c r="D215" s="45"/>
      <c r="E215" s="45"/>
      <c r="F215" s="44" t="s">
        <v>64</v>
      </c>
    </row>
    <row r="216" spans="1:6">
      <c r="A216" s="44" t="s">
        <v>63</v>
      </c>
      <c r="B216" s="44" t="s">
        <v>62</v>
      </c>
      <c r="C216" s="44" t="s">
        <v>61</v>
      </c>
      <c r="D216" s="44" t="s">
        <v>60</v>
      </c>
      <c r="E216" s="44" t="s">
        <v>59</v>
      </c>
      <c r="F216" s="44">
        <f>$B$3</f>
        <v>534075143</v>
      </c>
    </row>
    <row r="217" spans="1:6">
      <c r="A217" s="42">
        <v>1</v>
      </c>
      <c r="B217" s="43">
        <f ref="B217:B276" si="21" t="shared">EDATE($B$7,$B$6*A217)</f>
        <v>42916</v>
      </c>
      <c r="C217" s="42">
        <v>0</v>
      </c>
      <c r="D217" s="42">
        <f ref="D217:D276" si="22" t="shared">C217-E217</f>
        <v>-6525821.4463055599</v>
      </c>
      <c r="E217" s="42">
        <f ref="E217:E276" si="23" t="shared">F216*$B$9</f>
        <v>6525821.4463055599</v>
      </c>
      <c r="F217" s="42">
        <f ref="F217:F228" si="24" t="shared">F216-D217</f>
        <v>540600964.44630551</v>
      </c>
    </row>
    <row r="218" spans="1:6">
      <c r="A218" s="42">
        <v>2</v>
      </c>
      <c r="B218" s="43">
        <f si="21" t="shared"/>
        <v>42946</v>
      </c>
      <c r="C218" s="42">
        <v>0</v>
      </c>
      <c r="D218" s="42">
        <f si="22" t="shared"/>
        <v>-6605559.9364922512</v>
      </c>
      <c r="E218" s="42">
        <f si="23" t="shared"/>
        <v>6605559.9364922512</v>
      </c>
      <c r="F218" s="42">
        <f si="24" t="shared"/>
        <v>547206524.38279772</v>
      </c>
    </row>
    <row r="219" spans="1:6">
      <c r="A219" s="42">
        <v>3</v>
      </c>
      <c r="B219" s="43">
        <f si="21" t="shared"/>
        <v>42977</v>
      </c>
      <c r="C219" s="42">
        <v>0</v>
      </c>
      <c r="D219" s="42">
        <f si="22" t="shared"/>
        <v>-6686272.7449114546</v>
      </c>
      <c r="E219" s="42">
        <f si="23" t="shared"/>
        <v>6686272.7449114546</v>
      </c>
      <c r="F219" s="42">
        <f si="24" t="shared"/>
        <v>553892797.12770915</v>
      </c>
    </row>
    <row r="220" spans="1:6">
      <c r="A220" s="42">
        <v>4</v>
      </c>
      <c r="B220" s="43">
        <f si="21" t="shared"/>
        <v>43008</v>
      </c>
      <c r="C220" s="42">
        <f ca="1" ref="C220:C276" si="25" t="shared">$B$214</f>
        <v>13547999.866294228</v>
      </c>
      <c r="D220" s="42">
        <f ca="1" si="22" t="shared"/>
        <v>6780028.0896145198</v>
      </c>
      <c r="E220" s="42">
        <f si="23" t="shared"/>
        <v>6767971.7766797077</v>
      </c>
      <c r="F220" s="42">
        <f ca="1" si="24" t="shared"/>
        <v>547112769.03809464</v>
      </c>
    </row>
    <row r="221" spans="1:6">
      <c r="A221" s="42">
        <v>5</v>
      </c>
      <c r="B221" s="43">
        <f si="21" t="shared"/>
        <v>43038</v>
      </c>
      <c r="C221" s="42">
        <f ca="1" si="25" t="shared"/>
        <v>13547999.866294228</v>
      </c>
      <c r="D221" s="42">
        <f ca="1" si="22" t="shared"/>
        <v>6862872.7104392722</v>
      </c>
      <c r="E221" s="42">
        <f ca="1" si="23" t="shared"/>
        <v>6685127.1558549553</v>
      </c>
      <c r="F221" s="42">
        <f ca="1" si="24" t="shared"/>
        <v>540249896.32765532</v>
      </c>
    </row>
    <row r="222" spans="1:6">
      <c r="A222" s="42">
        <v>6</v>
      </c>
      <c r="B222" s="43">
        <f si="21" t="shared"/>
        <v>43069</v>
      </c>
      <c r="C222" s="42">
        <f ca="1" si="25" t="shared"/>
        <v>13547999.866294228</v>
      </c>
      <c r="D222" s="42">
        <f ca="1" si="22" t="shared"/>
        <v>6946729.603058314</v>
      </c>
      <c r="E222" s="42">
        <f ca="1" si="23" t="shared"/>
        <v>6601270.2632359136</v>
      </c>
      <c r="F222" s="42">
        <f ca="1" si="24" t="shared"/>
        <v>533303166.72459698</v>
      </c>
    </row>
    <row r="223" spans="1:6">
      <c r="A223" s="42">
        <v>7</v>
      </c>
      <c r="B223" s="43">
        <f si="21" t="shared"/>
        <v>43099</v>
      </c>
      <c r="C223" s="42">
        <f ca="1" si="25" t="shared"/>
        <v>13547999.866294228</v>
      </c>
      <c r="D223" s="42">
        <f ca="1" si="22" t="shared"/>
        <v>7031611.1363397157</v>
      </c>
      <c r="E223" s="42">
        <f ca="1" si="23" t="shared"/>
        <v>6516388.7299545119</v>
      </c>
      <c r="F223" s="42">
        <f ca="1" si="24" t="shared"/>
        <v>526271555.58825725</v>
      </c>
    </row>
    <row r="224" spans="1:6">
      <c r="A224" s="42">
        <v>8</v>
      </c>
      <c r="B224" s="43">
        <f si="21" t="shared"/>
        <v>43130</v>
      </c>
      <c r="C224" s="42">
        <f ca="1" si="25" t="shared"/>
        <v>13547999.866294228</v>
      </c>
      <c r="D224" s="42">
        <f ca="1" si="22" t="shared"/>
        <v>7117529.8302857596</v>
      </c>
      <c r="E224" s="42">
        <f ca="1" si="23" t="shared"/>
        <v>6430470.0360084679</v>
      </c>
      <c r="F224" s="42">
        <f ca="1" si="24" t="shared"/>
        <v>519154025.75797147</v>
      </c>
    </row>
    <row r="225" spans="1:6">
      <c r="A225" s="42">
        <v>9</v>
      </c>
      <c r="B225" s="43">
        <f si="21" t="shared"/>
        <v>43159</v>
      </c>
      <c r="C225" s="42">
        <f ca="1" si="25" t="shared"/>
        <v>13547999.866294228</v>
      </c>
      <c r="D225" s="42">
        <f ca="1" si="22" t="shared"/>
        <v>7204498.3578796349</v>
      </c>
      <c r="E225" s="42">
        <f ca="1" si="23" t="shared"/>
        <v>6343501.5084145926</v>
      </c>
      <c r="F225" s="42">
        <f ca="1" si="24" t="shared"/>
        <v>511949527.40009183</v>
      </c>
    </row>
    <row r="226" spans="1:6">
      <c r="A226" s="42">
        <v>10</v>
      </c>
      <c r="B226" s="43">
        <f si="21" t="shared"/>
        <v>43189</v>
      </c>
      <c r="C226" s="42">
        <f ca="1" si="25" t="shared"/>
        <v>13547999.866294228</v>
      </c>
      <c r="D226" s="42">
        <f ca="1" si="22" t="shared"/>
        <v>7292529.5469546979</v>
      </c>
      <c r="E226" s="42">
        <f ca="1" si="23" t="shared"/>
        <v>6255470.3193395296</v>
      </c>
      <c r="F226" s="42">
        <f ca="1" si="24" t="shared"/>
        <v>504656997.85313714</v>
      </c>
    </row>
    <row r="227" spans="1:6">
      <c r="A227" s="42">
        <v>11</v>
      </c>
      <c r="B227" s="43">
        <f si="21" t="shared"/>
        <v>43220</v>
      </c>
      <c r="C227" s="42">
        <f ca="1" si="25" t="shared"/>
        <v>13547999.866294228</v>
      </c>
      <c r="D227" s="42">
        <f ca="1" si="22" t="shared"/>
        <v>7381636.3820865732</v>
      </c>
      <c r="E227" s="42">
        <f ca="1" si="23" t="shared"/>
        <v>6166363.4842076544</v>
      </c>
      <c r="F227" s="42">
        <f ca="1" si="24" t="shared"/>
        <v>497275361.47105056</v>
      </c>
    </row>
    <row r="228" spans="1:6">
      <c r="A228" s="42">
        <v>12</v>
      </c>
      <c r="B228" s="43">
        <f si="21" t="shared"/>
        <v>43250</v>
      </c>
      <c r="C228" s="42">
        <f ca="1" si="25" t="shared"/>
        <v>13547999.866294228</v>
      </c>
      <c r="D228" s="42">
        <f ca="1" si="22" t="shared"/>
        <v>7471832.0065083783</v>
      </c>
      <c r="E228" s="42">
        <f ca="1" si="23" t="shared"/>
        <v>6076167.8597858492</v>
      </c>
      <c r="F228" s="42">
        <f ca="1" si="24" t="shared"/>
        <v>489803529.46454221</v>
      </c>
    </row>
    <row r="229" spans="1:6">
      <c r="A229" s="42">
        <v>13</v>
      </c>
      <c r="B229" s="43">
        <f si="21" t="shared"/>
        <v>43281</v>
      </c>
      <c r="C229" s="42">
        <f ca="1" si="25" t="shared"/>
        <v>13547999.866294228</v>
      </c>
      <c r="D229" s="42">
        <f ca="1" si="22" t="shared"/>
        <v>7563129.7240493437</v>
      </c>
      <c r="E229" s="42">
        <f ca="1" si="23" t="shared"/>
        <v>5984870.1422448838</v>
      </c>
      <c r="F229" s="42">
        <f ca="1" ref="F229:F276" si="26" t="shared">F228-D229</f>
        <v>482240399.74049288</v>
      </c>
    </row>
    <row r="230" spans="1:6">
      <c r="A230" s="42">
        <v>14</v>
      </c>
      <c r="B230" s="43">
        <f si="21" t="shared"/>
        <v>43311</v>
      </c>
      <c r="C230" s="42">
        <f ca="1" si="25" t="shared"/>
        <v>13547999.866294228</v>
      </c>
      <c r="D230" s="42">
        <f ca="1" si="22" t="shared"/>
        <v>7655543.001097125</v>
      </c>
      <c r="E230" s="42">
        <f ca="1" si="23" t="shared"/>
        <v>5892456.8651971025</v>
      </c>
      <c r="F230" s="42">
        <f ca="1" si="26" t="shared"/>
        <v>474584856.73939574</v>
      </c>
    </row>
    <row r="231" spans="1:6">
      <c r="A231" s="42">
        <v>15</v>
      </c>
      <c r="B231" s="43">
        <f si="21" t="shared"/>
        <v>43342</v>
      </c>
      <c r="C231" s="42">
        <f ca="1" si="25" t="shared"/>
        <v>13547999.866294228</v>
      </c>
      <c r="D231" s="42">
        <f ca="1" si="22" t="shared"/>
        <v>7749085.4685840905</v>
      </c>
      <c r="E231" s="42">
        <f ca="1" si="23" t="shared"/>
        <v>5798914.3977101371</v>
      </c>
      <c r="F231" s="42">
        <f ca="1" si="26" t="shared"/>
        <v>466835771.27081168</v>
      </c>
    </row>
    <row r="232" spans="1:6">
      <c r="A232" s="42">
        <v>16</v>
      </c>
      <c r="B232" s="43">
        <f si="21" t="shared"/>
        <v>43373</v>
      </c>
      <c r="C232" s="42">
        <f ca="1" si="25" t="shared"/>
        <v>13547999.866294228</v>
      </c>
      <c r="D232" s="42">
        <f ca="1" si="22" t="shared"/>
        <v>7843770.9239978818</v>
      </c>
      <c r="E232" s="42">
        <f ca="1" si="23" t="shared"/>
        <v>5704228.9422963457</v>
      </c>
      <c r="F232" s="42">
        <f ca="1" si="26" t="shared"/>
        <v>458992000.3468138</v>
      </c>
    </row>
    <row r="233" spans="1:6">
      <c r="A233" s="42">
        <v>17</v>
      </c>
      <c r="B233" s="43">
        <f si="21" t="shared"/>
        <v>43403</v>
      </c>
      <c r="C233" s="42">
        <f ca="1" si="25" t="shared"/>
        <v>13547999.866294228</v>
      </c>
      <c r="D233" s="42">
        <f ca="1" si="22" t="shared"/>
        <v>7939613.3334165374</v>
      </c>
      <c r="E233" s="42">
        <f ca="1" si="23" t="shared"/>
        <v>5608386.5328776902</v>
      </c>
      <c r="F233" s="42">
        <f ca="1" si="26" t="shared"/>
        <v>451052387.01339728</v>
      </c>
    </row>
    <row r="234" spans="1:6">
      <c r="A234" s="42">
        <v>18</v>
      </c>
      <c r="B234" s="43">
        <f si="21" t="shared"/>
        <v>43434</v>
      </c>
      <c r="C234" s="42">
        <f ca="1" si="25" t="shared"/>
        <v>13547999.866294228</v>
      </c>
      <c r="D234" s="42">
        <f ca="1" si="22" t="shared"/>
        <v>8036626.8335684873</v>
      </c>
      <c r="E234" s="42">
        <f ca="1" si="23" t="shared"/>
        <v>5511373.0327257402</v>
      </c>
      <c r="F234" s="42">
        <f ca="1" si="26" t="shared"/>
        <v>443015760.17982876</v>
      </c>
    </row>
    <row r="235" spans="1:6">
      <c r="A235" s="42">
        <v>19</v>
      </c>
      <c r="B235" s="43">
        <f si="21" t="shared"/>
        <v>43464</v>
      </c>
      <c r="C235" s="42">
        <f ca="1" si="25" t="shared"/>
        <v>13547999.866294228</v>
      </c>
      <c r="D235" s="42">
        <f ca="1" si="22" t="shared"/>
        <v>8134825.7339177141</v>
      </c>
      <c r="E235" s="42">
        <f ca="1" si="23" t="shared"/>
        <v>5413174.1323765134</v>
      </c>
      <c r="F235" s="42">
        <f ca="1" si="26" t="shared"/>
        <v>434880934.44591105</v>
      </c>
    </row>
    <row r="236" spans="1:6">
      <c r="A236" s="42">
        <v>20</v>
      </c>
      <c r="B236" s="43">
        <f si="21" t="shared"/>
        <v>43495</v>
      </c>
      <c r="C236" s="42">
        <f ca="1" si="25" t="shared"/>
        <v>13547999.866294228</v>
      </c>
      <c r="D236" s="42">
        <f ca="1" si="22" t="shared"/>
        <v>8234224.5187743967</v>
      </c>
      <c r="E236" s="42">
        <f ca="1" si="23" t="shared"/>
        <v>5313775.3475198308</v>
      </c>
      <c r="F236" s="42">
        <f ca="1" si="26" t="shared"/>
        <v>426646709.92713666</v>
      </c>
    </row>
    <row r="237" spans="1:6">
      <c r="A237" s="42">
        <v>21</v>
      </c>
      <c r="B237" s="43">
        <f si="21" t="shared"/>
        <v>43524</v>
      </c>
      <c r="C237" s="42">
        <f ca="1" si="25" t="shared"/>
        <v>13547999.866294228</v>
      </c>
      <c r="D237" s="42">
        <f ca="1" si="22" t="shared"/>
        <v>8334837.8494313387</v>
      </c>
      <c r="E237" s="42">
        <f ca="1" si="23" t="shared"/>
        <v>5213162.0168628888</v>
      </c>
      <c r="F237" s="42">
        <f ca="1" si="26" t="shared"/>
        <v>418311872.07770532</v>
      </c>
    </row>
    <row r="238" spans="1:6">
      <c r="A238" s="42">
        <v>22</v>
      </c>
      <c r="B238" s="43">
        <f si="21" t="shared"/>
        <v>43554</v>
      </c>
      <c r="C238" s="42">
        <f ca="1" si="25" t="shared"/>
        <v>13547999.866294228</v>
      </c>
      <c r="D238" s="42">
        <f ca="1" si="22" t="shared"/>
        <v>8436680.5663265139</v>
      </c>
      <c r="E238" s="42">
        <f ca="1" si="23" t="shared"/>
        <v>5111319.2999677146</v>
      </c>
      <c r="F238" s="42">
        <f ca="1" si="26" t="shared"/>
        <v>409875191.51137882</v>
      </c>
    </row>
    <row r="239" spans="1:6">
      <c r="A239" s="42">
        <v>23</v>
      </c>
      <c r="B239" s="43">
        <f si="21" t="shared"/>
        <v>43585</v>
      </c>
      <c r="C239" s="42">
        <f ca="1" si="25" t="shared"/>
        <v>13547999.866294228</v>
      </c>
      <c r="D239" s="42">
        <f ca="1" si="22" t="shared"/>
        <v>8539767.6912320107</v>
      </c>
      <c r="E239" s="42">
        <f ca="1" si="23" t="shared"/>
        <v>5008232.1750622168</v>
      </c>
      <c r="F239" s="42">
        <f ca="1" si="26" t="shared"/>
        <v>401335423.8201468</v>
      </c>
    </row>
    <row r="240" spans="1:6">
      <c r="A240" s="42">
        <v>24</v>
      </c>
      <c r="B240" s="43">
        <f si="21" t="shared"/>
        <v>43615</v>
      </c>
      <c r="C240" s="42">
        <f ca="1" si="25" t="shared"/>
        <v>13547999.866294228</v>
      </c>
      <c r="D240" s="42">
        <f ca="1" si="22" t="shared"/>
        <v>8644114.4294697605</v>
      </c>
      <c r="E240" s="42">
        <f ca="1" si="23" t="shared"/>
        <v>4903885.436824468</v>
      </c>
      <c r="F240" s="42">
        <f ca="1" si="26" t="shared"/>
        <v>392691309.39067703</v>
      </c>
    </row>
    <row r="241" spans="1:6">
      <c r="A241" s="42">
        <v>25</v>
      </c>
      <c r="B241" s="43">
        <f si="21" t="shared"/>
        <v>43646</v>
      </c>
      <c r="C241" s="42">
        <f ca="1" si="25" t="shared"/>
        <v>13547999.866294228</v>
      </c>
      <c r="D241" s="42">
        <f ca="1" si="22" t="shared"/>
        <v>8749736.1721542962</v>
      </c>
      <c r="E241" s="42">
        <f ca="1" si="23" t="shared"/>
        <v>4798263.6941399314</v>
      </c>
      <c r="F241" s="42">
        <f ca="1" si="26" t="shared"/>
        <v>383941573.21852273</v>
      </c>
    </row>
    <row r="242" spans="1:6">
      <c r="A242" s="42">
        <v>26</v>
      </c>
      <c r="B242" s="43">
        <f si="21" t="shared"/>
        <v>43676</v>
      </c>
      <c r="C242" s="42">
        <f ca="1" si="25" t="shared"/>
        <v>13547999.866294228</v>
      </c>
      <c r="D242" s="42">
        <f ca="1" si="22" t="shared"/>
        <v>8856648.4984629564</v>
      </c>
      <c r="E242" s="42">
        <f ca="1" si="23" t="shared"/>
        <v>4691351.3678312711</v>
      </c>
      <c r="F242" s="42">
        <f ca="1" si="26" t="shared"/>
        <v>375084924.72005975</v>
      </c>
    </row>
    <row r="243" spans="1:6">
      <c r="A243" s="42">
        <v>27</v>
      </c>
      <c r="B243" s="43">
        <f si="21" t="shared"/>
        <v>43707</v>
      </c>
      <c r="C243" s="42">
        <f ca="1" si="25" t="shared"/>
        <v>13547999.866294228</v>
      </c>
      <c r="D243" s="42">
        <f ca="1" si="22" t="shared"/>
        <v>8964867.1779337954</v>
      </c>
      <c r="E243" s="42">
        <f ca="1" si="23" t="shared"/>
        <v>4583132.6883604322</v>
      </c>
      <c r="F243" s="42">
        <f ca="1" si="26" t="shared"/>
        <v>366120057.54212594</v>
      </c>
    </row>
    <row r="244" spans="1:6">
      <c r="A244" s="42">
        <v>28</v>
      </c>
      <c r="B244" s="43">
        <f si="21" t="shared"/>
        <v>43738</v>
      </c>
      <c r="C244" s="42">
        <f ca="1" si="25" t="shared"/>
        <v>13547999.866294228</v>
      </c>
      <c r="D244" s="42">
        <f ca="1" si="22" t="shared"/>
        <v>9074408.1727915946</v>
      </c>
      <c r="E244" s="42">
        <f ca="1" si="23" t="shared"/>
        <v>4473591.6935026329</v>
      </c>
      <c r="F244" s="42">
        <f ca="1" si="26" t="shared"/>
        <v>357045649.36933434</v>
      </c>
    </row>
    <row r="245" spans="1:6">
      <c r="A245" s="42">
        <v>29</v>
      </c>
      <c r="B245" s="43">
        <f si="21" t="shared"/>
        <v>43768</v>
      </c>
      <c r="C245" s="42">
        <f ca="1" si="25" t="shared"/>
        <v>13547999.866294228</v>
      </c>
      <c r="D245" s="42">
        <f ca="1" si="22" t="shared"/>
        <v>9185287.6403022818</v>
      </c>
      <c r="E245" s="42">
        <f ca="1" si="23" t="shared"/>
        <v>4362712.2259919466</v>
      </c>
      <c r="F245" s="42">
        <f ca="1" si="26" t="shared"/>
        <v>347860361.72903204</v>
      </c>
    </row>
    <row r="246" spans="1:6">
      <c r="A246" s="42">
        <v>30</v>
      </c>
      <c r="B246" s="43">
        <f si="21" t="shared"/>
        <v>43799</v>
      </c>
      <c r="C246" s="42">
        <f ca="1" si="25" t="shared"/>
        <v>13547999.866294228</v>
      </c>
      <c r="D246" s="42">
        <f ca="1" si="22" t="shared"/>
        <v>9297521.9351561237</v>
      </c>
      <c r="E246" s="42">
        <f ca="1" si="23" t="shared"/>
        <v>4250477.9311381038</v>
      </c>
      <c r="F246" s="42">
        <f ca="1" si="26" t="shared"/>
        <v>338562839.79387593</v>
      </c>
    </row>
    <row r="247" spans="1:6">
      <c r="A247" s="42">
        <v>31</v>
      </c>
      <c r="B247" s="43">
        <f si="21" t="shared"/>
        <v>43829</v>
      </c>
      <c r="C247" s="42">
        <f ca="1" si="25" t="shared"/>
        <v>13547999.866294228</v>
      </c>
      <c r="D247" s="42">
        <f ca="1" si="22" t="shared"/>
        <v>9411127.6118800417</v>
      </c>
      <c r="E247" s="42">
        <f ca="1" si="23" t="shared"/>
        <v>4136872.2544141863</v>
      </c>
      <c r="F247" s="42">
        <f ca="1" si="26" t="shared"/>
        <v>329151712.18199587</v>
      </c>
    </row>
    <row r="248" spans="1:6">
      <c r="A248" s="42">
        <v>32</v>
      </c>
      <c r="B248" s="43">
        <f si="21" t="shared"/>
        <v>43860</v>
      </c>
      <c r="C248" s="42">
        <f ca="1" si="25" t="shared"/>
        <v>13547999.866294228</v>
      </c>
      <c r="D248" s="42">
        <f ca="1" si="22" t="shared"/>
        <v>9526121.4272793941</v>
      </c>
      <c r="E248" s="42">
        <f ca="1" si="23" t="shared"/>
        <v>4021878.439014833</v>
      </c>
      <c r="F248" s="42">
        <f ca="1" si="26" t="shared"/>
        <v>319625590.75471646</v>
      </c>
    </row>
    <row r="249" spans="1:6">
      <c r="A249" s="42">
        <v>33</v>
      </c>
      <c r="B249" s="43">
        <f si="21" t="shared"/>
        <v>43890</v>
      </c>
      <c r="C249" s="42">
        <f ca="1" si="25" t="shared"/>
        <v>13547999.866294228</v>
      </c>
      <c r="D249" s="42">
        <f ca="1" si="22" t="shared"/>
        <v>9642520.342909608</v>
      </c>
      <c r="E249" s="42">
        <f ca="1" si="23" t="shared"/>
        <v>3905479.52338462</v>
      </c>
      <c r="F249" s="42">
        <f ca="1" si="26" t="shared"/>
        <v>309983070.41180682</v>
      </c>
    </row>
    <row r="250" spans="1:6">
      <c r="A250" s="42">
        <v>34</v>
      </c>
      <c r="B250" s="43">
        <f si="21" t="shared"/>
        <v>43920</v>
      </c>
      <c r="C250" s="42">
        <f ca="1" si="25" t="shared"/>
        <v>13547999.866294228</v>
      </c>
      <c r="D250" s="42">
        <f ca="1" si="22" t="shared"/>
        <v>9760341.5275779925</v>
      </c>
      <c r="E250" s="42">
        <f ca="1" si="23" t="shared"/>
        <v>3787658.3387162345</v>
      </c>
      <c r="F250" s="42">
        <f ca="1" si="26" t="shared"/>
        <v>300222728.88422883</v>
      </c>
    </row>
    <row r="251" spans="1:6">
      <c r="A251" s="42">
        <v>35</v>
      </c>
      <c r="B251" s="43">
        <f si="21" t="shared"/>
        <v>43951</v>
      </c>
      <c r="C251" s="42">
        <f ca="1" si="25" t="shared"/>
        <v>13547999.866294228</v>
      </c>
      <c r="D251" s="42">
        <f ca="1" si="22" t="shared"/>
        <v>9879602.3598761465</v>
      </c>
      <c r="E251" s="42">
        <f ca="1" si="23" t="shared"/>
        <v>3668397.506418081</v>
      </c>
      <c r="F251" s="42">
        <f ca="1" si="26" t="shared"/>
        <v>290343126.52435267</v>
      </c>
    </row>
    <row r="252" spans="1:6">
      <c r="A252" s="42">
        <v>36</v>
      </c>
      <c r="B252" s="43">
        <f si="21" t="shared"/>
        <v>43981</v>
      </c>
      <c r="C252" s="42">
        <f ca="1" si="25" t="shared"/>
        <v>13547999.866294228</v>
      </c>
      <c r="D252" s="42">
        <f ca="1" si="22" t="shared"/>
        <v>10000320.430743285</v>
      </c>
      <c r="E252" s="42">
        <f ca="1" si="23" t="shared"/>
        <v>3547679.435550943</v>
      </c>
      <c r="F252" s="42">
        <f ca="1" si="26" t="shared"/>
        <v>280342806.09360939</v>
      </c>
    </row>
    <row r="253" spans="1:6">
      <c r="A253" s="42">
        <v>37</v>
      </c>
      <c r="B253" s="43">
        <f si="21" t="shared"/>
        <v>44012</v>
      </c>
      <c r="C253" s="42">
        <f ca="1" si="25" t="shared"/>
        <v>13547999.866294228</v>
      </c>
      <c r="D253" s="42">
        <f ca="1" si="22" t="shared"/>
        <v>10122513.546060901</v>
      </c>
      <c r="E253" s="42">
        <f ca="1" si="23" t="shared"/>
        <v>3425486.3202333255</v>
      </c>
      <c r="F253" s="42">
        <f ca="1" si="26" t="shared"/>
        <v>270220292.54754847</v>
      </c>
    </row>
    <row r="254" spans="1:6">
      <c r="A254" s="42">
        <v>38</v>
      </c>
      <c r="B254" s="43">
        <f si="21" t="shared"/>
        <v>44042</v>
      </c>
      <c r="C254" s="42">
        <f ca="1" si="25" t="shared"/>
        <v>13547999.866294228</v>
      </c>
      <c r="D254" s="42">
        <f ca="1" si="22" t="shared"/>
        <v>10246199.729279136</v>
      </c>
      <c r="E254" s="42">
        <f ca="1" si="23" t="shared"/>
        <v>3301800.1370150908</v>
      </c>
      <c r="F254" s="42">
        <f ca="1" si="26" t="shared"/>
        <v>259974092.81826934</v>
      </c>
    </row>
    <row r="255" spans="1:6">
      <c r="A255" s="42">
        <v>39</v>
      </c>
      <c r="B255" s="43">
        <f si="21" t="shared"/>
        <v>44073</v>
      </c>
      <c r="C255" s="42">
        <f ca="1" si="25" t="shared"/>
        <v>13547999.866294228</v>
      </c>
      <c r="D255" s="42">
        <f ca="1" si="22" t="shared"/>
        <v>10371397.224075221</v>
      </c>
      <c r="E255" s="42">
        <f ca="1" si="23" t="shared"/>
        <v>3176602.6422190075</v>
      </c>
      <c r="F255" s="42">
        <f ca="1" si="26" t="shared"/>
        <v>249602695.59419411</v>
      </c>
    </row>
    <row r="256" spans="1:6">
      <c r="A256" s="42">
        <v>40</v>
      </c>
      <c r="B256" s="43">
        <f si="21" t="shared"/>
        <v>44104</v>
      </c>
      <c r="C256" s="42">
        <f ca="1" si="25" t="shared"/>
        <v>13547999.866294228</v>
      </c>
      <c r="D256" s="42">
        <f ca="1" si="22" t="shared"/>
        <v>10498124.497044418</v>
      </c>
      <c r="E256" s="42">
        <f ca="1" si="23" t="shared"/>
        <v>3049875.36924981</v>
      </c>
      <c r="F256" s="42">
        <f ca="1" si="26" t="shared"/>
        <v>239104571.0971497</v>
      </c>
    </row>
    <row r="257" spans="1:6">
      <c r="A257" s="42">
        <v>41</v>
      </c>
      <c r="B257" s="43">
        <f si="21" t="shared"/>
        <v>44134</v>
      </c>
      <c r="C257" s="42">
        <f ca="1" si="25" t="shared"/>
        <v>13547999.866294228</v>
      </c>
      <c r="D257" s="42">
        <f ca="1" si="22" t="shared"/>
        <v>10626400.240423843</v>
      </c>
      <c r="E257" s="42">
        <f ca="1" si="23" t="shared"/>
        <v>2921599.6258703843</v>
      </c>
      <c r="F257" s="42">
        <f ca="1" si="26" t="shared"/>
        <v>228478170.85672587</v>
      </c>
    </row>
    <row r="258" spans="1:6">
      <c r="A258" s="42">
        <v>42</v>
      </c>
      <c r="B258" s="43">
        <f si="21" t="shared"/>
        <v>44165</v>
      </c>
      <c r="C258" s="42">
        <f ca="1" si="25" t="shared"/>
        <v>13547999.866294228</v>
      </c>
      <c r="D258" s="42">
        <f ca="1" si="22" t="shared"/>
        <v>10756243.374849563</v>
      </c>
      <c r="E258" s="42">
        <f ca="1" si="23" t="shared"/>
        <v>2791756.4914446645</v>
      </c>
      <c r="F258" s="42">
        <f ca="1" si="26" t="shared"/>
        <v>217721927.48187631</v>
      </c>
    </row>
    <row r="259" spans="1:6">
      <c r="A259" s="42">
        <v>43</v>
      </c>
      <c r="B259" s="43">
        <f si="21" t="shared"/>
        <v>44195</v>
      </c>
      <c r="C259" s="42">
        <f ca="1" si="25" t="shared"/>
        <v>13547999.866294228</v>
      </c>
      <c r="D259" s="42">
        <f ca="1" si="22" t="shared"/>
        <v>10887673.052147379</v>
      </c>
      <c r="E259" s="42">
        <f ca="1" si="23" t="shared"/>
        <v>2660326.8141468479</v>
      </c>
      <c r="F259" s="42">
        <f ca="1" si="26" t="shared"/>
        <v>206834254.42972893</v>
      </c>
    </row>
    <row r="260" spans="1:6">
      <c r="A260" s="42">
        <v>44</v>
      </c>
      <c r="B260" s="43">
        <f si="21" t="shared"/>
        <v>44226</v>
      </c>
      <c r="C260" s="42">
        <f ca="1" si="25" t="shared"/>
        <v>13547999.866294228</v>
      </c>
      <c r="D260" s="42">
        <f ca="1" si="22" t="shared"/>
        <v>11020708.658157725</v>
      </c>
      <c r="E260" s="42">
        <f ca="1" si="23" t="shared"/>
        <v>2527291.2081365031</v>
      </c>
      <c r="F260" s="42">
        <f ca="1" si="26" t="shared"/>
        <v>195813545.77157119</v>
      </c>
    </row>
    <row r="261" spans="1:6">
      <c r="A261" s="42">
        <v>45</v>
      </c>
      <c r="B261" s="43">
        <f si="21" t="shared"/>
        <v>44255</v>
      </c>
      <c r="C261" s="42">
        <f ca="1" si="25" t="shared"/>
        <v>13547999.866294228</v>
      </c>
      <c r="D261" s="42">
        <f ca="1" si="22" t="shared"/>
        <v>11155369.815595061</v>
      </c>
      <c r="E261" s="42">
        <f ca="1" si="23" t="shared"/>
        <v>2392630.0506991665</v>
      </c>
      <c r="F261" s="42">
        <f ca="1" si="26" t="shared"/>
        <v>184658175.95597613</v>
      </c>
    </row>
    <row r="262" spans="1:6">
      <c r="A262" s="42">
        <v>46</v>
      </c>
      <c r="B262" s="43">
        <f si="21" t="shared"/>
        <v>44285</v>
      </c>
      <c r="C262" s="42">
        <f ca="1" si="25" t="shared"/>
        <v>13547999.866294228</v>
      </c>
      <c r="D262" s="42">
        <f ca="1" si="22" t="shared"/>
        <v>11291676.386942232</v>
      </c>
      <c r="E262" s="42">
        <f ca="1" si="23" t="shared"/>
        <v>2256323.4793519955</v>
      </c>
      <c r="F262" s="42">
        <f ca="1" si="26" t="shared"/>
        <v>173366499.56903389</v>
      </c>
    </row>
    <row r="263" spans="1:6">
      <c r="A263" s="42">
        <v>47</v>
      </c>
      <c r="B263" s="43">
        <f si="21" t="shared"/>
        <v>44316</v>
      </c>
      <c r="C263" s="42">
        <f ca="1" si="25" t="shared"/>
        <v>13547999.866294228</v>
      </c>
      <c r="D263" s="42">
        <f ca="1" si="22" t="shared"/>
        <v>11429648.477380168</v>
      </c>
      <c r="E263" s="42">
        <f ca="1" si="23" t="shared"/>
        <v>2118351.3889140594</v>
      </c>
      <c r="F263" s="42">
        <f ca="1" si="26" t="shared"/>
        <v>161936851.09165373</v>
      </c>
    </row>
    <row r="264" spans="1:6">
      <c r="A264" s="42">
        <v>48</v>
      </c>
      <c r="B264" s="43">
        <f si="21" t="shared"/>
        <v>44346</v>
      </c>
      <c r="C264" s="42">
        <f ca="1" si="25" t="shared"/>
        <v>13547999.866294228</v>
      </c>
      <c r="D264" s="42">
        <f ca="1" si="22" t="shared"/>
        <v>11569306.437753398</v>
      </c>
      <c r="E264" s="42">
        <f ca="1" si="23" t="shared"/>
        <v>1978693.4285408296</v>
      </c>
      <c r="F264" s="42">
        <f ca="1" si="26" t="shared"/>
        <v>150367544.65390033</v>
      </c>
    </row>
    <row r="265" spans="1:6">
      <c r="A265" s="42">
        <v>49</v>
      </c>
      <c r="B265" s="43">
        <f si="21" t="shared"/>
        <v>44377</v>
      </c>
      <c r="C265" s="42">
        <f ca="1" si="25" t="shared"/>
        <v>13547999.866294228</v>
      </c>
      <c r="D265" s="42">
        <f ca="1" si="22" t="shared"/>
        <v>11710670.867571792</v>
      </c>
      <c r="E265" s="42">
        <f ca="1" si="23" t="shared"/>
        <v>1837328.9987224357</v>
      </c>
      <c r="F265" s="42">
        <f ca="1" si="26" t="shared"/>
        <v>138656873.78632852</v>
      </c>
    </row>
    <row r="266" spans="1:6">
      <c r="A266" s="42">
        <v>50</v>
      </c>
      <c r="B266" s="43">
        <f si="21" t="shared"/>
        <v>44407</v>
      </c>
      <c r="C266" s="42">
        <f ca="1" si="25" t="shared"/>
        <v>13547999.866294228</v>
      </c>
      <c r="D266" s="42">
        <f ca="1" si="22" t="shared"/>
        <v>11853762.618048983</v>
      </c>
      <c r="E266" s="42">
        <f ca="1" si="23" t="shared"/>
        <v>1694237.2482452453</v>
      </c>
      <c r="F266" s="42">
        <f ca="1" si="26" t="shared"/>
        <v>126803111.16827954</v>
      </c>
    </row>
    <row r="267" spans="1:6">
      <c r="A267" s="42">
        <v>51</v>
      </c>
      <c r="B267" s="43">
        <f si="21" t="shared"/>
        <v>44438</v>
      </c>
      <c r="C267" s="42">
        <f ca="1" si="25" t="shared"/>
        <v>13547999.866294228</v>
      </c>
      <c r="D267" s="42">
        <f ca="1" si="22" t="shared"/>
        <v>11998602.795177914</v>
      </c>
      <c r="E267" s="42">
        <f ca="1" si="23" t="shared"/>
        <v>1549397.0711163143</v>
      </c>
      <c r="F267" s="42">
        <f ca="1" si="26" t="shared"/>
        <v>114804508.37310162</v>
      </c>
    </row>
    <row r="268" spans="1:6">
      <c r="A268" s="42">
        <v>52</v>
      </c>
      <c r="B268" s="43">
        <f si="21" t="shared"/>
        <v>44469</v>
      </c>
      <c r="C268" s="42">
        <f ca="1" si="25" t="shared"/>
        <v>13547999.866294228</v>
      </c>
      <c r="D268" s="42">
        <f ca="1" si="22" t="shared"/>
        <v>12145212.762843968</v>
      </c>
      <c r="E268" s="42">
        <f ca="1" si="23" t="shared"/>
        <v>1402787.1034502587</v>
      </c>
      <c r="F268" s="42">
        <f ca="1" si="26" t="shared"/>
        <v>102659295.61025766</v>
      </c>
    </row>
    <row r="269" spans="1:6">
      <c r="A269" s="42">
        <v>53</v>
      </c>
      <c r="B269" s="43">
        <f si="21" t="shared"/>
        <v>44499</v>
      </c>
      <c r="C269" s="42">
        <f ca="1" si="25" t="shared"/>
        <v>13547999.866294228</v>
      </c>
      <c r="D269" s="42">
        <f ca="1" si="22" t="shared"/>
        <v>12293614.145976137</v>
      </c>
      <c r="E269" s="42">
        <f ca="1" si="23" t="shared"/>
        <v>1254385.7203180895</v>
      </c>
      <c r="F269" s="42">
        <f ca="1" si="26" t="shared"/>
        <v>90365681.464281514</v>
      </c>
    </row>
    <row r="270" spans="1:6">
      <c r="A270" s="42">
        <v>54</v>
      </c>
      <c r="B270" s="43">
        <f si="21" t="shared"/>
        <v>44530</v>
      </c>
      <c r="C270" s="42">
        <f ca="1" si="25" t="shared"/>
        <v>13547999.866294228</v>
      </c>
      <c r="D270" s="42">
        <f ca="1" si="22" t="shared"/>
        <v>12443828.833736688</v>
      </c>
      <c r="E270" s="42">
        <f ca="1" si="23" t="shared"/>
        <v>1104171.0325575387</v>
      </c>
      <c r="F270" s="42">
        <f ca="1" si="26" t="shared"/>
        <v>77921852.630544826</v>
      </c>
    </row>
    <row r="271" spans="1:6">
      <c r="A271" s="42">
        <v>55</v>
      </c>
      <c r="B271" s="43">
        <f si="21" t="shared"/>
        <v>44560</v>
      </c>
      <c r="C271" s="42">
        <f ca="1" si="25" t="shared"/>
        <v>13547999.866294228</v>
      </c>
      <c r="D271" s="42">
        <f ca="1" si="22" t="shared"/>
        <v>12595878.98274981</v>
      </c>
      <c r="E271" s="42">
        <f ca="1" si="23" t="shared"/>
        <v>952120.88354441675</v>
      </c>
      <c r="F271" s="42">
        <f ca="1" si="26" t="shared"/>
        <v>65325973.647795014</v>
      </c>
    </row>
    <row r="272" spans="1:6">
      <c r="A272" s="42">
        <v>56</v>
      </c>
      <c r="B272" s="43">
        <f si="21" t="shared"/>
        <v>44591</v>
      </c>
      <c r="C272" s="42">
        <f ca="1" si="25" t="shared"/>
        <v>13547999.866294228</v>
      </c>
      <c r="D272" s="42">
        <f ca="1" si="22" t="shared"/>
        <v>12749787.020369712</v>
      </c>
      <c r="E272" s="42">
        <f ca="1" si="23" t="shared"/>
        <v>798212.84592451539</v>
      </c>
      <c r="F272" s="42">
        <f ca="1" si="26" t="shared"/>
        <v>52576186.627425298</v>
      </c>
    </row>
    <row r="273" spans="1:6">
      <c r="A273" s="42">
        <v>57</v>
      </c>
      <c r="B273" s="43">
        <f si="21" t="shared"/>
        <v>44620</v>
      </c>
      <c r="C273" s="42">
        <f ca="1" si="25" t="shared"/>
        <v>13547999.866294228</v>
      </c>
      <c r="D273" s="42">
        <f ca="1" si="22" t="shared"/>
        <v>12905575.647988647</v>
      </c>
      <c r="E273" s="42">
        <f ca="1" si="23" t="shared"/>
        <v>642424.2183055795</v>
      </c>
      <c r="F273" s="42">
        <f ca="1" si="26" t="shared"/>
        <v>39670610.979436651</v>
      </c>
    </row>
    <row r="274" spans="1:6">
      <c r="A274" s="42">
        <v>58</v>
      </c>
      <c r="B274" s="43">
        <f si="21" t="shared"/>
        <v>44650</v>
      </c>
      <c r="C274" s="42">
        <f ca="1" si="25" t="shared"/>
        <v>13547999.866294228</v>
      </c>
      <c r="D274" s="42">
        <f ca="1" si="22" t="shared"/>
        <v>13063267.844385369</v>
      </c>
      <c r="E274" s="42">
        <f ca="1" si="23" t="shared"/>
        <v>484732.02190885803</v>
      </c>
      <c r="F274" s="42">
        <f ca="1" si="26" t="shared"/>
        <v>26607343.13505128</v>
      </c>
    </row>
    <row r="275" spans="1:6">
      <c r="A275" s="42">
        <v>59</v>
      </c>
      <c r="B275" s="43">
        <f si="21" t="shared"/>
        <v>44681</v>
      </c>
      <c r="C275" s="42">
        <f ca="1" si="25" t="shared"/>
        <v>13547999.866294228</v>
      </c>
      <c r="D275" s="42">
        <f ca="1" si="22" t="shared"/>
        <v>13222886.869114487</v>
      </c>
      <c r="E275" s="42">
        <f ca="1" si="23" t="shared"/>
        <v>325112.99717974075</v>
      </c>
      <c r="F275" s="42">
        <f ca="1" si="26" t="shared"/>
        <v>13384456.265936794</v>
      </c>
    </row>
    <row r="276" spans="1:6">
      <c r="A276" s="42">
        <v>60</v>
      </c>
      <c r="B276" s="43">
        <f si="21" t="shared"/>
        <v>44711</v>
      </c>
      <c r="C276" s="42">
        <f ca="1" si="25" t="shared"/>
        <v>13547999.866294228</v>
      </c>
      <c r="D276" s="42">
        <f ca="1" si="22" t="shared"/>
        <v>13384456.265937246</v>
      </c>
      <c r="E276" s="42">
        <f ca="1" si="23" t="shared"/>
        <v>163543.6003569804</v>
      </c>
      <c r="F276" s="42">
        <f ca="1" si="26" t="shared"/>
        <v>-4.5262277126312256E-7</v>
      </c>
    </row>
  </sheetData>
  <mergeCells count="2">
    <mergeCell ref="A1:F1"/>
    <mergeCell ref="A144:F144"/>
  </mergeCells>
  <pageMargins bottom="0.75" footer="0.3" header="0.3" left="0.7" right="0.7" top="0.75"/>
  <pageSetup orientation="portrait" paperSize="9" r:id="rId1"/>
  <legacyDrawing r:id="rId2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"/>
  <dimension ref="A1:G277"/>
  <sheetViews>
    <sheetView topLeftCell="A208" workbookViewId="0">
      <selection activeCell="B215" sqref="B215"/>
    </sheetView>
  </sheetViews>
  <sheetFormatPr defaultColWidth="9" defaultRowHeight="15"/>
  <cols>
    <col min="1" max="1" customWidth="true" width="26.42578125" collapsed="true"/>
    <col min="2" max="2" customWidth="true" width="16.0" collapsed="true"/>
    <col min="3" max="3" customWidth="true" width="26.140625" collapsed="true"/>
    <col min="4" max="4" customWidth="true" width="24.0" collapsed="true"/>
    <col min="5" max="5" customWidth="true" width="23.7109375" collapsed="true"/>
    <col min="6" max="6" customWidth="true" width="24.85546875" collapsed="true"/>
  </cols>
  <sheetData>
    <row ht="18.75" r="1" spans="1:6">
      <c r="A1" s="110" t="s">
        <v>88</v>
      </c>
      <c r="B1" s="110"/>
      <c r="C1" s="110"/>
      <c r="D1" s="110"/>
      <c r="E1" s="110"/>
      <c r="F1" s="110"/>
    </row>
    <row r="3" spans="1:6">
      <c r="A3" s="70" t="s">
        <v>33</v>
      </c>
      <c r="B3" s="83">
        <f>3693580</f>
        <v>3693580</v>
      </c>
      <c r="C3" s="70" t="s">
        <v>87</v>
      </c>
      <c r="E3" s="81" t="s">
        <v>86</v>
      </c>
      <c r="F3" s="77"/>
    </row>
    <row r="4" spans="1:6">
      <c r="A4" s="70" t="s">
        <v>34</v>
      </c>
      <c r="B4" s="82">
        <v>0.1</v>
      </c>
      <c r="C4" s="70" t="s">
        <v>85</v>
      </c>
      <c r="D4" s="70"/>
      <c r="E4" s="81" t="s">
        <v>84</v>
      </c>
      <c r="F4" s="77"/>
    </row>
    <row r="5" spans="1:6">
      <c r="A5" s="70" t="s">
        <v>35</v>
      </c>
      <c r="B5" s="70">
        <v>12</v>
      </c>
      <c r="C5" s="70" t="s">
        <v>83</v>
      </c>
      <c r="D5" s="70" t="s">
        <v>89</v>
      </c>
      <c r="E5" s="70"/>
      <c r="F5" s="77"/>
    </row>
    <row r="6" spans="1:6">
      <c r="A6" s="70" t="s">
        <v>36</v>
      </c>
      <c r="B6" s="70">
        <v>1</v>
      </c>
      <c r="C6" s="70" t="s">
        <v>82</v>
      </c>
      <c r="D6" s="70"/>
      <c r="E6" s="70"/>
      <c r="F6" s="77"/>
    </row>
    <row r="7" spans="1:6">
      <c r="A7" s="70" t="s">
        <v>37</v>
      </c>
      <c r="B7" s="80">
        <v>44562</v>
      </c>
      <c r="C7" s="70"/>
      <c r="D7" s="70"/>
      <c r="E7" s="70"/>
      <c r="F7" s="77"/>
    </row>
    <row r="8" spans="1:6">
      <c r="A8" s="70"/>
      <c r="B8" s="70"/>
      <c r="C8" s="70"/>
      <c r="D8" s="70"/>
      <c r="E8" s="70"/>
      <c r="F8" s="77"/>
    </row>
    <row r="9" spans="1:6">
      <c r="A9" s="70" t="s">
        <v>38</v>
      </c>
      <c r="B9" s="79">
        <f>B4/(52/B6)</f>
        <v>1.9230769230769232E-3</v>
      </c>
      <c r="C9" s="70" t="s">
        <v>81</v>
      </c>
      <c r="D9" s="70"/>
      <c r="F9" s="77"/>
    </row>
    <row r="10" spans="1:6">
      <c r="A10" s="70" t="s">
        <v>39</v>
      </c>
      <c r="B10" s="78">
        <f>52</f>
        <v>52</v>
      </c>
      <c r="C10" s="70" t="s">
        <v>80</v>
      </c>
      <c r="D10" s="70"/>
      <c r="E10" s="70"/>
      <c r="F10" s="77"/>
    </row>
    <row r="11" spans="1:6">
      <c r="A11" s="70" t="s">
        <v>79</v>
      </c>
      <c r="B11" s="78">
        <f>B3*-1</f>
        <v>-3693580</v>
      </c>
      <c r="C11" s="70" t="s">
        <v>78</v>
      </c>
      <c r="D11" s="70"/>
      <c r="E11" s="70"/>
      <c r="F11" s="77"/>
    </row>
    <row r="12" spans="1:6">
      <c r="A12" s="70" t="s">
        <v>40</v>
      </c>
      <c r="B12" s="78">
        <v>0</v>
      </c>
      <c r="C12" s="70" t="s">
        <v>77</v>
      </c>
      <c r="D12" s="70"/>
      <c r="E12" s="70"/>
      <c r="F12" s="77"/>
    </row>
    <row r="13" spans="1:6">
      <c r="A13" s="68" t="s">
        <v>76</v>
      </c>
      <c r="B13" s="68">
        <v>0</v>
      </c>
      <c r="C13" s="68" t="s">
        <v>75</v>
      </c>
      <c r="D13" s="70"/>
      <c r="E13" s="70"/>
      <c r="F13" s="76"/>
    </row>
    <row r="14" spans="1:6">
      <c r="A14" s="68" t="s">
        <v>65</v>
      </c>
      <c r="B14" s="68">
        <f>PMT(B9,B10,B11,B12,B13)</f>
        <v>74709.305733464949</v>
      </c>
      <c r="C14" s="73"/>
      <c r="D14" s="70"/>
      <c r="E14" s="70"/>
      <c r="F14" s="70"/>
    </row>
    <row r="15" spans="1:6">
      <c r="A15" s="67"/>
      <c r="B15" s="67"/>
      <c r="C15" s="67"/>
      <c r="D15" s="67"/>
      <c r="E15" s="67">
        <f>SUM(E17:E28)</f>
        <v>76600.422241118111</v>
      </c>
      <c r="F15" s="66" t="s">
        <v>64</v>
      </c>
    </row>
    <row r="16" spans="1:6">
      <c r="A16" s="66" t="s">
        <v>63</v>
      </c>
      <c r="B16" s="66" t="s">
        <v>62</v>
      </c>
      <c r="C16" s="66" t="s">
        <v>61</v>
      </c>
      <c r="D16" s="66" t="s">
        <v>60</v>
      </c>
      <c r="E16" s="66" t="s">
        <v>59</v>
      </c>
      <c r="F16" s="66">
        <f>B3</f>
        <v>3693580</v>
      </c>
    </row>
    <row r="17" spans="1:6">
      <c r="A17" s="64">
        <v>1</v>
      </c>
      <c r="B17" s="65">
        <f ref="B17:B48" si="0" t="shared">EDATE($B$7,$B$6*A17)</f>
        <v>44593</v>
      </c>
      <c r="C17" s="64">
        <f>B14</f>
        <v>74709.305733464949</v>
      </c>
      <c r="D17" s="64">
        <f ref="D17:D48" si="1" t="shared">C17-E17</f>
        <v>67606.267271926481</v>
      </c>
      <c r="E17" s="64">
        <f ref="E17:E48" si="2" t="shared">F16*$B$9</f>
        <v>7103.0384615384619</v>
      </c>
      <c r="F17" s="64">
        <f ref="F17:F48" si="3" t="shared">F16-D17</f>
        <v>3625973.7327280734</v>
      </c>
    </row>
    <row r="18" spans="1:6">
      <c r="A18" s="64">
        <v>2</v>
      </c>
      <c r="B18" s="65">
        <f si="0" t="shared"/>
        <v>44621</v>
      </c>
      <c r="C18" s="64">
        <f ref="C18:C49" si="4" t="shared">$C$17</f>
        <v>74709.305733464949</v>
      </c>
      <c r="D18" s="64">
        <f si="1" t="shared"/>
        <v>67736.279324372503</v>
      </c>
      <c r="E18" s="64">
        <f si="2" t="shared"/>
        <v>6973.0264090924493</v>
      </c>
      <c r="F18" s="64">
        <f si="3" t="shared"/>
        <v>3558237.4534037011</v>
      </c>
    </row>
    <row r="19" spans="1:6">
      <c r="A19" s="64">
        <v>3</v>
      </c>
      <c r="B19" s="65">
        <f si="0" t="shared"/>
        <v>44652</v>
      </c>
      <c r="C19" s="64">
        <f si="4" t="shared"/>
        <v>74709.305733464949</v>
      </c>
      <c r="D19" s="64">
        <f si="1" t="shared"/>
        <v>67866.541399996291</v>
      </c>
      <c r="E19" s="64">
        <f si="2" t="shared"/>
        <v>6842.7643334686563</v>
      </c>
      <c r="F19" s="64">
        <f si="3" t="shared"/>
        <v>3490370.9120037048</v>
      </c>
    </row>
    <row r="20" spans="1:6">
      <c r="A20" s="64">
        <v>4</v>
      </c>
      <c r="B20" s="65">
        <f si="0" t="shared"/>
        <v>44682</v>
      </c>
      <c r="C20" s="64">
        <f si="4" t="shared"/>
        <v>74709.305733464949</v>
      </c>
      <c r="D20" s="64">
        <f si="1" t="shared"/>
        <v>67997.053979611665</v>
      </c>
      <c r="E20" s="64">
        <f si="2" t="shared"/>
        <v>6712.2517538532793</v>
      </c>
      <c r="F20" s="64">
        <f si="3" t="shared"/>
        <v>3422373.8580240933</v>
      </c>
    </row>
    <row r="21" spans="1:6">
      <c r="A21" s="64">
        <v>5</v>
      </c>
      <c r="B21" s="65">
        <f si="0" t="shared"/>
        <v>44713</v>
      </c>
      <c r="C21" s="64">
        <f si="4" t="shared"/>
        <v>74709.305733464949</v>
      </c>
      <c r="D21" s="64">
        <f si="1" t="shared"/>
        <v>68127.81754495707</v>
      </c>
      <c r="E21" s="64">
        <f si="2" t="shared"/>
        <v>6581.4881885078721</v>
      </c>
      <c r="F21" s="64">
        <f si="3" t="shared"/>
        <v>3354246.0404791362</v>
      </c>
    </row>
    <row r="22" spans="1:6">
      <c r="A22" s="64">
        <v>6</v>
      </c>
      <c r="B22" s="65">
        <f si="0" t="shared"/>
        <v>44743</v>
      </c>
      <c r="C22" s="64">
        <f si="4" t="shared"/>
        <v>74709.305733464949</v>
      </c>
      <c r="D22" s="64">
        <f si="1" t="shared"/>
        <v>68258.832578697373</v>
      </c>
      <c r="E22" s="64">
        <f si="2" t="shared"/>
        <v>6450.4731547675701</v>
      </c>
      <c r="F22" s="64">
        <f si="3" t="shared"/>
        <v>3285987.2079004389</v>
      </c>
    </row>
    <row r="23" spans="1:6">
      <c r="A23" s="64">
        <v>7</v>
      </c>
      <c r="B23" s="65">
        <f si="0" t="shared"/>
        <v>44774</v>
      </c>
      <c r="C23" s="64">
        <f si="4" t="shared"/>
        <v>74709.305733464949</v>
      </c>
      <c r="D23" s="64">
        <f si="1" t="shared"/>
        <v>68390.099564425647</v>
      </c>
      <c r="E23" s="64">
        <f si="2" t="shared"/>
        <v>6319.2061690393057</v>
      </c>
      <c r="F23" s="64">
        <f si="3" t="shared"/>
        <v>3217597.1083360133</v>
      </c>
    </row>
    <row r="24" spans="1:6">
      <c r="A24" s="64">
        <v>8</v>
      </c>
      <c r="B24" s="65">
        <f si="0" t="shared"/>
        <v>44805</v>
      </c>
      <c r="C24" s="64">
        <f si="4" t="shared"/>
        <v>74709.305733464949</v>
      </c>
      <c r="D24" s="64">
        <f si="1" t="shared"/>
        <v>68521.618986664922</v>
      </c>
      <c r="E24" s="64">
        <f si="2" t="shared"/>
        <v>6187.6867468000255</v>
      </c>
      <c r="F24" s="64">
        <f si="3" t="shared"/>
        <v>3149075.4893493485</v>
      </c>
    </row>
    <row r="25" spans="1:6">
      <c r="A25" s="64">
        <v>9</v>
      </c>
      <c r="B25" s="65">
        <f si="0" t="shared"/>
        <v>44835</v>
      </c>
      <c r="C25" s="64">
        <f si="4" t="shared"/>
        <v>74709.305733464949</v>
      </c>
      <c r="D25" s="64">
        <f si="1" t="shared"/>
        <v>68653.391330870043</v>
      </c>
      <c r="E25" s="64">
        <f si="2" t="shared"/>
        <v>6055.9144025949008</v>
      </c>
      <c r="F25" s="64">
        <f si="3" t="shared"/>
        <v>3080422.0980184786</v>
      </c>
    </row>
    <row r="26" spans="1:6">
      <c r="A26" s="64">
        <v>10</v>
      </c>
      <c r="B26" s="65">
        <f si="0" t="shared"/>
        <v>44866</v>
      </c>
      <c r="C26" s="64">
        <f si="4" t="shared"/>
        <v>74709.305733464949</v>
      </c>
      <c r="D26" s="64">
        <f si="1" t="shared"/>
        <v>68785.417083429405</v>
      </c>
      <c r="E26" s="64">
        <f si="2" t="shared"/>
        <v>5923.8886500355366</v>
      </c>
      <c r="F26" s="64">
        <f si="3" t="shared"/>
        <v>3011636.6809350494</v>
      </c>
    </row>
    <row r="27" spans="1:6">
      <c r="A27" s="64">
        <v>11</v>
      </c>
      <c r="B27" s="65">
        <f si="0" t="shared"/>
        <v>44896</v>
      </c>
      <c r="C27" s="64">
        <f si="4" t="shared"/>
        <v>74709.305733464949</v>
      </c>
      <c r="D27" s="64">
        <f si="1" t="shared"/>
        <v>68917.696731666772</v>
      </c>
      <c r="E27" s="64">
        <f si="2" t="shared"/>
        <v>5791.6090017981724</v>
      </c>
      <c r="F27" s="64">
        <f si="3" t="shared"/>
        <v>2942718.9842033829</v>
      </c>
    </row>
    <row r="28" spans="1:6">
      <c r="A28" s="64">
        <v>12</v>
      </c>
      <c r="B28" s="65">
        <f si="0" t="shared"/>
        <v>44927</v>
      </c>
      <c r="C28" s="64">
        <f si="4" t="shared"/>
        <v>74709.305733464949</v>
      </c>
      <c r="D28" s="64">
        <f si="1" t="shared"/>
        <v>69050.230763843065</v>
      </c>
      <c r="E28" s="64">
        <f si="2" t="shared"/>
        <v>5659.07496962189</v>
      </c>
      <c r="F28" s="64">
        <f si="3" t="shared"/>
        <v>2873668.7534395396</v>
      </c>
    </row>
    <row r="29" spans="1:6">
      <c r="A29" s="64">
        <v>13</v>
      </c>
      <c r="B29" s="65">
        <f si="0" t="shared"/>
        <v>44958</v>
      </c>
      <c r="C29" s="64">
        <f si="4" t="shared"/>
        <v>74709.305733464949</v>
      </c>
      <c r="D29" s="64">
        <f si="1" t="shared"/>
        <v>69183.019669158137</v>
      </c>
      <c r="E29" s="64">
        <f si="2" t="shared"/>
        <v>5526.286064306807</v>
      </c>
      <c r="F29" s="64">
        <f si="3" t="shared"/>
        <v>2804485.7337703817</v>
      </c>
    </row>
    <row r="30" spans="1:6">
      <c r="A30" s="64">
        <v>14</v>
      </c>
      <c r="B30" s="65">
        <f si="0" t="shared"/>
        <v>44986</v>
      </c>
      <c r="C30" s="64">
        <f si="4" t="shared"/>
        <v>74709.305733464949</v>
      </c>
      <c r="D30" s="64">
        <f si="1" t="shared"/>
        <v>69316.063937752682</v>
      </c>
      <c r="E30" s="64">
        <f si="2" t="shared"/>
        <v>5393.2417957122725</v>
      </c>
      <c r="F30" s="64">
        <f si="3" t="shared"/>
        <v>2735169.6698326292</v>
      </c>
    </row>
    <row r="31" spans="1:6">
      <c r="A31" s="64">
        <v>15</v>
      </c>
      <c r="B31" s="65">
        <f si="0" t="shared"/>
        <v>45017</v>
      </c>
      <c r="C31" s="64">
        <f si="4" t="shared"/>
        <v>74709.305733464949</v>
      </c>
      <c r="D31" s="64">
        <f si="1" t="shared"/>
        <v>69449.364060709893</v>
      </c>
      <c r="E31" s="64">
        <f si="2" t="shared"/>
        <v>5259.9416727550561</v>
      </c>
      <c r="F31" s="64">
        <f si="3" t="shared"/>
        <v>2665720.3057719194</v>
      </c>
    </row>
    <row r="32" spans="1:6">
      <c r="A32" s="64">
        <v>16</v>
      </c>
      <c r="B32" s="65">
        <f si="0" t="shared"/>
        <v>45047</v>
      </c>
      <c r="C32" s="64">
        <f si="4" t="shared"/>
        <v>74709.305733464949</v>
      </c>
      <c r="D32" s="64">
        <f si="1" t="shared"/>
        <v>69582.92053005741</v>
      </c>
      <c r="E32" s="64">
        <f si="2" t="shared"/>
        <v>5126.385203407538</v>
      </c>
      <c r="F32" s="64">
        <f si="3" t="shared"/>
        <v>2596137.3852418619</v>
      </c>
    </row>
    <row r="33" spans="1:6">
      <c r="A33" s="64">
        <v>17</v>
      </c>
      <c r="B33" s="65">
        <f si="0" t="shared"/>
        <v>45078</v>
      </c>
      <c r="C33" s="64">
        <f si="4" t="shared"/>
        <v>74709.305733464949</v>
      </c>
      <c r="D33" s="64">
        <f si="1" t="shared"/>
        <v>69716.733838769054</v>
      </c>
      <c r="E33" s="64">
        <f si="2" t="shared"/>
        <v>4992.5718946958887</v>
      </c>
      <c r="F33" s="64">
        <f si="3" t="shared"/>
        <v>2526420.6514030928</v>
      </c>
    </row>
    <row r="34" spans="1:6">
      <c r="A34" s="64">
        <v>18</v>
      </c>
      <c r="B34" s="65">
        <f si="0" t="shared"/>
        <v>45108</v>
      </c>
      <c r="C34" s="64">
        <f si="4" t="shared"/>
        <v>74709.305733464949</v>
      </c>
      <c r="D34" s="64">
        <f si="1" t="shared"/>
        <v>69850.804480766688</v>
      </c>
      <c r="E34" s="64">
        <f si="2" t="shared"/>
        <v>4858.5012526982555</v>
      </c>
      <c r="F34" s="64">
        <f si="3" t="shared"/>
        <v>2456569.8469223259</v>
      </c>
    </row>
    <row r="35" spans="1:6">
      <c r="A35" s="64">
        <v>19</v>
      </c>
      <c r="B35" s="65">
        <f si="0" t="shared"/>
        <v>45139</v>
      </c>
      <c r="C35" s="64">
        <f si="4" t="shared"/>
        <v>74709.305733464949</v>
      </c>
      <c r="D35" s="64">
        <f si="1" t="shared"/>
        <v>69985.132950922009</v>
      </c>
      <c r="E35" s="64">
        <f si="2" t="shared"/>
        <v>4724.1727825429343</v>
      </c>
      <c r="F35" s="64">
        <f si="3" t="shared"/>
        <v>2386584.7139714039</v>
      </c>
    </row>
    <row r="36" spans="1:6">
      <c r="A36" s="64">
        <v>20</v>
      </c>
      <c r="B36" s="65">
        <f si="0" t="shared"/>
        <v>45170</v>
      </c>
      <c r="C36" s="64">
        <f si="4" t="shared"/>
        <v>74709.305733464949</v>
      </c>
      <c r="D36" s="64">
        <f si="1" t="shared"/>
        <v>70119.719745058406</v>
      </c>
      <c r="E36" s="64">
        <f si="2" t="shared"/>
        <v>4589.5859884065458</v>
      </c>
      <c r="F36" s="64">
        <f si="3" t="shared"/>
        <v>2316464.9942263453</v>
      </c>
    </row>
    <row r="37" spans="1:6">
      <c r="A37" s="64">
        <v>21</v>
      </c>
      <c r="B37" s="65">
        <f si="0" t="shared"/>
        <v>45200</v>
      </c>
      <c r="C37" s="64">
        <f si="4" t="shared"/>
        <v>74709.305733464949</v>
      </c>
      <c r="D37" s="64">
        <f si="1" t="shared"/>
        <v>70254.565359952743</v>
      </c>
      <c r="E37" s="64">
        <f si="2" t="shared"/>
        <v>4454.7403735122025</v>
      </c>
      <c r="F37" s="64">
        <f si="3" t="shared"/>
        <v>2246210.4288663925</v>
      </c>
    </row>
    <row r="38" spans="1:6">
      <c r="A38" s="64">
        <v>22</v>
      </c>
      <c r="B38" s="65">
        <f si="0" t="shared"/>
        <v>45231</v>
      </c>
      <c r="C38" s="64">
        <f si="4" t="shared"/>
        <v>74709.305733464949</v>
      </c>
      <c r="D38" s="64">
        <f si="1" t="shared"/>
        <v>70389.670293337273</v>
      </c>
      <c r="E38" s="64">
        <f si="2" t="shared"/>
        <v>4319.6354401276776</v>
      </c>
      <c r="F38" s="64">
        <f si="3" t="shared"/>
        <v>2175820.7585730553</v>
      </c>
    </row>
    <row r="39" spans="1:6">
      <c r="A39" s="64">
        <v>23</v>
      </c>
      <c r="B39" s="65">
        <f si="0" t="shared"/>
        <v>45261</v>
      </c>
      <c r="C39" s="64">
        <f si="4" t="shared"/>
        <v>74709.305733464949</v>
      </c>
      <c r="D39" s="64">
        <f si="1" t="shared"/>
        <v>70525.035043901386</v>
      </c>
      <c r="E39" s="64">
        <f si="2" t="shared"/>
        <v>4184.2706895635683</v>
      </c>
      <c r="F39" s="64">
        <f si="3" t="shared"/>
        <v>2105295.723529154</v>
      </c>
    </row>
    <row r="40" spans="1:6">
      <c r="A40" s="64">
        <v>24</v>
      </c>
      <c r="B40" s="65">
        <f si="0" t="shared"/>
        <v>45292</v>
      </c>
      <c r="C40" s="64">
        <f si="4" t="shared"/>
        <v>74709.305733464949</v>
      </c>
      <c r="D40" s="64">
        <f si="1" t="shared"/>
        <v>70660.660111293502</v>
      </c>
      <c r="E40" s="64">
        <f si="2" t="shared"/>
        <v>4048.6456221714502</v>
      </c>
      <c r="F40" s="64">
        <f si="3" t="shared"/>
        <v>2034635.0634178605</v>
      </c>
    </row>
    <row r="41" spans="1:6">
      <c r="A41" s="64">
        <v>25</v>
      </c>
      <c r="B41" s="65">
        <f si="0" t="shared"/>
        <v>45323</v>
      </c>
      <c r="C41" s="64">
        <f si="4" t="shared"/>
        <v>74709.305733464949</v>
      </c>
      <c r="D41" s="64">
        <f si="1" t="shared"/>
        <v>70796.545996122906</v>
      </c>
      <c r="E41" s="64">
        <f si="2" t="shared"/>
        <v>3912.7597373420399</v>
      </c>
      <c r="F41" s="64">
        <f si="3" t="shared"/>
        <v>1963838.5174217375</v>
      </c>
    </row>
    <row r="42" spans="1:6">
      <c r="A42" s="64">
        <v>26</v>
      </c>
      <c r="B42" s="65">
        <f si="0" t="shared"/>
        <v>45352</v>
      </c>
      <c r="C42" s="64">
        <f si="4" t="shared"/>
        <v>74709.305733464949</v>
      </c>
      <c r="D42" s="64">
        <f si="1" t="shared"/>
        <v>70932.693199961606</v>
      </c>
      <c r="E42" s="64">
        <f si="2" t="shared"/>
        <v>3776.6125335033416</v>
      </c>
      <c r="F42" s="64">
        <f si="3" t="shared"/>
        <v>1892905.8242217759</v>
      </c>
    </row>
    <row r="43" spans="1:6">
      <c r="A43" s="64">
        <v>27</v>
      </c>
      <c r="B43" s="65">
        <f si="0" t="shared"/>
        <v>45383</v>
      </c>
      <c r="C43" s="64">
        <f si="4" t="shared"/>
        <v>74709.305733464949</v>
      </c>
      <c r="D43" s="64">
        <f si="1" t="shared"/>
        <v>71069.102225346156</v>
      </c>
      <c r="E43" s="64">
        <f si="2" t="shared"/>
        <v>3640.2035081188001</v>
      </c>
      <c r="F43" s="64">
        <f si="3" t="shared"/>
        <v>1821836.7219964296</v>
      </c>
    </row>
    <row r="44" spans="1:6">
      <c r="A44" s="64">
        <v>28</v>
      </c>
      <c r="B44" s="65">
        <f si="0" t="shared"/>
        <v>45413</v>
      </c>
      <c r="C44" s="64">
        <f si="4" t="shared"/>
        <v>74709.305733464949</v>
      </c>
      <c r="D44" s="64">
        <f si="1" t="shared"/>
        <v>71205.773575779502</v>
      </c>
      <c r="E44" s="64">
        <f si="2" t="shared"/>
        <v>3503.5321576854417</v>
      </c>
      <c r="F44" s="64">
        <f si="3" t="shared"/>
        <v>1750630.9484206501</v>
      </c>
    </row>
    <row r="45" spans="1:6">
      <c r="A45" s="64">
        <v>29</v>
      </c>
      <c r="B45" s="65">
        <f si="0" t="shared"/>
        <v>45444</v>
      </c>
      <c r="C45" s="64">
        <f si="4" t="shared"/>
        <v>74709.305733464949</v>
      </c>
      <c r="D45" s="64">
        <f si="1" t="shared"/>
        <v>71342.707755732932</v>
      </c>
      <c r="E45" s="64">
        <f si="2" t="shared"/>
        <v>3366.5979777320194</v>
      </c>
      <c r="F45" s="64">
        <f si="3" t="shared"/>
        <v>1679288.240664917</v>
      </c>
    </row>
    <row r="46" spans="1:6">
      <c r="A46" s="64">
        <v>30</v>
      </c>
      <c r="B46" s="65">
        <f si="0" t="shared"/>
        <v>45474</v>
      </c>
      <c r="C46" s="64">
        <f si="4" t="shared"/>
        <v>74709.305733464949</v>
      </c>
      <c r="D46" s="64">
        <f si="1" t="shared"/>
        <v>71479.905270647796</v>
      </c>
      <c r="E46" s="64">
        <f si="2" t="shared"/>
        <v>3229.4004628171483</v>
      </c>
      <c r="F46" s="64">
        <f si="3" t="shared"/>
        <v>1607808.3353942693</v>
      </c>
    </row>
    <row r="47" spans="1:6">
      <c r="A47" s="64">
        <v>31</v>
      </c>
      <c r="B47" s="65">
        <f si="0" t="shared"/>
        <v>45505</v>
      </c>
      <c r="C47" s="64">
        <f si="4" t="shared"/>
        <v>74709.305733464949</v>
      </c>
      <c r="D47" s="64">
        <f si="1" t="shared"/>
        <v>71617.36662693751</v>
      </c>
      <c r="E47" s="64">
        <f si="2" t="shared"/>
        <v>3091.9391065274413</v>
      </c>
      <c r="F47" s="64">
        <f si="3" t="shared"/>
        <v>1536190.9687673319</v>
      </c>
    </row>
    <row r="48" spans="1:6">
      <c r="A48" s="64">
        <v>32</v>
      </c>
      <c r="B48" s="65">
        <f si="0" t="shared"/>
        <v>45536</v>
      </c>
      <c r="C48" s="64">
        <f si="4" t="shared"/>
        <v>74709.305733464949</v>
      </c>
      <c r="D48" s="64">
        <f si="1" t="shared"/>
        <v>71755.092331989305</v>
      </c>
      <c r="E48" s="64">
        <f si="2" t="shared"/>
        <v>2954.2134014756384</v>
      </c>
      <c r="F48" s="64">
        <f si="3" t="shared"/>
        <v>1464435.8764353427</v>
      </c>
    </row>
    <row r="49" spans="1:6">
      <c r="A49" s="64">
        <v>33</v>
      </c>
      <c r="B49" s="65">
        <f ref="B49:B68" si="5" t="shared">EDATE($B$7,$B$6*A49)</f>
        <v>45566</v>
      </c>
      <c r="C49" s="64">
        <f si="4" t="shared"/>
        <v>74709.305733464949</v>
      </c>
      <c r="D49" s="64">
        <f ref="D49:D68" si="6" t="shared">C49-E49</f>
        <v>71893.082894166218</v>
      </c>
      <c r="E49" s="64">
        <f ref="E49:E68" si="7" t="shared">F48*$B$9</f>
        <v>2816.2228392987363</v>
      </c>
      <c r="F49" s="64">
        <f ref="F49:F68" si="8" t="shared">F48-D49</f>
        <v>1392542.7935411765</v>
      </c>
    </row>
    <row r="50" spans="1:6">
      <c r="A50" s="64">
        <v>34</v>
      </c>
      <c r="B50" s="65">
        <f si="5" t="shared"/>
        <v>45597</v>
      </c>
      <c r="C50" s="64">
        <f ref="C50:C68" si="9" t="shared">$C$17</f>
        <v>74709.305733464949</v>
      </c>
      <c r="D50" s="64">
        <f si="6" t="shared"/>
        <v>72031.338822808844</v>
      </c>
      <c r="E50" s="64">
        <f si="7" t="shared"/>
        <v>2677.9669106561087</v>
      </c>
      <c r="F50" s="64">
        <f si="8" t="shared"/>
        <v>1320511.4547183677</v>
      </c>
    </row>
    <row r="51" spans="1:6">
      <c r="A51" s="64">
        <v>35</v>
      </c>
      <c r="B51" s="65">
        <f si="5" t="shared"/>
        <v>45627</v>
      </c>
      <c r="C51" s="64">
        <f si="9" t="shared"/>
        <v>74709.305733464949</v>
      </c>
      <c r="D51" s="64">
        <f si="6" t="shared"/>
        <v>72169.860628237322</v>
      </c>
      <c r="E51" s="64">
        <f si="7" t="shared"/>
        <v>2539.4451052276304</v>
      </c>
      <c r="F51" s="64">
        <f si="8" t="shared"/>
        <v>1248341.5940901304</v>
      </c>
    </row>
    <row r="52" spans="1:6">
      <c r="A52" s="64">
        <v>36</v>
      </c>
      <c r="B52" s="65">
        <f si="5" t="shared"/>
        <v>45658</v>
      </c>
      <c r="C52" s="64">
        <f si="9" t="shared"/>
        <v>74709.305733464949</v>
      </c>
      <c r="D52" s="64">
        <f si="6" t="shared"/>
        <v>72308.648821753159</v>
      </c>
      <c r="E52" s="64">
        <f si="7" t="shared"/>
        <v>2400.6569117117892</v>
      </c>
      <c r="F52" s="64">
        <f si="8" t="shared"/>
        <v>1176032.9452683772</v>
      </c>
    </row>
    <row r="53" spans="1:6">
      <c r="A53" s="64">
        <v>37</v>
      </c>
      <c r="B53" s="65">
        <f si="5" t="shared"/>
        <v>45689</v>
      </c>
      <c r="C53" s="64">
        <f si="9" t="shared"/>
        <v>74709.305733464949</v>
      </c>
      <c r="D53" s="64">
        <f si="6" t="shared"/>
        <v>72447.703915641148</v>
      </c>
      <c r="E53" s="64">
        <f si="7" t="shared"/>
        <v>2261.6018178238023</v>
      </c>
      <c r="F53" s="64">
        <f si="8" t="shared"/>
        <v>1103585.241352736</v>
      </c>
    </row>
    <row r="54" spans="1:6">
      <c r="A54" s="64">
        <v>38</v>
      </c>
      <c r="B54" s="65">
        <f si="5" t="shared"/>
        <v>45717</v>
      </c>
      <c r="C54" s="64">
        <f si="9" t="shared"/>
        <v>74709.305733464949</v>
      </c>
      <c r="D54" s="64">
        <f si="6" t="shared"/>
        <v>72587.026423171221</v>
      </c>
      <c r="E54" s="64">
        <f si="7" t="shared"/>
        <v>2122.279310293723</v>
      </c>
      <c r="F54" s="64">
        <f si="8" t="shared"/>
        <v>1030998.2149295649</v>
      </c>
    </row>
    <row r="55" spans="1:6">
      <c r="A55" s="64">
        <v>39</v>
      </c>
      <c r="B55" s="65">
        <f si="5" t="shared"/>
        <v>45748</v>
      </c>
      <c r="C55" s="64">
        <f si="9" t="shared"/>
        <v>74709.305733464949</v>
      </c>
      <c r="D55" s="64">
        <f si="6" t="shared"/>
        <v>72726.616858600406</v>
      </c>
      <c r="E55" s="64">
        <f si="7" t="shared"/>
        <v>1982.6888748645479</v>
      </c>
      <c r="F55" s="64">
        <f si="8" t="shared"/>
        <v>958271.59807096445</v>
      </c>
    </row>
    <row r="56" spans="1:6">
      <c r="A56" s="64">
        <v>40</v>
      </c>
      <c r="B56" s="65">
        <f si="5" t="shared"/>
        <v>45778</v>
      </c>
      <c r="C56" s="64">
        <f si="9" t="shared"/>
        <v>74709.305733464949</v>
      </c>
      <c r="D56" s="64">
        <f si="6" t="shared"/>
        <v>72866.475737174638</v>
      </c>
      <c r="E56" s="64">
        <f si="7" t="shared"/>
        <v>1842.8299962903163</v>
      </c>
      <c r="F56" s="64">
        <f si="8" t="shared"/>
        <v>885405.12233378983</v>
      </c>
    </row>
    <row r="57" spans="1:6">
      <c r="A57" s="64">
        <v>41</v>
      </c>
      <c r="B57" s="65">
        <f si="5" t="shared"/>
        <v>45809</v>
      </c>
      <c r="C57" s="64">
        <f si="9" t="shared"/>
        <v>74709.305733464949</v>
      </c>
      <c r="D57" s="64">
        <f si="6" t="shared"/>
        <v>73006.603575130735</v>
      </c>
      <c r="E57" s="64">
        <f si="7" t="shared"/>
        <v>1702.7021583342114</v>
      </c>
      <c r="F57" s="64">
        <f si="8" t="shared"/>
        <v>812398.51875865913</v>
      </c>
    </row>
    <row r="58" spans="1:6">
      <c r="A58" s="64">
        <v>42</v>
      </c>
      <c r="B58" s="65">
        <f si="5" t="shared"/>
        <v>45839</v>
      </c>
      <c r="C58" s="64">
        <f si="9" t="shared"/>
        <v>74709.305733464949</v>
      </c>
      <c r="D58" s="64">
        <f si="6" t="shared"/>
        <v>73147.000889698291</v>
      </c>
      <c r="E58" s="64">
        <f si="7" t="shared"/>
        <v>1562.3048437666523</v>
      </c>
      <c r="F58" s="64">
        <f si="8" t="shared"/>
        <v>739251.51786896086</v>
      </c>
    </row>
    <row r="59" spans="1:6">
      <c r="A59" s="64">
        <v>43</v>
      </c>
      <c r="B59" s="65">
        <f si="5" t="shared"/>
        <v>45870</v>
      </c>
      <c r="C59" s="64">
        <f si="9" t="shared"/>
        <v>74709.305733464949</v>
      </c>
      <c r="D59" s="64">
        <f si="6" t="shared"/>
        <v>73287.668199101565</v>
      </c>
      <c r="E59" s="64">
        <f si="7" t="shared"/>
        <v>1421.6375343633863</v>
      </c>
      <c r="F59" s="64">
        <f si="8" t="shared"/>
        <v>665963.84966985928</v>
      </c>
    </row>
    <row r="60" spans="1:6">
      <c r="A60" s="64">
        <v>44</v>
      </c>
      <c r="B60" s="65">
        <f si="5" t="shared"/>
        <v>45901</v>
      </c>
      <c r="C60" s="64">
        <f si="9" t="shared"/>
        <v>74709.305733464949</v>
      </c>
      <c r="D60" s="64">
        <f si="6" t="shared"/>
        <v>73428.606022561376</v>
      </c>
      <c r="E60" s="64">
        <f si="7" t="shared"/>
        <v>1280.6997109035756</v>
      </c>
      <c r="F60" s="64">
        <f si="8" t="shared"/>
        <v>592535.24364729784</v>
      </c>
    </row>
    <row r="61" spans="1:6">
      <c r="A61" s="64">
        <v>45</v>
      </c>
      <c r="B61" s="65">
        <f si="5" t="shared"/>
        <v>45931</v>
      </c>
      <c r="C61" s="64">
        <f si="9" t="shared"/>
        <v>74709.305733464949</v>
      </c>
      <c r="D61" s="64">
        <f si="6" t="shared"/>
        <v>73569.814880297068</v>
      </c>
      <c r="E61" s="64">
        <f si="7" t="shared"/>
        <v>1139.4908531678805</v>
      </c>
      <c r="F61" s="64">
        <f si="8" t="shared"/>
        <v>518965.42876700079</v>
      </c>
    </row>
    <row r="62" spans="1:6">
      <c r="A62" s="64">
        <v>46</v>
      </c>
      <c r="B62" s="65">
        <f si="5" t="shared"/>
        <v>45962</v>
      </c>
      <c r="C62" s="64">
        <f si="9" t="shared"/>
        <v>74709.305733464949</v>
      </c>
      <c r="D62" s="64">
        <f si="6" t="shared"/>
        <v>73711.295293528412</v>
      </c>
      <c r="E62" s="64">
        <f si="7" t="shared"/>
        <v>998.01043993654002</v>
      </c>
      <c r="F62" s="64">
        <f si="8" t="shared"/>
        <v>445254.13347347238</v>
      </c>
    </row>
    <row r="63" spans="1:6">
      <c r="A63" s="64">
        <v>47</v>
      </c>
      <c r="B63" s="65">
        <f si="5" t="shared"/>
        <v>45992</v>
      </c>
      <c r="C63" s="64">
        <f si="9" t="shared"/>
        <v>74709.305733464949</v>
      </c>
      <c r="D63" s="64">
        <f si="6" t="shared"/>
        <v>73853.047784477501</v>
      </c>
      <c r="E63" s="64">
        <f si="7" t="shared"/>
        <v>856.25794898744698</v>
      </c>
      <c r="F63" s="64">
        <f si="8" t="shared"/>
        <v>371401.08568899485</v>
      </c>
    </row>
    <row r="64" spans="1:6">
      <c r="A64" s="64">
        <v>48</v>
      </c>
      <c r="B64" s="65">
        <f si="5" t="shared"/>
        <v>46023</v>
      </c>
      <c r="C64" s="64">
        <f si="9" t="shared"/>
        <v>74709.305733464949</v>
      </c>
      <c r="D64" s="64">
        <f si="6" t="shared"/>
        <v>73995.07287637073</v>
      </c>
      <c r="E64" s="64">
        <f si="7" t="shared"/>
        <v>714.23285709422089</v>
      </c>
      <c r="F64" s="64">
        <f si="8" t="shared"/>
        <v>297406.0128126241</v>
      </c>
    </row>
    <row r="65" spans="1:6">
      <c r="A65" s="64">
        <v>49</v>
      </c>
      <c r="B65" s="65">
        <f si="5" t="shared"/>
        <v>46054</v>
      </c>
      <c r="C65" s="64">
        <f si="9" t="shared"/>
        <v>74709.305733464949</v>
      </c>
      <c r="D65" s="64">
        <f si="6" t="shared"/>
        <v>74137.37109344067</v>
      </c>
      <c r="E65" s="64">
        <f si="7" t="shared"/>
        <v>571.9346400242772</v>
      </c>
      <c r="F65" s="64">
        <f si="8" t="shared"/>
        <v>223268.64171918342</v>
      </c>
    </row>
    <row r="66" spans="1:6">
      <c r="A66" s="64">
        <v>50</v>
      </c>
      <c r="B66" s="65">
        <f si="5" t="shared"/>
        <v>46082</v>
      </c>
      <c r="C66" s="64">
        <f si="9" t="shared"/>
        <v>74709.305733464949</v>
      </c>
      <c r="D66" s="64">
        <f si="6" t="shared"/>
        <v>74279.942960928063</v>
      </c>
      <c r="E66" s="64">
        <f si="7" t="shared"/>
        <v>429.36277253689121</v>
      </c>
      <c r="F66" s="64">
        <f si="8" t="shared"/>
        <v>148988.69875825534</v>
      </c>
    </row>
    <row r="67" spans="1:6">
      <c r="A67" s="64">
        <v>51</v>
      </c>
      <c r="B67" s="65">
        <f si="5" t="shared"/>
        <v>46113</v>
      </c>
      <c r="C67" s="64">
        <f si="9" t="shared"/>
        <v>74709.305733464949</v>
      </c>
      <c r="D67" s="64">
        <f si="6" t="shared"/>
        <v>74422.789005083687</v>
      </c>
      <c r="E67" s="64">
        <f si="7" t="shared"/>
        <v>286.51672838126029</v>
      </c>
      <c r="F67" s="64">
        <f si="8" t="shared"/>
        <v>74565.909753171654</v>
      </c>
    </row>
    <row r="68" spans="1:6">
      <c r="A68" s="64">
        <v>52</v>
      </c>
      <c r="B68" s="65">
        <f si="5" t="shared"/>
        <v>46143</v>
      </c>
      <c r="C68" s="64">
        <f si="9" t="shared"/>
        <v>74709.305733464949</v>
      </c>
      <c r="D68" s="64">
        <f si="6" t="shared"/>
        <v>74565.909753170388</v>
      </c>
      <c r="E68" s="64">
        <f si="7" t="shared"/>
        <v>143.39598029456087</v>
      </c>
      <c r="F68" s="64">
        <f si="8" t="shared"/>
        <v>1.2660166248679161E-9</v>
      </c>
    </row>
    <row r="69" spans="1:6">
      <c r="A69" s="64">
        <v>53</v>
      </c>
      <c r="B69" s="65">
        <f ref="B69:B76" si="10" t="shared">EDATE($B$7,$B$6*A69)</f>
        <v>46174</v>
      </c>
      <c r="C69" s="64">
        <f ref="C69:C76" si="11" t="shared">$C$17</f>
        <v>74709.305733464949</v>
      </c>
      <c r="D69" s="64">
        <f ref="D69:D76" si="12" t="shared">C69-E69</f>
        <v>74709.305733464949</v>
      </c>
      <c r="E69" s="64">
        <f ref="E69:E76" si="13" t="shared">F68*$B$9</f>
        <v>2.4346473555152235E-12</v>
      </c>
      <c r="F69" s="64">
        <f ref="F69:F76" si="14" t="shared">F68-D69</f>
        <v>-74709.305733463683</v>
      </c>
    </row>
    <row r="70" spans="1:6">
      <c r="A70" s="64">
        <v>54</v>
      </c>
      <c r="B70" s="65">
        <f si="10" t="shared"/>
        <v>46204</v>
      </c>
      <c r="C70" s="64">
        <f si="11" t="shared"/>
        <v>74709.305733464949</v>
      </c>
      <c r="D70" s="64">
        <f si="12" t="shared"/>
        <v>74852.977475260079</v>
      </c>
      <c r="E70" s="64">
        <f si="13" t="shared"/>
        <v>-143.67174179512247</v>
      </c>
      <c r="F70" s="64">
        <f si="14" t="shared"/>
        <v>-149562.28320872376</v>
      </c>
    </row>
    <row r="71" spans="1:6">
      <c r="A71" s="64">
        <v>55</v>
      </c>
      <c r="B71" s="65">
        <f si="10" t="shared"/>
        <v>46235</v>
      </c>
      <c r="C71" s="64">
        <f si="11" t="shared"/>
        <v>74709.305733464949</v>
      </c>
      <c r="D71" s="64">
        <f si="12" t="shared"/>
        <v>74996.925508866334</v>
      </c>
      <c r="E71" s="64">
        <f si="13" t="shared"/>
        <v>-287.61977540139185</v>
      </c>
      <c r="F71" s="64">
        <f si="14" t="shared"/>
        <v>-224559.20871759008</v>
      </c>
    </row>
    <row r="72" spans="1:6">
      <c r="A72" s="64">
        <v>56</v>
      </c>
      <c r="B72" s="65">
        <f si="10" t="shared"/>
        <v>46266</v>
      </c>
      <c r="C72" s="64">
        <f si="11" t="shared"/>
        <v>74709.305733464949</v>
      </c>
      <c r="D72" s="64">
        <f si="12" t="shared"/>
        <v>75141.150365614158</v>
      </c>
      <c r="E72" s="64">
        <f si="13" t="shared"/>
        <v>-431.84463214921169</v>
      </c>
      <c r="F72" s="64">
        <f si="14" t="shared"/>
        <v>-299700.35908320424</v>
      </c>
    </row>
    <row r="73" spans="1:6">
      <c r="A73" s="64">
        <v>57</v>
      </c>
      <c r="B73" s="65">
        <f si="10" t="shared"/>
        <v>46296</v>
      </c>
      <c r="C73" s="64">
        <f si="11" t="shared"/>
        <v>74709.305733464949</v>
      </c>
      <c r="D73" s="64">
        <f si="12" t="shared"/>
        <v>75285.652577855726</v>
      </c>
      <c r="E73" s="64">
        <f si="13" t="shared"/>
        <v>-576.34684439077739</v>
      </c>
      <c r="F73" s="64">
        <f si="14" t="shared"/>
        <v>-374986.01166105998</v>
      </c>
    </row>
    <row r="74" spans="1:6">
      <c r="A74" s="64">
        <v>58</v>
      </c>
      <c r="B74" s="65">
        <f si="10" t="shared"/>
        <v>46327</v>
      </c>
      <c r="C74" s="64">
        <f si="11" t="shared"/>
        <v>74709.305733464949</v>
      </c>
      <c r="D74" s="64">
        <f si="12" t="shared"/>
        <v>75430.432678966987</v>
      </c>
      <c r="E74" s="64">
        <f si="13" t="shared"/>
        <v>-721.12694550203844</v>
      </c>
      <c r="F74" s="64">
        <f si="14" t="shared"/>
        <v>-450416.44434002694</v>
      </c>
    </row>
    <row r="75" spans="1:6">
      <c r="A75" s="64">
        <v>59</v>
      </c>
      <c r="B75" s="65">
        <f si="10" t="shared"/>
        <v>46357</v>
      </c>
      <c r="C75" s="64">
        <f si="11" t="shared"/>
        <v>74709.305733464949</v>
      </c>
      <c r="D75" s="64">
        <f si="12" t="shared"/>
        <v>75575.491203349622</v>
      </c>
      <c r="E75" s="64">
        <f si="13" t="shared"/>
        <v>-866.18546988466721</v>
      </c>
      <c r="F75" s="64">
        <f si="14" t="shared"/>
        <v>-525991.9355433766</v>
      </c>
    </row>
    <row r="76" spans="1:6">
      <c r="A76" s="64">
        <v>60</v>
      </c>
      <c r="B76" s="65">
        <f si="10" t="shared"/>
        <v>46388</v>
      </c>
      <c r="C76" s="64">
        <f si="11" t="shared"/>
        <v>74709.305733464949</v>
      </c>
      <c r="D76" s="64">
        <f si="12" t="shared"/>
        <v>75720.828686432986</v>
      </c>
      <c r="E76" s="64">
        <f si="13" t="shared"/>
        <v>-1011.522952968032</v>
      </c>
      <c r="F76" s="64">
        <f si="14" t="shared"/>
        <v>-601712.76422980963</v>
      </c>
    </row>
    <row r="78" spans="1:6">
      <c r="A78" s="68" t="s">
        <v>74</v>
      </c>
      <c r="B78" s="68">
        <v>1</v>
      </c>
      <c r="C78" s="68" t="s">
        <v>73</v>
      </c>
      <c r="D78" s="72" t="s">
        <v>72</v>
      </c>
      <c r="E78" s="67">
        <f>SUM(E82:E93)</f>
        <v>69363.991488256084</v>
      </c>
    </row>
    <row r="79" spans="1:6">
      <c r="A79" s="68" t="s">
        <v>65</v>
      </c>
      <c r="B79" s="68">
        <f>PMT(B9,B10,B11,B12,B78)</f>
        <v>74565.909753170388</v>
      </c>
      <c r="C79" s="73"/>
      <c r="D79" s="72" t="s">
        <v>71</v>
      </c>
      <c r="E79" s="71">
        <f>F81+E78</f>
        <v>3762943.991488256</v>
      </c>
    </row>
    <row r="80" spans="1:6">
      <c r="A80" s="67"/>
      <c r="B80" s="67"/>
      <c r="C80" s="67"/>
      <c r="D80" s="67"/>
      <c r="F80" s="66" t="s">
        <v>64</v>
      </c>
    </row>
    <row r="81" spans="1:6">
      <c r="A81" s="66" t="s">
        <v>63</v>
      </c>
      <c r="B81" s="66" t="s">
        <v>62</v>
      </c>
      <c r="C81" s="66" t="s">
        <v>61</v>
      </c>
      <c r="D81" s="66" t="s">
        <v>60</v>
      </c>
      <c r="E81" s="66" t="s">
        <v>59</v>
      </c>
      <c r="F81" s="66">
        <f>B3</f>
        <v>3693580</v>
      </c>
    </row>
    <row r="82" spans="1:6">
      <c r="A82" s="64">
        <v>1</v>
      </c>
      <c r="B82" s="65">
        <f ref="B82:B93" si="15" t="shared">EDATE($B$7,$B$6*A82)</f>
        <v>44593</v>
      </c>
      <c r="C82" s="64">
        <f>B79</f>
        <v>74565.909753170388</v>
      </c>
      <c r="D82" s="64">
        <f ref="D82:D93" si="16" t="shared">C82-E82</f>
        <v>74565.909753170388</v>
      </c>
      <c r="E82" s="64">
        <v>0</v>
      </c>
      <c r="F82" s="64">
        <f ref="F82:F93" si="17" t="shared">F81-D82</f>
        <v>3619014.0902468297</v>
      </c>
    </row>
    <row r="83" spans="1:6">
      <c r="A83" s="64">
        <v>2</v>
      </c>
      <c r="B83" s="65">
        <f si="15" t="shared"/>
        <v>44621</v>
      </c>
      <c r="C83" s="64">
        <f ref="C83:C93" si="18" t="shared">$C$82</f>
        <v>74565.909753170388</v>
      </c>
      <c r="D83" s="64">
        <f si="16" t="shared"/>
        <v>67606.267271926481</v>
      </c>
      <c r="E83" s="64">
        <f ref="E83:E93" si="19" t="shared">F82*$B$9</f>
        <v>6959.6424812439036</v>
      </c>
      <c r="F83" s="64">
        <f si="17" t="shared"/>
        <v>3551407.822974903</v>
      </c>
    </row>
    <row r="84" spans="1:6">
      <c r="A84" s="64">
        <v>3</v>
      </c>
      <c r="B84" s="65">
        <f si="15" t="shared"/>
        <v>44652</v>
      </c>
      <c r="C84" s="64">
        <f si="18" t="shared"/>
        <v>74565.909753170388</v>
      </c>
      <c r="D84" s="64">
        <f si="16" t="shared"/>
        <v>67736.279324372503</v>
      </c>
      <c r="E84" s="64">
        <f si="19" t="shared"/>
        <v>6829.630428797891</v>
      </c>
      <c r="F84" s="64">
        <f si="17" t="shared"/>
        <v>3483671.5436505307</v>
      </c>
    </row>
    <row r="85" spans="1:6">
      <c r="A85" s="64">
        <v>4</v>
      </c>
      <c r="B85" s="65">
        <f si="15" t="shared"/>
        <v>44682</v>
      </c>
      <c r="C85" s="64">
        <f si="18" t="shared"/>
        <v>74565.909753170388</v>
      </c>
      <c r="D85" s="64">
        <f si="16" t="shared"/>
        <v>67866.541399996291</v>
      </c>
      <c r="E85" s="64">
        <f si="19" t="shared"/>
        <v>6699.368353174098</v>
      </c>
      <c r="F85" s="64">
        <f si="17" t="shared"/>
        <v>3415805.0022505345</v>
      </c>
    </row>
    <row r="86" spans="1:6">
      <c r="A86" s="64">
        <v>5</v>
      </c>
      <c r="B86" s="65">
        <f si="15" t="shared"/>
        <v>44713</v>
      </c>
      <c r="C86" s="64">
        <f si="18" t="shared"/>
        <v>74565.909753170388</v>
      </c>
      <c r="D86" s="64">
        <f si="16" t="shared"/>
        <v>67997.053979611665</v>
      </c>
      <c r="E86" s="64">
        <f si="19" t="shared"/>
        <v>6568.8557735587201</v>
      </c>
      <c r="F86" s="64">
        <f si="17" t="shared"/>
        <v>3347807.948270923</v>
      </c>
    </row>
    <row r="87" spans="1:6">
      <c r="A87" s="64">
        <v>6</v>
      </c>
      <c r="B87" s="65">
        <f si="15" t="shared"/>
        <v>44743</v>
      </c>
      <c r="C87" s="64">
        <f si="18" t="shared"/>
        <v>74565.909753170388</v>
      </c>
      <c r="D87" s="64">
        <f si="16" t="shared"/>
        <v>68127.81754495707</v>
      </c>
      <c r="E87" s="64">
        <f si="19" t="shared"/>
        <v>6438.0922082133138</v>
      </c>
      <c r="F87" s="64">
        <f si="17" t="shared"/>
        <v>3279680.1307259658</v>
      </c>
    </row>
    <row r="88" spans="1:6">
      <c r="A88" s="64">
        <v>7</v>
      </c>
      <c r="B88" s="65">
        <f si="15" t="shared"/>
        <v>44774</v>
      </c>
      <c r="C88" s="64">
        <f si="18" t="shared"/>
        <v>74565.909753170388</v>
      </c>
      <c r="D88" s="64">
        <f si="16" t="shared"/>
        <v>68258.832578697373</v>
      </c>
      <c r="E88" s="64">
        <f si="19" t="shared"/>
        <v>6307.0771744730118</v>
      </c>
      <c r="F88" s="64">
        <f si="17" t="shared"/>
        <v>3211421.2981472686</v>
      </c>
    </row>
    <row r="89" spans="1:6">
      <c r="A89" s="64">
        <v>8</v>
      </c>
      <c r="B89" s="65">
        <f si="15" t="shared"/>
        <v>44805</v>
      </c>
      <c r="C89" s="64">
        <f si="18" t="shared"/>
        <v>74565.909753170388</v>
      </c>
      <c r="D89" s="64">
        <f si="16" t="shared"/>
        <v>68390.099564425647</v>
      </c>
      <c r="E89" s="64">
        <f si="19" t="shared"/>
        <v>6175.8101887447474</v>
      </c>
      <c r="F89" s="64">
        <f si="17" t="shared"/>
        <v>3143031.1985828429</v>
      </c>
    </row>
    <row r="90" spans="1:6">
      <c r="A90" s="64">
        <v>9</v>
      </c>
      <c r="B90" s="65">
        <f si="15" t="shared"/>
        <v>44835</v>
      </c>
      <c r="C90" s="64">
        <f si="18" t="shared"/>
        <v>74565.909753170388</v>
      </c>
      <c r="D90" s="64">
        <f si="16" t="shared"/>
        <v>68521.618986664922</v>
      </c>
      <c r="E90" s="64">
        <f si="19" t="shared"/>
        <v>6044.2907665054672</v>
      </c>
      <c r="F90" s="64">
        <f si="17" t="shared"/>
        <v>3074509.5795961781</v>
      </c>
    </row>
    <row r="91" spans="1:6">
      <c r="A91" s="64">
        <v>10</v>
      </c>
      <c r="B91" s="65">
        <f si="15" t="shared"/>
        <v>44866</v>
      </c>
      <c r="C91" s="64">
        <f si="18" t="shared"/>
        <v>74565.909753170388</v>
      </c>
      <c r="D91" s="64">
        <f si="16" t="shared"/>
        <v>68653.391330870043</v>
      </c>
      <c r="E91" s="64">
        <f si="19" t="shared"/>
        <v>5912.5184223003425</v>
      </c>
      <c r="F91" s="64">
        <f si="17" t="shared"/>
        <v>3005856.1882653083</v>
      </c>
    </row>
    <row r="92" spans="1:6">
      <c r="A92" s="64">
        <v>11</v>
      </c>
      <c r="B92" s="65">
        <f si="15" t="shared"/>
        <v>44896</v>
      </c>
      <c r="C92" s="64">
        <f si="18" t="shared"/>
        <v>74565.909753170388</v>
      </c>
      <c r="D92" s="64">
        <f si="16" t="shared"/>
        <v>68785.417083429405</v>
      </c>
      <c r="E92" s="64">
        <f si="19" t="shared"/>
        <v>5780.4926697409774</v>
      </c>
      <c r="F92" s="64">
        <f si="17" t="shared"/>
        <v>2937070.7711818786</v>
      </c>
    </row>
    <row r="93" spans="1:6">
      <c r="A93" s="64">
        <v>12</v>
      </c>
      <c r="B93" s="65">
        <f si="15" t="shared"/>
        <v>44927</v>
      </c>
      <c r="C93" s="64">
        <f si="18" t="shared"/>
        <v>74565.909753170388</v>
      </c>
      <c r="D93" s="64">
        <f si="16" t="shared"/>
        <v>68917.696731666772</v>
      </c>
      <c r="E93" s="64">
        <f si="19" t="shared"/>
        <v>5648.2130215036132</v>
      </c>
      <c r="F93" s="64">
        <f si="17" t="shared"/>
        <v>2868153.0744502121</v>
      </c>
    </row>
    <row r="94" spans="1:6">
      <c r="A94" s="64">
        <v>13</v>
      </c>
      <c r="B94" s="65">
        <f ref="B94:B141" si="20" t="shared">EDATE($B$7,$B$6*A94)</f>
        <v>44958</v>
      </c>
      <c r="C94" s="64">
        <f ref="C94:C141" si="21" t="shared">$C$82</f>
        <v>74565.909753170388</v>
      </c>
      <c r="D94" s="64">
        <f ref="D94:D141" si="22" t="shared">C94-E94</f>
        <v>69050.23076384305</v>
      </c>
      <c r="E94" s="64">
        <f ref="E94:E141" si="23" t="shared">F93*$B$9</f>
        <v>5515.6789893273308</v>
      </c>
      <c r="F94" s="64">
        <f ref="F94:F141" si="24" t="shared">F93-D94</f>
        <v>2799102.8436863692</v>
      </c>
    </row>
    <row r="95" spans="1:6">
      <c r="A95" s="64">
        <v>14</v>
      </c>
      <c r="B95" s="65">
        <f si="20" t="shared"/>
        <v>44986</v>
      </c>
      <c r="C95" s="64">
        <f si="21" t="shared"/>
        <v>74565.909753170388</v>
      </c>
      <c r="D95" s="64">
        <f si="22" t="shared"/>
        <v>69183.019669158137</v>
      </c>
      <c r="E95" s="64">
        <f si="23" t="shared"/>
        <v>5382.8900840122487</v>
      </c>
      <c r="F95" s="64">
        <f si="24" t="shared"/>
        <v>2729919.8240172113</v>
      </c>
    </row>
    <row r="96" spans="1:6">
      <c r="A96" s="64">
        <v>15</v>
      </c>
      <c r="B96" s="65">
        <f si="20" t="shared"/>
        <v>45017</v>
      </c>
      <c r="C96" s="64">
        <f si="21" t="shared"/>
        <v>74565.909753170388</v>
      </c>
      <c r="D96" s="64">
        <f si="22" t="shared"/>
        <v>69316.063937752668</v>
      </c>
      <c r="E96" s="64">
        <f si="23" t="shared"/>
        <v>5249.8458154177142</v>
      </c>
      <c r="F96" s="64">
        <f si="24" t="shared"/>
        <v>2660603.7600794588</v>
      </c>
    </row>
    <row r="97" spans="1:6">
      <c r="A97" s="64">
        <v>16</v>
      </c>
      <c r="B97" s="65">
        <f si="20" t="shared"/>
        <v>45047</v>
      </c>
      <c r="C97" s="64">
        <f si="21" t="shared"/>
        <v>74565.909753170388</v>
      </c>
      <c r="D97" s="64">
        <f si="22" t="shared"/>
        <v>69449.364060709893</v>
      </c>
      <c r="E97" s="64">
        <f si="23" t="shared"/>
        <v>5116.5456924604978</v>
      </c>
      <c r="F97" s="64">
        <f si="24" t="shared"/>
        <v>2591154.3960187491</v>
      </c>
    </row>
    <row r="98" spans="1:6">
      <c r="A98" s="64">
        <v>17</v>
      </c>
      <c r="B98" s="65">
        <f si="20" t="shared"/>
        <v>45078</v>
      </c>
      <c r="C98" s="64">
        <f si="21" t="shared"/>
        <v>74565.909753170388</v>
      </c>
      <c r="D98" s="64">
        <f si="22" t="shared"/>
        <v>69582.92053005741</v>
      </c>
      <c r="E98" s="64">
        <f si="23" t="shared"/>
        <v>4982.9892231129797</v>
      </c>
      <c r="F98" s="64">
        <f si="24" t="shared"/>
        <v>2521571.4754886916</v>
      </c>
    </row>
    <row r="99" spans="1:6">
      <c r="A99" s="64">
        <v>18</v>
      </c>
      <c r="B99" s="65">
        <f si="20" t="shared"/>
        <v>45108</v>
      </c>
      <c r="C99" s="64">
        <f si="21" t="shared"/>
        <v>74565.909753170388</v>
      </c>
      <c r="D99" s="64">
        <f si="22" t="shared"/>
        <v>69716.733838769054</v>
      </c>
      <c r="E99" s="64">
        <f si="23" t="shared"/>
        <v>4849.1759144013304</v>
      </c>
      <c r="F99" s="64">
        <f si="24" t="shared"/>
        <v>2451854.7416499224</v>
      </c>
    </row>
    <row r="100" spans="1:6">
      <c r="A100" s="64">
        <v>19</v>
      </c>
      <c r="B100" s="65">
        <f si="20" t="shared"/>
        <v>45139</v>
      </c>
      <c r="C100" s="64">
        <f si="21" t="shared"/>
        <v>74565.909753170388</v>
      </c>
      <c r="D100" s="64">
        <f si="22" t="shared"/>
        <v>69850.804480766688</v>
      </c>
      <c r="E100" s="64">
        <f si="23" t="shared"/>
        <v>4715.1052724036972</v>
      </c>
      <c r="F100" s="64">
        <f si="24" t="shared"/>
        <v>2382003.9371691556</v>
      </c>
    </row>
    <row r="101" spans="1:6">
      <c r="A101" s="64">
        <v>20</v>
      </c>
      <c r="B101" s="65">
        <f si="20" t="shared"/>
        <v>45170</v>
      </c>
      <c r="C101" s="64">
        <f si="21" t="shared"/>
        <v>74565.909753170388</v>
      </c>
      <c r="D101" s="64">
        <f si="22" t="shared"/>
        <v>69985.132950922009</v>
      </c>
      <c r="E101" s="64">
        <f si="23" t="shared"/>
        <v>4580.776802248376</v>
      </c>
      <c r="F101" s="64">
        <f si="24" t="shared"/>
        <v>2312018.8042182336</v>
      </c>
    </row>
    <row r="102" spans="1:6">
      <c r="A102" s="64">
        <v>21</v>
      </c>
      <c r="B102" s="65">
        <f si="20" t="shared"/>
        <v>45200</v>
      </c>
      <c r="C102" s="64">
        <f si="21" t="shared"/>
        <v>74565.909753170388</v>
      </c>
      <c r="D102" s="64">
        <f si="22" t="shared"/>
        <v>70119.719745058406</v>
      </c>
      <c r="E102" s="64">
        <f si="23" t="shared"/>
        <v>4446.1900081119875</v>
      </c>
      <c r="F102" s="64">
        <f si="24" t="shared"/>
        <v>2241899.084473175</v>
      </c>
    </row>
    <row r="103" spans="1:6">
      <c r="A103" s="64">
        <v>22</v>
      </c>
      <c r="B103" s="65">
        <f si="20" t="shared"/>
        <v>45231</v>
      </c>
      <c r="C103" s="64">
        <f si="21" t="shared"/>
        <v>74565.909753170388</v>
      </c>
      <c r="D103" s="64">
        <f si="22" t="shared"/>
        <v>70254.565359952743</v>
      </c>
      <c r="E103" s="64">
        <f si="23" t="shared"/>
        <v>4311.3443932176442</v>
      </c>
      <c r="F103" s="64">
        <f si="24" t="shared"/>
        <v>2171644.5191132221</v>
      </c>
    </row>
    <row r="104" spans="1:6">
      <c r="A104" s="64">
        <v>23</v>
      </c>
      <c r="B104" s="65">
        <f si="20" t="shared"/>
        <v>45261</v>
      </c>
      <c r="C104" s="64">
        <f si="21" t="shared"/>
        <v>74565.909753170388</v>
      </c>
      <c r="D104" s="64">
        <f si="22" t="shared"/>
        <v>70389.670293337273</v>
      </c>
      <c r="E104" s="64">
        <f si="23" t="shared"/>
        <v>4176.2394598331193</v>
      </c>
      <c r="F104" s="64">
        <f si="24" t="shared"/>
        <v>2101254.8488198849</v>
      </c>
    </row>
    <row r="105" spans="1:6">
      <c r="A105" s="64">
        <v>24</v>
      </c>
      <c r="B105" s="65">
        <f si="20" t="shared"/>
        <v>45292</v>
      </c>
      <c r="C105" s="64">
        <f si="21" t="shared"/>
        <v>74565.909753170388</v>
      </c>
      <c r="D105" s="64">
        <f si="22" t="shared"/>
        <v>70525.035043901386</v>
      </c>
      <c r="E105" s="64">
        <f si="23" t="shared"/>
        <v>4040.8747092690096</v>
      </c>
      <c r="F105" s="64">
        <f si="24" t="shared"/>
        <v>2030729.8137759836</v>
      </c>
    </row>
    <row r="106" spans="1:6">
      <c r="A106" s="64">
        <v>25</v>
      </c>
      <c r="B106" s="65">
        <f si="20" t="shared"/>
        <v>45323</v>
      </c>
      <c r="C106" s="64">
        <f si="21" t="shared"/>
        <v>74565.909753170388</v>
      </c>
      <c r="D106" s="64">
        <f si="22" t="shared"/>
        <v>70660.660111293502</v>
      </c>
      <c r="E106" s="64">
        <f si="23" t="shared"/>
        <v>3905.2496418768919</v>
      </c>
      <c r="F106" s="64">
        <f si="24" t="shared"/>
        <v>1960069.1536646902</v>
      </c>
    </row>
    <row r="107" spans="1:6">
      <c r="A107" s="64">
        <v>26</v>
      </c>
      <c r="B107" s="65">
        <f si="20" t="shared"/>
        <v>45352</v>
      </c>
      <c r="C107" s="64">
        <f si="21" t="shared"/>
        <v>74565.909753170388</v>
      </c>
      <c r="D107" s="64">
        <f si="22" t="shared"/>
        <v>70796.545996122906</v>
      </c>
      <c r="E107" s="64">
        <f si="23" t="shared"/>
        <v>3769.3637570474812</v>
      </c>
      <c r="F107" s="64">
        <f si="24" t="shared"/>
        <v>1889272.6076685672</v>
      </c>
    </row>
    <row r="108" spans="1:6">
      <c r="A108" s="64">
        <v>27</v>
      </c>
      <c r="B108" s="65">
        <f si="20" t="shared"/>
        <v>45383</v>
      </c>
      <c r="C108" s="64">
        <f si="21" t="shared"/>
        <v>74565.909753170388</v>
      </c>
      <c r="D108" s="64">
        <f si="22" t="shared"/>
        <v>70932.693199961606</v>
      </c>
      <c r="E108" s="64">
        <f si="23" t="shared"/>
        <v>3633.2165532087834</v>
      </c>
      <c r="F108" s="64">
        <f si="24" t="shared"/>
        <v>1818339.9144686055</v>
      </c>
    </row>
    <row r="109" spans="1:6">
      <c r="A109" s="64">
        <v>28</v>
      </c>
      <c r="B109" s="65">
        <f si="20" t="shared"/>
        <v>45413</v>
      </c>
      <c r="C109" s="64">
        <f si="21" t="shared"/>
        <v>74565.909753170388</v>
      </c>
      <c r="D109" s="64">
        <f si="22" t="shared"/>
        <v>71069.102225346141</v>
      </c>
      <c r="E109" s="64">
        <f si="23" t="shared"/>
        <v>3496.8075278242418</v>
      </c>
      <c r="F109" s="64">
        <f si="24" t="shared"/>
        <v>1747270.8122432595</v>
      </c>
    </row>
    <row r="110" spans="1:6">
      <c r="A110" s="64">
        <v>29</v>
      </c>
      <c r="B110" s="65">
        <f si="20" t="shared"/>
        <v>45444</v>
      </c>
      <c r="C110" s="64">
        <f si="21" t="shared"/>
        <v>74565.909753170388</v>
      </c>
      <c r="D110" s="64">
        <f si="22" t="shared"/>
        <v>71205.773575779502</v>
      </c>
      <c r="E110" s="64">
        <f si="23" t="shared"/>
        <v>3360.1361773908839</v>
      </c>
      <c r="F110" s="64">
        <f si="24" t="shared"/>
        <v>1676065.03866748</v>
      </c>
    </row>
    <row r="111" spans="1:6">
      <c r="A111" s="64">
        <v>30</v>
      </c>
      <c r="B111" s="65">
        <f si="20" t="shared"/>
        <v>45474</v>
      </c>
      <c r="C111" s="64">
        <f si="21" t="shared"/>
        <v>74565.909753170388</v>
      </c>
      <c r="D111" s="64">
        <f si="22" t="shared"/>
        <v>71342.707755732932</v>
      </c>
      <c r="E111" s="64">
        <f si="23" t="shared"/>
        <v>3223.2019974374616</v>
      </c>
      <c r="F111" s="64">
        <f si="24" t="shared"/>
        <v>1604722.3309117472</v>
      </c>
    </row>
    <row r="112" spans="1:6">
      <c r="A112" s="64">
        <v>31</v>
      </c>
      <c r="B112" s="65">
        <f si="20" t="shared"/>
        <v>45505</v>
      </c>
      <c r="C112" s="64">
        <f si="21" t="shared"/>
        <v>74565.909753170388</v>
      </c>
      <c r="D112" s="64">
        <f si="22" t="shared"/>
        <v>71479.905270647796</v>
      </c>
      <c r="E112" s="64">
        <f si="23" t="shared"/>
        <v>3086.0044825225909</v>
      </c>
      <c r="F112" s="64">
        <f si="24" t="shared"/>
        <v>1533242.4256410995</v>
      </c>
    </row>
    <row r="113" spans="1:6">
      <c r="A113" s="64">
        <v>32</v>
      </c>
      <c r="B113" s="65">
        <f si="20" t="shared"/>
        <v>45536</v>
      </c>
      <c r="C113" s="64">
        <f si="21" t="shared"/>
        <v>74565.909753170388</v>
      </c>
      <c r="D113" s="64">
        <f si="22" t="shared"/>
        <v>71617.36662693751</v>
      </c>
      <c r="E113" s="64">
        <f si="23" t="shared"/>
        <v>2948.5431262328839</v>
      </c>
      <c r="F113" s="64">
        <f si="24" t="shared"/>
        <v>1461625.059014162</v>
      </c>
    </row>
    <row r="114" spans="1:6">
      <c r="A114" s="64">
        <v>33</v>
      </c>
      <c r="B114" s="65">
        <f si="20" t="shared"/>
        <v>45566</v>
      </c>
      <c r="C114" s="64">
        <f si="21" t="shared"/>
        <v>74565.909753170388</v>
      </c>
      <c r="D114" s="64">
        <f si="22" t="shared"/>
        <v>71755.092331989305</v>
      </c>
      <c r="E114" s="64">
        <f si="23" t="shared"/>
        <v>2810.817421181081</v>
      </c>
      <c r="F114" s="64">
        <f si="24" t="shared"/>
        <v>1389869.9666821728</v>
      </c>
    </row>
    <row r="115" spans="1:6">
      <c r="A115" s="64">
        <v>34</v>
      </c>
      <c r="B115" s="65">
        <f si="20" t="shared"/>
        <v>45597</v>
      </c>
      <c r="C115" s="64">
        <f si="21" t="shared"/>
        <v>74565.909753170388</v>
      </c>
      <c r="D115" s="64">
        <f si="22" t="shared"/>
        <v>71893.082894166204</v>
      </c>
      <c r="E115" s="64">
        <f si="23" t="shared"/>
        <v>2672.8268590041789</v>
      </c>
      <c r="F115" s="64">
        <f si="24" t="shared"/>
        <v>1317976.8837880066</v>
      </c>
    </row>
    <row r="116" spans="1:6">
      <c r="A116" s="64">
        <v>35</v>
      </c>
      <c r="B116" s="65">
        <f si="20" t="shared"/>
        <v>45627</v>
      </c>
      <c r="C116" s="64">
        <f si="21" t="shared"/>
        <v>74565.909753170388</v>
      </c>
      <c r="D116" s="64">
        <f si="22" t="shared"/>
        <v>72031.338822808844</v>
      </c>
      <c r="E116" s="64">
        <f si="23" t="shared"/>
        <v>2534.5709303615513</v>
      </c>
      <c r="F116" s="64">
        <f si="24" t="shared"/>
        <v>1245945.5449651978</v>
      </c>
    </row>
    <row r="117" spans="1:6">
      <c r="A117" s="64">
        <v>36</v>
      </c>
      <c r="B117" s="65">
        <f si="20" t="shared"/>
        <v>45658</v>
      </c>
      <c r="C117" s="64">
        <f si="21" t="shared"/>
        <v>74565.909753170388</v>
      </c>
      <c r="D117" s="64">
        <f si="22" t="shared"/>
        <v>72169.860628237322</v>
      </c>
      <c r="E117" s="64">
        <f si="23" t="shared"/>
        <v>2396.049124933073</v>
      </c>
      <c r="F117" s="64">
        <f si="24" t="shared"/>
        <v>1173775.6843369605</v>
      </c>
    </row>
    <row r="118" spans="1:6">
      <c r="A118" s="64">
        <v>37</v>
      </c>
      <c r="B118" s="65">
        <f si="20" t="shared"/>
        <v>45689</v>
      </c>
      <c r="C118" s="64">
        <f si="21" t="shared"/>
        <v>74565.909753170388</v>
      </c>
      <c r="D118" s="64">
        <f si="22" t="shared"/>
        <v>72308.648821753159</v>
      </c>
      <c r="E118" s="64">
        <f si="23" t="shared"/>
        <v>2257.2609314172319</v>
      </c>
      <c r="F118" s="64">
        <f si="24" t="shared"/>
        <v>1101467.0355152073</v>
      </c>
    </row>
    <row r="119" spans="1:6">
      <c r="A119" s="64">
        <v>38</v>
      </c>
      <c r="B119" s="65">
        <f si="20" t="shared"/>
        <v>45717</v>
      </c>
      <c r="C119" s="64">
        <f si="21" t="shared"/>
        <v>74565.909753170388</v>
      </c>
      <c r="D119" s="64">
        <f si="22" t="shared"/>
        <v>72447.703915641148</v>
      </c>
      <c r="E119" s="64">
        <f si="23" t="shared"/>
        <v>2118.2058375292449</v>
      </c>
      <c r="F119" s="64">
        <f si="24" t="shared"/>
        <v>1029019.3315995662</v>
      </c>
    </row>
    <row r="120" spans="1:6">
      <c r="A120" s="64">
        <v>39</v>
      </c>
      <c r="B120" s="65">
        <f si="20" t="shared"/>
        <v>45748</v>
      </c>
      <c r="C120" s="64">
        <f si="21" t="shared"/>
        <v>74565.909753170388</v>
      </c>
      <c r="D120" s="64">
        <f si="22" t="shared"/>
        <v>72587.026423171221</v>
      </c>
      <c r="E120" s="64">
        <f si="23" t="shared"/>
        <v>1978.8833299991659</v>
      </c>
      <c r="F120" s="64">
        <f si="24" t="shared"/>
        <v>956432.30517639499</v>
      </c>
    </row>
    <row r="121" spans="1:6">
      <c r="A121" s="64">
        <v>40</v>
      </c>
      <c r="B121" s="65">
        <f si="20" t="shared"/>
        <v>45778</v>
      </c>
      <c r="C121" s="64">
        <f si="21" t="shared"/>
        <v>74565.909753170388</v>
      </c>
      <c r="D121" s="64">
        <f si="22" t="shared"/>
        <v>72726.616858600391</v>
      </c>
      <c r="E121" s="64">
        <f si="23" t="shared"/>
        <v>1839.2928945699905</v>
      </c>
      <c r="F121" s="64">
        <f si="24" t="shared"/>
        <v>883705.68831779459</v>
      </c>
    </row>
    <row r="122" spans="1:6">
      <c r="A122" s="64">
        <v>41</v>
      </c>
      <c r="B122" s="65">
        <f si="20" t="shared"/>
        <v>45809</v>
      </c>
      <c r="C122" s="64">
        <f si="21" t="shared"/>
        <v>74565.909753170388</v>
      </c>
      <c r="D122" s="64">
        <f si="22" t="shared"/>
        <v>72866.475737174624</v>
      </c>
      <c r="E122" s="64">
        <f si="23" t="shared"/>
        <v>1699.434015995759</v>
      </c>
      <c r="F122" s="64">
        <f si="24" t="shared"/>
        <v>810839.21258061996</v>
      </c>
    </row>
    <row r="123" spans="1:6">
      <c r="A123" s="64">
        <v>42</v>
      </c>
      <c r="B123" s="65">
        <f si="20" t="shared"/>
        <v>45839</v>
      </c>
      <c r="C123" s="64">
        <f si="21" t="shared"/>
        <v>74565.909753170388</v>
      </c>
      <c r="D123" s="64">
        <f si="22" t="shared"/>
        <v>73006.603575130735</v>
      </c>
      <c r="E123" s="64">
        <f si="23" t="shared"/>
        <v>1559.3061780396538</v>
      </c>
      <c r="F123" s="64">
        <f si="24" t="shared"/>
        <v>737832.60900548927</v>
      </c>
    </row>
    <row r="124" spans="1:6">
      <c r="A124" s="64">
        <v>43</v>
      </c>
      <c r="B124" s="65">
        <f si="20" t="shared"/>
        <v>45870</v>
      </c>
      <c r="C124" s="64">
        <f si="21" t="shared"/>
        <v>74565.909753170388</v>
      </c>
      <c r="D124" s="64">
        <f si="22" t="shared"/>
        <v>73147.000889698291</v>
      </c>
      <c r="E124" s="64">
        <f si="23" t="shared"/>
        <v>1418.9088634720949</v>
      </c>
      <c r="F124" s="64">
        <f si="24" t="shared"/>
        <v>664685.60811579099</v>
      </c>
    </row>
    <row r="125" spans="1:6">
      <c r="A125" s="64">
        <v>44</v>
      </c>
      <c r="B125" s="65">
        <f si="20" t="shared"/>
        <v>45901</v>
      </c>
      <c r="C125" s="64">
        <f si="21" t="shared"/>
        <v>74565.909753170388</v>
      </c>
      <c r="D125" s="64">
        <f si="22" t="shared"/>
        <v>73287.668199101565</v>
      </c>
      <c r="E125" s="64">
        <f si="23" t="shared"/>
        <v>1278.2415540688289</v>
      </c>
      <c r="F125" s="64">
        <f si="24" t="shared"/>
        <v>591397.93991668941</v>
      </c>
    </row>
    <row r="126" spans="1:6">
      <c r="A126" s="64">
        <v>45</v>
      </c>
      <c r="B126" s="65">
        <f si="20" t="shared"/>
        <v>45931</v>
      </c>
      <c r="C126" s="64">
        <f si="21" t="shared"/>
        <v>74565.909753170388</v>
      </c>
      <c r="D126" s="64">
        <f si="22" t="shared"/>
        <v>73428.606022561376</v>
      </c>
      <c r="E126" s="64">
        <f si="23" t="shared"/>
        <v>1137.3037306090182</v>
      </c>
      <c r="F126" s="64">
        <f si="24" t="shared"/>
        <v>517969.33389412804</v>
      </c>
    </row>
    <row r="127" spans="1:6">
      <c r="A127" s="64">
        <v>46</v>
      </c>
      <c r="B127" s="65">
        <f si="20" t="shared"/>
        <v>45962</v>
      </c>
      <c r="C127" s="64">
        <f si="21" t="shared"/>
        <v>74565.909753170388</v>
      </c>
      <c r="D127" s="64">
        <f si="22" t="shared"/>
        <v>73569.814880297068</v>
      </c>
      <c r="E127" s="64">
        <f si="23" t="shared"/>
        <v>996.0948728733232</v>
      </c>
      <c r="F127" s="64">
        <f si="24" t="shared"/>
        <v>444399.51901383098</v>
      </c>
    </row>
    <row r="128" spans="1:6">
      <c r="A128" s="64">
        <v>47</v>
      </c>
      <c r="B128" s="65">
        <f si="20" t="shared"/>
        <v>45992</v>
      </c>
      <c r="C128" s="64">
        <f si="21" t="shared"/>
        <v>74565.909753170388</v>
      </c>
      <c r="D128" s="64">
        <f si="22" t="shared"/>
        <v>73711.295293528412</v>
      </c>
      <c r="E128" s="64">
        <f si="23" t="shared"/>
        <v>854.61445964198276</v>
      </c>
      <c r="F128" s="64">
        <f si="24" t="shared"/>
        <v>370688.22372030257</v>
      </c>
    </row>
    <row r="129" spans="1:6">
      <c r="A129" s="64">
        <v>48</v>
      </c>
      <c r="B129" s="65">
        <f si="20" t="shared"/>
        <v>46023</v>
      </c>
      <c r="C129" s="64">
        <f si="21" t="shared"/>
        <v>74565.909753170388</v>
      </c>
      <c r="D129" s="64">
        <f si="22" t="shared"/>
        <v>73853.047784477501</v>
      </c>
      <c r="E129" s="64">
        <f si="23" t="shared"/>
        <v>712.8619686928896</v>
      </c>
      <c r="F129" s="64">
        <f si="24" t="shared"/>
        <v>296835.1759358251</v>
      </c>
    </row>
    <row r="130" spans="1:6">
      <c r="A130" s="64">
        <v>49</v>
      </c>
      <c r="B130" s="65">
        <f si="20" t="shared"/>
        <v>46054</v>
      </c>
      <c r="C130" s="64">
        <f si="21" t="shared"/>
        <v>74565.909753170388</v>
      </c>
      <c r="D130" s="64">
        <f si="22" t="shared"/>
        <v>73995.07287637073</v>
      </c>
      <c r="E130" s="64">
        <f si="23" t="shared"/>
        <v>570.83687679966374</v>
      </c>
      <c r="F130" s="64">
        <f si="24" t="shared"/>
        <v>222840.10305945436</v>
      </c>
    </row>
    <row r="131" spans="1:6">
      <c r="A131" s="64">
        <v>50</v>
      </c>
      <c r="B131" s="65">
        <f si="20" t="shared"/>
        <v>46082</v>
      </c>
      <c r="C131" s="64">
        <f si="21" t="shared"/>
        <v>74565.909753170388</v>
      </c>
      <c r="D131" s="64">
        <f si="22" t="shared"/>
        <v>74137.37109344067</v>
      </c>
      <c r="E131" s="64">
        <f si="23" t="shared"/>
        <v>428.53865972971994</v>
      </c>
      <c r="F131" s="64">
        <f si="24" t="shared"/>
        <v>148702.73196601367</v>
      </c>
    </row>
    <row r="132" spans="1:6">
      <c r="A132" s="64">
        <v>51</v>
      </c>
      <c r="B132" s="65">
        <f si="20" t="shared"/>
        <v>46113</v>
      </c>
      <c r="C132" s="64">
        <f si="21" t="shared"/>
        <v>74565.909753170388</v>
      </c>
      <c r="D132" s="64">
        <f si="22" t="shared"/>
        <v>74279.942960928049</v>
      </c>
      <c r="E132" s="64">
        <f si="23" t="shared"/>
        <v>285.96679224233401</v>
      </c>
      <c r="F132" s="64">
        <f si="24" t="shared"/>
        <v>74422.789005085622</v>
      </c>
    </row>
    <row r="133" spans="1:6">
      <c r="A133" s="64">
        <v>52</v>
      </c>
      <c r="B133" s="65">
        <f si="20" t="shared"/>
        <v>46143</v>
      </c>
      <c r="C133" s="64">
        <f si="21" t="shared"/>
        <v>74565.909753170388</v>
      </c>
      <c r="D133" s="64">
        <f si="22" t="shared"/>
        <v>74422.789005083687</v>
      </c>
      <c r="E133" s="64">
        <f si="23" t="shared"/>
        <v>143.12074808670312</v>
      </c>
      <c r="F133" s="64">
        <f si="24" t="shared"/>
        <v>1.9354047253727913E-9</v>
      </c>
    </row>
    <row r="134" spans="1:6">
      <c r="A134" s="64">
        <v>53</v>
      </c>
      <c r="B134" s="65">
        <f si="20" t="shared"/>
        <v>46174</v>
      </c>
      <c r="C134" s="64">
        <f si="21" t="shared"/>
        <v>74565.909753170388</v>
      </c>
      <c r="D134" s="64">
        <f si="22" t="shared"/>
        <v>74565.909753170388</v>
      </c>
      <c r="E134" s="64">
        <f si="23" t="shared"/>
        <v>3.7219321641784453E-12</v>
      </c>
      <c r="F134" s="64">
        <f si="24" t="shared"/>
        <v>-74565.909753168453</v>
      </c>
    </row>
    <row r="135" spans="1:6">
      <c r="A135" s="64">
        <v>54</v>
      </c>
      <c r="B135" s="65">
        <f si="20" t="shared"/>
        <v>46204</v>
      </c>
      <c r="C135" s="64">
        <f si="21" t="shared"/>
        <v>74565.909753170388</v>
      </c>
      <c r="D135" s="64">
        <f si="22" t="shared"/>
        <v>74709.305733464949</v>
      </c>
      <c r="E135" s="64">
        <f si="23" t="shared"/>
        <v>-143.39598029455473</v>
      </c>
      <c r="F135" s="64">
        <f si="24" t="shared"/>
        <v>-149275.21548663342</v>
      </c>
    </row>
    <row r="136" spans="1:6">
      <c r="A136" s="64">
        <v>55</v>
      </c>
      <c r="B136" s="65">
        <f si="20" t="shared"/>
        <v>46235</v>
      </c>
      <c r="C136" s="64">
        <f si="21" t="shared"/>
        <v>74565.909753170388</v>
      </c>
      <c r="D136" s="64">
        <f si="22" t="shared"/>
        <v>74852.977475260064</v>
      </c>
      <c r="E136" s="64">
        <f si="23" t="shared"/>
        <v>-287.06772208967965</v>
      </c>
      <c r="F136" s="64">
        <f si="24" t="shared"/>
        <v>-224128.19296189348</v>
      </c>
    </row>
    <row r="137" spans="1:6">
      <c r="A137" s="64">
        <v>56</v>
      </c>
      <c r="B137" s="65">
        <f si="20" t="shared"/>
        <v>46266</v>
      </c>
      <c r="C137" s="64">
        <f si="21" t="shared"/>
        <v>74565.909753170388</v>
      </c>
      <c r="D137" s="64">
        <f si="22" t="shared"/>
        <v>74996.925508866334</v>
      </c>
      <c r="E137" s="64">
        <f si="23" t="shared"/>
        <v>-431.01575569594905</v>
      </c>
      <c r="F137" s="64">
        <f si="24" t="shared"/>
        <v>-299125.11847075983</v>
      </c>
    </row>
    <row r="138" spans="1:6">
      <c r="A138" s="64">
        <v>57</v>
      </c>
      <c r="B138" s="65">
        <f si="20" t="shared"/>
        <v>46296</v>
      </c>
      <c r="C138" s="64">
        <f si="21" t="shared"/>
        <v>74565.909753170388</v>
      </c>
      <c r="D138" s="64">
        <f si="22" t="shared"/>
        <v>75141.150365614158</v>
      </c>
      <c r="E138" s="64">
        <f si="23" t="shared"/>
        <v>-575.2406124437689</v>
      </c>
      <c r="F138" s="64">
        <f si="24" t="shared"/>
        <v>-374266.26883637399</v>
      </c>
    </row>
    <row r="139" spans="1:6">
      <c r="A139" s="64">
        <v>58</v>
      </c>
      <c r="B139" s="65">
        <f si="20" t="shared"/>
        <v>46327</v>
      </c>
      <c r="C139" s="64">
        <f si="21" t="shared"/>
        <v>74565.909753170388</v>
      </c>
      <c r="D139" s="64">
        <f si="22" t="shared"/>
        <v>75285.652577855726</v>
      </c>
      <c r="E139" s="64">
        <f si="23" t="shared"/>
        <v>-719.74282468533465</v>
      </c>
      <c r="F139" s="64">
        <f si="24" t="shared"/>
        <v>-449551.92141422973</v>
      </c>
    </row>
    <row r="140" spans="1:6">
      <c r="A140" s="64">
        <v>59</v>
      </c>
      <c r="B140" s="65">
        <f si="20" t="shared"/>
        <v>46357</v>
      </c>
      <c r="C140" s="64">
        <f si="21" t="shared"/>
        <v>74565.909753170388</v>
      </c>
      <c r="D140" s="64">
        <f si="22" t="shared"/>
        <v>75430.432678966987</v>
      </c>
      <c r="E140" s="64">
        <f si="23" t="shared"/>
        <v>-864.5229257965957</v>
      </c>
      <c r="F140" s="64">
        <f si="24" t="shared"/>
        <v>-524982.35409319669</v>
      </c>
    </row>
    <row r="141" spans="1:6">
      <c r="A141" s="64">
        <v>60</v>
      </c>
      <c r="B141" s="65">
        <f si="20" t="shared"/>
        <v>46388</v>
      </c>
      <c r="C141" s="64">
        <f si="21" t="shared"/>
        <v>74565.909753170388</v>
      </c>
      <c r="D141" s="64">
        <f si="22" t="shared"/>
        <v>75575.491203349608</v>
      </c>
      <c r="E141" s="64">
        <f si="23" t="shared"/>
        <v>-1009.5814501792245</v>
      </c>
      <c r="F141" s="64">
        <f si="24" t="shared"/>
        <v>-600557.84529654635</v>
      </c>
    </row>
    <row r="142" spans="1:6">
      <c r="A142" s="74"/>
      <c r="B142" s="75"/>
      <c r="C142" s="74"/>
      <c r="D142" s="74"/>
      <c r="E142" s="74"/>
      <c r="F142" s="74"/>
    </row>
    <row r="143" spans="1:6">
      <c r="A143" s="74"/>
      <c r="B143" s="75"/>
      <c r="C143" s="74"/>
      <c r="D143" s="74"/>
      <c r="E143" s="74"/>
      <c r="F143" s="74"/>
    </row>
    <row customFormat="1" customHeight="1" ht="57" r="145" s="70" spans="1:6">
      <c r="A145" s="111" t="s">
        <v>70</v>
      </c>
      <c r="B145" s="111"/>
      <c r="C145" s="111"/>
      <c r="D145" s="111"/>
      <c r="E145" s="111"/>
      <c r="F145" s="111"/>
    </row>
    <row r="147" spans="1:6">
      <c r="A147" s="69" t="s">
        <v>68</v>
      </c>
      <c r="B147" s="69">
        <v>3</v>
      </c>
    </row>
    <row r="148" spans="1:6">
      <c r="A148" s="69" t="s">
        <v>67</v>
      </c>
      <c r="B148" s="69" t="s">
        <v>69</v>
      </c>
    </row>
    <row r="149" spans="1:6">
      <c r="A149" s="68" t="s">
        <v>65</v>
      </c>
      <c r="B149" s="101">
        <f>PMT(B9,B10-B147,-F154,0,0)</f>
        <v>79058.874952805782</v>
      </c>
    </row>
    <row r="150" spans="1:6">
      <c r="A150" s="67"/>
      <c r="B150" s="67"/>
      <c r="C150" s="67"/>
      <c r="D150" s="67"/>
      <c r="E150" s="67"/>
      <c r="F150" s="66" t="s">
        <v>64</v>
      </c>
    </row>
    <row r="151" spans="1:6">
      <c r="A151" s="66" t="s">
        <v>63</v>
      </c>
      <c r="B151" s="66" t="s">
        <v>62</v>
      </c>
      <c r="C151" s="66" t="s">
        <v>61</v>
      </c>
      <c r="D151" s="66" t="s">
        <v>60</v>
      </c>
      <c r="E151" s="66" t="s">
        <v>59</v>
      </c>
      <c r="F151" s="66">
        <f>B3</f>
        <v>3693580</v>
      </c>
    </row>
    <row r="152" spans="1:6">
      <c r="A152" s="64">
        <v>1</v>
      </c>
      <c r="B152" s="65">
        <f ref="B152:B163" si="25" t="shared">EDATE($B$7,$B$6*A152)</f>
        <v>44593</v>
      </c>
      <c r="C152" s="64">
        <f>E152</f>
        <v>7103.0384615384619</v>
      </c>
      <c r="D152" s="64">
        <v>0</v>
      </c>
      <c r="E152" s="64">
        <f ref="E152:E163" si="26" t="shared">F151*$B$9</f>
        <v>7103.0384615384619</v>
      </c>
      <c r="F152" s="64">
        <f ref="F152:F163" si="27" t="shared">F151-D152</f>
        <v>3693580</v>
      </c>
    </row>
    <row r="153" spans="1:6">
      <c r="A153" s="64">
        <v>2</v>
      </c>
      <c r="B153" s="65">
        <f si="25" t="shared"/>
        <v>44621</v>
      </c>
      <c r="C153" s="64">
        <f>E153</f>
        <v>7103.0384615384619</v>
      </c>
      <c r="D153" s="64">
        <v>0</v>
      </c>
      <c r="E153" s="64">
        <f si="26" t="shared"/>
        <v>7103.0384615384619</v>
      </c>
      <c r="F153" s="64">
        <f si="27" t="shared"/>
        <v>3693580</v>
      </c>
    </row>
    <row r="154" spans="1:6">
      <c r="A154" s="64">
        <v>3</v>
      </c>
      <c r="B154" s="65">
        <f si="25" t="shared"/>
        <v>44652</v>
      </c>
      <c r="C154" s="64">
        <f>E154</f>
        <v>7103.0384615384619</v>
      </c>
      <c r="D154" s="64">
        <v>0</v>
      </c>
      <c r="E154" s="64">
        <f si="26" t="shared"/>
        <v>7103.0384615384619</v>
      </c>
      <c r="F154" s="64">
        <f si="27" t="shared"/>
        <v>3693580</v>
      </c>
    </row>
    <row r="155" spans="1:6">
      <c r="A155" s="64">
        <v>4</v>
      </c>
      <c r="B155" s="65">
        <f si="25" t="shared"/>
        <v>44682</v>
      </c>
      <c r="C155" s="64">
        <f ref="C155:C163" si="28" t="shared">$B$149</f>
        <v>79058.874952805782</v>
      </c>
      <c r="D155" s="64">
        <f ref="D155:D163" si="29" t="shared">C155-E155</f>
        <v>71955.836491267313</v>
      </c>
      <c r="E155" s="64">
        <f si="26" t="shared"/>
        <v>7103.0384615384619</v>
      </c>
      <c r="F155" s="64">
        <f si="27" t="shared"/>
        <v>3621624.1635087328</v>
      </c>
    </row>
    <row r="156" spans="1:6">
      <c r="A156" s="64">
        <v>5</v>
      </c>
      <c r="B156" s="65">
        <f si="25" t="shared"/>
        <v>44713</v>
      </c>
      <c r="C156" s="64">
        <f si="28" t="shared"/>
        <v>79058.874952805782</v>
      </c>
      <c r="D156" s="64">
        <f si="29" t="shared"/>
        <v>72094.213099904373</v>
      </c>
      <c r="E156" s="64">
        <f si="26" t="shared"/>
        <v>6964.6618529014095</v>
      </c>
      <c r="F156" s="64">
        <f si="27" t="shared"/>
        <v>3549529.9504088284</v>
      </c>
    </row>
    <row r="157" spans="1:6">
      <c r="A157" s="64">
        <v>6</v>
      </c>
      <c r="B157" s="65">
        <f si="25" t="shared"/>
        <v>44743</v>
      </c>
      <c r="C157" s="64">
        <f si="28" t="shared"/>
        <v>79058.874952805782</v>
      </c>
      <c r="D157" s="64">
        <f si="29" t="shared"/>
        <v>72232.855817404183</v>
      </c>
      <c r="E157" s="64">
        <f si="26" t="shared"/>
        <v>6826.0191354015933</v>
      </c>
      <c r="F157" s="64">
        <f si="27" t="shared"/>
        <v>3477297.0945914243</v>
      </c>
    </row>
    <row r="158" spans="1:6">
      <c r="A158" s="64">
        <v>7</v>
      </c>
      <c r="B158" s="65">
        <f si="25" t="shared"/>
        <v>44774</v>
      </c>
      <c r="C158" s="64">
        <f si="28" t="shared"/>
        <v>79058.874952805782</v>
      </c>
      <c r="D158" s="64">
        <f si="29" t="shared"/>
        <v>72371.765155514586</v>
      </c>
      <c r="E158" s="64">
        <f si="26" t="shared"/>
        <v>6687.1097972912012</v>
      </c>
      <c r="F158" s="64">
        <f si="27" t="shared"/>
        <v>3404925.3294359096</v>
      </c>
    </row>
    <row r="159" spans="1:6">
      <c r="A159" s="64">
        <v>8</v>
      </c>
      <c r="B159" s="65">
        <f si="25" t="shared"/>
        <v>44805</v>
      </c>
      <c r="C159" s="64">
        <f si="28" t="shared"/>
        <v>79058.874952805782</v>
      </c>
      <c r="D159" s="64">
        <f si="29" t="shared"/>
        <v>72510.941626967498</v>
      </c>
      <c r="E159" s="64">
        <f si="26" t="shared"/>
        <v>6547.9333258382885</v>
      </c>
      <c r="F159" s="64">
        <f si="27" t="shared"/>
        <v>3332414.3878089422</v>
      </c>
    </row>
    <row r="160" spans="1:6">
      <c r="A160" s="64">
        <v>9</v>
      </c>
      <c r="B160" s="65">
        <f si="25" t="shared"/>
        <v>44835</v>
      </c>
      <c r="C160" s="64">
        <f si="28" t="shared"/>
        <v>79058.874952805782</v>
      </c>
      <c r="D160" s="64">
        <f si="29" t="shared"/>
        <v>72650.385745480889</v>
      </c>
      <c r="E160" s="64">
        <f si="26" t="shared"/>
        <v>6408.4892073248893</v>
      </c>
      <c r="F160" s="64">
        <f si="27" t="shared"/>
        <v>3259764.0020634616</v>
      </c>
    </row>
    <row r="161" spans="1:6">
      <c r="A161" s="64">
        <v>10</v>
      </c>
      <c r="B161" s="65">
        <f si="25" t="shared"/>
        <v>44866</v>
      </c>
      <c r="C161" s="64">
        <f si="28" t="shared"/>
        <v>79058.874952805782</v>
      </c>
      <c r="D161" s="64">
        <f si="29" t="shared"/>
        <v>72790.098025760657</v>
      </c>
      <c r="E161" s="64">
        <f si="26" t="shared"/>
        <v>6268.776927045119</v>
      </c>
      <c r="F161" s="64">
        <f si="27" t="shared"/>
        <v>3186973.904037701</v>
      </c>
    </row>
    <row r="162" spans="1:6">
      <c r="A162" s="64">
        <v>11</v>
      </c>
      <c r="B162" s="65">
        <f si="25" t="shared"/>
        <v>44896</v>
      </c>
      <c r="C162" s="64">
        <f si="28" t="shared"/>
        <v>79058.874952805782</v>
      </c>
      <c r="D162" s="64">
        <f si="29" t="shared"/>
        <v>72930.078983502506</v>
      </c>
      <c r="E162" s="64">
        <f si="26" t="shared"/>
        <v>6128.7959693032717</v>
      </c>
      <c r="F162" s="64">
        <f si="27" t="shared"/>
        <v>3114043.8250541985</v>
      </c>
    </row>
    <row r="163" spans="1:6">
      <c r="A163" s="64">
        <v>12</v>
      </c>
      <c r="B163" s="65">
        <f si="25" t="shared"/>
        <v>44927</v>
      </c>
      <c r="C163" s="64">
        <f si="28" t="shared"/>
        <v>79058.874952805782</v>
      </c>
      <c r="D163" s="64">
        <f si="29" t="shared"/>
        <v>73070.329135393855</v>
      </c>
      <c r="E163" s="64">
        <f si="26" t="shared"/>
        <v>5988.5458174119203</v>
      </c>
      <c r="F163" s="64">
        <f si="27" t="shared"/>
        <v>3040973.4959188048</v>
      </c>
    </row>
    <row r="164" spans="1:6">
      <c r="A164" s="64">
        <v>13</v>
      </c>
      <c r="B164" s="65">
        <f ref="B164:B211" si="30" t="shared">EDATE($B$7,$B$6*A164)</f>
        <v>44958</v>
      </c>
      <c r="C164" s="64">
        <f ref="C164:C211" si="31" t="shared">$B$149</f>
        <v>79058.874952805782</v>
      </c>
      <c r="D164" s="64">
        <f ref="D164:D211" si="32" t="shared">C164-E164</f>
        <v>73210.848999115769</v>
      </c>
      <c r="E164" s="64">
        <f ref="E164:E211" si="33" t="shared">F163*$B$9</f>
        <v>5848.0259536900094</v>
      </c>
      <c r="F164" s="64">
        <f ref="F164:F211" si="34" t="shared">F163-D164</f>
        <v>2967762.6469196891</v>
      </c>
    </row>
    <row r="165" spans="1:6">
      <c r="A165" s="64">
        <v>14</v>
      </c>
      <c r="B165" s="65">
        <f si="30" t="shared"/>
        <v>44986</v>
      </c>
      <c r="C165" s="64">
        <f si="31" t="shared"/>
        <v>79058.874952805782</v>
      </c>
      <c r="D165" s="64">
        <f si="32" t="shared"/>
        <v>73351.639093344842</v>
      </c>
      <c r="E165" s="64">
        <f si="33" t="shared"/>
        <v>5707.2358594609414</v>
      </c>
      <c r="F165" s="64">
        <f si="34" t="shared"/>
        <v>2894411.0078263441</v>
      </c>
    </row>
    <row r="166" spans="1:6">
      <c r="A166" s="64">
        <v>15</v>
      </c>
      <c r="B166" s="65">
        <f si="30" t="shared"/>
        <v>45017</v>
      </c>
      <c r="C166" s="64">
        <f si="31" t="shared"/>
        <v>79058.874952805782</v>
      </c>
      <c r="D166" s="64">
        <f si="32" t="shared"/>
        <v>73492.699937755126</v>
      </c>
      <c r="E166" s="64">
        <f si="33" t="shared"/>
        <v>5566.1750150506623</v>
      </c>
      <c r="F166" s="64">
        <f si="34" t="shared"/>
        <v>2820918.3078885889</v>
      </c>
    </row>
    <row r="167" spans="1:6">
      <c r="A167" s="64">
        <v>16</v>
      </c>
      <c r="B167" s="65">
        <f si="30" t="shared"/>
        <v>45047</v>
      </c>
      <c r="C167" s="64">
        <f si="31" t="shared"/>
        <v>79058.874952805782</v>
      </c>
      <c r="D167" s="64">
        <f si="32" t="shared"/>
        <v>73634.032053020026</v>
      </c>
      <c r="E167" s="64">
        <f si="33" t="shared"/>
        <v>5424.8428997857482</v>
      </c>
      <c r="F167" s="64">
        <f si="34" t="shared"/>
        <v>2747284.275835569</v>
      </c>
    </row>
    <row r="168" spans="1:6">
      <c r="A168" s="64">
        <v>17</v>
      </c>
      <c r="B168" s="65">
        <f si="30" t="shared"/>
        <v>45078</v>
      </c>
      <c r="C168" s="64">
        <f si="31" t="shared"/>
        <v>79058.874952805782</v>
      </c>
      <c r="D168" s="64">
        <f si="32" t="shared"/>
        <v>73775.635960814296</v>
      </c>
      <c r="E168" s="64">
        <f si="33" t="shared"/>
        <v>5283.2389919914795</v>
      </c>
      <c r="F168" s="64">
        <f si="34" t="shared"/>
        <v>2673508.6398747549</v>
      </c>
    </row>
    <row r="169" spans="1:6">
      <c r="A169" s="64">
        <v>18</v>
      </c>
      <c r="B169" s="65">
        <f si="30" t="shared"/>
        <v>45108</v>
      </c>
      <c r="C169" s="64">
        <f si="31" t="shared"/>
        <v>79058.874952805782</v>
      </c>
      <c r="D169" s="64">
        <f si="32" t="shared"/>
        <v>73917.512183815867</v>
      </c>
      <c r="E169" s="64">
        <f si="33" t="shared"/>
        <v>5141.362768989914</v>
      </c>
      <c r="F169" s="64">
        <f si="34" t="shared"/>
        <v>2599591.1276909392</v>
      </c>
    </row>
    <row r="170" spans="1:6">
      <c r="A170" s="64">
        <v>19</v>
      </c>
      <c r="B170" s="65">
        <f si="30" t="shared"/>
        <v>45139</v>
      </c>
      <c r="C170" s="64">
        <f si="31" t="shared"/>
        <v>79058.874952805782</v>
      </c>
      <c r="D170" s="64">
        <f si="32" t="shared"/>
        <v>74059.661245707815</v>
      </c>
      <c r="E170" s="64">
        <f si="33" t="shared"/>
        <v>4999.2137070979607</v>
      </c>
      <c r="F170" s="64">
        <f si="34" t="shared"/>
        <v>2525531.4664452313</v>
      </c>
    </row>
    <row r="171" spans="1:6">
      <c r="A171" s="64">
        <v>20</v>
      </c>
      <c r="B171" s="65">
        <f si="30" t="shared"/>
        <v>45170</v>
      </c>
      <c r="C171" s="64">
        <f si="31" t="shared"/>
        <v>79058.874952805782</v>
      </c>
      <c r="D171" s="64">
        <f si="32" t="shared"/>
        <v>74202.083671180342</v>
      </c>
      <c r="E171" s="64">
        <f si="33" t="shared"/>
        <v>4856.7912816254448</v>
      </c>
      <c r="F171" s="64">
        <f si="34" t="shared"/>
        <v>2451329.3827740508</v>
      </c>
    </row>
    <row r="172" spans="1:6">
      <c r="A172" s="64">
        <v>21</v>
      </c>
      <c r="B172" s="65">
        <f si="30" t="shared"/>
        <v>45200</v>
      </c>
      <c r="C172" s="64">
        <f si="31" t="shared"/>
        <v>79058.874952805782</v>
      </c>
      <c r="D172" s="64">
        <f si="32" t="shared"/>
        <v>74344.779985932604</v>
      </c>
      <c r="E172" s="64">
        <f si="33" t="shared"/>
        <v>4714.0949668731746</v>
      </c>
      <c r="F172" s="64">
        <f si="34" t="shared"/>
        <v>2376984.6027881182</v>
      </c>
    </row>
    <row r="173" spans="1:6">
      <c r="A173" s="64">
        <v>22</v>
      </c>
      <c r="B173" s="65">
        <f si="30" t="shared"/>
        <v>45231</v>
      </c>
      <c r="C173" s="64">
        <f si="31" t="shared"/>
        <v>79058.874952805782</v>
      </c>
      <c r="D173" s="64">
        <f si="32" t="shared"/>
        <v>74487.750716674782</v>
      </c>
      <c r="E173" s="64">
        <f si="33" t="shared"/>
        <v>4571.1242361309969</v>
      </c>
      <c r="F173" s="64">
        <f si="34" t="shared"/>
        <v>2302496.8520714436</v>
      </c>
    </row>
    <row r="174" spans="1:6">
      <c r="A174" s="64">
        <v>23</v>
      </c>
      <c r="B174" s="65">
        <f si="30" t="shared"/>
        <v>45261</v>
      </c>
      <c r="C174" s="64">
        <f si="31" t="shared"/>
        <v>79058.874952805782</v>
      </c>
      <c r="D174" s="64">
        <f si="32" t="shared"/>
        <v>74630.996391129927</v>
      </c>
      <c r="E174" s="64">
        <f si="33" t="shared"/>
        <v>4427.8785616758532</v>
      </c>
      <c r="F174" s="64">
        <f si="34" t="shared"/>
        <v>2227865.8556803134</v>
      </c>
    </row>
    <row r="175" spans="1:6">
      <c r="A175" s="64">
        <v>24</v>
      </c>
      <c r="B175" s="65">
        <f si="30" t="shared"/>
        <v>45292</v>
      </c>
      <c r="C175" s="64">
        <f si="31" t="shared"/>
        <v>79058.874952805782</v>
      </c>
      <c r="D175" s="64">
        <f si="32" t="shared"/>
        <v>74774.517538035943</v>
      </c>
      <c r="E175" s="64">
        <f si="33" t="shared"/>
        <v>4284.3574147698337</v>
      </c>
      <c r="F175" s="64">
        <f si="34" t="shared"/>
        <v>2153091.3381422777</v>
      </c>
    </row>
    <row r="176" spans="1:6">
      <c r="A176" s="64">
        <v>25</v>
      </c>
      <c r="B176" s="65">
        <f si="30" t="shared"/>
        <v>45323</v>
      </c>
      <c r="C176" s="64">
        <f si="31" t="shared"/>
        <v>79058.874952805782</v>
      </c>
      <c r="D176" s="64">
        <f si="32" t="shared"/>
        <v>74918.314687147562</v>
      </c>
      <c r="E176" s="64">
        <f si="33" t="shared"/>
        <v>4140.5602656582269</v>
      </c>
      <c r="F176" s="64">
        <f si="34" t="shared"/>
        <v>2078173.0234551302</v>
      </c>
    </row>
    <row r="177" spans="1:6">
      <c r="A177" s="64">
        <v>26</v>
      </c>
      <c r="B177" s="65">
        <f si="30" t="shared"/>
        <v>45352</v>
      </c>
      <c r="C177" s="64">
        <f si="31" t="shared"/>
        <v>79058.874952805782</v>
      </c>
      <c r="D177" s="64">
        <f si="32" t="shared"/>
        <v>75062.388369238222</v>
      </c>
      <c r="E177" s="64">
        <f si="33" t="shared"/>
        <v>3996.4865835675582</v>
      </c>
      <c r="F177" s="64">
        <f si="34" t="shared"/>
        <v>2003110.6350858919</v>
      </c>
    </row>
    <row r="178" spans="1:6">
      <c r="A178" s="64">
        <v>27</v>
      </c>
      <c r="B178" s="65">
        <f si="30" t="shared"/>
        <v>45383</v>
      </c>
      <c r="C178" s="64">
        <f si="31" t="shared"/>
        <v>79058.874952805782</v>
      </c>
      <c r="D178" s="64">
        <f si="32" t="shared"/>
        <v>75206.739116102137</v>
      </c>
      <c r="E178" s="64">
        <f si="33" t="shared"/>
        <v>3852.1358367036387</v>
      </c>
      <c r="F178" s="64">
        <f si="34" t="shared"/>
        <v>1927903.8959697897</v>
      </c>
    </row>
    <row r="179" spans="1:6">
      <c r="A179" s="64">
        <v>28</v>
      </c>
      <c r="B179" s="65">
        <f si="30" t="shared"/>
        <v>45413</v>
      </c>
      <c r="C179" s="64">
        <f si="31" t="shared"/>
        <v>79058.874952805782</v>
      </c>
      <c r="D179" s="64">
        <f si="32" t="shared"/>
        <v>75351.367460556183</v>
      </c>
      <c r="E179" s="64">
        <f si="33" t="shared"/>
        <v>3707.507492249596</v>
      </c>
      <c r="F179" s="64">
        <f si="34" t="shared"/>
        <v>1852552.5285092336</v>
      </c>
    </row>
    <row r="180" spans="1:6">
      <c r="A180" s="64">
        <v>29</v>
      </c>
      <c r="B180" s="65">
        <f si="30" t="shared"/>
        <v>45444</v>
      </c>
      <c r="C180" s="64">
        <f si="31" t="shared"/>
        <v>79058.874952805782</v>
      </c>
      <c r="D180" s="64">
        <f si="32" t="shared"/>
        <v>75496.273936441867</v>
      </c>
      <c r="E180" s="64">
        <f si="33" t="shared"/>
        <v>3562.6010163639112</v>
      </c>
      <c r="F180" s="64">
        <f si="34" t="shared"/>
        <v>1777056.2545727917</v>
      </c>
    </row>
    <row r="181" spans="1:6">
      <c r="A181" s="64">
        <v>30</v>
      </c>
      <c r="B181" s="65">
        <f si="30" t="shared"/>
        <v>45474</v>
      </c>
      <c r="C181" s="64">
        <f si="31" t="shared"/>
        <v>79058.874952805782</v>
      </c>
      <c r="D181" s="64">
        <f si="32" t="shared"/>
        <v>75641.459078627333</v>
      </c>
      <c r="E181" s="64">
        <f si="33" t="shared"/>
        <v>3417.4158741784458</v>
      </c>
      <c r="F181" s="64">
        <f si="34" t="shared"/>
        <v>1701414.7954941643</v>
      </c>
    </row>
    <row r="182" spans="1:6">
      <c r="A182" s="64">
        <v>31</v>
      </c>
      <c r="B182" s="65">
        <f si="30" t="shared"/>
        <v>45505</v>
      </c>
      <c r="C182" s="64">
        <f si="31" t="shared"/>
        <v>79058.874952805782</v>
      </c>
      <c r="D182" s="64">
        <f si="32" t="shared"/>
        <v>75786.923423009313</v>
      </c>
      <c r="E182" s="64">
        <f si="33" t="shared"/>
        <v>3271.9515297964699</v>
      </c>
      <c r="F182" s="64">
        <f si="34" t="shared"/>
        <v>1625627.8720711551</v>
      </c>
    </row>
    <row r="183" spans="1:6">
      <c r="A183" s="64">
        <v>32</v>
      </c>
      <c r="B183" s="65">
        <f si="30" t="shared"/>
        <v>45536</v>
      </c>
      <c r="C183" s="64">
        <f si="31" t="shared"/>
        <v>79058.874952805782</v>
      </c>
      <c r="D183" s="64">
        <f si="32" t="shared"/>
        <v>75932.667506515092</v>
      </c>
      <c r="E183" s="64">
        <f si="33" t="shared"/>
        <v>3126.207446290683</v>
      </c>
      <c r="F183" s="64">
        <f si="34" t="shared"/>
        <v>1549695.2045646401</v>
      </c>
    </row>
    <row r="184" spans="1:6">
      <c r="A184" s="64">
        <v>33</v>
      </c>
      <c r="B184" s="65">
        <f si="30" t="shared"/>
        <v>45566</v>
      </c>
      <c r="C184" s="64">
        <f si="31" t="shared"/>
        <v>79058.874952805782</v>
      </c>
      <c r="D184" s="64">
        <f si="32" t="shared"/>
        <v>76078.691867104557</v>
      </c>
      <c r="E184" s="64">
        <f si="33" t="shared"/>
        <v>2980.183085701231</v>
      </c>
      <c r="F184" s="64">
        <f si="34" t="shared"/>
        <v>1473616.5126975356</v>
      </c>
    </row>
    <row r="185" spans="1:6">
      <c r="A185" s="64">
        <v>34</v>
      </c>
      <c r="B185" s="65">
        <f si="30" t="shared"/>
        <v>45597</v>
      </c>
      <c r="C185" s="64">
        <f si="31" t="shared"/>
        <v>79058.874952805782</v>
      </c>
      <c r="D185" s="64">
        <f si="32" t="shared"/>
        <v>76224.997043772062</v>
      </c>
      <c r="E185" s="64">
        <f si="33" t="shared"/>
        <v>2833.8779090337225</v>
      </c>
      <c r="F185" s="64">
        <f si="34" t="shared"/>
        <v>1397391.5156537634</v>
      </c>
    </row>
    <row r="186" spans="1:6">
      <c r="A186" s="64">
        <v>35</v>
      </c>
      <c r="B186" s="65">
        <f si="30" t="shared"/>
        <v>45627</v>
      </c>
      <c r="C186" s="64">
        <f si="31" t="shared"/>
        <v>79058.874952805782</v>
      </c>
      <c r="D186" s="64">
        <f si="32" t="shared"/>
        <v>76371.583576548539</v>
      </c>
      <c r="E186" s="64">
        <f si="33" t="shared"/>
        <v>2687.2913762572375</v>
      </c>
      <c r="F186" s="64">
        <f si="34" t="shared"/>
        <v>1321019.9320772148</v>
      </c>
    </row>
    <row r="187" spans="1:6">
      <c r="A187" s="64">
        <v>36</v>
      </c>
      <c r="B187" s="65">
        <f si="30" t="shared"/>
        <v>45658</v>
      </c>
      <c r="C187" s="64">
        <f si="31" t="shared"/>
        <v>79058.874952805782</v>
      </c>
      <c r="D187" s="64">
        <f si="32" t="shared"/>
        <v>76518.452006503445</v>
      </c>
      <c r="E187" s="64">
        <f si="33" t="shared"/>
        <v>2540.4229463023362</v>
      </c>
      <c r="F187" s="64">
        <f si="34" t="shared"/>
        <v>1244501.4800707113</v>
      </c>
    </row>
    <row r="188" spans="1:6">
      <c r="A188" s="64">
        <v>37</v>
      </c>
      <c r="B188" s="65">
        <f si="30" t="shared"/>
        <v>45689</v>
      </c>
      <c r="C188" s="64">
        <f si="31" t="shared"/>
        <v>79058.874952805782</v>
      </c>
      <c r="D188" s="64">
        <f si="32" t="shared"/>
        <v>76665.602875746728</v>
      </c>
      <c r="E188" s="64">
        <f si="33" t="shared"/>
        <v>2393.2720770590604</v>
      </c>
      <c r="F188" s="64">
        <f si="34" t="shared"/>
        <v>1167835.8771949646</v>
      </c>
    </row>
    <row r="189" spans="1:6">
      <c r="A189" s="64">
        <v>38</v>
      </c>
      <c r="B189" s="65">
        <f si="30" t="shared"/>
        <v>45717</v>
      </c>
      <c r="C189" s="64">
        <f si="31" t="shared"/>
        <v>79058.874952805782</v>
      </c>
      <c r="D189" s="64">
        <f si="32" t="shared"/>
        <v>76813.036727430852</v>
      </c>
      <c r="E189" s="64">
        <f si="33" t="shared"/>
        <v>2245.8382253749319</v>
      </c>
      <c r="F189" s="64">
        <f si="34" t="shared"/>
        <v>1091022.8404675338</v>
      </c>
    </row>
    <row r="190" spans="1:6">
      <c r="A190" s="64">
        <v>39</v>
      </c>
      <c r="B190" s="65">
        <f si="30" t="shared"/>
        <v>45748</v>
      </c>
      <c r="C190" s="64">
        <f si="31" t="shared"/>
        <v>79058.874952805782</v>
      </c>
      <c r="D190" s="64">
        <f si="32" t="shared"/>
        <v>76960.754105752829</v>
      </c>
      <c r="E190" s="64">
        <f si="33" t="shared"/>
        <v>2098.1208470529496</v>
      </c>
      <c r="F190" s="64">
        <f si="34" t="shared"/>
        <v>1014062.086361781</v>
      </c>
    </row>
    <row r="191" spans="1:6">
      <c r="A191" s="64">
        <v>40</v>
      </c>
      <c r="B191" s="65">
        <f si="30" t="shared"/>
        <v>45778</v>
      </c>
      <c r="C191" s="64">
        <f si="31" t="shared"/>
        <v>79058.874952805782</v>
      </c>
      <c r="D191" s="64">
        <f si="32" t="shared"/>
        <v>77108.755555956202</v>
      </c>
      <c r="E191" s="64">
        <f si="33" t="shared"/>
        <v>1950.1193968495788</v>
      </c>
      <c r="F191" s="64">
        <f si="34" t="shared"/>
        <v>936953.33080582484</v>
      </c>
    </row>
    <row r="192" spans="1:6">
      <c r="A192" s="64">
        <v>41</v>
      </c>
      <c r="B192" s="65">
        <f si="30" t="shared"/>
        <v>45809</v>
      </c>
      <c r="C192" s="64">
        <f si="31" t="shared"/>
        <v>79058.874952805782</v>
      </c>
      <c r="D192" s="64">
        <f si="32" t="shared"/>
        <v>77257.04162433304</v>
      </c>
      <c r="E192" s="64">
        <f si="33" t="shared"/>
        <v>1801.8333284727403</v>
      </c>
      <c r="F192" s="64">
        <f si="34" t="shared"/>
        <v>859696.28918149183</v>
      </c>
    </row>
    <row r="193" spans="1:6">
      <c r="A193" s="64">
        <v>42</v>
      </c>
      <c r="B193" s="65">
        <f si="30" t="shared"/>
        <v>45839</v>
      </c>
      <c r="C193" s="64">
        <f si="31" t="shared"/>
        <v>79058.874952805782</v>
      </c>
      <c r="D193" s="64">
        <f si="32" t="shared"/>
        <v>77405.612858225984</v>
      </c>
      <c r="E193" s="64">
        <f si="33" t="shared"/>
        <v>1653.2620945797921</v>
      </c>
      <c r="F193" s="64">
        <f si="34" t="shared"/>
        <v>782290.67632326589</v>
      </c>
    </row>
    <row r="194" spans="1:6">
      <c r="A194" s="64">
        <v>43</v>
      </c>
      <c r="B194" s="65">
        <f si="30" t="shared"/>
        <v>45870</v>
      </c>
      <c r="C194" s="64">
        <f si="31" t="shared"/>
        <v>79058.874952805782</v>
      </c>
      <c r="D194" s="64">
        <f si="32" t="shared"/>
        <v>77554.469806030276</v>
      </c>
      <c r="E194" s="64">
        <f si="33" t="shared"/>
        <v>1504.4051467755114</v>
      </c>
      <c r="F194" s="64">
        <f si="34" t="shared"/>
        <v>704736.20651723561</v>
      </c>
    </row>
    <row r="195" spans="1:6">
      <c r="A195" s="64">
        <v>44</v>
      </c>
      <c r="B195" s="65">
        <f si="30" t="shared"/>
        <v>45901</v>
      </c>
      <c r="C195" s="64">
        <f si="31" t="shared"/>
        <v>79058.874952805782</v>
      </c>
      <c r="D195" s="64">
        <f si="32" t="shared"/>
        <v>77703.613017195719</v>
      </c>
      <c r="E195" s="64">
        <f si="33" t="shared"/>
        <v>1355.2619356100686</v>
      </c>
      <c r="F195" s="64">
        <f si="34" t="shared"/>
        <v>627032.59350003989</v>
      </c>
    </row>
    <row r="196" spans="1:6">
      <c r="A196" s="64">
        <v>45</v>
      </c>
      <c r="B196" s="65">
        <f si="30" t="shared"/>
        <v>45931</v>
      </c>
      <c r="C196" s="64">
        <f si="31" t="shared"/>
        <v>79058.874952805782</v>
      </c>
      <c r="D196" s="64">
        <f si="32" t="shared"/>
        <v>77853.043042228775</v>
      </c>
      <c r="E196" s="64">
        <f si="33" t="shared"/>
        <v>1205.8319105769999</v>
      </c>
      <c r="F196" s="64">
        <f si="34" t="shared"/>
        <v>549179.5504578111</v>
      </c>
    </row>
    <row r="197" spans="1:6">
      <c r="A197" s="64">
        <v>46</v>
      </c>
      <c r="B197" s="65">
        <f si="30" t="shared"/>
        <v>45962</v>
      </c>
      <c r="C197" s="64">
        <f si="31" t="shared"/>
        <v>79058.874952805782</v>
      </c>
      <c r="D197" s="64">
        <f si="32" t="shared"/>
        <v>78002.760432694602</v>
      </c>
      <c r="E197" s="64">
        <f si="33" t="shared"/>
        <v>1056.1145201111754</v>
      </c>
      <c r="F197" s="64">
        <f si="34" t="shared"/>
        <v>471176.79002511653</v>
      </c>
    </row>
    <row r="198" spans="1:6">
      <c r="A198" s="64">
        <v>47</v>
      </c>
      <c r="B198" s="65">
        <f si="30" t="shared"/>
        <v>45992</v>
      </c>
      <c r="C198" s="64">
        <f si="31" t="shared"/>
        <v>79058.874952805782</v>
      </c>
      <c r="D198" s="64">
        <f si="32" t="shared"/>
        <v>78152.765741219016</v>
      </c>
      <c r="E198" s="64">
        <f si="33" t="shared"/>
        <v>906.10921158676263</v>
      </c>
      <c r="F198" s="64">
        <f si="34" t="shared"/>
        <v>393024.02428389748</v>
      </c>
    </row>
    <row r="199" spans="1:6">
      <c r="A199" s="64">
        <v>48</v>
      </c>
      <c r="B199" s="65">
        <f si="30" t="shared"/>
        <v>46023</v>
      </c>
      <c r="C199" s="64">
        <f si="31" t="shared"/>
        <v>79058.874952805782</v>
      </c>
      <c r="D199" s="64">
        <f si="32" t="shared"/>
        <v>78303.059521490592</v>
      </c>
      <c r="E199" s="64">
        <f si="33" t="shared"/>
        <v>755.81543131518754</v>
      </c>
      <c r="F199" s="64">
        <f si="34" t="shared"/>
        <v>314720.96476240689</v>
      </c>
    </row>
    <row r="200" spans="1:6">
      <c r="A200" s="64">
        <v>49</v>
      </c>
      <c r="B200" s="65">
        <f si="30" t="shared"/>
        <v>46054</v>
      </c>
      <c r="C200" s="64">
        <f si="31" t="shared"/>
        <v>79058.874952805782</v>
      </c>
      <c r="D200" s="64">
        <f si="32" t="shared"/>
        <v>78453.642328262693</v>
      </c>
      <c r="E200" s="64">
        <f si="33" t="shared"/>
        <v>605.2326245430902</v>
      </c>
      <c r="F200" s="64">
        <f si="34" t="shared"/>
        <v>236267.32243414421</v>
      </c>
    </row>
    <row r="201" spans="1:6">
      <c r="A201" s="64">
        <v>50</v>
      </c>
      <c r="B201" s="65">
        <f si="30" t="shared"/>
        <v>46082</v>
      </c>
      <c r="C201" s="64">
        <f si="31" t="shared"/>
        <v>79058.874952805782</v>
      </c>
      <c r="D201" s="64">
        <f si="32" t="shared"/>
        <v>78604.514717355501</v>
      </c>
      <c r="E201" s="64">
        <f si="33" t="shared"/>
        <v>454.36023545027734</v>
      </c>
      <c r="F201" s="64">
        <f si="34" t="shared"/>
        <v>157662.80771678872</v>
      </c>
    </row>
    <row r="202" spans="1:6">
      <c r="A202" s="64">
        <v>51</v>
      </c>
      <c r="B202" s="65">
        <f si="30" t="shared"/>
        <v>46113</v>
      </c>
      <c r="C202" s="64">
        <f si="31" t="shared"/>
        <v>79058.874952805782</v>
      </c>
      <c r="D202" s="64">
        <f si="32" t="shared"/>
        <v>78755.677245658109</v>
      </c>
      <c r="E202" s="64">
        <f si="33" t="shared"/>
        <v>303.19770714767066</v>
      </c>
      <c r="F202" s="64">
        <f si="34" t="shared"/>
        <v>78907.130471130615</v>
      </c>
    </row>
    <row r="203" spans="1:6">
      <c r="A203" s="64">
        <v>52</v>
      </c>
      <c r="B203" s="65">
        <f si="30" t="shared"/>
        <v>46143</v>
      </c>
      <c r="C203" s="64">
        <f si="31" t="shared"/>
        <v>79058.874952805782</v>
      </c>
      <c r="D203" s="64">
        <f si="32" t="shared"/>
        <v>78907.130471130527</v>
      </c>
      <c r="E203" s="64">
        <f si="33" t="shared"/>
        <v>151.74448167525119</v>
      </c>
      <c r="F203" s="64">
        <f si="34" t="shared"/>
        <v>0</v>
      </c>
    </row>
    <row r="204" spans="1:6">
      <c r="A204" s="64">
        <v>53</v>
      </c>
      <c r="B204" s="65">
        <f si="30" t="shared"/>
        <v>46174</v>
      </c>
      <c r="C204" s="64">
        <f si="31" t="shared"/>
        <v>79058.874952805782</v>
      </c>
      <c r="D204" s="64">
        <f si="32" t="shared"/>
        <v>79058.874952805782</v>
      </c>
      <c r="E204" s="64">
        <f si="33" t="shared"/>
        <v>0</v>
      </c>
      <c r="F204" s="64">
        <f si="34" t="shared"/>
        <v>-79058.874952805782</v>
      </c>
    </row>
    <row r="205" spans="1:6">
      <c r="A205" s="64">
        <v>54</v>
      </c>
      <c r="B205" s="65">
        <f si="30" t="shared"/>
        <v>46204</v>
      </c>
      <c r="C205" s="64">
        <f si="31" t="shared"/>
        <v>79058.874952805782</v>
      </c>
      <c r="D205" s="64">
        <f si="32" t="shared"/>
        <v>79210.911250791949</v>
      </c>
      <c r="E205" s="64">
        <f si="33" t="shared"/>
        <v>-152.03629798616498</v>
      </c>
      <c r="F205" s="64">
        <f si="34" t="shared"/>
        <v>-158269.78620359773</v>
      </c>
    </row>
    <row r="206" spans="1:6">
      <c r="A206" s="64">
        <v>55</v>
      </c>
      <c r="B206" s="65">
        <f si="30" t="shared"/>
        <v>46235</v>
      </c>
      <c r="C206" s="64">
        <f si="31" t="shared"/>
        <v>79058.874952805782</v>
      </c>
      <c r="D206" s="64">
        <f si="32" t="shared"/>
        <v>79363.23992627424</v>
      </c>
      <c r="E206" s="64">
        <f si="33" t="shared"/>
        <v>-304.36497346845721</v>
      </c>
      <c r="F206" s="64">
        <f si="34" t="shared"/>
        <v>-237633.02612987196</v>
      </c>
    </row>
    <row r="207" spans="1:6">
      <c r="A207" s="64">
        <v>56</v>
      </c>
      <c r="B207" s="65">
        <f si="30" t="shared"/>
        <v>46266</v>
      </c>
      <c r="C207" s="64">
        <f si="31" t="shared"/>
        <v>79058.874952805782</v>
      </c>
      <c r="D207" s="64">
        <f si="32" t="shared"/>
        <v>79515.861541517079</v>
      </c>
      <c r="E207" s="64">
        <f si="33" t="shared"/>
        <v>-456.98658871129226</v>
      </c>
      <c r="F207" s="64">
        <f si="34" t="shared"/>
        <v>-317148.88767138903</v>
      </c>
    </row>
    <row r="208" spans="1:6">
      <c r="A208" s="64">
        <v>57</v>
      </c>
      <c r="B208" s="65">
        <f si="30" t="shared"/>
        <v>46296</v>
      </c>
      <c r="C208" s="64">
        <f si="31" t="shared"/>
        <v>79058.874952805782</v>
      </c>
      <c r="D208" s="64">
        <f si="32" t="shared"/>
        <v>79668.77665986614</v>
      </c>
      <c r="E208" s="64">
        <f si="33" t="shared"/>
        <v>-609.90170706036361</v>
      </c>
      <c r="F208" s="64">
        <f si="34" t="shared"/>
        <v>-396817.66433125519</v>
      </c>
    </row>
    <row r="209" spans="1:6">
      <c r="A209" s="64">
        <v>58</v>
      </c>
      <c r="B209" s="65">
        <f si="30" t="shared"/>
        <v>46327</v>
      </c>
      <c r="C209" s="64">
        <f si="31" t="shared"/>
        <v>79058.874952805782</v>
      </c>
      <c r="D209" s="64">
        <f si="32" t="shared"/>
        <v>79821.985845750503</v>
      </c>
      <c r="E209" s="64">
        <f si="33" t="shared"/>
        <v>-763.11089294472151</v>
      </c>
      <c r="F209" s="64">
        <f si="34" t="shared"/>
        <v>-476639.65017700568</v>
      </c>
    </row>
    <row r="210" spans="1:6">
      <c r="A210" s="64">
        <v>59</v>
      </c>
      <c r="B210" s="65">
        <f si="30" t="shared"/>
        <v>46357</v>
      </c>
      <c r="C210" s="64">
        <f si="31" t="shared"/>
        <v>79058.874952805782</v>
      </c>
      <c r="D210" s="64">
        <f si="32" t="shared"/>
        <v>79975.489664684632</v>
      </c>
      <c r="E210" s="64">
        <f si="33" t="shared"/>
        <v>-916.61471187885718</v>
      </c>
      <c r="F210" s="64">
        <f si="34" t="shared"/>
        <v>-556615.13984169031</v>
      </c>
    </row>
    <row r="211" spans="1:6">
      <c r="A211" s="64">
        <v>60</v>
      </c>
      <c r="B211" s="65">
        <f si="30" t="shared"/>
        <v>46388</v>
      </c>
      <c r="C211" s="64">
        <f si="31" t="shared"/>
        <v>79058.874952805782</v>
      </c>
      <c r="D211" s="64">
        <f si="32" t="shared"/>
        <v>80129.28868327057</v>
      </c>
      <c r="E211" s="64">
        <f si="33" t="shared"/>
        <v>-1070.4137304647891</v>
      </c>
      <c r="F211" s="64">
        <f si="34" t="shared"/>
        <v>-636744.42852496088</v>
      </c>
    </row>
    <row r="213" spans="1:6">
      <c r="A213" s="69" t="s">
        <v>68</v>
      </c>
      <c r="B213" s="69">
        <v>3</v>
      </c>
    </row>
    <row r="214" spans="1:6">
      <c r="A214" s="69" t="s">
        <v>67</v>
      </c>
      <c r="B214" s="69" t="s">
        <v>66</v>
      </c>
    </row>
    <row r="215" spans="1:6">
      <c r="A215" s="68" t="s">
        <v>65</v>
      </c>
      <c r="B215" s="86">
        <f>PMT(B9,B10-B213,-F220,0,0)</f>
        <v>79515.86154151705</v>
      </c>
    </row>
    <row r="216" spans="1:6">
      <c r="A216" s="67"/>
      <c r="B216" s="67"/>
      <c r="C216" s="67"/>
      <c r="D216" s="67"/>
      <c r="E216" s="67"/>
      <c r="F216" s="66" t="s">
        <v>64</v>
      </c>
    </row>
    <row r="217" spans="1:6">
      <c r="A217" s="66" t="s">
        <v>63</v>
      </c>
      <c r="B217" s="66" t="s">
        <v>62</v>
      </c>
      <c r="C217" s="66" t="s">
        <v>61</v>
      </c>
      <c r="D217" s="66" t="s">
        <v>60</v>
      </c>
      <c r="E217" s="66" t="s">
        <v>59</v>
      </c>
      <c r="F217" s="66">
        <f>$B$3</f>
        <v>3693580</v>
      </c>
    </row>
    <row r="218" spans="1:6">
      <c r="A218" s="64">
        <v>1</v>
      </c>
      <c r="B218" s="65">
        <f ref="B218:B229" si="35" t="shared">EDATE($B$7,$B$6*A218)</f>
        <v>44593</v>
      </c>
      <c r="C218" s="64">
        <v>0</v>
      </c>
      <c r="D218" s="64">
        <f ref="D218:D229" si="36" t="shared">C218-E218</f>
        <v>-7103.0384615384619</v>
      </c>
      <c r="E218" s="64">
        <f ref="E218:E229" si="37" t="shared">F217*$B$9</f>
        <v>7103.0384615384619</v>
      </c>
      <c r="F218" s="64">
        <f ref="F218:F229" si="38" t="shared">F217-D218</f>
        <v>3700683.0384615385</v>
      </c>
    </row>
    <row r="219" spans="1:6">
      <c r="A219" s="64">
        <v>2</v>
      </c>
      <c r="B219" s="65">
        <f si="35" t="shared"/>
        <v>44621</v>
      </c>
      <c r="C219" s="64">
        <v>0</v>
      </c>
      <c r="D219" s="64">
        <f si="36" t="shared"/>
        <v>-7116.6981508875742</v>
      </c>
      <c r="E219" s="64">
        <f si="37" t="shared"/>
        <v>7116.6981508875742</v>
      </c>
      <c r="F219" s="64">
        <f si="38" t="shared"/>
        <v>3707799.7366124261</v>
      </c>
    </row>
    <row r="220" spans="1:6">
      <c r="A220" s="64">
        <v>3</v>
      </c>
      <c r="B220" s="65">
        <f si="35" t="shared"/>
        <v>44652</v>
      </c>
      <c r="C220" s="64">
        <v>0</v>
      </c>
      <c r="D220" s="64">
        <f si="36" t="shared"/>
        <v>-7130.384108870051</v>
      </c>
      <c r="E220" s="64">
        <f si="37" t="shared"/>
        <v>7130.384108870051</v>
      </c>
      <c r="F220" s="64">
        <f si="38" t="shared"/>
        <v>3714930.1207212959</v>
      </c>
    </row>
    <row r="221" spans="1:6">
      <c r="A221" s="64">
        <v>4</v>
      </c>
      <c r="B221" s="65">
        <f si="35" t="shared"/>
        <v>44682</v>
      </c>
      <c r="C221" s="64">
        <f ref="C221:C229" si="39" t="shared">$B$215</f>
        <v>79515.86154151705</v>
      </c>
      <c r="D221" s="64">
        <f si="36" t="shared"/>
        <v>72371.765155514557</v>
      </c>
      <c r="E221" s="64">
        <f si="37" t="shared"/>
        <v>7144.0963860024922</v>
      </c>
      <c r="F221" s="64">
        <f si="38" t="shared"/>
        <v>3642558.3555657812</v>
      </c>
    </row>
    <row r="222" spans="1:6">
      <c r="A222" s="64">
        <v>5</v>
      </c>
      <c r="B222" s="65">
        <f si="35" t="shared"/>
        <v>44713</v>
      </c>
      <c r="C222" s="64">
        <f si="39" t="shared"/>
        <v>79515.86154151705</v>
      </c>
      <c r="D222" s="64">
        <f si="36" t="shared"/>
        <v>72510.941626967469</v>
      </c>
      <c r="E222" s="64">
        <f si="37" t="shared"/>
        <v>7004.9199145495795</v>
      </c>
      <c r="F222" s="64">
        <f si="38" t="shared"/>
        <v>3570047.4139388138</v>
      </c>
    </row>
    <row r="223" spans="1:6">
      <c r="A223" s="64">
        <v>6</v>
      </c>
      <c r="B223" s="65">
        <f si="35" t="shared"/>
        <v>44743</v>
      </c>
      <c r="C223" s="64">
        <f si="39" t="shared"/>
        <v>79515.86154151705</v>
      </c>
      <c r="D223" s="64">
        <f si="36" t="shared"/>
        <v>72650.385745480875</v>
      </c>
      <c r="E223" s="64">
        <f si="37" t="shared"/>
        <v>6865.4757960361812</v>
      </c>
      <c r="F223" s="64">
        <f si="38" t="shared"/>
        <v>3497397.0281933332</v>
      </c>
    </row>
    <row r="224" spans="1:6">
      <c r="A224" s="64">
        <v>7</v>
      </c>
      <c r="B224" s="65">
        <f si="35" t="shared"/>
        <v>44774</v>
      </c>
      <c r="C224" s="64">
        <f si="39" t="shared"/>
        <v>79515.86154151705</v>
      </c>
      <c r="D224" s="64">
        <f si="36" t="shared"/>
        <v>72790.098025760642</v>
      </c>
      <c r="E224" s="64">
        <f si="37" t="shared"/>
        <v>6725.76351575641</v>
      </c>
      <c r="F224" s="64">
        <f si="38" t="shared"/>
        <v>3424606.9301675726</v>
      </c>
    </row>
    <row r="225" spans="1:6">
      <c r="A225" s="64">
        <v>8</v>
      </c>
      <c r="B225" s="65">
        <f si="35" t="shared"/>
        <v>44805</v>
      </c>
      <c r="C225" s="64">
        <f si="39" t="shared"/>
        <v>79515.86154151705</v>
      </c>
      <c r="D225" s="64">
        <f si="36" t="shared"/>
        <v>72930.078983502492</v>
      </c>
      <c r="E225" s="64">
        <f si="37" t="shared"/>
        <v>6585.7825580145627</v>
      </c>
      <c r="F225" s="64">
        <f si="38" t="shared"/>
        <v>3351676.8511840701</v>
      </c>
    </row>
    <row r="226" spans="1:6">
      <c r="A226" s="64">
        <v>9</v>
      </c>
      <c r="B226" s="65">
        <f si="35" t="shared"/>
        <v>44835</v>
      </c>
      <c r="C226" s="64">
        <f si="39" t="shared"/>
        <v>79515.86154151705</v>
      </c>
      <c r="D226" s="64">
        <f si="36" t="shared"/>
        <v>73070.32913539384</v>
      </c>
      <c r="E226" s="64">
        <f si="37" t="shared"/>
        <v>6445.5324061232122</v>
      </c>
      <c r="F226" s="64">
        <f si="38" t="shared"/>
        <v>3278606.5220486764</v>
      </c>
    </row>
    <row r="227" spans="1:6">
      <c r="A227" s="64">
        <v>10</v>
      </c>
      <c r="B227" s="65">
        <f si="35" t="shared"/>
        <v>44866</v>
      </c>
      <c r="C227" s="64">
        <f si="39" t="shared"/>
        <v>79515.86154151705</v>
      </c>
      <c r="D227" s="64">
        <f si="36" t="shared"/>
        <v>73210.848999115755</v>
      </c>
      <c r="E227" s="64">
        <f si="37" t="shared"/>
        <v>6305.0125424013013</v>
      </c>
      <c r="F227" s="64">
        <f si="38" t="shared"/>
        <v>3205395.6730495607</v>
      </c>
    </row>
    <row r="228" spans="1:6">
      <c r="A228" s="64">
        <v>11</v>
      </c>
      <c r="B228" s="65">
        <f si="35" t="shared"/>
        <v>44896</v>
      </c>
      <c r="C228" s="64">
        <f si="39" t="shared"/>
        <v>79515.86154151705</v>
      </c>
      <c r="D228" s="64">
        <f si="36" t="shared"/>
        <v>73351.639093344813</v>
      </c>
      <c r="E228" s="64">
        <f si="37" t="shared"/>
        <v>6164.2224481722324</v>
      </c>
      <c r="F228" s="64">
        <f si="38" t="shared"/>
        <v>3132044.0339562157</v>
      </c>
    </row>
    <row r="229" spans="1:6">
      <c r="A229" s="64">
        <v>12</v>
      </c>
      <c r="B229" s="65">
        <f si="35" t="shared"/>
        <v>44927</v>
      </c>
      <c r="C229" s="64">
        <f si="39" t="shared"/>
        <v>79515.86154151705</v>
      </c>
      <c r="D229" s="64">
        <f si="36" t="shared"/>
        <v>73492.699937755096</v>
      </c>
      <c r="E229" s="64">
        <f si="37" t="shared"/>
        <v>6023.1616037619533</v>
      </c>
      <c r="F229" s="64">
        <f si="38" t="shared"/>
        <v>3058551.3340184605</v>
      </c>
    </row>
    <row r="230" spans="1:6">
      <c r="A230" s="64">
        <v>13</v>
      </c>
      <c r="B230" s="65">
        <f ref="B230:B277" si="40" t="shared">EDATE($B$7,$B$6*A230)</f>
        <v>44958</v>
      </c>
      <c r="C230" s="64">
        <f ref="C230:C277" si="41" t="shared">$B$215</f>
        <v>79515.86154151705</v>
      </c>
      <c r="D230" s="64">
        <f ref="D230:D277" si="42" t="shared">C230-E230</f>
        <v>73634.032053020012</v>
      </c>
      <c r="E230" s="64">
        <f ref="E230:E277" si="43" t="shared">F229*$B$9</f>
        <v>5881.8294884970401</v>
      </c>
      <c r="F230" s="64">
        <f ref="F230:F277" si="44" t="shared">F229-D230</f>
        <v>2984917.3019654406</v>
      </c>
    </row>
    <row r="231" spans="1:6">
      <c r="A231" s="64">
        <v>14</v>
      </c>
      <c r="B231" s="65">
        <f si="40" t="shared"/>
        <v>44986</v>
      </c>
      <c r="C231" s="64">
        <f si="41" t="shared"/>
        <v>79515.86154151705</v>
      </c>
      <c r="D231" s="64">
        <f si="42" t="shared"/>
        <v>73775.635960814281</v>
      </c>
      <c r="E231" s="64">
        <f si="43" t="shared"/>
        <v>5740.2255807027705</v>
      </c>
      <c r="F231" s="64">
        <f si="44" t="shared"/>
        <v>2911141.6660046265</v>
      </c>
    </row>
    <row r="232" spans="1:6">
      <c r="A232" s="64">
        <v>15</v>
      </c>
      <c r="B232" s="65">
        <f si="40" t="shared"/>
        <v>45017</v>
      </c>
      <c r="C232" s="64">
        <f si="41" t="shared"/>
        <v>79515.86154151705</v>
      </c>
      <c r="D232" s="64">
        <f si="42" t="shared"/>
        <v>73917.512183815852</v>
      </c>
      <c r="E232" s="64">
        <f si="43" t="shared"/>
        <v>5598.349357701205</v>
      </c>
      <c r="F232" s="64">
        <f si="44" t="shared"/>
        <v>2837224.1538208108</v>
      </c>
    </row>
    <row r="233" spans="1:6">
      <c r="A233" s="64">
        <v>16</v>
      </c>
      <c r="B233" s="65">
        <f si="40" t="shared"/>
        <v>45047</v>
      </c>
      <c r="C233" s="64">
        <f si="41" t="shared"/>
        <v>79515.86154151705</v>
      </c>
      <c r="D233" s="64">
        <f si="42" t="shared"/>
        <v>74059.661245707801</v>
      </c>
      <c r="E233" s="64">
        <f si="43" t="shared"/>
        <v>5456.2002958092517</v>
      </c>
      <c r="F233" s="64">
        <f si="44" t="shared"/>
        <v>2763164.492575103</v>
      </c>
    </row>
    <row r="234" spans="1:6">
      <c r="A234" s="64">
        <v>17</v>
      </c>
      <c r="B234" s="65">
        <f si="40" t="shared"/>
        <v>45078</v>
      </c>
      <c r="C234" s="64">
        <f si="41" t="shared"/>
        <v>79515.86154151705</v>
      </c>
      <c r="D234" s="64">
        <f si="42" t="shared"/>
        <v>74202.083671180313</v>
      </c>
      <c r="E234" s="64">
        <f si="43" t="shared"/>
        <v>5313.7778703367367</v>
      </c>
      <c r="F234" s="64">
        <f si="44" t="shared"/>
        <v>2688962.4089039224</v>
      </c>
    </row>
    <row r="235" spans="1:6">
      <c r="A235" s="64">
        <v>18</v>
      </c>
      <c r="B235" s="65">
        <f si="40" t="shared"/>
        <v>45108</v>
      </c>
      <c r="C235" s="64">
        <f si="41" t="shared"/>
        <v>79515.86154151705</v>
      </c>
      <c r="D235" s="64">
        <f si="42" t="shared"/>
        <v>74344.77998593259</v>
      </c>
      <c r="E235" s="64">
        <f si="43" t="shared"/>
        <v>5171.0815555844665</v>
      </c>
      <c r="F235" s="64">
        <f si="44" t="shared"/>
        <v>2614617.6289179898</v>
      </c>
    </row>
    <row r="236" spans="1:6">
      <c r="A236" s="64">
        <v>19</v>
      </c>
      <c r="B236" s="65">
        <f si="40" t="shared"/>
        <v>45139</v>
      </c>
      <c r="C236" s="64">
        <f si="41" t="shared"/>
        <v>79515.86154151705</v>
      </c>
      <c r="D236" s="64">
        <f si="42" t="shared"/>
        <v>74487.750716674767</v>
      </c>
      <c r="E236" s="64">
        <f si="43" t="shared"/>
        <v>5028.1108248422879</v>
      </c>
      <c r="F236" s="64">
        <f si="44" t="shared"/>
        <v>2540129.8782013152</v>
      </c>
    </row>
    <row r="237" spans="1:6">
      <c r="A237" s="64">
        <v>20</v>
      </c>
      <c r="B237" s="65">
        <f si="40" t="shared"/>
        <v>45170</v>
      </c>
      <c r="C237" s="64">
        <f si="41" t="shared"/>
        <v>79515.86154151705</v>
      </c>
      <c r="D237" s="64">
        <f si="42" t="shared"/>
        <v>74630.996391129898</v>
      </c>
      <c r="E237" s="64">
        <f si="43" t="shared"/>
        <v>4884.8651503871451</v>
      </c>
      <c r="F237" s="64">
        <f si="44" t="shared"/>
        <v>2465498.8818101855</v>
      </c>
    </row>
    <row r="238" spans="1:6">
      <c r="A238" s="64">
        <v>21</v>
      </c>
      <c r="B238" s="65">
        <f si="40" t="shared"/>
        <v>45200</v>
      </c>
      <c r="C238" s="64">
        <f si="41" t="shared"/>
        <v>79515.86154151705</v>
      </c>
      <c r="D238" s="64">
        <f si="42" t="shared"/>
        <v>74774.517538035929</v>
      </c>
      <c r="E238" s="64">
        <f si="43" t="shared"/>
        <v>4741.3440034811265</v>
      </c>
      <c r="F238" s="64">
        <f si="44" t="shared"/>
        <v>2390724.3642721497</v>
      </c>
    </row>
    <row r="239" spans="1:6">
      <c r="A239" s="64">
        <v>22</v>
      </c>
      <c r="B239" s="65">
        <f si="40" t="shared"/>
        <v>45231</v>
      </c>
      <c r="C239" s="64">
        <f si="41" t="shared"/>
        <v>79515.86154151705</v>
      </c>
      <c r="D239" s="64">
        <f si="42" t="shared"/>
        <v>74918.314687147533</v>
      </c>
      <c r="E239" s="64">
        <f si="43" t="shared"/>
        <v>4597.5468543695188</v>
      </c>
      <c r="F239" s="64">
        <f si="44" t="shared"/>
        <v>2315806.049585002</v>
      </c>
    </row>
    <row r="240" spans="1:6">
      <c r="A240" s="64">
        <v>23</v>
      </c>
      <c r="B240" s="65">
        <f si="40" t="shared"/>
        <v>45261</v>
      </c>
      <c r="C240" s="64">
        <f si="41" t="shared"/>
        <v>79515.86154151705</v>
      </c>
      <c r="D240" s="64">
        <f si="42" t="shared"/>
        <v>75062.388369238193</v>
      </c>
      <c r="E240" s="64">
        <f si="43" t="shared"/>
        <v>4453.4731722788501</v>
      </c>
      <c r="F240" s="64">
        <f si="44" t="shared"/>
        <v>2240743.661215764</v>
      </c>
    </row>
    <row r="241" spans="1:6">
      <c r="A241" s="64">
        <v>24</v>
      </c>
      <c r="B241" s="65">
        <f si="40" t="shared"/>
        <v>45292</v>
      </c>
      <c r="C241" s="64">
        <f si="41" t="shared"/>
        <v>79515.86154151705</v>
      </c>
      <c r="D241" s="64">
        <f si="42" t="shared"/>
        <v>75206.739116102122</v>
      </c>
      <c r="E241" s="64">
        <f si="43" t="shared"/>
        <v>4309.1224254149311</v>
      </c>
      <c r="F241" s="64">
        <f si="44" t="shared"/>
        <v>2165536.922099662</v>
      </c>
    </row>
    <row r="242" spans="1:6">
      <c r="A242" s="64">
        <v>25</v>
      </c>
      <c r="B242" s="65">
        <f si="40" t="shared"/>
        <v>45323</v>
      </c>
      <c r="C242" s="64">
        <f si="41" t="shared"/>
        <v>79515.86154151705</v>
      </c>
      <c r="D242" s="64">
        <f si="42" t="shared"/>
        <v>75351.367460556154</v>
      </c>
      <c r="E242" s="64">
        <f si="43" t="shared"/>
        <v>4164.4940809608888</v>
      </c>
      <c r="F242" s="64">
        <f si="44" t="shared"/>
        <v>2090185.5546391059</v>
      </c>
    </row>
    <row r="243" spans="1:6">
      <c r="A243" s="64">
        <v>26</v>
      </c>
      <c r="B243" s="65">
        <f si="40" t="shared"/>
        <v>45352</v>
      </c>
      <c r="C243" s="64">
        <f si="41" t="shared"/>
        <v>79515.86154151705</v>
      </c>
      <c r="D243" s="64">
        <f si="42" t="shared"/>
        <v>75496.273936441852</v>
      </c>
      <c r="E243" s="64">
        <f si="43" t="shared"/>
        <v>4019.587605075204</v>
      </c>
      <c r="F243" s="64">
        <f si="44" t="shared"/>
        <v>2014689.2807026641</v>
      </c>
    </row>
    <row r="244" spans="1:6">
      <c r="A244" s="64">
        <v>27</v>
      </c>
      <c r="B244" s="65">
        <f si="40" t="shared"/>
        <v>45383</v>
      </c>
      <c r="C244" s="64">
        <f si="41" t="shared"/>
        <v>79515.86154151705</v>
      </c>
      <c r="D244" s="64">
        <f si="42" t="shared"/>
        <v>75641.459078627318</v>
      </c>
      <c r="E244" s="64">
        <f si="43" t="shared"/>
        <v>3874.4024628897387</v>
      </c>
      <c r="F244" s="64">
        <f si="44" t="shared"/>
        <v>1939047.8216240366</v>
      </c>
    </row>
    <row r="245" spans="1:6">
      <c r="A245" s="64">
        <v>28</v>
      </c>
      <c r="B245" s="65">
        <f si="40" t="shared"/>
        <v>45413</v>
      </c>
      <c r="C245" s="64">
        <f si="41" t="shared"/>
        <v>79515.86154151705</v>
      </c>
      <c r="D245" s="64">
        <f si="42" t="shared"/>
        <v>75786.923423009284</v>
      </c>
      <c r="E245" s="64">
        <f si="43" t="shared"/>
        <v>3728.9381185077632</v>
      </c>
      <c r="F245" s="64">
        <f si="44" t="shared"/>
        <v>1863260.8982010274</v>
      </c>
    </row>
    <row r="246" spans="1:6">
      <c r="A246" s="64">
        <v>29</v>
      </c>
      <c r="B246" s="65">
        <f si="40" t="shared"/>
        <v>45444</v>
      </c>
      <c r="C246" s="64">
        <f si="41" t="shared"/>
        <v>79515.86154151705</v>
      </c>
      <c r="D246" s="64">
        <f si="42" t="shared"/>
        <v>75932.667506515078</v>
      </c>
      <c r="E246" s="64">
        <f si="43" t="shared"/>
        <v>3583.1940350019759</v>
      </c>
      <c r="F246" s="64">
        <f si="44" t="shared"/>
        <v>1787328.2306945124</v>
      </c>
    </row>
    <row r="247" spans="1:6">
      <c r="A247" s="64">
        <v>30</v>
      </c>
      <c r="B247" s="65">
        <f si="40" t="shared"/>
        <v>45474</v>
      </c>
      <c r="C247" s="64">
        <f si="41" t="shared"/>
        <v>79515.86154151705</v>
      </c>
      <c r="D247" s="64">
        <f si="42" t="shared"/>
        <v>76078.691867104528</v>
      </c>
      <c r="E247" s="64">
        <f si="43" t="shared"/>
        <v>3437.1696744125238</v>
      </c>
      <c r="F247" s="64">
        <f si="44" t="shared"/>
        <v>1711249.5388274079</v>
      </c>
    </row>
    <row r="248" spans="1:6">
      <c r="A248" s="64">
        <v>31</v>
      </c>
      <c r="B248" s="65">
        <f si="40" t="shared"/>
        <v>45505</v>
      </c>
      <c r="C248" s="64">
        <f si="41" t="shared"/>
        <v>79515.86154151705</v>
      </c>
      <c r="D248" s="64">
        <f si="42" t="shared"/>
        <v>76224.997043772033</v>
      </c>
      <c r="E248" s="64">
        <f si="43" t="shared"/>
        <v>3290.8644977450153</v>
      </c>
      <c r="F248" s="64">
        <f si="44" t="shared"/>
        <v>1635024.5417836357</v>
      </c>
    </row>
    <row r="249" spans="1:6">
      <c r="A249" s="64">
        <v>32</v>
      </c>
      <c r="B249" s="65">
        <f si="40" t="shared"/>
        <v>45536</v>
      </c>
      <c r="C249" s="64">
        <f si="41" t="shared"/>
        <v>79515.86154151705</v>
      </c>
      <c r="D249" s="64">
        <f si="42" t="shared"/>
        <v>76371.583576548524</v>
      </c>
      <c r="E249" s="64">
        <f si="43" t="shared"/>
        <v>3144.2779649685303</v>
      </c>
      <c r="F249" s="64">
        <f si="44" t="shared"/>
        <v>1558652.9582070871</v>
      </c>
    </row>
    <row r="250" spans="1:6">
      <c r="A250" s="64">
        <v>33</v>
      </c>
      <c r="B250" s="65">
        <f si="40" t="shared"/>
        <v>45566</v>
      </c>
      <c r="C250" s="64">
        <f si="41" t="shared"/>
        <v>79515.86154151705</v>
      </c>
      <c r="D250" s="64">
        <f si="42" t="shared"/>
        <v>76518.452006503416</v>
      </c>
      <c r="E250" s="64">
        <f si="43" t="shared"/>
        <v>2997.4095350136295</v>
      </c>
      <c r="F250" s="64">
        <f si="44" t="shared"/>
        <v>1482134.5062005837</v>
      </c>
    </row>
    <row r="251" spans="1:6">
      <c r="A251" s="64">
        <v>34</v>
      </c>
      <c r="B251" s="65">
        <f si="40" t="shared"/>
        <v>45597</v>
      </c>
      <c r="C251" s="64">
        <f si="41" t="shared"/>
        <v>79515.86154151705</v>
      </c>
      <c r="D251" s="64">
        <f si="42" t="shared"/>
        <v>76665.602875746699</v>
      </c>
      <c r="E251" s="64">
        <f si="43" t="shared"/>
        <v>2850.2586657703532</v>
      </c>
      <c r="F251" s="64">
        <f si="44" t="shared"/>
        <v>1405468.9033248369</v>
      </c>
    </row>
    <row r="252" spans="1:6">
      <c r="A252" s="64">
        <v>35</v>
      </c>
      <c r="B252" s="65">
        <f si="40" t="shared"/>
        <v>45627</v>
      </c>
      <c r="C252" s="64">
        <f si="41" t="shared"/>
        <v>79515.86154151705</v>
      </c>
      <c r="D252" s="64">
        <f si="42" t="shared"/>
        <v>76813.036727430823</v>
      </c>
      <c r="E252" s="64">
        <f si="43" t="shared"/>
        <v>2702.8248140862247</v>
      </c>
      <c r="F252" s="64">
        <f si="44" t="shared"/>
        <v>1328655.8665974061</v>
      </c>
    </row>
    <row r="253" spans="1:6">
      <c r="A253" s="64">
        <v>36</v>
      </c>
      <c r="B253" s="65">
        <f si="40" t="shared"/>
        <v>45658</v>
      </c>
      <c r="C253" s="64">
        <f si="41" t="shared"/>
        <v>79515.86154151705</v>
      </c>
      <c r="D253" s="64">
        <f si="42" t="shared"/>
        <v>76960.7541057528</v>
      </c>
      <c r="E253" s="64">
        <f si="43" t="shared"/>
        <v>2555.1074357642428</v>
      </c>
      <c r="F253" s="64">
        <f si="44" t="shared"/>
        <v>1251695.1124916533</v>
      </c>
    </row>
    <row r="254" spans="1:6">
      <c r="A254" s="64">
        <v>37</v>
      </c>
      <c r="B254" s="65">
        <f si="40" t="shared"/>
        <v>45689</v>
      </c>
      <c r="C254" s="64">
        <f si="41" t="shared"/>
        <v>79515.86154151705</v>
      </c>
      <c r="D254" s="64">
        <f si="42" t="shared"/>
        <v>77108.755555956173</v>
      </c>
      <c r="E254" s="64">
        <f si="43" t="shared"/>
        <v>2407.1059855608719</v>
      </c>
      <c r="F254" s="64">
        <f si="44" t="shared"/>
        <v>1174586.3569356971</v>
      </c>
    </row>
    <row r="255" spans="1:6">
      <c r="A255" s="64">
        <v>38</v>
      </c>
      <c r="B255" s="65">
        <f si="40" t="shared"/>
        <v>45717</v>
      </c>
      <c r="C255" s="64">
        <f si="41" t="shared"/>
        <v>79515.86154151705</v>
      </c>
      <c r="D255" s="64">
        <f si="42" t="shared"/>
        <v>77257.041624333011</v>
      </c>
      <c r="E255" s="64">
        <f si="43" t="shared"/>
        <v>2258.8199171840329</v>
      </c>
      <c r="F255" s="64">
        <f si="44" t="shared"/>
        <v>1097329.3153113641</v>
      </c>
    </row>
    <row r="256" spans="1:6">
      <c r="A256" s="64">
        <v>39</v>
      </c>
      <c r="B256" s="65">
        <f si="40" t="shared"/>
        <v>45748</v>
      </c>
      <c r="C256" s="64">
        <f si="41" t="shared"/>
        <v>79515.86154151705</v>
      </c>
      <c r="D256" s="64">
        <f si="42" t="shared"/>
        <v>77405.61285822597</v>
      </c>
      <c r="E256" s="64">
        <f si="43" t="shared"/>
        <v>2110.2486832910849</v>
      </c>
      <c r="F256" s="64">
        <f si="44" t="shared"/>
        <v>1019923.7024531382</v>
      </c>
    </row>
    <row r="257" spans="1:6">
      <c r="A257" s="64">
        <v>40</v>
      </c>
      <c r="B257" s="65">
        <f si="40" t="shared"/>
        <v>45778</v>
      </c>
      <c r="C257" s="64">
        <f si="41" t="shared"/>
        <v>79515.86154151705</v>
      </c>
      <c r="D257" s="64">
        <f si="42" t="shared"/>
        <v>77554.469806030247</v>
      </c>
      <c r="E257" s="64">
        <f si="43" t="shared"/>
        <v>1961.3917354868042</v>
      </c>
      <c r="F257" s="64">
        <f si="44" t="shared"/>
        <v>942369.23264710791</v>
      </c>
    </row>
    <row r="258" spans="1:6">
      <c r="A258" s="64">
        <v>41</v>
      </c>
      <c r="B258" s="65">
        <f si="40" t="shared"/>
        <v>45809</v>
      </c>
      <c r="C258" s="64">
        <f si="41" t="shared"/>
        <v>79515.86154151705</v>
      </c>
      <c r="D258" s="64">
        <f si="42" t="shared"/>
        <v>77703.61301719569</v>
      </c>
      <c r="E258" s="64">
        <f si="43" t="shared"/>
        <v>1812.2485243213614</v>
      </c>
      <c r="F258" s="64">
        <f si="44" t="shared"/>
        <v>864665.61962991219</v>
      </c>
    </row>
    <row r="259" spans="1:6">
      <c r="A259" s="64">
        <v>42</v>
      </c>
      <c r="B259" s="65">
        <f si="40" t="shared"/>
        <v>45839</v>
      </c>
      <c r="C259" s="64">
        <f si="41" t="shared"/>
        <v>79515.86154151705</v>
      </c>
      <c r="D259" s="64">
        <f si="42" t="shared"/>
        <v>77853.043042228761</v>
      </c>
      <c r="E259" s="64">
        <f si="43" t="shared"/>
        <v>1662.8184992882927</v>
      </c>
      <c r="F259" s="64">
        <f si="44" t="shared"/>
        <v>786812.5765876834</v>
      </c>
    </row>
    <row r="260" spans="1:6">
      <c r="A260" s="64">
        <v>43</v>
      </c>
      <c r="B260" s="65">
        <f si="40" t="shared"/>
        <v>45870</v>
      </c>
      <c r="C260" s="64">
        <f si="41" t="shared"/>
        <v>79515.86154151705</v>
      </c>
      <c r="D260" s="64">
        <f si="42" t="shared"/>
        <v>78002.760432694588</v>
      </c>
      <c r="E260" s="64">
        <f si="43" t="shared"/>
        <v>1513.1011088224682</v>
      </c>
      <c r="F260" s="64">
        <f si="44" t="shared"/>
        <v>708809.81615498883</v>
      </c>
    </row>
    <row r="261" spans="1:6">
      <c r="A261" s="64">
        <v>44</v>
      </c>
      <c r="B261" s="65">
        <f si="40" t="shared"/>
        <v>45901</v>
      </c>
      <c r="C261" s="64">
        <f si="41" t="shared"/>
        <v>79515.86154151705</v>
      </c>
      <c r="D261" s="64">
        <f si="42" t="shared"/>
        <v>78152.765741218987</v>
      </c>
      <c r="E261" s="64">
        <f si="43" t="shared"/>
        <v>1363.0958002980556</v>
      </c>
      <c r="F261" s="64">
        <f si="44" t="shared"/>
        <v>630657.0504137699</v>
      </c>
    </row>
    <row r="262" spans="1:6">
      <c r="A262" s="64">
        <v>45</v>
      </c>
      <c r="B262" s="65">
        <f si="40" t="shared"/>
        <v>45931</v>
      </c>
      <c r="C262" s="64">
        <f si="41" t="shared"/>
        <v>79515.86154151705</v>
      </c>
      <c r="D262" s="64">
        <f si="42" t="shared"/>
        <v>78303.059521490562</v>
      </c>
      <c r="E262" s="64">
        <f si="43" t="shared"/>
        <v>1212.8020200264807</v>
      </c>
      <c r="F262" s="64">
        <f si="44" t="shared"/>
        <v>552353.99089227931</v>
      </c>
    </row>
    <row r="263" spans="1:6">
      <c r="A263" s="64">
        <v>46</v>
      </c>
      <c r="B263" s="65">
        <f si="40" t="shared"/>
        <v>45962</v>
      </c>
      <c r="C263" s="64">
        <f si="41" t="shared"/>
        <v>79515.86154151705</v>
      </c>
      <c r="D263" s="64">
        <f si="42" t="shared"/>
        <v>78453.642328262664</v>
      </c>
      <c r="E263" s="64">
        <f si="43" t="shared"/>
        <v>1062.2192132543832</v>
      </c>
      <c r="F263" s="64">
        <f si="44" t="shared"/>
        <v>473900.34856401663</v>
      </c>
    </row>
    <row r="264" spans="1:6">
      <c r="A264" s="64">
        <v>47</v>
      </c>
      <c r="B264" s="65">
        <f si="40" t="shared"/>
        <v>45992</v>
      </c>
      <c r="C264" s="64">
        <f si="41" t="shared"/>
        <v>79515.86154151705</v>
      </c>
      <c r="D264" s="64">
        <f si="42" t="shared"/>
        <v>78604.514717355472</v>
      </c>
      <c r="E264" s="64">
        <f si="43" t="shared"/>
        <v>911.34682416157045</v>
      </c>
      <c r="F264" s="64">
        <f si="44" t="shared"/>
        <v>395295.83384666115</v>
      </c>
    </row>
    <row r="265" spans="1:6">
      <c r="A265" s="64">
        <v>48</v>
      </c>
      <c r="B265" s="65">
        <f si="40" t="shared"/>
        <v>46023</v>
      </c>
      <c r="C265" s="64">
        <f si="41" t="shared"/>
        <v>79515.86154151705</v>
      </c>
      <c r="D265" s="64">
        <f si="42" t="shared"/>
        <v>78755.67724565808</v>
      </c>
      <c r="E265" s="64">
        <f si="43" t="shared"/>
        <v>760.18429585896376</v>
      </c>
      <c r="F265" s="64">
        <f si="44" t="shared"/>
        <v>316540.15660100308</v>
      </c>
    </row>
    <row r="266" spans="1:6">
      <c r="A266" s="64">
        <v>49</v>
      </c>
      <c r="B266" s="65">
        <f si="40" t="shared"/>
        <v>46054</v>
      </c>
      <c r="C266" s="64">
        <f si="41" t="shared"/>
        <v>79515.86154151705</v>
      </c>
      <c r="D266" s="64">
        <f si="42" t="shared"/>
        <v>78907.130471130498</v>
      </c>
      <c r="E266" s="64">
        <f si="43" t="shared"/>
        <v>608.73107038654439</v>
      </c>
      <c r="F266" s="64">
        <f si="44" t="shared"/>
        <v>237633.0261298726</v>
      </c>
    </row>
    <row r="267" spans="1:6">
      <c r="A267" s="64">
        <v>50</v>
      </c>
      <c r="B267" s="65">
        <f si="40" t="shared"/>
        <v>46082</v>
      </c>
      <c r="C267" s="64">
        <f si="41" t="shared"/>
        <v>79515.86154151705</v>
      </c>
      <c r="D267" s="64">
        <f si="42" t="shared"/>
        <v>79058.874952805752</v>
      </c>
      <c r="E267" s="64">
        <f si="43" t="shared"/>
        <v>456.98658871129351</v>
      </c>
      <c r="F267" s="64">
        <f si="44" t="shared"/>
        <v>158574.15117706684</v>
      </c>
    </row>
    <row r="268" spans="1:6">
      <c r="A268" s="64">
        <v>51</v>
      </c>
      <c r="B268" s="65">
        <f si="40" t="shared"/>
        <v>46113</v>
      </c>
      <c r="C268" s="64">
        <f si="41" t="shared"/>
        <v>79515.86154151705</v>
      </c>
      <c r="D268" s="64">
        <f si="42" t="shared"/>
        <v>79210.91125079192</v>
      </c>
      <c r="E268" s="64">
        <f si="43" t="shared"/>
        <v>304.95029072512858</v>
      </c>
      <c r="F268" s="64">
        <f si="44" t="shared"/>
        <v>79363.239926274924</v>
      </c>
    </row>
    <row r="269" spans="1:6">
      <c r="A269" s="64">
        <v>52</v>
      </c>
      <c r="B269" s="65">
        <f si="40" t="shared"/>
        <v>46143</v>
      </c>
      <c r="C269" s="64">
        <f si="41" t="shared"/>
        <v>79515.86154151705</v>
      </c>
      <c r="D269" s="64">
        <f si="42" t="shared"/>
        <v>79363.239926274211</v>
      </c>
      <c r="E269" s="64">
        <f si="43" t="shared"/>
        <v>152.62161524283641</v>
      </c>
      <c r="F269" s="64">
        <f si="44" t="shared"/>
        <v>7.1304384618997574E-10</v>
      </c>
    </row>
    <row r="270" spans="1:6">
      <c r="A270" s="64">
        <v>53</v>
      </c>
      <c r="B270" s="65">
        <f si="40" t="shared"/>
        <v>46174</v>
      </c>
      <c r="C270" s="64">
        <f si="41" t="shared"/>
        <v>79515.86154151705</v>
      </c>
      <c r="D270" s="64">
        <f si="42" t="shared"/>
        <v>79515.86154151705</v>
      </c>
      <c r="E270" s="64">
        <f si="43" t="shared"/>
        <v>1.3712381657499533E-12</v>
      </c>
      <c r="F270" s="64">
        <f si="44" t="shared"/>
        <v>-79515.861541516337</v>
      </c>
    </row>
    <row r="271" spans="1:6">
      <c r="A271" s="64">
        <v>54</v>
      </c>
      <c r="B271" s="65">
        <f si="40" t="shared"/>
        <v>46204</v>
      </c>
      <c r="C271" s="64">
        <f si="41" t="shared"/>
        <v>79515.86154151705</v>
      </c>
      <c r="D271" s="64">
        <f si="42" t="shared"/>
        <v>79668.776659866126</v>
      </c>
      <c r="E271" s="64">
        <f si="43" t="shared"/>
        <v>-152.9151183490699</v>
      </c>
      <c r="F271" s="64">
        <f si="44" t="shared"/>
        <v>-159184.63820138248</v>
      </c>
    </row>
    <row r="272" spans="1:6">
      <c r="A272" s="64">
        <v>55</v>
      </c>
      <c r="B272" s="65">
        <f si="40" t="shared"/>
        <v>46235</v>
      </c>
      <c r="C272" s="64">
        <f si="41" t="shared"/>
        <v>79515.86154151705</v>
      </c>
      <c r="D272" s="64">
        <f si="42" t="shared"/>
        <v>79821.985845750474</v>
      </c>
      <c r="E272" s="64">
        <f si="43" t="shared"/>
        <v>-306.12430423342784</v>
      </c>
      <c r="F272" s="64">
        <f si="44" t="shared"/>
        <v>-239006.62404713297</v>
      </c>
    </row>
    <row r="273" spans="1:6">
      <c r="A273" s="64">
        <v>56</v>
      </c>
      <c r="B273" s="65">
        <f si="40" t="shared"/>
        <v>46266</v>
      </c>
      <c r="C273" s="64">
        <f si="41" t="shared"/>
        <v>79515.86154151705</v>
      </c>
      <c r="D273" s="64">
        <f si="42" t="shared"/>
        <v>79975.489664684617</v>
      </c>
      <c r="E273" s="64">
        <f si="43" t="shared"/>
        <v>-459.62812316756344</v>
      </c>
      <c r="F273" s="64">
        <f si="44" t="shared"/>
        <v>-318982.1137118176</v>
      </c>
    </row>
    <row r="274" spans="1:6">
      <c r="A274" s="64">
        <v>57</v>
      </c>
      <c r="B274" s="65">
        <f si="40" t="shared"/>
        <v>46296</v>
      </c>
      <c r="C274" s="64">
        <f si="41" t="shared"/>
        <v>79515.86154151705</v>
      </c>
      <c r="D274" s="64">
        <f si="42" t="shared"/>
        <v>80129.288683270541</v>
      </c>
      <c r="E274" s="64">
        <f si="43" t="shared"/>
        <v>-613.42714175349545</v>
      </c>
      <c r="F274" s="64">
        <f si="44" t="shared"/>
        <v>-399111.40239508811</v>
      </c>
    </row>
    <row r="275" spans="1:6">
      <c r="A275" s="64">
        <v>58</v>
      </c>
      <c r="B275" s="65">
        <f si="40" t="shared"/>
        <v>46327</v>
      </c>
      <c r="C275" s="64">
        <f si="41" t="shared"/>
        <v>79515.86154151705</v>
      </c>
      <c r="D275" s="64">
        <f si="42" t="shared"/>
        <v>80283.383469199907</v>
      </c>
      <c r="E275" s="64">
        <f si="43" t="shared"/>
        <v>-767.52192768286181</v>
      </c>
      <c r="F275" s="64">
        <f si="44" t="shared"/>
        <v>-479394.78586428799</v>
      </c>
    </row>
    <row r="276" spans="1:6">
      <c r="A276" s="64">
        <v>59</v>
      </c>
      <c r="B276" s="65">
        <f si="40" t="shared"/>
        <v>46357</v>
      </c>
      <c r="C276" s="64">
        <f si="41" t="shared"/>
        <v>79515.86154151705</v>
      </c>
      <c r="D276" s="64">
        <f si="42" t="shared"/>
        <v>80437.774591256064</v>
      </c>
      <c r="E276" s="64">
        <f si="43" t="shared"/>
        <v>-921.91304973901538</v>
      </c>
      <c r="F276" s="64">
        <f si="44" t="shared"/>
        <v>-559832.56045554404</v>
      </c>
    </row>
    <row r="277" spans="1:6">
      <c r="A277" s="64">
        <v>60</v>
      </c>
      <c r="B277" s="65">
        <f si="40" t="shared"/>
        <v>46388</v>
      </c>
      <c r="C277" s="64">
        <f si="41" t="shared"/>
        <v>79515.86154151705</v>
      </c>
      <c r="D277" s="64">
        <f si="42" t="shared"/>
        <v>80592.462619316168</v>
      </c>
      <c r="E277" s="64">
        <f si="43" t="shared"/>
        <v>-1076.6010777991232</v>
      </c>
      <c r="F277" s="64">
        <f si="44" t="shared"/>
        <v>-640425.02307486022</v>
      </c>
    </row>
  </sheetData>
  <mergeCells count="2">
    <mergeCell ref="A1:F1"/>
    <mergeCell ref="A145:F145"/>
  </mergeCells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RefYieldItem</vt:lpstr>
      <vt:lpstr>Gross Yield (CF)</vt:lpstr>
      <vt:lpstr>Regular Fixed</vt:lpstr>
      <vt:lpstr>Regular Fixed - 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2020-06-19T01:51:00Z</dcterms:created>
  <dc:creator>Endah Ayu Suciani</dc:creator>
  <cp:lastModifiedBy>Jeremy Andreas</cp:lastModifiedBy>
  <dcterms:modified xsi:type="dcterms:W3CDTF">2022-12-29T04:08:57Z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ICV" pid="2">
    <vt:lpwstr>AD6DAC15647845CC954635365B55522A</vt:lpwstr>
  </property>
  <property fmtid="{D5CDD505-2E9C-101B-9397-08002B2CF9AE}" name="KSOProductBuildVer" pid="3">
    <vt:lpwstr>1033-11.2.0.11306</vt:lpwstr>
  </property>
</Properties>
</file>