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NEW\Simulasi\"/>
    </mc:Choice>
  </mc:AlternateContent>
  <bookViews>
    <workbookView xWindow="0" yWindow="0" windowWidth="20490" windowHeight="7650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J81" i="6" l="1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B15" i="6" l="1"/>
  <c r="B18" i="6" l="1"/>
  <c r="B13" i="6"/>
  <c r="B12" i="6"/>
  <c r="B7" i="6"/>
  <c r="B4" i="12" l="1"/>
  <c r="B11" i="12" l="1"/>
  <c r="B10" i="12"/>
  <c r="B7" i="12"/>
  <c r="B6" i="12"/>
  <c r="B9" i="12" s="1"/>
  <c r="B3" i="12"/>
  <c r="B5" i="12"/>
  <c r="G25" i="6" l="1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24" i="6"/>
  <c r="B31" i="6" l="1"/>
  <c r="B30" i="6"/>
  <c r="B29" i="6"/>
  <c r="B28" i="6"/>
  <c r="B27" i="6"/>
  <c r="B25" i="6"/>
  <c r="B3" i="13"/>
  <c r="B14" i="12" l="1"/>
  <c r="G20" i="6"/>
  <c r="G22" i="6"/>
  <c r="G21" i="6"/>
  <c r="G23" i="6" l="1"/>
  <c r="C21" i="6"/>
  <c r="B22" i="6"/>
  <c r="G83" i="6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D18" i="13" s="1"/>
  <c r="F18" i="13" s="1"/>
  <c r="E83" i="13"/>
  <c r="D83" i="13" s="1"/>
  <c r="F83" i="13" s="1"/>
  <c r="E219" i="13"/>
  <c r="D219" i="13" s="1"/>
  <c r="F219" i="13" s="1"/>
  <c r="E154" i="13"/>
  <c r="C154" i="13" s="1"/>
  <c r="F154" i="13"/>
  <c r="B149" i="13" s="1"/>
  <c r="E84" i="13" l="1"/>
  <c r="D84" i="13" s="1"/>
  <c r="F84" i="13" s="1"/>
  <c r="E19" i="13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/>
  <c r="E93" i="13"/>
  <c r="E29" i="13"/>
  <c r="D29" i="13" s="1"/>
  <c r="F29" i="13" s="1"/>
  <c r="E172" i="13" l="1"/>
  <c r="D172" i="13" s="1"/>
  <c r="F172" i="13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/>
  <c r="E198" i="13"/>
  <c r="D198" i="13" s="1"/>
  <c r="F198" i="13"/>
  <c r="E118" i="13"/>
  <c r="D118" i="13" s="1"/>
  <c r="F118" i="13" s="1"/>
  <c r="E48" i="13"/>
  <c r="D48" i="13" s="1"/>
  <c r="F48" i="13" s="1"/>
  <c r="E265" i="13" l="1"/>
  <c r="D265" i="13" s="1"/>
  <c r="F265" i="13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/>
  <c r="E274" i="13" l="1"/>
  <c r="D274" i="13" s="1"/>
  <c r="F274" i="13" s="1"/>
  <c r="E208" i="13"/>
  <c r="D208" i="13" s="1"/>
  <c r="F208" i="13"/>
  <c r="E131" i="13"/>
  <c r="D131" i="13" s="1"/>
  <c r="F131" i="13" s="1"/>
  <c r="E58" i="13"/>
  <c r="D58" i="13" s="1"/>
  <c r="F58" i="13" s="1"/>
  <c r="E275" i="13" l="1"/>
  <c r="D275" i="13" s="1"/>
  <c r="F275" i="13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/>
  <c r="E69" i="13" s="1"/>
  <c r="D69" i="13" s="1"/>
  <c r="F69" i="13" s="1"/>
  <c r="E70" i="13" s="1"/>
  <c r="D70" i="13" s="1"/>
  <c r="F70" i="13" s="1"/>
  <c r="E71" i="13" l="1"/>
  <c r="D71" i="13" s="1"/>
  <c r="F71" i="13"/>
  <c r="E72" i="13" l="1"/>
  <c r="D72" i="13" s="1"/>
  <c r="F72" i="13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/>
  <c r="E75" i="13" s="1"/>
  <c r="D75" i="13" s="1"/>
  <c r="F75" i="13" s="1"/>
  <c r="F150" i="12"/>
  <c r="F16" i="12"/>
  <c r="E17" i="12" s="1"/>
  <c r="F151" i="12" l="1"/>
  <c r="E151" i="12"/>
  <c r="C151" i="12" s="1"/>
  <c r="E217" i="12"/>
  <c r="D217" i="12" s="1"/>
  <c r="F217" i="12" s="1"/>
  <c r="E218" i="12" s="1"/>
  <c r="C83" i="12"/>
  <c r="C94" i="12" s="1"/>
  <c r="E76" i="13"/>
  <c r="D76" i="13" s="1"/>
  <c r="F76" i="13"/>
  <c r="F152" i="12" l="1"/>
  <c r="E152" i="12"/>
  <c r="C152" i="12" s="1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F153" i="12" l="1"/>
  <c r="E153" i="12"/>
  <c r="C153" i="12" s="1"/>
  <c r="D219" i="12"/>
  <c r="D84" i="12"/>
  <c r="F84" i="12" s="1"/>
  <c r="E85" i="12" s="1"/>
  <c r="D18" i="12"/>
  <c r="F18" i="12" s="1"/>
  <c r="B148" i="12"/>
  <c r="C154" i="12" l="1"/>
  <c r="E154" i="12"/>
  <c r="D85" i="12"/>
  <c r="F85" i="12" s="1"/>
  <c r="E86" i="12" s="1"/>
  <c r="F219" i="12"/>
  <c r="E19" i="12"/>
  <c r="B214" i="12"/>
  <c r="D154" i="12" l="1"/>
  <c r="F154" i="12" s="1"/>
  <c r="E155" i="12" s="1"/>
  <c r="E220" i="12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C35" i="6"/>
  <c r="C34" i="6"/>
  <c r="C33" i="6"/>
  <c r="C32" i="6"/>
  <c r="C37" i="6" s="1"/>
  <c r="B26" i="6"/>
  <c r="B24" i="6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G84" i="6"/>
  <c r="B23" i="6"/>
  <c r="B37" i="6" l="1"/>
  <c r="D33" i="12"/>
  <c r="F33" i="12" s="1"/>
  <c r="E34" i="12" s="1"/>
  <c r="D99" i="12"/>
  <c r="F99" i="12" s="1"/>
  <c r="E100" i="12" s="1"/>
  <c r="J20" i="6" l="1"/>
  <c r="D100" i="12"/>
  <c r="F100" i="12" s="1"/>
  <c r="E101" i="12" s="1"/>
  <c r="D34" i="12"/>
  <c r="F34" i="12" s="1"/>
  <c r="E35" i="12" s="1"/>
  <c r="J83" i="6"/>
  <c r="J84" i="6" l="1"/>
  <c r="D101" i="12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C156" i="12"/>
  <c r="C164" i="12"/>
  <c r="C172" i="12"/>
  <c r="C180" i="12"/>
  <c r="C188" i="12"/>
  <c r="C196" i="12"/>
  <c r="C204" i="12"/>
  <c r="C157" i="12"/>
  <c r="C165" i="12"/>
  <c r="C173" i="12"/>
  <c r="C181" i="12"/>
  <c r="C189" i="12"/>
  <c r="C197" i="12"/>
  <c r="C160" i="12"/>
  <c r="C184" i="12"/>
  <c r="C208" i="12"/>
  <c r="C161" i="12"/>
  <c r="C171" i="12"/>
  <c r="C205" i="12"/>
  <c r="C177" i="12"/>
  <c r="C158" i="12"/>
  <c r="C166" i="12"/>
  <c r="C174" i="12"/>
  <c r="C182" i="12"/>
  <c r="C190" i="12"/>
  <c r="C198" i="12"/>
  <c r="C206" i="12"/>
  <c r="C175" i="12"/>
  <c r="C191" i="12"/>
  <c r="C207" i="12"/>
  <c r="C176" i="12"/>
  <c r="C200" i="12"/>
  <c r="C169" i="12"/>
  <c r="C201" i="12"/>
  <c r="C179" i="12"/>
  <c r="C159" i="12"/>
  <c r="C167" i="12"/>
  <c r="C183" i="12"/>
  <c r="C199" i="12"/>
  <c r="C168" i="12"/>
  <c r="C192" i="12"/>
  <c r="C163" i="12"/>
  <c r="C185" i="12"/>
  <c r="C209" i="12"/>
  <c r="C195" i="12"/>
  <c r="C203" i="12"/>
  <c r="C193" i="12"/>
  <c r="C155" i="12"/>
  <c r="C162" i="12"/>
  <c r="C170" i="12"/>
  <c r="C178" i="12"/>
  <c r="C186" i="12"/>
  <c r="C194" i="12"/>
  <c r="C202" i="12"/>
  <c r="C210" i="12"/>
  <c r="C187" i="12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55" i="12"/>
  <c r="F155" i="12" s="1"/>
  <c r="E156" i="12" s="1"/>
  <c r="D125" i="12" l="1"/>
  <c r="F125" i="12" s="1"/>
  <c r="E126" i="12" s="1"/>
  <c r="D59" i="12"/>
  <c r="F59" i="12" s="1"/>
  <c r="E60" i="12" s="1"/>
  <c r="D156" i="12"/>
  <c r="F156" i="12" s="1"/>
  <c r="E157" i="12" s="1"/>
  <c r="D60" i="12" l="1"/>
  <c r="F60" i="12" s="1"/>
  <c r="E61" i="12" s="1"/>
  <c r="D126" i="12"/>
  <c r="F126" i="12" s="1"/>
  <c r="E127" i="12" s="1"/>
  <c r="D157" i="12"/>
  <c r="F157" i="12" s="1"/>
  <c r="E158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158" i="12"/>
  <c r="F158" i="12" s="1"/>
  <c r="E159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159" i="12"/>
  <c r="F159" i="12" s="1"/>
  <c r="E160" i="12" s="1"/>
  <c r="D65" i="12" l="1"/>
  <c r="F65" i="12" s="1"/>
  <c r="E66" i="12" s="1"/>
  <c r="D131" i="12"/>
  <c r="F131" i="12" s="1"/>
  <c r="E132" i="12" s="1"/>
  <c r="D160" i="12"/>
  <c r="F160" i="12" s="1"/>
  <c r="E161" i="12" s="1"/>
  <c r="D161" i="12" l="1"/>
  <c r="F161" i="12" s="1"/>
  <c r="E162" i="12" s="1"/>
  <c r="D132" i="12"/>
  <c r="F132" i="12" s="1"/>
  <c r="E133" i="12" s="1"/>
  <c r="D66" i="12"/>
  <c r="F66" i="12" s="1"/>
  <c r="E67" i="12" s="1"/>
  <c r="D162" i="12" l="1"/>
  <c r="F162" i="12" s="1"/>
  <c r="E163" i="12" s="1"/>
  <c r="D67" i="12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63" i="12"/>
  <c r="F163" i="12" s="1"/>
  <c r="E164" i="12" s="1"/>
  <c r="D136" i="12" l="1"/>
  <c r="F136" i="12" s="1"/>
  <c r="E137" i="12" s="1"/>
  <c r="D70" i="12"/>
  <c r="F70" i="12" s="1"/>
  <c r="E71" i="12" s="1"/>
  <c r="D164" i="12"/>
  <c r="F164" i="12" s="1"/>
  <c r="E165" i="12" s="1"/>
  <c r="D71" i="12" l="1"/>
  <c r="F71" i="12" s="1"/>
  <c r="E72" i="12" s="1"/>
  <c r="D137" i="12"/>
  <c r="F137" i="12" s="1"/>
  <c r="E138" i="12" s="1"/>
  <c r="D165" i="12"/>
  <c r="F165" i="12" s="1"/>
  <c r="E166" i="12" s="1"/>
  <c r="D138" i="12" l="1"/>
  <c r="F138" i="12" s="1"/>
  <c r="E139" i="12" s="1"/>
  <c r="D72" i="12"/>
  <c r="F72" i="12" s="1"/>
  <c r="E73" i="12" s="1"/>
  <c r="D166" i="12"/>
  <c r="F166" i="12" s="1"/>
  <c r="E167" i="12" s="1"/>
  <c r="D73" i="12" l="1"/>
  <c r="F73" i="12" s="1"/>
  <c r="E74" i="12" s="1"/>
  <c r="D139" i="12"/>
  <c r="F139" i="12" s="1"/>
  <c r="E140" i="12" s="1"/>
  <c r="D167" i="12"/>
  <c r="F167" i="12" s="1"/>
  <c r="E168" i="12" s="1"/>
  <c r="D74" i="12" l="1"/>
  <c r="F74" i="12" s="1"/>
  <c r="E75" i="12" s="1"/>
  <c r="D140" i="12"/>
  <c r="F140" i="12" s="1"/>
  <c r="E141" i="12" s="1"/>
  <c r="D168" i="12"/>
  <c r="F168" i="12" s="1"/>
  <c r="E169" i="12" s="1"/>
  <c r="D141" i="12" l="1"/>
  <c r="F141" i="12" s="1"/>
  <c r="E142" i="12" s="1"/>
  <c r="D75" i="12"/>
  <c r="F75" i="12" s="1"/>
  <c r="E76" i="12" s="1"/>
  <c r="D169" i="12"/>
  <c r="F169" i="12" s="1"/>
  <c r="E170" i="12" s="1"/>
  <c r="E79" i="12"/>
  <c r="E15" i="12"/>
  <c r="E14" i="12" l="1"/>
  <c r="E80" i="12"/>
  <c r="D76" i="12"/>
  <c r="F76" i="12" s="1"/>
  <c r="D142" i="12"/>
  <c r="F142" i="12" s="1"/>
  <c r="D170" i="12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C223" i="12"/>
  <c r="C236" i="12"/>
  <c r="C244" i="12"/>
  <c r="C252" i="12"/>
  <c r="C260" i="12"/>
  <c r="C268" i="12"/>
  <c r="C275" i="12"/>
  <c r="C226" i="12"/>
  <c r="C228" i="12"/>
  <c r="C231" i="12"/>
  <c r="C239" i="12"/>
  <c r="C247" i="12"/>
  <c r="C255" i="12"/>
  <c r="C263" i="12"/>
  <c r="C271" i="12"/>
  <c r="C276" i="12"/>
  <c r="C241" i="12"/>
  <c r="C221" i="12"/>
  <c r="C234" i="12"/>
  <c r="C242" i="12"/>
  <c r="C250" i="12"/>
  <c r="C258" i="12"/>
  <c r="C266" i="12"/>
  <c r="C274" i="12"/>
  <c r="C224" i="12"/>
  <c r="C237" i="12"/>
  <c r="C245" i="12"/>
  <c r="C253" i="12"/>
  <c r="C261" i="12"/>
  <c r="C269" i="12"/>
  <c r="C265" i="12"/>
  <c r="C227" i="12"/>
  <c r="C229" i="12"/>
  <c r="C232" i="12"/>
  <c r="C240" i="12"/>
  <c r="C248" i="12"/>
  <c r="C256" i="12"/>
  <c r="C264" i="12"/>
  <c r="C272" i="12"/>
  <c r="C259" i="12"/>
  <c r="C222" i="12"/>
  <c r="C225" i="12"/>
  <c r="C235" i="12"/>
  <c r="C243" i="12"/>
  <c r="C251" i="12"/>
  <c r="C267" i="12"/>
  <c r="C233" i="12"/>
  <c r="C257" i="12"/>
  <c r="C273" i="12"/>
  <c r="C230" i="12"/>
  <c r="C238" i="12"/>
  <c r="C246" i="12"/>
  <c r="C254" i="12"/>
  <c r="C262" i="12"/>
  <c r="C270" i="12"/>
  <c r="C220" i="12"/>
  <c r="D220" i="12" s="1"/>
  <c r="F220" i="12" s="1"/>
  <c r="E221" i="12" s="1"/>
  <c r="C249" i="12"/>
  <c r="E147" i="12"/>
  <c r="E148" i="12" l="1"/>
  <c r="D210" i="12"/>
  <c r="F210" i="12" s="1"/>
  <c r="D221" i="12" l="1"/>
  <c r="F221" i="12" s="1"/>
  <c r="E222" i="12" s="1"/>
  <c r="D222" i="12" l="1"/>
  <c r="F222" i="12" s="1"/>
  <c r="E223" i="12" s="1"/>
  <c r="D223" i="12" l="1"/>
  <c r="F223" i="12" s="1"/>
  <c r="E224" i="12" s="1"/>
  <c r="D224" i="12" l="1"/>
  <c r="F224" i="12" s="1"/>
  <c r="E225" i="12" s="1"/>
  <c r="D225" i="12" l="1"/>
  <c r="F225" i="12" s="1"/>
  <c r="E226" i="12" s="1"/>
  <c r="D226" i="12" l="1"/>
  <c r="F226" i="12" s="1"/>
  <c r="E227" i="12" s="1"/>
  <c r="D227" i="12" l="1"/>
  <c r="F227" i="12" s="1"/>
  <c r="E228" i="12" s="1"/>
  <c r="D228" i="12" l="1"/>
  <c r="F228" i="12" s="1"/>
  <c r="E229" i="12" s="1"/>
  <c r="D229" i="12" l="1"/>
  <c r="F229" i="12" s="1"/>
  <c r="E230" i="12" s="1"/>
  <c r="D230" i="12" l="1"/>
  <c r="F230" i="12" s="1"/>
  <c r="E231" i="12" s="1"/>
  <c r="D231" i="12" l="1"/>
  <c r="F231" i="12" s="1"/>
  <c r="E232" i="12" s="1"/>
  <c r="D232" i="12" l="1"/>
  <c r="F232" i="12" s="1"/>
  <c r="E233" i="12" s="1"/>
  <c r="D233" i="12" l="1"/>
  <c r="F233" i="12" s="1"/>
  <c r="E234" i="12" s="1"/>
  <c r="D234" i="12" l="1"/>
  <c r="F234" i="12" s="1"/>
  <c r="E235" i="12" s="1"/>
  <c r="D235" i="12" l="1"/>
  <c r="F235" i="12" s="1"/>
  <c r="E236" i="12" s="1"/>
  <c r="D236" i="12" l="1"/>
  <c r="F236" i="12" s="1"/>
  <c r="E237" i="12" s="1"/>
  <c r="D237" i="12" l="1"/>
  <c r="F237" i="12" s="1"/>
  <c r="E238" i="12" s="1"/>
  <c r="D238" i="12" l="1"/>
  <c r="F238" i="12" s="1"/>
  <c r="E239" i="12" s="1"/>
  <c r="D239" i="12" l="1"/>
  <c r="F239" i="12" s="1"/>
  <c r="E240" i="12" s="1"/>
  <c r="D240" i="12" l="1"/>
  <c r="F240" i="12" s="1"/>
  <c r="E241" i="12" s="1"/>
  <c r="D241" i="12" l="1"/>
  <c r="F241" i="12" s="1"/>
  <c r="E242" i="12" s="1"/>
  <c r="D242" i="12" l="1"/>
  <c r="F242" i="12" s="1"/>
  <c r="E243" i="12" s="1"/>
  <c r="D243" i="12" l="1"/>
  <c r="F243" i="12" s="1"/>
  <c r="E244" i="12" s="1"/>
  <c r="D244" i="12" l="1"/>
  <c r="F244" i="12" s="1"/>
  <c r="E245" i="12" s="1"/>
  <c r="D245" i="12" l="1"/>
  <c r="F245" i="12" s="1"/>
  <c r="E246" i="12" s="1"/>
  <c r="D246" i="12" l="1"/>
  <c r="F246" i="12" s="1"/>
  <c r="E247" i="12" s="1"/>
  <c r="D247" i="12" l="1"/>
  <c r="F247" i="12" s="1"/>
  <c r="E248" i="12" s="1"/>
  <c r="D248" i="12" l="1"/>
  <c r="F248" i="12" s="1"/>
  <c r="E249" i="12" s="1"/>
  <c r="D249" i="12" l="1"/>
  <c r="F249" i="12" s="1"/>
  <c r="E250" i="12" s="1"/>
  <c r="D250" i="12" l="1"/>
  <c r="F250" i="12" s="1"/>
  <c r="E251" i="12" s="1"/>
  <c r="D251" i="12" l="1"/>
  <c r="F251" i="12" s="1"/>
  <c r="E252" i="12" s="1"/>
  <c r="D252" i="12" l="1"/>
  <c r="F252" i="12" s="1"/>
  <c r="E253" i="12" s="1"/>
  <c r="D253" i="12" l="1"/>
  <c r="F253" i="12" s="1"/>
  <c r="E254" i="12" s="1"/>
  <c r="D254" i="12" l="1"/>
  <c r="F254" i="12" s="1"/>
  <c r="E255" i="12" s="1"/>
  <c r="D255" i="12" l="1"/>
  <c r="F255" i="12" s="1"/>
  <c r="E256" i="12" s="1"/>
  <c r="D256" i="12" l="1"/>
  <c r="F256" i="12" s="1"/>
  <c r="E257" i="12" s="1"/>
  <c r="D257" i="12" l="1"/>
  <c r="F257" i="12" s="1"/>
  <c r="E258" i="12" s="1"/>
  <c r="D258" i="12" l="1"/>
  <c r="F258" i="12" s="1"/>
  <c r="E259" i="12" s="1"/>
  <c r="D259" i="12" l="1"/>
  <c r="F259" i="12" s="1"/>
  <c r="E260" i="12" s="1"/>
  <c r="D260" i="12" l="1"/>
  <c r="F260" i="12" s="1"/>
  <c r="E261" i="12" s="1"/>
  <c r="D261" i="12" l="1"/>
  <c r="F261" i="12" s="1"/>
  <c r="E262" i="12" s="1"/>
  <c r="D262" i="12" l="1"/>
  <c r="F262" i="12" s="1"/>
  <c r="E263" i="12" s="1"/>
  <c r="D263" i="12" l="1"/>
  <c r="F263" i="12" s="1"/>
  <c r="E264" i="12" s="1"/>
  <c r="D264" i="12" l="1"/>
  <c r="F264" i="12" s="1"/>
  <c r="E265" i="12" s="1"/>
  <c r="D265" i="12" l="1"/>
  <c r="F265" i="12" s="1"/>
  <c r="E266" i="12" s="1"/>
  <c r="D266" i="12" l="1"/>
  <c r="F266" i="12" s="1"/>
  <c r="E267" i="12" s="1"/>
  <c r="D267" i="12" l="1"/>
  <c r="F267" i="12" s="1"/>
  <c r="E268" i="12" s="1"/>
  <c r="D268" i="12" l="1"/>
  <c r="F268" i="12" s="1"/>
  <c r="E269" i="12" s="1"/>
  <c r="D269" i="12" l="1"/>
  <c r="F269" i="12" s="1"/>
  <c r="E270" i="12" s="1"/>
  <c r="D270" i="12" l="1"/>
  <c r="F270" i="12" s="1"/>
  <c r="E271" i="12" s="1"/>
  <c r="D271" i="12" l="1"/>
  <c r="F271" i="12" s="1"/>
  <c r="E272" i="12" s="1"/>
  <c r="D272" i="12" l="1"/>
  <c r="F272" i="12" s="1"/>
  <c r="E273" i="12" s="1"/>
  <c r="D273" i="12" l="1"/>
  <c r="F273" i="12" s="1"/>
  <c r="E274" i="12" s="1"/>
  <c r="D274" i="12" l="1"/>
  <c r="F274" i="12" s="1"/>
  <c r="E275" i="12" s="1"/>
  <c r="D275" i="12" l="1"/>
  <c r="F275" i="12" s="1"/>
  <c r="E276" i="12" s="1"/>
  <c r="E213" i="12"/>
  <c r="D1" i="6" l="1"/>
  <c r="B19" i="6" s="1"/>
  <c r="E214" i="12"/>
  <c r="D276" i="12"/>
  <c r="F276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<sst xmlns="http://schemas.openxmlformats.org/spreadsheetml/2006/main" count="311" uniqueCount="102">
  <si>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</si>
  <si>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</si>
  <si>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</si>
  <si>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</si>
  <si>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</si>
  <si>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</si>
  <si>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</si>
  <si>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</si>
  <si>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</si>
  <si>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</si>
  <si>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</si>
  <si>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</si>
  <si>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</si>
  <si>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</si>
  <si>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</si>
  <si>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</si>
  <si>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</si>
  <si>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</si>
  <si>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</si>
  <si>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</si>
  <si>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</si>
  <si>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</si>
  <si>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</si>
  <si>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</si>
  <si>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</si>
  <si>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</si>
  <si>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CF dan FL - R3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</si>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</sst>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000"/>
    <numFmt numFmtId="166" formatCode="_(* #,##0.000000_);_(* \(#,##0.000000\);_(* &quot;-&quot;??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" fontId="11" fillId="0" borderId="0" xfId="0" applyNumberFormat="1" applyFont="1" applyBorder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0" borderId="9" xfId="1" applyFont="1" applyBorder="1"/>
    <xf numFmtId="4" fontId="11" fillId="0" borderId="9" xfId="0" applyNumberFormat="1" applyFont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4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4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4" fillId="0" borderId="0" xfId="3" applyAlignment="1">
      <alignment vertical="center" wrapText="1"/>
    </xf>
    <xf numFmtId="43" fontId="4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8" fontId="0" fillId="0" borderId="9" xfId="4" applyNumberFormat="1" applyFont="1" applyBorder="1"/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3" fillId="0" borderId="0" xfId="4" applyFont="1"/>
    <xf numFmtId="0" fontId="3" fillId="0" borderId="0" xfId="0" applyFont="1"/>
    <xf numFmtId="0" fontId="3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0" fillId="0" borderId="9" xfId="0" applyNumberFormat="1" applyBorder="1"/>
    <xf numFmtId="43" fontId="3" fillId="0" borderId="9" xfId="0" applyNumberFormat="1" applyFont="1" applyBorder="1"/>
    <xf numFmtId="43" fontId="7" fillId="0" borderId="0" xfId="4" applyFont="1"/>
    <xf numFmtId="0" fontId="2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1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0" fontId="0" fillId="0" borderId="0" xfId="0" applyNumberFormat="1"/>
    <xf numFmtId="165" fontId="0" fillId="2" borderId="0" xfId="0" applyNumberFormat="1" applyFill="1"/>
    <xf numFmtId="166" fontId="0" fillId="0" borderId="0" xfId="0" applyNumberForma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9" t="s">
        <v>0</v>
      </c>
    </row>
    <row r="3" spans="1:3">
      <c r="B3" s="30" t="s">
        <v>1</v>
      </c>
      <c r="C3" s="30" t="s">
        <v>2</v>
      </c>
    </row>
    <row r="4" spans="1:3">
      <c r="B4" s="31" t="s">
        <v>3</v>
      </c>
      <c r="C4" s="9" t="s">
        <v>4</v>
      </c>
    </row>
    <row r="5" spans="1:3">
      <c r="B5" s="32" t="s">
        <v>5</v>
      </c>
      <c r="C5" s="9" t="s">
        <v>4</v>
      </c>
    </row>
    <row r="6" spans="1:3">
      <c r="B6" s="32" t="s">
        <v>6</v>
      </c>
      <c r="C6" s="9" t="s">
        <v>4</v>
      </c>
    </row>
    <row r="7" spans="1:3">
      <c r="B7" s="32" t="s">
        <v>7</v>
      </c>
      <c r="C7" s="9" t="s">
        <v>4</v>
      </c>
    </row>
    <row r="8" spans="1:3">
      <c r="B8" s="32" t="s">
        <v>8</v>
      </c>
      <c r="C8" s="9" t="s">
        <v>4</v>
      </c>
    </row>
    <row r="9" spans="1:3">
      <c r="B9" s="32" t="s">
        <v>9</v>
      </c>
      <c r="C9" s="9" t="s">
        <v>4</v>
      </c>
    </row>
    <row r="10" spans="1:3">
      <c r="B10" s="32" t="s">
        <v>10</v>
      </c>
      <c r="C10" s="9" t="s">
        <v>4</v>
      </c>
    </row>
    <row r="11" spans="1:3">
      <c r="B11" s="32" t="s">
        <v>11</v>
      </c>
      <c r="C11" s="9" t="s">
        <v>4</v>
      </c>
    </row>
    <row r="12" spans="1:3">
      <c r="B12" s="32" t="s">
        <v>12</v>
      </c>
      <c r="C12" s="9" t="s">
        <v>13</v>
      </c>
    </row>
    <row r="13" spans="1:3">
      <c r="B13" s="32" t="s">
        <v>14</v>
      </c>
      <c r="C13" s="9" t="s">
        <v>13</v>
      </c>
    </row>
    <row r="14" spans="1:3">
      <c r="B14" s="32" t="s">
        <v>15</v>
      </c>
      <c r="C14" s="9" t="s">
        <v>13</v>
      </c>
    </row>
    <row r="15" spans="1:3">
      <c r="B15" s="33" t="s">
        <v>16</v>
      </c>
      <c r="C15" s="13" t="s">
        <v>13</v>
      </c>
    </row>
    <row r="17" spans="2:5">
      <c r="B17" s="34" t="s">
        <v>17</v>
      </c>
    </row>
    <row r="18" spans="2:5">
      <c r="B18" s="30" t="s">
        <v>18</v>
      </c>
      <c r="C18" s="30" t="s">
        <v>19</v>
      </c>
      <c r="D18" s="30" t="s">
        <v>20</v>
      </c>
      <c r="E18" s="30" t="s">
        <v>21</v>
      </c>
    </row>
    <row r="19" spans="2:5">
      <c r="B19" s="31" t="s">
        <v>22</v>
      </c>
      <c r="C19" s="31" t="s">
        <v>3</v>
      </c>
      <c r="D19" s="31" t="s">
        <v>23</v>
      </c>
      <c r="E19" s="35">
        <v>1</v>
      </c>
    </row>
    <row r="20" spans="2:5">
      <c r="B20" s="32" t="s">
        <v>22</v>
      </c>
      <c r="C20" s="32" t="s">
        <v>5</v>
      </c>
      <c r="D20" s="32" t="s">
        <v>23</v>
      </c>
      <c r="E20" s="35">
        <v>1</v>
      </c>
    </row>
    <row r="21" spans="2:5">
      <c r="B21" s="32" t="s">
        <v>22</v>
      </c>
      <c r="C21" s="32" t="s">
        <v>6</v>
      </c>
      <c r="D21" s="32" t="s">
        <v>23</v>
      </c>
      <c r="E21" s="35">
        <v>1</v>
      </c>
    </row>
    <row r="22" spans="2:5">
      <c r="B22" s="32" t="s">
        <v>22</v>
      </c>
      <c r="C22" s="32" t="s">
        <v>7</v>
      </c>
      <c r="D22" s="32" t="s">
        <v>23</v>
      </c>
      <c r="E22" s="35">
        <v>1</v>
      </c>
    </row>
    <row r="23" spans="2:5">
      <c r="B23" s="32" t="s">
        <v>22</v>
      </c>
      <c r="C23" s="32" t="s">
        <v>8</v>
      </c>
      <c r="D23" s="32" t="s">
        <v>23</v>
      </c>
      <c r="E23" s="35">
        <v>1</v>
      </c>
    </row>
    <row r="24" spans="2:5">
      <c r="B24" s="32" t="s">
        <v>22</v>
      </c>
      <c r="C24" s="32" t="s">
        <v>9</v>
      </c>
      <c r="D24" s="32" t="s">
        <v>23</v>
      </c>
      <c r="E24" s="35">
        <v>1</v>
      </c>
    </row>
    <row r="25" spans="2:5">
      <c r="B25" s="32" t="s">
        <v>22</v>
      </c>
      <c r="C25" s="32" t="s">
        <v>10</v>
      </c>
      <c r="D25" s="32" t="s">
        <v>23</v>
      </c>
      <c r="E25" s="35">
        <v>1</v>
      </c>
    </row>
    <row r="26" spans="2:5">
      <c r="B26" s="32" t="s">
        <v>22</v>
      </c>
      <c r="C26" s="32" t="s">
        <v>11</v>
      </c>
      <c r="D26" s="32" t="s">
        <v>23</v>
      </c>
      <c r="E26" s="35">
        <v>1</v>
      </c>
    </row>
    <row r="27" spans="2:5">
      <c r="B27" s="32" t="s">
        <v>22</v>
      </c>
      <c r="C27" s="32" t="s">
        <v>12</v>
      </c>
      <c r="D27" s="32" t="s">
        <v>24</v>
      </c>
      <c r="E27" s="35">
        <v>1</v>
      </c>
    </row>
    <row r="28" spans="2:5">
      <c r="B28" s="32" t="s">
        <v>22</v>
      </c>
      <c r="C28" s="32" t="s">
        <v>14</v>
      </c>
      <c r="D28" s="32" t="s">
        <v>24</v>
      </c>
      <c r="E28" s="35">
        <v>1</v>
      </c>
    </row>
    <row r="29" spans="2:5">
      <c r="B29" s="32" t="s">
        <v>22</v>
      </c>
      <c r="C29" s="32" t="s">
        <v>15</v>
      </c>
      <c r="D29" s="32" t="s">
        <v>24</v>
      </c>
      <c r="E29" s="35">
        <v>1</v>
      </c>
    </row>
    <row r="30" spans="2:5">
      <c r="B30" s="32" t="s">
        <v>22</v>
      </c>
      <c r="C30" s="32" t="s">
        <v>16</v>
      </c>
      <c r="D30" s="32" t="s">
        <v>24</v>
      </c>
      <c r="E30" s="35">
        <v>1</v>
      </c>
    </row>
    <row r="31" spans="2:5">
      <c r="B31" s="36"/>
      <c r="C31" s="36"/>
      <c r="D31" s="36"/>
      <c r="E31" s="37"/>
    </row>
    <row r="32" spans="2:5">
      <c r="B32" s="32" t="s">
        <v>25</v>
      </c>
      <c r="C32" s="32" t="s">
        <v>3</v>
      </c>
      <c r="D32" s="32"/>
      <c r="E32" s="35"/>
    </row>
    <row r="33" spans="2:5">
      <c r="B33" s="32" t="s">
        <v>25</v>
      </c>
      <c r="C33" s="32" t="s">
        <v>5</v>
      </c>
      <c r="D33" s="32"/>
      <c r="E33" s="35"/>
    </row>
    <row r="34" spans="2:5">
      <c r="B34" s="32" t="s">
        <v>25</v>
      </c>
      <c r="C34" s="32" t="s">
        <v>6</v>
      </c>
      <c r="D34" s="32"/>
      <c r="E34" s="35"/>
    </row>
    <row r="35" spans="2:5">
      <c r="B35" s="32" t="s">
        <v>25</v>
      </c>
      <c r="C35" s="32" t="s">
        <v>7</v>
      </c>
      <c r="D35" s="32"/>
      <c r="E35" s="35"/>
    </row>
    <row r="36" spans="2:5">
      <c r="B36" s="32" t="s">
        <v>25</v>
      </c>
      <c r="C36" s="32" t="s">
        <v>12</v>
      </c>
      <c r="D36" s="32"/>
      <c r="E36" s="35"/>
    </row>
    <row r="37" spans="2:5">
      <c r="B37" s="32" t="s">
        <v>25</v>
      </c>
      <c r="C37" s="32" t="s">
        <v>14</v>
      </c>
      <c r="D37" s="32"/>
      <c r="E37" s="35"/>
    </row>
    <row r="38" spans="2:5">
      <c r="B38" s="32" t="s">
        <v>25</v>
      </c>
      <c r="C38" s="32" t="s">
        <v>15</v>
      </c>
      <c r="D38" s="32"/>
      <c r="E38" s="35"/>
    </row>
    <row r="39" spans="2:5">
      <c r="B39" s="33" t="s">
        <v>25</v>
      </c>
      <c r="C39" s="33" t="s">
        <v>16</v>
      </c>
      <c r="D39" s="33"/>
      <c r="E39" s="3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4"/>
  <sheetViews>
    <sheetView tabSelected="1" topLeftCell="A4" workbookViewId="0">
      <selection activeCell="B19" sqref="B19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4" max="14" width="14" collapsed="1"/>
  </cols>
  <sheetData>
    <row r="1" spans="1:10" s="1" customFormat="1">
      <c r="A1" s="2" t="s">
        <v>26</v>
      </c>
      <c r="B1"/>
      <c r="C1" t="s">
        <v>72</v>
      </c>
      <c r="D1" s="4">
        <f ca="1">IF(B16=1,'Regular Fixed'!E79,IF(AND(B16=0,E16=0),'Regular Fixed'!E15,IF(AND(B16=0,E16&gt;0,E15&gt;0),'Regular Fixed'!E147,IF(AND(B16=0,E16&gt;0,E15=0),'Regular Fixed'!E213))))</f>
        <v>250498995.39471662</v>
      </c>
      <c r="E1"/>
      <c r="G1"/>
      <c r="H1"/>
      <c r="J1"/>
    </row>
    <row r="2" spans="1:10">
      <c r="A2" s="98" t="s">
        <v>99</v>
      </c>
      <c r="B2">
        <v>282350000</v>
      </c>
    </row>
    <row r="3" spans="1:10">
      <c r="A3" s="98" t="s">
        <v>71</v>
      </c>
      <c r="B3">
        <v>810995995.38999999</v>
      </c>
      <c r="C3" s="94" t="s">
        <v>97</v>
      </c>
    </row>
    <row r="4" spans="1:10">
      <c r="A4" s="18" t="s">
        <v>27</v>
      </c>
      <c r="B4" s="18" t="s">
        <v>28</v>
      </c>
      <c r="D4" s="16" t="s">
        <v>29</v>
      </c>
    </row>
    <row r="5" spans="1:10">
      <c r="A5" t="s">
        <v>30</v>
      </c>
      <c r="B5">
        <v>805000000</v>
      </c>
      <c r="C5" s="88" t="s">
        <v>94</v>
      </c>
      <c r="D5" s="107" t="s">
        <v>31</v>
      </c>
      <c r="E5" s="108"/>
      <c r="F5" s="5"/>
      <c r="G5" s="108" t="s">
        <v>32</v>
      </c>
      <c r="H5" s="109"/>
    </row>
    <row r="6" spans="1:10">
      <c r="A6" s="99" t="s">
        <v>100</v>
      </c>
      <c r="B6">
        <v>282500000</v>
      </c>
      <c r="C6" s="88" t="s">
        <v>94</v>
      </c>
      <c r="D6" s="6" t="s">
        <v>3</v>
      </c>
      <c r="E6">
        <v>39270500</v>
      </c>
      <c r="F6" s="88" t="s">
        <v>94</v>
      </c>
      <c r="G6" s="7" t="s">
        <v>12</v>
      </c>
      <c r="H6">
        <v>29325250</v>
      </c>
      <c r="I6" s="88" t="s">
        <v>94</v>
      </c>
    </row>
    <row r="7" spans="1:10">
      <c r="A7" t="s">
        <v>33</v>
      </c>
      <c r="B7" s="96">
        <f>B5-B6+D24+D25+D26+D27+D28+D29+D30+D31+D38</f>
        <v>560497000</v>
      </c>
      <c r="D7" s="6" t="s">
        <v>5</v>
      </c>
      <c r="E7">
        <v>0</v>
      </c>
      <c r="F7" s="88" t="s">
        <v>94</v>
      </c>
      <c r="G7" s="7" t="s">
        <v>14</v>
      </c>
      <c r="H7">
        <v>0</v>
      </c>
      <c r="I7" s="88" t="s">
        <v>94</v>
      </c>
    </row>
    <row r="8" spans="1:10">
      <c r="A8" t="s">
        <v>34</v>
      </c>
      <c r="B8">
        <v>0.14691683999999999</v>
      </c>
      <c r="C8" s="88" t="s">
        <v>94</v>
      </c>
      <c r="D8" s="6" t="s">
        <v>6</v>
      </c>
      <c r="E8">
        <v>150000</v>
      </c>
      <c r="F8" s="88" t="s">
        <v>94</v>
      </c>
      <c r="G8" s="7" t="s">
        <v>15</v>
      </c>
      <c r="H8" s="21">
        <v>0</v>
      </c>
    </row>
    <row r="9" spans="1:10">
      <c r="A9" t="s">
        <v>35</v>
      </c>
      <c r="B9">
        <v>60</v>
      </c>
      <c r="C9" s="88" t="s">
        <v>94</v>
      </c>
      <c r="D9" s="6" t="s">
        <v>7</v>
      </c>
      <c r="E9">
        <v>2250000</v>
      </c>
      <c r="F9" s="88" t="s">
        <v>94</v>
      </c>
      <c r="G9" s="7" t="s">
        <v>16</v>
      </c>
      <c r="H9" s="21">
        <v>0</v>
      </c>
    </row>
    <row r="10" spans="1:10">
      <c r="A10" t="s">
        <v>36</v>
      </c>
      <c r="B10">
        <v>1</v>
      </c>
      <c r="C10" s="88" t="s">
        <v>94</v>
      </c>
      <c r="D10" s="6" t="s">
        <v>8</v>
      </c>
      <c r="E10">
        <v>1200000</v>
      </c>
      <c r="F10" s="88" t="s">
        <v>94</v>
      </c>
      <c r="G10" s="7"/>
      <c r="H10" s="9"/>
    </row>
    <row r="11" spans="1:10">
      <c r="A11" t="s">
        <v>37</v>
      </c>
      <c r="B11" s="10">
        <v>42885</v>
      </c>
      <c r="D11" s="6" t="s">
        <v>9</v>
      </c>
      <c r="E11">
        <v>1250000</v>
      </c>
      <c r="F11" s="88" t="s">
        <v>94</v>
      </c>
      <c r="G11" s="7"/>
      <c r="H11" s="9"/>
    </row>
    <row r="12" spans="1:10">
      <c r="A12" t="s">
        <v>38</v>
      </c>
      <c r="B12" s="22">
        <f>B8/(12/B10)</f>
        <v>1.224307E-2</v>
      </c>
      <c r="D12" s="6" t="s">
        <v>10</v>
      </c>
      <c r="E12" s="19">
        <v>0</v>
      </c>
      <c r="F12" s="8"/>
      <c r="G12" s="7"/>
      <c r="H12" s="9"/>
    </row>
    <row r="13" spans="1:10">
      <c r="A13" t="s">
        <v>39</v>
      </c>
      <c r="B13" s="20">
        <f>B9/B10</f>
        <v>60</v>
      </c>
      <c r="D13" s="11" t="s">
        <v>11</v>
      </c>
      <c r="E13">
        <v>50000</v>
      </c>
      <c r="F13" s="88" t="s">
        <v>94</v>
      </c>
      <c r="G13" s="12"/>
      <c r="H13" s="13"/>
    </row>
    <row r="14" spans="1:10">
      <c r="A14" t="s">
        <v>40</v>
      </c>
      <c r="B14" s="4">
        <v>0</v>
      </c>
      <c r="D14" s="103" t="s">
        <v>101</v>
      </c>
      <c r="E14">
        <v>50000</v>
      </c>
      <c r="F14" s="88" t="s">
        <v>94</v>
      </c>
    </row>
    <row r="15" spans="1:10">
      <c r="A15" t="s">
        <v>90</v>
      </c>
      <c r="B15" s="4">
        <f>IF(B16=1,B2+SUM(E6:E14)-SUM(D24:D31,D38)+B18,B2+SUM(E6:E14)-SUM(D24:D31,D38))</f>
        <v>288573500</v>
      </c>
      <c r="D15" s="87" t="s">
        <v>95</v>
      </c>
      <c r="E15">
        <v>0</v>
      </c>
      <c r="F15" s="88" t="s">
        <v>94</v>
      </c>
    </row>
    <row r="16" spans="1:10">
      <c r="A16" s="89" t="s">
        <v>41</v>
      </c>
      <c r="B16">
        <v>0</v>
      </c>
      <c r="C16" s="88" t="s">
        <v>94</v>
      </c>
      <c r="D16" s="87" t="s">
        <v>96</v>
      </c>
      <c r="E16">
        <v>3</v>
      </c>
      <c r="F16" s="88" t="s">
        <v>94</v>
      </c>
    </row>
    <row r="17" spans="1:12">
      <c r="A17" t="s">
        <v>42</v>
      </c>
      <c r="B17">
        <v>14227999.92</v>
      </c>
      <c r="C17" s="87" t="s">
        <v>93</v>
      </c>
    </row>
    <row r="18" spans="1:12">
      <c r="B18" s="97">
        <f>ROUND(B17,0)</f>
        <v>14228000</v>
      </c>
      <c r="F18" s="3" t="s">
        <v>43</v>
      </c>
    </row>
    <row r="19" spans="1:12">
      <c r="A19" t="s">
        <v>91</v>
      </c>
      <c r="B19" s="106">
        <f ca="1">(D1/B7)/(B9/12/B10)*100</f>
        <v>8.9384598095874424</v>
      </c>
      <c r="F19" s="90" t="s">
        <v>44</v>
      </c>
      <c r="G19" s="23" t="s">
        <v>45</v>
      </c>
      <c r="I19" s="90" t="s">
        <v>44</v>
      </c>
      <c r="J19" s="23" t="s">
        <v>46</v>
      </c>
    </row>
    <row r="20" spans="1:12">
      <c r="A20" s="23" t="s">
        <v>47</v>
      </c>
      <c r="B20" s="24" t="s">
        <v>48</v>
      </c>
      <c r="C20" s="24" t="s">
        <v>49</v>
      </c>
      <c r="D20" s="23" t="s">
        <v>50</v>
      </c>
      <c r="F20" s="90">
        <v>0</v>
      </c>
      <c r="G20" s="91">
        <f>IF(B16=0,-B7,0)</f>
        <v>-560497000</v>
      </c>
      <c r="I20" s="90">
        <v>0</v>
      </c>
      <c r="J20" s="91">
        <f>IF(B16=0,B37-C37,0)</f>
        <v>-545631750</v>
      </c>
      <c r="L20" s="14"/>
    </row>
    <row r="21" spans="1:12">
      <c r="A21" s="23" t="s">
        <v>51</v>
      </c>
      <c r="B21" s="24"/>
      <c r="C21" s="25">
        <f>B5</f>
        <v>805000000</v>
      </c>
      <c r="D21" s="23"/>
      <c r="F21" s="90">
        <v>1</v>
      </c>
      <c r="G21" s="26">
        <f>IF(B16=0,IF(F21&lt;=$E$16,$E$15,$B$17),-B7+B17)</f>
        <v>0</v>
      </c>
      <c r="I21" s="90">
        <v>1</v>
      </c>
      <c r="J21" s="26">
        <v>-1076052499.8</v>
      </c>
      <c r="L21" s="14"/>
    </row>
    <row r="22" spans="1:12">
      <c r="A22" s="23" t="s">
        <v>52</v>
      </c>
      <c r="B22" s="25">
        <f>B6</f>
        <v>282500000</v>
      </c>
      <c r="C22" s="24"/>
      <c r="D22" s="23"/>
      <c r="F22" s="90">
        <v>2</v>
      </c>
      <c r="G22" s="92">
        <f>IF($B$16=0,IF(F22&lt;=$E$16,$E$15,$B$17),$B$17)</f>
        <v>0</v>
      </c>
      <c r="I22" s="90">
        <v>2</v>
      </c>
      <c r="J22" s="92">
        <f>IF($B$16=0,IF(I22&lt;=$E$16,$E$15,$B$17),$B$17)</f>
        <v>0</v>
      </c>
      <c r="L22" s="14"/>
    </row>
    <row r="23" spans="1:12">
      <c r="A23" s="23" t="s">
        <v>53</v>
      </c>
      <c r="B23" s="25">
        <f>IF(B16=1,B18,0)</f>
        <v>0</v>
      </c>
      <c r="C23" s="24"/>
      <c r="D23" s="23"/>
      <c r="F23" s="90">
        <v>3</v>
      </c>
      <c r="G23" s="92">
        <f t="shared" ref="G23" si="0">IF($B$16=0,IF(F23&lt;=$E$16,$E$15,$B$17),$B$17)</f>
        <v>0</v>
      </c>
      <c r="I23" s="90">
        <v>3</v>
      </c>
      <c r="J23" s="92">
        <f t="shared" ref="J23" si="1">IF($B$16=0,IF(I23&lt;=$E$16,$E$15,$B$17),$B$17)</f>
        <v>0</v>
      </c>
      <c r="L23" s="14"/>
    </row>
    <row r="24" spans="1:12">
      <c r="A24" s="23" t="s">
        <v>54</v>
      </c>
      <c r="B24" s="25">
        <f t="shared" ref="B24:B26" si="2">E6-D24</f>
        <v>2833500</v>
      </c>
      <c r="C24" s="24"/>
      <c r="D24">
        <v>36437000</v>
      </c>
      <c r="E24" s="88" t="s">
        <v>94</v>
      </c>
      <c r="F24" s="90">
        <v>4</v>
      </c>
      <c r="G24" s="92">
        <f>IF($B$16=0,IF(F24&lt;=$E$16,$E$15,$B$17),$B$17)</f>
        <v>14227999.92</v>
      </c>
      <c r="I24" s="90">
        <v>4</v>
      </c>
      <c r="J24" s="92">
        <f>IF($B$16=0,IF(I24&lt;=$E$16,$E$15,$B$17),$B$17)</f>
        <v>14227999.92</v>
      </c>
      <c r="L24" s="14"/>
    </row>
    <row r="25" spans="1:12">
      <c r="A25" s="23" t="s">
        <v>5</v>
      </c>
      <c r="B25" s="25">
        <f>E7-D25</f>
        <v>0</v>
      </c>
      <c r="C25" s="24"/>
      <c r="D25">
        <v>0</v>
      </c>
      <c r="E25" s="88" t="s">
        <v>94</v>
      </c>
      <c r="F25" s="90">
        <v>5</v>
      </c>
      <c r="G25" s="92">
        <f t="shared" ref="G25:G81" si="3">IF($B$16=0,IF(F25&lt;=$E$16,$E$15,$B$17),$B$17)</f>
        <v>14227999.92</v>
      </c>
      <c r="I25" s="90">
        <v>5</v>
      </c>
      <c r="J25" s="92">
        <f t="shared" ref="J25:J81" si="4">IF($B$16=0,IF(I25&lt;=$E$16,$E$15,$B$17),$B$17)</f>
        <v>14227999.92</v>
      </c>
      <c r="L25" s="14"/>
    </row>
    <row r="26" spans="1:12">
      <c r="A26" s="23" t="s">
        <v>6</v>
      </c>
      <c r="B26" s="25">
        <f t="shared" si="2"/>
        <v>50000</v>
      </c>
      <c r="C26" s="24"/>
      <c r="D26">
        <v>100000</v>
      </c>
      <c r="E26" s="88" t="s">
        <v>94</v>
      </c>
      <c r="F26" s="90">
        <v>6</v>
      </c>
      <c r="G26" s="92">
        <f t="shared" si="3"/>
        <v>14227999.92</v>
      </c>
      <c r="I26" s="90">
        <v>6</v>
      </c>
      <c r="J26" s="92">
        <f t="shared" si="4"/>
        <v>14227999.92</v>
      </c>
      <c r="L26" s="14"/>
    </row>
    <row r="27" spans="1:12">
      <c r="A27" s="23" t="s">
        <v>7</v>
      </c>
      <c r="B27" s="25">
        <f>E9-D27</f>
        <v>1250000</v>
      </c>
      <c r="C27" s="24"/>
      <c r="D27">
        <v>1000000</v>
      </c>
      <c r="E27" s="88" t="s">
        <v>94</v>
      </c>
      <c r="F27" s="90">
        <v>7</v>
      </c>
      <c r="G27" s="92">
        <f t="shared" si="3"/>
        <v>14227999.92</v>
      </c>
      <c r="I27" s="90">
        <v>7</v>
      </c>
      <c r="J27" s="92">
        <f t="shared" si="4"/>
        <v>14227999.92</v>
      </c>
      <c r="L27" s="14"/>
    </row>
    <row r="28" spans="1:12">
      <c r="A28" s="23" t="s">
        <v>8</v>
      </c>
      <c r="B28" s="25">
        <f>E10-D28</f>
        <v>1050000</v>
      </c>
      <c r="C28" s="24"/>
      <c r="D28">
        <v>150000</v>
      </c>
      <c r="E28" s="88" t="s">
        <v>94</v>
      </c>
      <c r="F28" s="90">
        <v>8</v>
      </c>
      <c r="G28" s="92">
        <f t="shared" si="3"/>
        <v>14227999.92</v>
      </c>
      <c r="I28" s="90">
        <v>8</v>
      </c>
      <c r="J28" s="92">
        <f t="shared" si="4"/>
        <v>14227999.92</v>
      </c>
      <c r="L28" s="14"/>
    </row>
    <row r="29" spans="1:12">
      <c r="A29" s="23" t="s">
        <v>9</v>
      </c>
      <c r="B29" s="25">
        <f>E11-D29</f>
        <v>1000000</v>
      </c>
      <c r="C29" s="24"/>
      <c r="D29">
        <v>250000</v>
      </c>
      <c r="E29" s="88" t="s">
        <v>94</v>
      </c>
      <c r="F29" s="90">
        <v>9</v>
      </c>
      <c r="G29" s="92">
        <f t="shared" si="3"/>
        <v>14227999.92</v>
      </c>
      <c r="I29" s="90">
        <v>9</v>
      </c>
      <c r="J29" s="92">
        <f t="shared" si="4"/>
        <v>14227999.92</v>
      </c>
      <c r="L29" s="14"/>
    </row>
    <row r="30" spans="1:12">
      <c r="A30" s="23" t="s">
        <v>10</v>
      </c>
      <c r="B30" s="25">
        <f>E12-D30</f>
        <v>0</v>
      </c>
      <c r="C30" s="24"/>
      <c r="D30" s="27">
        <v>0</v>
      </c>
      <c r="E30" s="88"/>
      <c r="F30" s="90">
        <v>10</v>
      </c>
      <c r="G30" s="92">
        <f t="shared" si="3"/>
        <v>14227999.92</v>
      </c>
      <c r="I30" s="90">
        <v>10</v>
      </c>
      <c r="J30" s="92">
        <f t="shared" si="4"/>
        <v>14227999.92</v>
      </c>
      <c r="L30" s="14"/>
    </row>
    <row r="31" spans="1:12">
      <c r="A31" s="23" t="s">
        <v>11</v>
      </c>
      <c r="B31" s="25">
        <f>E13-D31</f>
        <v>10000</v>
      </c>
      <c r="C31" s="24"/>
      <c r="D31">
        <v>40000</v>
      </c>
      <c r="E31" s="88" t="s">
        <v>94</v>
      </c>
      <c r="F31" s="90">
        <v>11</v>
      </c>
      <c r="G31" s="92">
        <f t="shared" si="3"/>
        <v>14227999.92</v>
      </c>
      <c r="I31" s="90">
        <v>11</v>
      </c>
      <c r="J31" s="92">
        <f t="shared" si="4"/>
        <v>14227999.92</v>
      </c>
      <c r="L31" s="14"/>
    </row>
    <row r="32" spans="1:12">
      <c r="A32" s="23" t="s">
        <v>12</v>
      </c>
      <c r="B32" s="24"/>
      <c r="C32" s="28">
        <f>H6</f>
        <v>29325250</v>
      </c>
      <c r="D32" s="23"/>
      <c r="F32" s="90">
        <v>12</v>
      </c>
      <c r="G32" s="92">
        <f t="shared" si="3"/>
        <v>14227999.92</v>
      </c>
      <c r="I32" s="90">
        <v>12</v>
      </c>
      <c r="J32" s="92">
        <f t="shared" si="4"/>
        <v>14227999.92</v>
      </c>
      <c r="L32" s="14"/>
    </row>
    <row r="33" spans="1:11">
      <c r="A33" s="23" t="s">
        <v>14</v>
      </c>
      <c r="B33" s="24"/>
      <c r="C33" s="28">
        <f>H7</f>
        <v>0</v>
      </c>
      <c r="D33" s="23"/>
      <c r="F33" s="90">
        <v>13</v>
      </c>
      <c r="G33" s="92">
        <f t="shared" si="3"/>
        <v>14227999.92</v>
      </c>
      <c r="I33" s="90">
        <v>13</v>
      </c>
      <c r="J33" s="92">
        <f t="shared" si="4"/>
        <v>14227999.92</v>
      </c>
    </row>
    <row r="34" spans="1:11">
      <c r="A34" s="23" t="s">
        <v>15</v>
      </c>
      <c r="B34" s="25"/>
      <c r="C34" s="28">
        <f>H8</f>
        <v>0</v>
      </c>
      <c r="D34" s="23"/>
      <c r="F34" s="90">
        <v>14</v>
      </c>
      <c r="G34" s="92">
        <f t="shared" si="3"/>
        <v>14227999.92</v>
      </c>
      <c r="I34" s="90">
        <v>14</v>
      </c>
      <c r="J34" s="92">
        <f t="shared" si="4"/>
        <v>14227999.92</v>
      </c>
    </row>
    <row r="35" spans="1:11">
      <c r="A35" s="23" t="s">
        <v>16</v>
      </c>
      <c r="B35" s="25"/>
      <c r="C35" s="28">
        <f>H9</f>
        <v>0</v>
      </c>
      <c r="D35" s="23"/>
      <c r="F35" s="90">
        <v>15</v>
      </c>
      <c r="G35" s="92">
        <f t="shared" si="3"/>
        <v>14227999.92</v>
      </c>
      <c r="I35" s="90">
        <v>15</v>
      </c>
      <c r="J35" s="92">
        <f t="shared" si="4"/>
        <v>14227999.92</v>
      </c>
    </row>
    <row r="36" spans="1:11">
      <c r="A36" s="3" t="s">
        <v>55</v>
      </c>
      <c r="F36" s="90">
        <v>16</v>
      </c>
      <c r="G36" s="92">
        <f t="shared" si="3"/>
        <v>14227999.92</v>
      </c>
      <c r="I36" s="90">
        <v>16</v>
      </c>
      <c r="J36" s="92">
        <f t="shared" si="4"/>
        <v>14227999.92</v>
      </c>
    </row>
    <row r="37" spans="1:11">
      <c r="A37" t="s">
        <v>56</v>
      </c>
      <c r="B37" s="17">
        <f>SUM(B21:B31)</f>
        <v>288693500</v>
      </c>
      <c r="C37" s="17">
        <f>SUM(C21:C35)</f>
        <v>834325250</v>
      </c>
      <c r="D37" t="s">
        <v>50</v>
      </c>
      <c r="F37" s="90">
        <v>17</v>
      </c>
      <c r="G37" s="92">
        <f t="shared" si="3"/>
        <v>14227999.92</v>
      </c>
      <c r="I37" s="90">
        <v>17</v>
      </c>
      <c r="J37" s="92">
        <f t="shared" si="4"/>
        <v>14227999.92</v>
      </c>
    </row>
    <row r="38" spans="1:11">
      <c r="A38" s="23" t="s">
        <v>101</v>
      </c>
      <c r="B38" s="23"/>
      <c r="C38" s="23"/>
      <c r="D38">
        <v>20000</v>
      </c>
      <c r="E38" t="s">
        <v>94</v>
      </c>
      <c r="F38" s="90">
        <v>18</v>
      </c>
      <c r="G38" s="92">
        <f t="shared" si="3"/>
        <v>14227999.92</v>
      </c>
      <c r="I38" s="90">
        <v>18</v>
      </c>
      <c r="J38" s="92">
        <f t="shared" si="4"/>
        <v>14227999.92</v>
      </c>
    </row>
    <row r="39" spans="1:11">
      <c r="F39" s="90">
        <v>19</v>
      </c>
      <c r="G39" s="92">
        <f t="shared" si="3"/>
        <v>14227999.92</v>
      </c>
      <c r="I39" s="90">
        <v>19</v>
      </c>
      <c r="J39" s="92">
        <f t="shared" si="4"/>
        <v>14227999.92</v>
      </c>
      <c r="K39" s="39"/>
    </row>
    <row r="40" spans="1:11">
      <c r="D40" s="14"/>
      <c r="F40" s="90">
        <v>20</v>
      </c>
      <c r="G40" s="92">
        <f t="shared" si="3"/>
        <v>14227999.92</v>
      </c>
      <c r="I40" s="90">
        <v>20</v>
      </c>
      <c r="J40" s="92">
        <f t="shared" si="4"/>
        <v>14227999.92</v>
      </c>
    </row>
    <row r="41" spans="1:11">
      <c r="F41" s="90">
        <v>21</v>
      </c>
      <c r="G41" s="92">
        <f t="shared" si="3"/>
        <v>14227999.92</v>
      </c>
      <c r="I41" s="90">
        <v>21</v>
      </c>
      <c r="J41" s="92">
        <f t="shared" si="4"/>
        <v>14227999.92</v>
      </c>
    </row>
    <row r="42" spans="1:11">
      <c r="F42" s="90">
        <v>22</v>
      </c>
      <c r="G42" s="92">
        <f t="shared" si="3"/>
        <v>14227999.92</v>
      </c>
      <c r="I42" s="90">
        <v>22</v>
      </c>
      <c r="J42" s="92">
        <f t="shared" si="4"/>
        <v>14227999.92</v>
      </c>
    </row>
    <row r="43" spans="1:11">
      <c r="F43" s="90">
        <v>23</v>
      </c>
      <c r="G43" s="92">
        <f t="shared" si="3"/>
        <v>14227999.92</v>
      </c>
      <c r="I43" s="90">
        <v>23</v>
      </c>
      <c r="J43" s="92">
        <f t="shared" si="4"/>
        <v>14227999.92</v>
      </c>
    </row>
    <row r="44" spans="1:11">
      <c r="F44" s="90">
        <v>24</v>
      </c>
      <c r="G44" s="92">
        <f t="shared" si="3"/>
        <v>14227999.92</v>
      </c>
      <c r="I44" s="90">
        <v>24</v>
      </c>
      <c r="J44" s="92">
        <f t="shared" si="4"/>
        <v>14227999.92</v>
      </c>
    </row>
    <row r="45" spans="1:11">
      <c r="F45" s="90">
        <v>25</v>
      </c>
      <c r="G45" s="92">
        <f t="shared" si="3"/>
        <v>14227999.92</v>
      </c>
      <c r="I45" s="90">
        <v>25</v>
      </c>
      <c r="J45" s="92">
        <f t="shared" si="4"/>
        <v>14227999.92</v>
      </c>
    </row>
    <row r="46" spans="1:11">
      <c r="F46" s="90">
        <v>26</v>
      </c>
      <c r="G46" s="92">
        <f t="shared" si="3"/>
        <v>14227999.92</v>
      </c>
      <c r="I46" s="90">
        <v>26</v>
      </c>
      <c r="J46" s="92">
        <f t="shared" si="4"/>
        <v>14227999.92</v>
      </c>
    </row>
    <row r="47" spans="1:11">
      <c r="F47" s="90">
        <v>27</v>
      </c>
      <c r="G47" s="92">
        <f t="shared" si="3"/>
        <v>14227999.92</v>
      </c>
      <c r="I47" s="90">
        <v>27</v>
      </c>
      <c r="J47" s="92">
        <f t="shared" si="4"/>
        <v>14227999.92</v>
      </c>
    </row>
    <row r="48" spans="1:11">
      <c r="F48" s="90">
        <v>28</v>
      </c>
      <c r="G48" s="92">
        <f t="shared" si="3"/>
        <v>14227999.92</v>
      </c>
      <c r="I48" s="90">
        <v>28</v>
      </c>
      <c r="J48" s="92">
        <f t="shared" si="4"/>
        <v>14227999.92</v>
      </c>
    </row>
    <row r="49" spans="6:10">
      <c r="F49" s="90">
        <v>29</v>
      </c>
      <c r="G49" s="92">
        <f t="shared" si="3"/>
        <v>14227999.92</v>
      </c>
      <c r="I49" s="90">
        <v>29</v>
      </c>
      <c r="J49" s="92">
        <f t="shared" si="4"/>
        <v>14227999.92</v>
      </c>
    </row>
    <row r="50" spans="6:10">
      <c r="F50" s="90">
        <v>30</v>
      </c>
      <c r="G50" s="92">
        <f t="shared" si="3"/>
        <v>14227999.92</v>
      </c>
      <c r="I50" s="90">
        <v>30</v>
      </c>
      <c r="J50" s="92">
        <f t="shared" si="4"/>
        <v>14227999.92</v>
      </c>
    </row>
    <row r="51" spans="6:10">
      <c r="F51" s="90">
        <v>31</v>
      </c>
      <c r="G51" s="92">
        <f t="shared" si="3"/>
        <v>14227999.92</v>
      </c>
      <c r="I51" s="90">
        <v>31</v>
      </c>
      <c r="J51" s="92">
        <f t="shared" si="4"/>
        <v>14227999.92</v>
      </c>
    </row>
    <row r="52" spans="6:10">
      <c r="F52" s="90">
        <v>32</v>
      </c>
      <c r="G52" s="92">
        <f t="shared" si="3"/>
        <v>14227999.92</v>
      </c>
      <c r="I52" s="90">
        <v>32</v>
      </c>
      <c r="J52" s="92">
        <f t="shared" si="4"/>
        <v>14227999.92</v>
      </c>
    </row>
    <row r="53" spans="6:10">
      <c r="F53" s="90">
        <v>33</v>
      </c>
      <c r="G53" s="92">
        <f t="shared" si="3"/>
        <v>14227999.92</v>
      </c>
      <c r="I53" s="90">
        <v>33</v>
      </c>
      <c r="J53" s="92">
        <f t="shared" si="4"/>
        <v>14227999.92</v>
      </c>
    </row>
    <row r="54" spans="6:10">
      <c r="F54" s="90">
        <v>34</v>
      </c>
      <c r="G54" s="92">
        <f t="shared" si="3"/>
        <v>14227999.92</v>
      </c>
      <c r="I54" s="90">
        <v>34</v>
      </c>
      <c r="J54" s="92">
        <f t="shared" si="4"/>
        <v>14227999.92</v>
      </c>
    </row>
    <row r="55" spans="6:10">
      <c r="F55" s="90">
        <v>35</v>
      </c>
      <c r="G55" s="92">
        <f t="shared" si="3"/>
        <v>14227999.92</v>
      </c>
      <c r="I55" s="90">
        <v>35</v>
      </c>
      <c r="J55" s="92">
        <f t="shared" si="4"/>
        <v>14227999.92</v>
      </c>
    </row>
    <row r="56" spans="6:10">
      <c r="F56" s="90">
        <v>36</v>
      </c>
      <c r="G56" s="92">
        <f t="shared" si="3"/>
        <v>14227999.92</v>
      </c>
      <c r="I56" s="90">
        <v>36</v>
      </c>
      <c r="J56" s="92">
        <f t="shared" si="4"/>
        <v>14227999.92</v>
      </c>
    </row>
    <row r="57" spans="6:10">
      <c r="F57" s="90">
        <v>37</v>
      </c>
      <c r="G57" s="92">
        <f t="shared" si="3"/>
        <v>14227999.92</v>
      </c>
      <c r="I57" s="90">
        <v>37</v>
      </c>
      <c r="J57" s="92">
        <f t="shared" si="4"/>
        <v>14227999.92</v>
      </c>
    </row>
    <row r="58" spans="6:10">
      <c r="F58" s="90">
        <v>38</v>
      </c>
      <c r="G58" s="92">
        <f t="shared" si="3"/>
        <v>14227999.92</v>
      </c>
      <c r="I58" s="90">
        <v>38</v>
      </c>
      <c r="J58" s="92">
        <f t="shared" si="4"/>
        <v>14227999.92</v>
      </c>
    </row>
    <row r="59" spans="6:10">
      <c r="F59" s="90">
        <v>39</v>
      </c>
      <c r="G59" s="92">
        <f t="shared" si="3"/>
        <v>14227999.92</v>
      </c>
      <c r="I59" s="90">
        <v>39</v>
      </c>
      <c r="J59" s="92">
        <f t="shared" si="4"/>
        <v>14227999.92</v>
      </c>
    </row>
    <row r="60" spans="6:10">
      <c r="F60" s="90">
        <v>40</v>
      </c>
      <c r="G60" s="92">
        <f t="shared" si="3"/>
        <v>14227999.92</v>
      </c>
      <c r="I60" s="90">
        <v>40</v>
      </c>
      <c r="J60" s="92">
        <f t="shared" si="4"/>
        <v>14227999.92</v>
      </c>
    </row>
    <row r="61" spans="6:10">
      <c r="F61" s="90">
        <v>41</v>
      </c>
      <c r="G61" s="92">
        <f t="shared" si="3"/>
        <v>14227999.92</v>
      </c>
      <c r="I61" s="90">
        <v>41</v>
      </c>
      <c r="J61" s="92">
        <f t="shared" si="4"/>
        <v>14227999.92</v>
      </c>
    </row>
    <row r="62" spans="6:10">
      <c r="F62" s="90">
        <v>42</v>
      </c>
      <c r="G62" s="92">
        <f t="shared" si="3"/>
        <v>14227999.92</v>
      </c>
      <c r="I62" s="90">
        <v>42</v>
      </c>
      <c r="J62" s="92">
        <f t="shared" si="4"/>
        <v>14227999.92</v>
      </c>
    </row>
    <row r="63" spans="6:10">
      <c r="F63" s="90">
        <v>43</v>
      </c>
      <c r="G63" s="92">
        <f t="shared" si="3"/>
        <v>14227999.92</v>
      </c>
      <c r="I63" s="90">
        <v>43</v>
      </c>
      <c r="J63" s="92">
        <f t="shared" si="4"/>
        <v>14227999.92</v>
      </c>
    </row>
    <row r="64" spans="6:10">
      <c r="F64" s="90">
        <v>44</v>
      </c>
      <c r="G64" s="92">
        <f t="shared" si="3"/>
        <v>14227999.92</v>
      </c>
      <c r="I64" s="90">
        <v>44</v>
      </c>
      <c r="J64" s="92">
        <f t="shared" si="4"/>
        <v>14227999.92</v>
      </c>
    </row>
    <row r="65" spans="6:10">
      <c r="F65" s="90">
        <v>45</v>
      </c>
      <c r="G65" s="92">
        <f t="shared" si="3"/>
        <v>14227999.92</v>
      </c>
      <c r="I65" s="90">
        <v>45</v>
      </c>
      <c r="J65" s="92">
        <f t="shared" si="4"/>
        <v>14227999.92</v>
      </c>
    </row>
    <row r="66" spans="6:10">
      <c r="F66" s="90">
        <v>46</v>
      </c>
      <c r="G66" s="92">
        <f t="shared" si="3"/>
        <v>14227999.92</v>
      </c>
      <c r="I66" s="90">
        <v>46</v>
      </c>
      <c r="J66" s="92">
        <f t="shared" si="4"/>
        <v>14227999.92</v>
      </c>
    </row>
    <row r="67" spans="6:10">
      <c r="F67" s="90">
        <v>47</v>
      </c>
      <c r="G67" s="92">
        <f t="shared" si="3"/>
        <v>14227999.92</v>
      </c>
      <c r="I67" s="90">
        <v>47</v>
      </c>
      <c r="J67" s="92">
        <f t="shared" si="4"/>
        <v>14227999.92</v>
      </c>
    </row>
    <row r="68" spans="6:10">
      <c r="F68" s="90">
        <v>48</v>
      </c>
      <c r="G68" s="92">
        <f t="shared" si="3"/>
        <v>14227999.92</v>
      </c>
      <c r="I68" s="90">
        <v>48</v>
      </c>
      <c r="J68" s="92">
        <f t="shared" si="4"/>
        <v>14227999.92</v>
      </c>
    </row>
    <row r="69" spans="6:10">
      <c r="F69" s="90">
        <v>49</v>
      </c>
      <c r="G69" s="92">
        <f t="shared" si="3"/>
        <v>14227999.92</v>
      </c>
      <c r="I69" s="90">
        <v>49</v>
      </c>
      <c r="J69" s="92">
        <f t="shared" si="4"/>
        <v>14227999.92</v>
      </c>
    </row>
    <row r="70" spans="6:10">
      <c r="F70" s="90">
        <v>50</v>
      </c>
      <c r="G70" s="92">
        <f t="shared" si="3"/>
        <v>14227999.92</v>
      </c>
      <c r="I70" s="90">
        <v>50</v>
      </c>
      <c r="J70" s="92">
        <f t="shared" si="4"/>
        <v>14227999.92</v>
      </c>
    </row>
    <row r="71" spans="6:10">
      <c r="F71" s="90">
        <v>51</v>
      </c>
      <c r="G71" s="92">
        <f t="shared" si="3"/>
        <v>14227999.92</v>
      </c>
      <c r="I71" s="90">
        <v>51</v>
      </c>
      <c r="J71" s="92">
        <f t="shared" si="4"/>
        <v>14227999.92</v>
      </c>
    </row>
    <row r="72" spans="6:10">
      <c r="F72" s="90">
        <v>52</v>
      </c>
      <c r="G72" s="92">
        <f t="shared" si="3"/>
        <v>14227999.92</v>
      </c>
      <c r="I72" s="90">
        <v>52</v>
      </c>
      <c r="J72" s="92">
        <f t="shared" si="4"/>
        <v>14227999.92</v>
      </c>
    </row>
    <row r="73" spans="6:10">
      <c r="F73" s="90">
        <v>53</v>
      </c>
      <c r="G73" s="92">
        <f t="shared" si="3"/>
        <v>14227999.92</v>
      </c>
      <c r="I73" s="90">
        <v>53</v>
      </c>
      <c r="J73" s="92">
        <f t="shared" si="4"/>
        <v>14227999.92</v>
      </c>
    </row>
    <row r="74" spans="6:10">
      <c r="F74" s="90">
        <v>54</v>
      </c>
      <c r="G74" s="92">
        <f t="shared" si="3"/>
        <v>14227999.92</v>
      </c>
      <c r="I74" s="90">
        <v>54</v>
      </c>
      <c r="J74" s="92">
        <f t="shared" si="4"/>
        <v>14227999.92</v>
      </c>
    </row>
    <row r="75" spans="6:10">
      <c r="F75" s="90">
        <v>55</v>
      </c>
      <c r="G75" s="92">
        <f t="shared" si="3"/>
        <v>14227999.92</v>
      </c>
      <c r="I75" s="90">
        <v>55</v>
      </c>
      <c r="J75" s="92">
        <f t="shared" si="4"/>
        <v>14227999.92</v>
      </c>
    </row>
    <row r="76" spans="6:10">
      <c r="F76" s="90">
        <v>56</v>
      </c>
      <c r="G76" s="92">
        <f t="shared" si="3"/>
        <v>14227999.92</v>
      </c>
      <c r="I76" s="90">
        <v>56</v>
      </c>
      <c r="J76" s="92">
        <f t="shared" si="4"/>
        <v>14227999.92</v>
      </c>
    </row>
    <row r="77" spans="6:10">
      <c r="F77" s="90">
        <v>57</v>
      </c>
      <c r="G77" s="92">
        <f t="shared" si="3"/>
        <v>14227999.92</v>
      </c>
      <c r="I77" s="90">
        <v>57</v>
      </c>
      <c r="J77" s="92">
        <f t="shared" si="4"/>
        <v>14227999.92</v>
      </c>
    </row>
    <row r="78" spans="6:10">
      <c r="F78" s="90">
        <v>58</v>
      </c>
      <c r="G78" s="92">
        <f t="shared" si="3"/>
        <v>14227999.92</v>
      </c>
      <c r="I78" s="90">
        <v>58</v>
      </c>
      <c r="J78" s="92">
        <f t="shared" si="4"/>
        <v>14227999.92</v>
      </c>
    </row>
    <row r="79" spans="6:10">
      <c r="F79" s="90">
        <v>59</v>
      </c>
      <c r="G79" s="92">
        <f t="shared" si="3"/>
        <v>14227999.92</v>
      </c>
      <c r="I79" s="90">
        <v>59</v>
      </c>
      <c r="J79" s="92">
        <f t="shared" si="4"/>
        <v>14227999.92</v>
      </c>
    </row>
    <row r="80" spans="6:10">
      <c r="F80" s="90">
        <v>60</v>
      </c>
      <c r="G80" s="92">
        <f t="shared" si="3"/>
        <v>14227999.92</v>
      </c>
      <c r="I80" s="90">
        <v>60</v>
      </c>
      <c r="J80" s="92">
        <f t="shared" si="4"/>
        <v>14227999.92</v>
      </c>
    </row>
    <row r="81" spans="6:12">
      <c r="F81" s="90">
        <v>61</v>
      </c>
      <c r="G81" s="92">
        <f t="shared" si="3"/>
        <v>14227999.92</v>
      </c>
      <c r="I81" s="90">
        <v>61</v>
      </c>
      <c r="J81" s="92">
        <f t="shared" si="4"/>
        <v>14227999.92</v>
      </c>
    </row>
    <row r="82" spans="6:12">
      <c r="G82" t="s">
        <v>57</v>
      </c>
      <c r="J82" t="s">
        <v>58</v>
      </c>
    </row>
    <row r="83" spans="6:12">
      <c r="G83" s="15">
        <f ca="1">IRR(G20:INDIRECT(CONCATENATE("G",IF(B16=1,B13+20+1,B13+20))))</f>
        <v>1.2243070001967116E-2</v>
      </c>
      <c r="J83" s="15">
        <f ca="1">IRR(J20:INDIRECT(CONCATENATE("J",IF(B16=1,B13+20+1,B13+20))))</f>
        <v>-2.0141067584827255E-2</v>
      </c>
      <c r="L83" s="61"/>
    </row>
    <row r="84" spans="6:12">
      <c r="G84" s="104">
        <f ca="1">G83*12*100</f>
        <v>14.691684002360539</v>
      </c>
      <c r="J84" s="105">
        <f ca="1">J83*12*100</f>
        <v>-24.169281101792706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136" workbookViewId="0">
      <selection activeCell="E147" sqref="E147"/>
    </sheetView>
  </sheetViews>
  <sheetFormatPr defaultColWidth="9" defaultRowHeight="15"/>
  <cols>
    <col min="1" max="1" width="26.42578125" style="40" customWidth="1" collapsed="1"/>
    <col min="2" max="2" width="21.5703125" style="40" customWidth="1" collapsed="1"/>
    <col min="3" max="3" width="26.140625" style="40" customWidth="1" collapsed="1"/>
    <col min="4" max="4" width="24" style="40" customWidth="1" collapsed="1"/>
    <col min="5" max="5" width="23.7109375" style="40" customWidth="1" collapsed="1"/>
    <col min="6" max="6" width="24.85546875" style="40" customWidth="1" collapsed="1"/>
    <col min="7" max="16384" width="9" style="40" collapsed="1"/>
  </cols>
  <sheetData>
    <row r="1" spans="1:6" ht="18.75">
      <c r="A1" s="110" t="s">
        <v>88</v>
      </c>
      <c r="B1" s="110"/>
      <c r="C1" s="110"/>
      <c r="D1" s="110"/>
      <c r="E1" s="110"/>
      <c r="F1" s="110"/>
    </row>
    <row r="3" spans="1:6">
      <c r="A3" s="47" t="s">
        <v>33</v>
      </c>
      <c r="B3" s="95">
        <f>'Gross Yield (CF)'!B7</f>
        <v>560497000</v>
      </c>
      <c r="C3" s="47" t="s">
        <v>87</v>
      </c>
      <c r="E3" s="58" t="s">
        <v>86</v>
      </c>
      <c r="F3" s="55"/>
    </row>
    <row r="4" spans="1:6">
      <c r="A4" s="47" t="s">
        <v>34</v>
      </c>
      <c r="B4" s="59">
        <f>'Gross Yield (CF)'!B8</f>
        <v>0.14691683999999999</v>
      </c>
      <c r="C4" s="47" t="s">
        <v>85</v>
      </c>
      <c r="D4" s="47"/>
      <c r="E4" s="58" t="s">
        <v>84</v>
      </c>
      <c r="F4" s="55"/>
    </row>
    <row r="5" spans="1:6">
      <c r="A5" s="47" t="s">
        <v>35</v>
      </c>
      <c r="B5" s="47">
        <f>'Gross Yield (CF)'!B9</f>
        <v>60</v>
      </c>
      <c r="C5" s="47" t="s">
        <v>83</v>
      </c>
      <c r="D5" s="47"/>
      <c r="E5" s="47"/>
      <c r="F5" s="55"/>
    </row>
    <row r="6" spans="1:6">
      <c r="A6" s="47" t="s">
        <v>36</v>
      </c>
      <c r="B6" s="47">
        <f>'Gross Yield (CF)'!B10</f>
        <v>1</v>
      </c>
      <c r="C6" s="47" t="s">
        <v>82</v>
      </c>
      <c r="D6" s="47"/>
      <c r="E6" s="47"/>
      <c r="F6" s="55"/>
    </row>
    <row r="7" spans="1:6">
      <c r="A7" s="47" t="s">
        <v>37</v>
      </c>
      <c r="B7" s="57">
        <f>'Gross Yield (CF)'!B11</f>
        <v>42885</v>
      </c>
      <c r="C7" s="47"/>
      <c r="D7" s="47"/>
      <c r="E7" s="47"/>
      <c r="F7" s="55"/>
    </row>
    <row r="8" spans="1:6">
      <c r="A8" s="86"/>
      <c r="B8" s="47"/>
      <c r="C8" s="47"/>
      <c r="D8" s="47"/>
      <c r="E8" s="47"/>
      <c r="F8" s="55"/>
    </row>
    <row r="9" spans="1:6">
      <c r="A9" s="47" t="s">
        <v>38</v>
      </c>
      <c r="B9" s="62">
        <f>B4/(12/B6)</f>
        <v>1.224307E-2</v>
      </c>
      <c r="C9" s="47" t="s">
        <v>81</v>
      </c>
      <c r="D9" s="47"/>
      <c r="F9" s="55"/>
    </row>
    <row r="10" spans="1:6">
      <c r="A10" s="47" t="s">
        <v>39</v>
      </c>
      <c r="B10" s="56">
        <f>B5/B6</f>
        <v>60</v>
      </c>
      <c r="C10" s="47" t="s">
        <v>80</v>
      </c>
      <c r="D10" s="47"/>
      <c r="E10" s="47"/>
      <c r="F10" s="55"/>
    </row>
    <row r="11" spans="1:6">
      <c r="A11" s="47" t="s">
        <v>79</v>
      </c>
      <c r="B11" s="56">
        <f>B3*-1</f>
        <v>-560497000</v>
      </c>
      <c r="C11" s="47" t="s">
        <v>78</v>
      </c>
      <c r="D11" s="47"/>
      <c r="E11" s="47"/>
      <c r="F11" s="55"/>
    </row>
    <row r="12" spans="1:6">
      <c r="A12" s="47" t="s">
        <v>40</v>
      </c>
      <c r="B12" s="56">
        <v>0</v>
      </c>
      <c r="C12" s="47" t="s">
        <v>77</v>
      </c>
      <c r="D12" s="47"/>
      <c r="E12" s="47"/>
      <c r="F12" s="55"/>
    </row>
    <row r="13" spans="1:6">
      <c r="A13" s="45" t="s">
        <v>76</v>
      </c>
      <c r="B13" s="45">
        <v>0</v>
      </c>
      <c r="C13" s="45" t="s">
        <v>75</v>
      </c>
      <c r="D13" s="47"/>
      <c r="E13" s="47"/>
      <c r="F13" s="54"/>
    </row>
    <row r="14" spans="1:6">
      <c r="A14" s="45" t="s">
        <v>65</v>
      </c>
      <c r="B14" s="102">
        <f>PMT(B9,B10,B11,B12,B13)</f>
        <v>13243646.175033698</v>
      </c>
      <c r="C14" s="51"/>
      <c r="D14" s="44" t="s">
        <v>71</v>
      </c>
      <c r="E14" s="44">
        <f ca="1">E15+F16</f>
        <v>794618770.50202203</v>
      </c>
      <c r="F14" s="47"/>
    </row>
    <row r="15" spans="1:6">
      <c r="A15" s="93" t="s">
        <v>92</v>
      </c>
      <c r="B15">
        <v>1000</v>
      </c>
      <c r="C15" s="93" t="s">
        <v>98</v>
      </c>
      <c r="D15" s="44" t="s">
        <v>72</v>
      </c>
      <c r="E15" s="44">
        <f ca="1">SUM(E17:INDIRECT(CONCATENATE("E",16+B10)))</f>
        <v>234121770.502022</v>
      </c>
      <c r="F15" s="43" t="s">
        <v>64</v>
      </c>
    </row>
    <row r="16" spans="1:6">
      <c r="A16" s="43" t="s">
        <v>63</v>
      </c>
      <c r="B16" s="43" t="s">
        <v>62</v>
      </c>
      <c r="C16" s="43" t="s">
        <v>61</v>
      </c>
      <c r="D16" s="43" t="s">
        <v>60</v>
      </c>
      <c r="E16" s="43" t="s">
        <v>59</v>
      </c>
      <c r="F16" s="43">
        <f>B3</f>
        <v>560497000</v>
      </c>
    </row>
    <row r="17" spans="1:6">
      <c r="A17" s="41">
        <v>1</v>
      </c>
      <c r="B17" s="42">
        <f>EDATE($B$7,$B$6*A17)</f>
        <v>42916</v>
      </c>
      <c r="C17" s="41">
        <f>B14</f>
        <v>13243646.175033698</v>
      </c>
      <c r="D17" s="41">
        <f t="shared" ref="D17:D76" si="0">C17-E17</f>
        <v>6381442.169243698</v>
      </c>
      <c r="E17" s="41">
        <f t="shared" ref="E17:E76" si="1">F16*$B$9</f>
        <v>6862204.0057899999</v>
      </c>
      <c r="F17" s="41">
        <f t="shared" ref="F17:F27" si="2">F16-D17</f>
        <v>554115557.83075631</v>
      </c>
    </row>
    <row r="18" spans="1:6">
      <c r="A18" s="41">
        <v>2</v>
      </c>
      <c r="B18" s="42">
        <f t="shared" ref="B18:B76" si="3">EDATE($B$7,$B$6*A18)</f>
        <v>42946</v>
      </c>
      <c r="C18" s="41">
        <f t="shared" ref="C18:C76" si="4">$C$17</f>
        <v>13243646.175033698</v>
      </c>
      <c r="D18" s="41">
        <f t="shared" si="0"/>
        <v>6459570.6124227</v>
      </c>
      <c r="E18" s="41">
        <f t="shared" si="1"/>
        <v>6784075.5626109978</v>
      </c>
      <c r="F18" s="41">
        <f t="shared" si="2"/>
        <v>547655987.2183336</v>
      </c>
    </row>
    <row r="19" spans="1:6">
      <c r="A19" s="41">
        <v>3</v>
      </c>
      <c r="B19" s="42">
        <f t="shared" si="3"/>
        <v>42977</v>
      </c>
      <c r="C19" s="41">
        <f t="shared" si="4"/>
        <v>13243646.175033698</v>
      </c>
      <c r="D19" s="41">
        <f t="shared" si="0"/>
        <v>6538655.5876005339</v>
      </c>
      <c r="E19" s="41">
        <f t="shared" si="1"/>
        <v>6704990.587433164</v>
      </c>
      <c r="F19" s="41">
        <f t="shared" si="2"/>
        <v>541117331.63073301</v>
      </c>
    </row>
    <row r="20" spans="1:6">
      <c r="A20" s="41">
        <v>4</v>
      </c>
      <c r="B20" s="42">
        <f t="shared" si="3"/>
        <v>43008</v>
      </c>
      <c r="C20" s="41">
        <f t="shared" si="4"/>
        <v>13243646.175033698</v>
      </c>
      <c r="D20" s="41">
        <f t="shared" si="0"/>
        <v>6618708.8056654194</v>
      </c>
      <c r="E20" s="41">
        <f t="shared" si="1"/>
        <v>6624937.3693682784</v>
      </c>
      <c r="F20" s="41">
        <f t="shared" si="2"/>
        <v>534498622.82506758</v>
      </c>
    </row>
    <row r="21" spans="1:6">
      <c r="A21" s="41">
        <v>5</v>
      </c>
      <c r="B21" s="42">
        <f t="shared" si="3"/>
        <v>43038</v>
      </c>
      <c r="C21" s="41">
        <f t="shared" si="4"/>
        <v>13243646.175033698</v>
      </c>
      <c r="D21" s="41">
        <f t="shared" si="0"/>
        <v>6699742.120882798</v>
      </c>
      <c r="E21" s="41">
        <f t="shared" si="1"/>
        <v>6543904.0541508999</v>
      </c>
      <c r="F21" s="41">
        <f t="shared" si="2"/>
        <v>527798880.70418477</v>
      </c>
    </row>
    <row r="22" spans="1:6">
      <c r="A22" s="41">
        <v>6</v>
      </c>
      <c r="B22" s="42">
        <f t="shared" si="3"/>
        <v>43069</v>
      </c>
      <c r="C22" s="41">
        <f t="shared" si="4"/>
        <v>13243646.175033698</v>
      </c>
      <c r="D22" s="41">
        <f t="shared" si="0"/>
        <v>6781767.5326507147</v>
      </c>
      <c r="E22" s="41">
        <f t="shared" si="1"/>
        <v>6461878.6423829831</v>
      </c>
      <c r="F22" s="41">
        <f t="shared" si="2"/>
        <v>521017113.17153406</v>
      </c>
    </row>
    <row r="23" spans="1:6">
      <c r="A23" s="41">
        <v>7</v>
      </c>
      <c r="B23" s="42">
        <f t="shared" si="3"/>
        <v>43099</v>
      </c>
      <c r="C23" s="41">
        <f t="shared" si="4"/>
        <v>13243646.175033698</v>
      </c>
      <c r="D23" s="41">
        <f t="shared" si="0"/>
        <v>6864797.1872766847</v>
      </c>
      <c r="E23" s="41">
        <f t="shared" si="1"/>
        <v>6378848.9877570132</v>
      </c>
      <c r="F23" s="41">
        <f t="shared" si="2"/>
        <v>514152315.9842574</v>
      </c>
    </row>
    <row r="24" spans="1:6">
      <c r="A24" s="41">
        <v>8</v>
      </c>
      <c r="B24" s="42">
        <f t="shared" si="3"/>
        <v>43130</v>
      </c>
      <c r="C24" s="41">
        <f t="shared" si="4"/>
        <v>13243646.175033698</v>
      </c>
      <c r="D24" s="41">
        <f t="shared" si="0"/>
        <v>6948843.3797763158</v>
      </c>
      <c r="E24" s="41">
        <f t="shared" si="1"/>
        <v>6294802.7952573821</v>
      </c>
      <c r="F24" s="41">
        <f t="shared" si="2"/>
        <v>507203472.6044811</v>
      </c>
    </row>
    <row r="25" spans="1:6">
      <c r="A25" s="41">
        <v>9</v>
      </c>
      <c r="B25" s="42">
        <f t="shared" si="3"/>
        <v>43159</v>
      </c>
      <c r="C25" s="41">
        <f t="shared" si="4"/>
        <v>13243646.175033698</v>
      </c>
      <c r="D25" s="41">
        <f t="shared" si="0"/>
        <v>7033918.5556939533</v>
      </c>
      <c r="E25" s="41">
        <f t="shared" si="1"/>
        <v>6209727.6193397446</v>
      </c>
      <c r="F25" s="41">
        <f t="shared" si="2"/>
        <v>500169554.04878718</v>
      </c>
    </row>
    <row r="26" spans="1:6">
      <c r="A26" s="41">
        <v>10</v>
      </c>
      <c r="B26" s="42">
        <f t="shared" si="3"/>
        <v>43189</v>
      </c>
      <c r="C26" s="41">
        <f t="shared" si="4"/>
        <v>13243646.175033698</v>
      </c>
      <c r="D26" s="41">
        <f t="shared" si="0"/>
        <v>7120035.3129456127</v>
      </c>
      <c r="E26" s="41">
        <f t="shared" si="1"/>
        <v>6123610.8620880852</v>
      </c>
      <c r="F26" s="41">
        <f t="shared" si="2"/>
        <v>493049518.73584157</v>
      </c>
    </row>
    <row r="27" spans="1:6">
      <c r="A27" s="41">
        <v>11</v>
      </c>
      <c r="B27" s="42">
        <f t="shared" si="3"/>
        <v>43220</v>
      </c>
      <c r="C27" s="41">
        <f t="shared" si="4"/>
        <v>13243646.175033698</v>
      </c>
      <c r="D27" s="41">
        <f t="shared" si="0"/>
        <v>7207206.4036844783</v>
      </c>
      <c r="E27" s="41">
        <f t="shared" si="1"/>
        <v>6036439.7713492196</v>
      </c>
      <c r="F27" s="41">
        <f t="shared" si="2"/>
        <v>485842312.33215708</v>
      </c>
    </row>
    <row r="28" spans="1:6">
      <c r="A28" s="41">
        <v>12</v>
      </c>
      <c r="B28" s="42">
        <f t="shared" si="3"/>
        <v>43250</v>
      </c>
      <c r="C28" s="41">
        <f t="shared" si="4"/>
        <v>13243646.175033698</v>
      </c>
      <c r="D28" s="41">
        <f t="shared" si="0"/>
        <v>7295444.7361892359</v>
      </c>
      <c r="E28" s="41">
        <f t="shared" si="1"/>
        <v>5948201.4388444619</v>
      </c>
      <c r="F28" s="41">
        <f t="shared" ref="F28:F76" si="5">F27-D28</f>
        <v>478546867.59596783</v>
      </c>
    </row>
    <row r="29" spans="1:6">
      <c r="A29" s="41">
        <v>13</v>
      </c>
      <c r="B29" s="42">
        <f t="shared" si="3"/>
        <v>43281</v>
      </c>
      <c r="C29" s="41">
        <f t="shared" si="4"/>
        <v>13243646.175033698</v>
      </c>
      <c r="D29" s="41">
        <f t="shared" si="0"/>
        <v>7384763.376775532</v>
      </c>
      <c r="E29" s="41">
        <f t="shared" si="1"/>
        <v>5858882.7982581658</v>
      </c>
      <c r="F29" s="41">
        <f t="shared" si="5"/>
        <v>471162104.21919233</v>
      </c>
    </row>
    <row r="30" spans="1:6">
      <c r="A30" s="41">
        <v>14</v>
      </c>
      <c r="B30" s="42">
        <f t="shared" si="3"/>
        <v>43311</v>
      </c>
      <c r="C30" s="41">
        <f t="shared" si="4"/>
        <v>13243646.175033698</v>
      </c>
      <c r="D30" s="41">
        <f t="shared" si="0"/>
        <v>7475175.5517308312</v>
      </c>
      <c r="E30" s="41">
        <f t="shared" si="1"/>
        <v>5768470.6233028667</v>
      </c>
      <c r="F30" s="41">
        <f t="shared" si="5"/>
        <v>463686928.66746151</v>
      </c>
    </row>
    <row r="31" spans="1:6">
      <c r="A31" s="41">
        <v>15</v>
      </c>
      <c r="B31" s="42">
        <f t="shared" si="3"/>
        <v>43342</v>
      </c>
      <c r="C31" s="41">
        <f t="shared" si="4"/>
        <v>13243646.175033698</v>
      </c>
      <c r="D31" s="41">
        <f t="shared" si="0"/>
        <v>7566694.6492729597</v>
      </c>
      <c r="E31" s="41">
        <f t="shared" si="1"/>
        <v>5676951.5257607382</v>
      </c>
      <c r="F31" s="41">
        <f t="shared" si="5"/>
        <v>456120234.01818854</v>
      </c>
    </row>
    <row r="32" spans="1:6">
      <c r="A32" s="41">
        <v>16</v>
      </c>
      <c r="B32" s="42">
        <f t="shared" si="3"/>
        <v>43373</v>
      </c>
      <c r="C32" s="41">
        <f t="shared" si="4"/>
        <v>13243646.175033698</v>
      </c>
      <c r="D32" s="41">
        <f t="shared" si="0"/>
        <v>7659334.2215326345</v>
      </c>
      <c r="E32" s="41">
        <f t="shared" si="1"/>
        <v>5584311.9535010634</v>
      </c>
      <c r="F32" s="41">
        <f t="shared" si="5"/>
        <v>448460899.79665589</v>
      </c>
    </row>
    <row r="33" spans="1:6">
      <c r="A33" s="41">
        <v>17</v>
      </c>
      <c r="B33" s="42">
        <f t="shared" si="3"/>
        <v>43403</v>
      </c>
      <c r="C33" s="41">
        <f t="shared" si="4"/>
        <v>13243646.175033698</v>
      </c>
      <c r="D33" s="41">
        <f t="shared" si="0"/>
        <v>7753107.9865602544</v>
      </c>
      <c r="E33" s="41">
        <f t="shared" si="1"/>
        <v>5490538.1884734435</v>
      </c>
      <c r="F33" s="41">
        <f t="shared" si="5"/>
        <v>440707791.81009567</v>
      </c>
    </row>
    <row r="34" spans="1:6">
      <c r="A34" s="41">
        <v>18</v>
      </c>
      <c r="B34" s="42">
        <f t="shared" si="3"/>
        <v>43434</v>
      </c>
      <c r="C34" s="41">
        <f t="shared" si="4"/>
        <v>13243646.175033698</v>
      </c>
      <c r="D34" s="41">
        <f t="shared" si="0"/>
        <v>7848029.8303572703</v>
      </c>
      <c r="E34" s="41">
        <f t="shared" si="1"/>
        <v>5395616.3446764275</v>
      </c>
      <c r="F34" s="41">
        <f t="shared" si="5"/>
        <v>432859761.97973841</v>
      </c>
    </row>
    <row r="35" spans="1:6">
      <c r="A35" s="41">
        <v>19</v>
      </c>
      <c r="B35" s="42">
        <f t="shared" si="3"/>
        <v>43464</v>
      </c>
      <c r="C35" s="41">
        <f t="shared" si="4"/>
        <v>13243646.175033698</v>
      </c>
      <c r="D35" s="41">
        <f t="shared" si="0"/>
        <v>7944113.8089324217</v>
      </c>
      <c r="E35" s="41">
        <f t="shared" si="1"/>
        <v>5299532.3661012761</v>
      </c>
      <c r="F35" s="41">
        <f t="shared" si="5"/>
        <v>424915648.17080599</v>
      </c>
    </row>
    <row r="36" spans="1:6">
      <c r="A36" s="41">
        <v>20</v>
      </c>
      <c r="B36" s="42">
        <f t="shared" si="3"/>
        <v>43495</v>
      </c>
      <c r="C36" s="41">
        <f t="shared" si="4"/>
        <v>13243646.175033698</v>
      </c>
      <c r="D36" s="41">
        <f t="shared" si="0"/>
        <v>8041374.1503831483</v>
      </c>
      <c r="E36" s="41">
        <f t="shared" si="1"/>
        <v>5202272.0246505495</v>
      </c>
      <c r="F36" s="41">
        <f t="shared" si="5"/>
        <v>416874274.02042282</v>
      </c>
    </row>
    <row r="37" spans="1:6">
      <c r="A37" s="41">
        <v>21</v>
      </c>
      <c r="B37" s="42">
        <f t="shared" si="3"/>
        <v>43524</v>
      </c>
      <c r="C37" s="41">
        <f t="shared" si="4"/>
        <v>13243646.175033698</v>
      </c>
      <c r="D37" s="41">
        <f t="shared" si="0"/>
        <v>8139825.2570024803</v>
      </c>
      <c r="E37" s="41">
        <f t="shared" si="1"/>
        <v>5103820.9180312175</v>
      </c>
      <c r="F37" s="41">
        <f t="shared" si="5"/>
        <v>408734448.76342034</v>
      </c>
    </row>
    <row r="38" spans="1:6">
      <c r="A38" s="41">
        <v>22</v>
      </c>
      <c r="B38" s="42">
        <f t="shared" si="3"/>
        <v>43554</v>
      </c>
      <c r="C38" s="41">
        <f t="shared" si="4"/>
        <v>13243646.175033698</v>
      </c>
      <c r="D38" s="41">
        <f t="shared" si="0"/>
        <v>8239481.7074117288</v>
      </c>
      <c r="E38" s="41">
        <f t="shared" si="1"/>
        <v>5004164.4676219691</v>
      </c>
      <c r="F38" s="41">
        <f t="shared" si="5"/>
        <v>400494967.05600864</v>
      </c>
    </row>
    <row r="39" spans="1:6">
      <c r="A39" s="41">
        <v>23</v>
      </c>
      <c r="B39" s="42">
        <f t="shared" si="3"/>
        <v>43585</v>
      </c>
      <c r="C39" s="41">
        <f t="shared" si="4"/>
        <v>13243646.175033698</v>
      </c>
      <c r="D39" s="41">
        <f t="shared" si="0"/>
        <v>8340358.2587192906</v>
      </c>
      <c r="E39" s="41">
        <f t="shared" si="1"/>
        <v>4903287.9163144073</v>
      </c>
      <c r="F39" s="41">
        <f t="shared" si="5"/>
        <v>392154608.79728937</v>
      </c>
    </row>
    <row r="40" spans="1:6">
      <c r="A40" s="41">
        <v>24</v>
      </c>
      <c r="B40" s="42">
        <f t="shared" si="3"/>
        <v>43615</v>
      </c>
      <c r="C40" s="41">
        <f t="shared" si="4"/>
        <v>13243646.175033698</v>
      </c>
      <c r="D40" s="41">
        <f t="shared" si="0"/>
        <v>8442469.8487058692</v>
      </c>
      <c r="E40" s="41">
        <f t="shared" si="1"/>
        <v>4801176.3263278296</v>
      </c>
      <c r="F40" s="41">
        <f t="shared" si="5"/>
        <v>383712138.94858348</v>
      </c>
    </row>
    <row r="41" spans="1:6">
      <c r="A41" s="41">
        <v>25</v>
      </c>
      <c r="B41" s="42">
        <f t="shared" si="3"/>
        <v>43646</v>
      </c>
      <c r="C41" s="41">
        <f t="shared" si="4"/>
        <v>13243646.175033698</v>
      </c>
      <c r="D41" s="41">
        <f t="shared" si="0"/>
        <v>8545831.5980364643</v>
      </c>
      <c r="E41" s="41">
        <f t="shared" si="1"/>
        <v>4697814.5769972336</v>
      </c>
      <c r="F41" s="41">
        <f t="shared" si="5"/>
        <v>375166307.35054702</v>
      </c>
    </row>
    <row r="42" spans="1:6">
      <c r="A42" s="41">
        <v>26</v>
      </c>
      <c r="B42" s="42">
        <f t="shared" si="3"/>
        <v>43676</v>
      </c>
      <c r="C42" s="41">
        <f t="shared" si="4"/>
        <v>13243646.175033698</v>
      </c>
      <c r="D42" s="41">
        <f t="shared" si="0"/>
        <v>8650458.8124994375</v>
      </c>
      <c r="E42" s="41">
        <f t="shared" si="1"/>
        <v>4593187.3625342613</v>
      </c>
      <c r="F42" s="41">
        <f t="shared" si="5"/>
        <v>366515848.53804755</v>
      </c>
    </row>
    <row r="43" spans="1:6">
      <c r="A43" s="41">
        <v>27</v>
      </c>
      <c r="B43" s="42">
        <f t="shared" si="3"/>
        <v>43707</v>
      </c>
      <c r="C43" s="41">
        <f t="shared" si="4"/>
        <v>13243646.175033698</v>
      </c>
      <c r="D43" s="41">
        <f t="shared" si="0"/>
        <v>8756366.985272985</v>
      </c>
      <c r="E43" s="41">
        <f t="shared" si="1"/>
        <v>4487279.1897607138</v>
      </c>
      <c r="F43" s="41">
        <f t="shared" si="5"/>
        <v>357759481.55277455</v>
      </c>
    </row>
    <row r="44" spans="1:6">
      <c r="A44" s="41">
        <v>28</v>
      </c>
      <c r="B44" s="42">
        <f t="shared" si="3"/>
        <v>43738</v>
      </c>
      <c r="C44" s="41">
        <f t="shared" si="4"/>
        <v>13243646.175033698</v>
      </c>
      <c r="D44" s="41">
        <f t="shared" si="0"/>
        <v>8863571.7992193699</v>
      </c>
      <c r="E44" s="41">
        <f t="shared" si="1"/>
        <v>4380074.375814327</v>
      </c>
      <c r="F44" s="41">
        <f t="shared" si="5"/>
        <v>348895909.75355518</v>
      </c>
    </row>
    <row r="45" spans="1:6">
      <c r="A45" s="41">
        <v>29</v>
      </c>
      <c r="B45" s="42">
        <f t="shared" si="3"/>
        <v>43768</v>
      </c>
      <c r="C45" s="41">
        <f t="shared" si="4"/>
        <v>13243646.175033698</v>
      </c>
      <c r="D45" s="41">
        <f t="shared" si="0"/>
        <v>8972089.1292072386</v>
      </c>
      <c r="E45" s="41">
        <f t="shared" si="1"/>
        <v>4271557.0458264584</v>
      </c>
      <c r="F45" s="41">
        <f t="shared" si="5"/>
        <v>339923820.62434793</v>
      </c>
    </row>
    <row r="46" spans="1:6">
      <c r="A46" s="41">
        <v>30</v>
      </c>
      <c r="B46" s="42">
        <f t="shared" si="3"/>
        <v>43799</v>
      </c>
      <c r="C46" s="41">
        <f t="shared" si="4"/>
        <v>13243646.175033698</v>
      </c>
      <c r="D46" s="41">
        <f t="shared" si="0"/>
        <v>9081935.0444623623</v>
      </c>
      <c r="E46" s="41">
        <f t="shared" si="1"/>
        <v>4161711.1305713356</v>
      </c>
      <c r="F46" s="41">
        <f t="shared" si="5"/>
        <v>330841885.57988554</v>
      </c>
    </row>
    <row r="47" spans="1:6">
      <c r="A47" s="41">
        <v>31</v>
      </c>
      <c r="B47" s="42">
        <f t="shared" si="3"/>
        <v>43829</v>
      </c>
      <c r="C47" s="41">
        <f t="shared" si="4"/>
        <v>13243646.175033698</v>
      </c>
      <c r="D47" s="41">
        <f t="shared" si="0"/>
        <v>9193125.8109471686</v>
      </c>
      <c r="E47" s="41">
        <f t="shared" si="1"/>
        <v>4050520.3640865292</v>
      </c>
      <c r="F47" s="41">
        <f t="shared" si="5"/>
        <v>321648759.76893836</v>
      </c>
    </row>
    <row r="48" spans="1:6">
      <c r="A48" s="41">
        <v>32</v>
      </c>
      <c r="B48" s="42">
        <f t="shared" si="3"/>
        <v>43860</v>
      </c>
      <c r="C48" s="41">
        <f t="shared" si="4"/>
        <v>13243646.175033698</v>
      </c>
      <c r="D48" s="41">
        <f t="shared" si="0"/>
        <v>9305677.8937694021</v>
      </c>
      <c r="E48" s="41">
        <f t="shared" si="1"/>
        <v>3937968.2812642963</v>
      </c>
      <c r="F48" s="41">
        <f t="shared" si="5"/>
        <v>312343081.87516898</v>
      </c>
    </row>
    <row r="49" spans="1:6">
      <c r="A49" s="41">
        <v>33</v>
      </c>
      <c r="B49" s="42">
        <f t="shared" si="3"/>
        <v>43890</v>
      </c>
      <c r="C49" s="41">
        <f t="shared" si="4"/>
        <v>13243646.175033698</v>
      </c>
      <c r="D49" s="41">
        <f t="shared" si="0"/>
        <v>9419607.9596202727</v>
      </c>
      <c r="E49" s="41">
        <f t="shared" si="1"/>
        <v>3824038.2154134251</v>
      </c>
      <c r="F49" s="41">
        <f t="shared" si="5"/>
        <v>302923473.91554868</v>
      </c>
    </row>
    <row r="50" spans="1:6">
      <c r="A50" s="41">
        <v>34</v>
      </c>
      <c r="B50" s="42">
        <f t="shared" si="3"/>
        <v>43920</v>
      </c>
      <c r="C50" s="41">
        <f t="shared" si="4"/>
        <v>13243646.175033698</v>
      </c>
      <c r="D50" s="41">
        <f t="shared" si="0"/>
        <v>9534932.8792424612</v>
      </c>
      <c r="E50" s="41">
        <f t="shared" si="1"/>
        <v>3708713.2957912367</v>
      </c>
      <c r="F50" s="41">
        <f t="shared" si="5"/>
        <v>293388541.0363062</v>
      </c>
    </row>
    <row r="51" spans="1:6">
      <c r="A51" s="41">
        <v>35</v>
      </c>
      <c r="B51" s="42">
        <f t="shared" si="3"/>
        <v>43951</v>
      </c>
      <c r="C51" s="41">
        <f t="shared" si="4"/>
        <v>13243646.175033698</v>
      </c>
      <c r="D51" s="41">
        <f t="shared" si="0"/>
        <v>9651669.7299283296</v>
      </c>
      <c r="E51" s="41">
        <f t="shared" si="1"/>
        <v>3591976.4451053692</v>
      </c>
      <c r="F51" s="41">
        <f t="shared" si="5"/>
        <v>283736871.30637789</v>
      </c>
    </row>
    <row r="52" spans="1:6">
      <c r="A52" s="41">
        <v>36</v>
      </c>
      <c r="B52" s="42">
        <f t="shared" si="3"/>
        <v>43981</v>
      </c>
      <c r="C52" s="41">
        <f t="shared" si="4"/>
        <v>13243646.175033698</v>
      </c>
      <c r="D52" s="41">
        <f t="shared" si="0"/>
        <v>9769835.7980487216</v>
      </c>
      <c r="E52" s="41">
        <f t="shared" si="1"/>
        <v>3473810.3769849758</v>
      </c>
      <c r="F52" s="41">
        <f t="shared" si="5"/>
        <v>273967035.50832915</v>
      </c>
    </row>
    <row r="53" spans="1:6">
      <c r="A53" s="41">
        <v>37</v>
      </c>
      <c r="B53" s="42">
        <f t="shared" si="3"/>
        <v>44012</v>
      </c>
      <c r="C53" s="41">
        <f t="shared" si="4"/>
        <v>13243646.175033698</v>
      </c>
      <c r="D53" s="41">
        <f t="shared" si="0"/>
        <v>9889448.5816127378</v>
      </c>
      <c r="E53" s="41">
        <f t="shared" si="1"/>
        <v>3354197.5934209595</v>
      </c>
      <c r="F53" s="41">
        <f t="shared" si="5"/>
        <v>264077586.92671642</v>
      </c>
    </row>
    <row r="54" spans="1:6">
      <c r="A54" s="41">
        <v>38</v>
      </c>
      <c r="B54" s="42">
        <f t="shared" si="3"/>
        <v>44042</v>
      </c>
      <c r="C54" s="41">
        <f t="shared" si="4"/>
        <v>13243646.175033698</v>
      </c>
      <c r="D54" s="41">
        <f t="shared" si="0"/>
        <v>10010525.792858824</v>
      </c>
      <c r="E54" s="41">
        <f t="shared" si="1"/>
        <v>3233120.3821748742</v>
      </c>
      <c r="F54" s="41">
        <f t="shared" si="5"/>
        <v>254067061.13385761</v>
      </c>
    </row>
    <row r="55" spans="1:6">
      <c r="A55" s="41">
        <v>39</v>
      </c>
      <c r="B55" s="42">
        <f t="shared" si="3"/>
        <v>44073</v>
      </c>
      <c r="C55" s="41">
        <f t="shared" si="4"/>
        <v>13243646.175033698</v>
      </c>
      <c r="D55" s="41">
        <f t="shared" si="0"/>
        <v>10133085.3608776</v>
      </c>
      <c r="E55" s="41">
        <f t="shared" si="1"/>
        <v>3110560.8141560983</v>
      </c>
      <c r="F55" s="41">
        <f t="shared" si="5"/>
        <v>243933975.77298</v>
      </c>
    </row>
    <row r="56" spans="1:6">
      <c r="A56" s="41">
        <v>40</v>
      </c>
      <c r="B56" s="42">
        <f t="shared" si="3"/>
        <v>44104</v>
      </c>
      <c r="C56" s="41">
        <f t="shared" si="4"/>
        <v>13243646.175033698</v>
      </c>
      <c r="D56" s="41">
        <f t="shared" si="0"/>
        <v>10257145.4342668</v>
      </c>
      <c r="E56" s="41">
        <f t="shared" si="1"/>
        <v>2986500.7407668983</v>
      </c>
      <c r="F56" s="41">
        <f t="shared" si="5"/>
        <v>233676830.3387132</v>
      </c>
    </row>
    <row r="57" spans="1:6">
      <c r="A57" s="41">
        <v>41</v>
      </c>
      <c r="B57" s="42">
        <f t="shared" si="3"/>
        <v>44134</v>
      </c>
      <c r="C57" s="41">
        <f t="shared" si="4"/>
        <v>13243646.175033698</v>
      </c>
      <c r="D57" s="41">
        <f t="shared" si="0"/>
        <v>10382724.383818708</v>
      </c>
      <c r="E57" s="41">
        <f t="shared" si="1"/>
        <v>2860921.7912149895</v>
      </c>
      <c r="F57" s="41">
        <f t="shared" si="5"/>
        <v>223294105.95489448</v>
      </c>
    </row>
    <row r="58" spans="1:6">
      <c r="A58" s="41">
        <v>42</v>
      </c>
      <c r="B58" s="42">
        <f t="shared" si="3"/>
        <v>44165</v>
      </c>
      <c r="C58" s="41">
        <f t="shared" si="4"/>
        <v>13243646.175033698</v>
      </c>
      <c r="D58" s="41">
        <f t="shared" si="0"/>
        <v>10509840.805240508</v>
      </c>
      <c r="E58" s="41">
        <f t="shared" si="1"/>
        <v>2733805.3697931902</v>
      </c>
      <c r="F58" s="41">
        <f t="shared" si="5"/>
        <v>212784265.14965397</v>
      </c>
    </row>
    <row r="59" spans="1:6">
      <c r="A59" s="41">
        <v>43</v>
      </c>
      <c r="B59" s="42">
        <f t="shared" si="3"/>
        <v>44195</v>
      </c>
      <c r="C59" s="41">
        <f t="shared" si="4"/>
        <v>13243646.175033698</v>
      </c>
      <c r="D59" s="41">
        <f t="shared" si="0"/>
        <v>10638513.521907924</v>
      </c>
      <c r="E59" s="41">
        <f t="shared" si="1"/>
        <v>2605132.6531257741</v>
      </c>
      <c r="F59" s="41">
        <f t="shared" si="5"/>
        <v>202145751.62774605</v>
      </c>
    </row>
    <row r="60" spans="1:6">
      <c r="A60" s="41">
        <v>44</v>
      </c>
      <c r="B60" s="42">
        <f t="shared" si="3"/>
        <v>44226</v>
      </c>
      <c r="C60" s="41">
        <f t="shared" si="4"/>
        <v>13243646.175033698</v>
      </c>
      <c r="D60" s="41">
        <f t="shared" si="0"/>
        <v>10768761.58765259</v>
      </c>
      <c r="E60" s="41">
        <f t="shared" si="1"/>
        <v>2474884.5873811087</v>
      </c>
      <c r="F60" s="41">
        <f t="shared" si="5"/>
        <v>191376990.04009345</v>
      </c>
    </row>
    <row r="61" spans="1:6">
      <c r="A61" s="41">
        <v>45</v>
      </c>
      <c r="B61" s="42">
        <f t="shared" si="3"/>
        <v>44255</v>
      </c>
      <c r="C61" s="41">
        <f t="shared" si="4"/>
        <v>13243646.175033698</v>
      </c>
      <c r="D61" s="41">
        <f t="shared" si="0"/>
        <v>10900604.28958353</v>
      </c>
      <c r="E61" s="41">
        <f t="shared" si="1"/>
        <v>2343041.8854501671</v>
      </c>
      <c r="F61" s="41">
        <f t="shared" si="5"/>
        <v>180476385.75050992</v>
      </c>
    </row>
    <row r="62" spans="1:6">
      <c r="A62" s="41">
        <v>46</v>
      </c>
      <c r="B62" s="42">
        <f t="shared" si="3"/>
        <v>44285</v>
      </c>
      <c r="C62" s="41">
        <f t="shared" si="4"/>
        <v>13243646.175033698</v>
      </c>
      <c r="D62" s="41">
        <f t="shared" si="0"/>
        <v>11034061.150943203</v>
      </c>
      <c r="E62" s="41">
        <f t="shared" si="1"/>
        <v>2209585.0240904954</v>
      </c>
      <c r="F62" s="41">
        <f t="shared" si="5"/>
        <v>169442324.59956673</v>
      </c>
    </row>
    <row r="63" spans="1:6">
      <c r="A63" s="41">
        <v>47</v>
      </c>
      <c r="B63" s="42">
        <f t="shared" si="3"/>
        <v>44316</v>
      </c>
      <c r="C63" s="41">
        <f t="shared" si="4"/>
        <v>13243646.175033698</v>
      </c>
      <c r="D63" s="41">
        <f t="shared" si="0"/>
        <v>11169151.93399848</v>
      </c>
      <c r="E63" s="41">
        <f t="shared" si="1"/>
        <v>2074494.2410352174</v>
      </c>
      <c r="F63" s="41">
        <f t="shared" si="5"/>
        <v>158273172.66556823</v>
      </c>
    </row>
    <row r="64" spans="1:6">
      <c r="A64" s="41">
        <v>48</v>
      </c>
      <c r="B64" s="42">
        <f t="shared" si="3"/>
        <v>44346</v>
      </c>
      <c r="C64" s="41">
        <f t="shared" si="4"/>
        <v>13243646.175033698</v>
      </c>
      <c r="D64" s="41">
        <f t="shared" si="0"/>
        <v>11305896.64296706</v>
      </c>
      <c r="E64" s="41">
        <f t="shared" si="1"/>
        <v>1937749.5320666383</v>
      </c>
      <c r="F64" s="41">
        <f t="shared" si="5"/>
        <v>146967276.02260119</v>
      </c>
    </row>
    <row r="65" spans="1:6">
      <c r="A65" s="41">
        <v>49</v>
      </c>
      <c r="B65" s="42">
        <f t="shared" si="3"/>
        <v>44377</v>
      </c>
      <c r="C65" s="41">
        <f t="shared" si="4"/>
        <v>13243646.175033698</v>
      </c>
      <c r="D65" s="41">
        <f t="shared" si="0"/>
        <v>11444315.52697967</v>
      </c>
      <c r="E65" s="41">
        <f t="shared" si="1"/>
        <v>1799330.6480540279</v>
      </c>
      <c r="F65" s="41">
        <f t="shared" si="5"/>
        <v>135522960.4956215</v>
      </c>
    </row>
    <row r="66" spans="1:6">
      <c r="A66" s="41">
        <v>50</v>
      </c>
      <c r="B66" s="42">
        <f t="shared" si="3"/>
        <v>44407</v>
      </c>
      <c r="C66" s="41">
        <f t="shared" si="4"/>
        <v>13243646.175033698</v>
      </c>
      <c r="D66" s="41">
        <f t="shared" si="0"/>
        <v>11584429.083078569</v>
      </c>
      <c r="E66" s="41">
        <f t="shared" si="1"/>
        <v>1659217.0919551288</v>
      </c>
      <c r="F66" s="41">
        <f t="shared" si="5"/>
        <v>123938531.41254294</v>
      </c>
    </row>
    <row r="67" spans="1:6">
      <c r="A67" s="41">
        <v>51</v>
      </c>
      <c r="B67" s="42">
        <f t="shared" si="3"/>
        <v>44438</v>
      </c>
      <c r="C67" s="41">
        <f t="shared" si="4"/>
        <v>13243646.175033698</v>
      </c>
      <c r="D67" s="41">
        <f t="shared" si="0"/>
        <v>11726258.059252735</v>
      </c>
      <c r="E67" s="41">
        <f t="shared" si="1"/>
        <v>1517388.1157809622</v>
      </c>
      <c r="F67" s="41">
        <f t="shared" si="5"/>
        <v>112212273.3532902</v>
      </c>
    </row>
    <row r="68" spans="1:6">
      <c r="A68" s="41">
        <v>52</v>
      </c>
      <c r="B68" s="42">
        <f t="shared" si="3"/>
        <v>44469</v>
      </c>
      <c r="C68" s="41">
        <f t="shared" si="4"/>
        <v>13243646.175033698</v>
      </c>
      <c r="D68" s="41">
        <f t="shared" si="0"/>
        <v>11869823.457510231</v>
      </c>
      <c r="E68" s="41">
        <f t="shared" si="1"/>
        <v>1373822.7175234666</v>
      </c>
      <c r="F68" s="41">
        <f t="shared" si="5"/>
        <v>100342449.89577997</v>
      </c>
    </row>
    <row r="69" spans="1:6">
      <c r="A69" s="41">
        <v>53</v>
      </c>
      <c r="B69" s="42">
        <f t="shared" si="3"/>
        <v>44499</v>
      </c>
      <c r="C69" s="41">
        <f t="shared" si="4"/>
        <v>13243646.175033698</v>
      </c>
      <c r="D69" s="41">
        <f t="shared" si="0"/>
        <v>12015146.536988171</v>
      </c>
      <c r="E69" s="41">
        <f t="shared" si="1"/>
        <v>1228499.6380455268</v>
      </c>
      <c r="F69" s="41">
        <f t="shared" si="5"/>
        <v>88327303.358791798</v>
      </c>
    </row>
    <row r="70" spans="1:6">
      <c r="A70" s="41">
        <v>54</v>
      </c>
      <c r="B70" s="42">
        <f t="shared" si="3"/>
        <v>44530</v>
      </c>
      <c r="C70" s="41">
        <f t="shared" si="4"/>
        <v>13243646.175033698</v>
      </c>
      <c r="D70" s="41">
        <f t="shared" si="0"/>
        <v>12162248.817100774</v>
      </c>
      <c r="E70" s="41">
        <f t="shared" si="1"/>
        <v>1081397.3579329231</v>
      </c>
      <c r="F70" s="41">
        <f t="shared" si="5"/>
        <v>76165054.54169102</v>
      </c>
    </row>
    <row r="71" spans="1:6">
      <c r="A71" s="41">
        <v>55</v>
      </c>
      <c r="B71" s="42">
        <f t="shared" si="3"/>
        <v>44560</v>
      </c>
      <c r="C71" s="41">
        <f t="shared" si="4"/>
        <v>13243646.175033698</v>
      </c>
      <c r="D71" s="41">
        <f t="shared" si="0"/>
        <v>12311152.080725957</v>
      </c>
      <c r="E71" s="41">
        <f t="shared" si="1"/>
        <v>932494.09430774103</v>
      </c>
      <c r="F71" s="41">
        <f t="shared" si="5"/>
        <v>63853902.460965067</v>
      </c>
    </row>
    <row r="72" spans="1:6">
      <c r="A72" s="41">
        <v>56</v>
      </c>
      <c r="B72" s="42">
        <f t="shared" si="3"/>
        <v>44591</v>
      </c>
      <c r="C72" s="41">
        <f t="shared" si="4"/>
        <v>13243646.175033698</v>
      </c>
      <c r="D72" s="41">
        <f t="shared" si="0"/>
        <v>12461878.377430931</v>
      </c>
      <c r="E72" s="41">
        <f t="shared" si="1"/>
        <v>781767.79760276759</v>
      </c>
      <c r="F72" s="41">
        <f t="shared" si="5"/>
        <v>51392024.083534136</v>
      </c>
    </row>
    <row r="73" spans="1:6">
      <c r="A73" s="41">
        <v>57</v>
      </c>
      <c r="B73" s="42">
        <f t="shared" si="3"/>
        <v>44620</v>
      </c>
      <c r="C73" s="41">
        <f t="shared" si="4"/>
        <v>13243646.175033698</v>
      </c>
      <c r="D73" s="41">
        <f t="shared" si="0"/>
        <v>12614450.026737304</v>
      </c>
      <c r="E73" s="41">
        <f t="shared" si="1"/>
        <v>629196.14829639427</v>
      </c>
      <c r="F73" s="41">
        <f t="shared" si="5"/>
        <v>38777574.056796834</v>
      </c>
    </row>
    <row r="74" spans="1:6">
      <c r="A74" s="41">
        <v>58</v>
      </c>
      <c r="B74" s="42">
        <f t="shared" si="3"/>
        <v>44650</v>
      </c>
      <c r="C74" s="41">
        <f t="shared" si="4"/>
        <v>13243646.175033698</v>
      </c>
      <c r="D74" s="41">
        <f t="shared" si="0"/>
        <v>12768889.62142615</v>
      </c>
      <c r="E74" s="41">
        <f t="shared" si="1"/>
        <v>474756.5536075476</v>
      </c>
      <c r="F74" s="41">
        <f t="shared" si="5"/>
        <v>26008684.435370684</v>
      </c>
    </row>
    <row r="75" spans="1:6">
      <c r="A75" s="41">
        <v>59</v>
      </c>
      <c r="B75" s="42">
        <f t="shared" si="3"/>
        <v>44681</v>
      </c>
      <c r="C75" s="41">
        <f t="shared" si="4"/>
        <v>13243646.175033698</v>
      </c>
      <c r="D75" s="41">
        <f t="shared" si="0"/>
        <v>12925220.030883543</v>
      </c>
      <c r="E75" s="41">
        <f t="shared" si="1"/>
        <v>318426.14415015373</v>
      </c>
      <c r="F75" s="41">
        <f t="shared" si="5"/>
        <v>13083464.40448714</v>
      </c>
    </row>
    <row r="76" spans="1:6">
      <c r="A76" s="41">
        <v>60</v>
      </c>
      <c r="B76" s="42">
        <f t="shared" si="3"/>
        <v>44711</v>
      </c>
      <c r="C76" s="41">
        <f t="shared" si="4"/>
        <v>13243646.175033698</v>
      </c>
      <c r="D76" s="41">
        <f t="shared" si="0"/>
        <v>13083464.404487053</v>
      </c>
      <c r="E76" s="41">
        <f t="shared" si="1"/>
        <v>160181.77054664437</v>
      </c>
      <c r="F76" s="41">
        <f t="shared" si="5"/>
        <v>8.754432201385498E-8</v>
      </c>
    </row>
    <row r="77" spans="1:6">
      <c r="A77" s="52"/>
      <c r="B77" s="53"/>
      <c r="C77" s="52"/>
      <c r="D77" s="52"/>
      <c r="E77" s="52"/>
      <c r="F77" s="52"/>
    </row>
    <row r="79" spans="1:6">
      <c r="A79" s="45" t="s">
        <v>74</v>
      </c>
      <c r="B79" s="45">
        <v>1</v>
      </c>
      <c r="C79" s="45" t="s">
        <v>73</v>
      </c>
      <c r="D79" s="50" t="s">
        <v>72</v>
      </c>
      <c r="E79" s="44">
        <f ca="1">SUM(E83:INDIRECT(CONCATENATE("E",82+B10)))</f>
        <v>224510864.26922357</v>
      </c>
      <c r="F79" s="48"/>
    </row>
    <row r="80" spans="1:6">
      <c r="A80" s="45" t="s">
        <v>65</v>
      </c>
      <c r="B80" s="102">
        <f>PMT(B9,B10,B11,B12,B79)</f>
        <v>13083464.404487055</v>
      </c>
      <c r="C80" s="51"/>
      <c r="D80" s="50" t="s">
        <v>71</v>
      </c>
      <c r="E80" s="49">
        <f ca="1">F82+E79</f>
        <v>785007864.26922357</v>
      </c>
      <c r="F80" s="48"/>
    </row>
    <row r="81" spans="1:6">
      <c r="A81" s="44"/>
      <c r="B81" s="44"/>
      <c r="C81" s="44"/>
      <c r="D81" s="44"/>
      <c r="F81" s="43" t="s">
        <v>64</v>
      </c>
    </row>
    <row r="82" spans="1:6">
      <c r="A82" s="43" t="s">
        <v>63</v>
      </c>
      <c r="B82" s="43" t="s">
        <v>62</v>
      </c>
      <c r="C82" s="43" t="s">
        <v>61</v>
      </c>
      <c r="D82" s="43" t="s">
        <v>60</v>
      </c>
      <c r="E82" s="43" t="s">
        <v>59</v>
      </c>
      <c r="F82" s="43">
        <f>B3</f>
        <v>560497000</v>
      </c>
    </row>
    <row r="83" spans="1:6">
      <c r="A83" s="41">
        <v>1</v>
      </c>
      <c r="B83" s="42">
        <f>EDATE($B$7,$B$6*A83)</f>
        <v>42916</v>
      </c>
      <c r="C83" s="41">
        <f>B80</f>
        <v>13083464.404487055</v>
      </c>
      <c r="D83" s="41">
        <f t="shared" ref="D83:D142" si="6">C83-E83</f>
        <v>13083464.404487055</v>
      </c>
      <c r="E83" s="41">
        <v>0</v>
      </c>
      <c r="F83" s="41">
        <f t="shared" ref="F83:F94" si="7">F82-D83</f>
        <v>547413535.59551299</v>
      </c>
    </row>
    <row r="84" spans="1:6">
      <c r="A84" s="41">
        <v>2</v>
      </c>
      <c r="B84" s="42">
        <f t="shared" ref="B84:B142" si="8">EDATE($B$7,$B$6*A84)</f>
        <v>42946</v>
      </c>
      <c r="C84" s="41">
        <f t="shared" ref="C84:C142" si="9">$C$83</f>
        <v>13083464.404487055</v>
      </c>
      <c r="D84" s="41">
        <f t="shared" si="6"/>
        <v>6381442.169243698</v>
      </c>
      <c r="E84" s="41">
        <f t="shared" ref="E84:E142" si="10">F83*$B$9</f>
        <v>6702022.2352433568</v>
      </c>
      <c r="F84" s="41">
        <f t="shared" si="7"/>
        <v>541032093.42626929</v>
      </c>
    </row>
    <row r="85" spans="1:6">
      <c r="A85" s="41">
        <v>3</v>
      </c>
      <c r="B85" s="42">
        <f t="shared" si="8"/>
        <v>42977</v>
      </c>
      <c r="C85" s="41">
        <f t="shared" si="9"/>
        <v>13083464.404487055</v>
      </c>
      <c r="D85" s="41">
        <f t="shared" si="6"/>
        <v>6459570.6124227</v>
      </c>
      <c r="E85" s="41">
        <f t="shared" si="10"/>
        <v>6623893.7920643548</v>
      </c>
      <c r="F85" s="41">
        <f t="shared" si="7"/>
        <v>534572522.81384659</v>
      </c>
    </row>
    <row r="86" spans="1:6">
      <c r="A86" s="41">
        <v>4</v>
      </c>
      <c r="B86" s="42">
        <f t="shared" si="8"/>
        <v>43008</v>
      </c>
      <c r="C86" s="41">
        <f t="shared" si="9"/>
        <v>13083464.404487055</v>
      </c>
      <c r="D86" s="41">
        <f t="shared" si="6"/>
        <v>6538655.5876005339</v>
      </c>
      <c r="E86" s="41">
        <f t="shared" si="10"/>
        <v>6544808.8168865209</v>
      </c>
      <c r="F86" s="41">
        <f t="shared" si="7"/>
        <v>528033867.22624606</v>
      </c>
    </row>
    <row r="87" spans="1:6">
      <c r="A87" s="41">
        <v>5</v>
      </c>
      <c r="B87" s="42">
        <f t="shared" si="8"/>
        <v>43038</v>
      </c>
      <c r="C87" s="41">
        <f t="shared" si="9"/>
        <v>13083464.404487055</v>
      </c>
      <c r="D87" s="41">
        <f t="shared" si="6"/>
        <v>6618708.8056654185</v>
      </c>
      <c r="E87" s="41">
        <f t="shared" si="10"/>
        <v>6464755.5988216363</v>
      </c>
      <c r="F87" s="41">
        <f t="shared" si="7"/>
        <v>521415158.42058063</v>
      </c>
    </row>
    <row r="88" spans="1:6">
      <c r="A88" s="41">
        <v>6</v>
      </c>
      <c r="B88" s="42">
        <f t="shared" si="8"/>
        <v>43069</v>
      </c>
      <c r="C88" s="41">
        <f t="shared" si="9"/>
        <v>13083464.404487055</v>
      </c>
      <c r="D88" s="41">
        <f t="shared" si="6"/>
        <v>6699742.1208827971</v>
      </c>
      <c r="E88" s="41">
        <f t="shared" si="10"/>
        <v>6383722.2836042577</v>
      </c>
      <c r="F88" s="41">
        <f t="shared" si="7"/>
        <v>514715416.29969782</v>
      </c>
    </row>
    <row r="89" spans="1:6">
      <c r="A89" s="41">
        <v>7</v>
      </c>
      <c r="B89" s="42">
        <f t="shared" si="8"/>
        <v>43099</v>
      </c>
      <c r="C89" s="41">
        <f t="shared" si="9"/>
        <v>13083464.404487055</v>
      </c>
      <c r="D89" s="41">
        <f t="shared" si="6"/>
        <v>6781767.5326507138</v>
      </c>
      <c r="E89" s="41">
        <f t="shared" si="10"/>
        <v>6301696.871836341</v>
      </c>
      <c r="F89" s="41">
        <f t="shared" si="7"/>
        <v>507933648.76704711</v>
      </c>
    </row>
    <row r="90" spans="1:6">
      <c r="A90" s="41">
        <v>8</v>
      </c>
      <c r="B90" s="42">
        <f t="shared" si="8"/>
        <v>43130</v>
      </c>
      <c r="C90" s="41">
        <f t="shared" si="9"/>
        <v>13083464.404487055</v>
      </c>
      <c r="D90" s="41">
        <f t="shared" si="6"/>
        <v>6864797.1872766837</v>
      </c>
      <c r="E90" s="41">
        <f t="shared" si="10"/>
        <v>6218667.217210371</v>
      </c>
      <c r="F90" s="41">
        <f t="shared" si="7"/>
        <v>501068851.57977045</v>
      </c>
    </row>
    <row r="91" spans="1:6">
      <c r="A91" s="41">
        <v>9</v>
      </c>
      <c r="B91" s="42">
        <f t="shared" si="8"/>
        <v>43159</v>
      </c>
      <c r="C91" s="41">
        <f t="shared" si="9"/>
        <v>13083464.404487055</v>
      </c>
      <c r="D91" s="41">
        <f t="shared" si="6"/>
        <v>6948843.3797763148</v>
      </c>
      <c r="E91" s="41">
        <f t="shared" si="10"/>
        <v>6134621.02471074</v>
      </c>
      <c r="F91" s="41">
        <f t="shared" si="7"/>
        <v>494120008.19999415</v>
      </c>
    </row>
    <row r="92" spans="1:6">
      <c r="A92" s="41">
        <v>10</v>
      </c>
      <c r="B92" s="42">
        <f t="shared" si="8"/>
        <v>43189</v>
      </c>
      <c r="C92" s="41">
        <f t="shared" si="9"/>
        <v>13083464.404487055</v>
      </c>
      <c r="D92" s="41">
        <f t="shared" si="6"/>
        <v>7033918.5556939524</v>
      </c>
      <c r="E92" s="41">
        <f t="shared" si="10"/>
        <v>6049545.8487931024</v>
      </c>
      <c r="F92" s="41">
        <f t="shared" si="7"/>
        <v>487086089.64430022</v>
      </c>
    </row>
    <row r="93" spans="1:6">
      <c r="A93" s="41">
        <v>11</v>
      </c>
      <c r="B93" s="42">
        <f t="shared" si="8"/>
        <v>43220</v>
      </c>
      <c r="C93" s="41">
        <f t="shared" si="9"/>
        <v>13083464.404487055</v>
      </c>
      <c r="D93" s="41">
        <f t="shared" si="6"/>
        <v>7120035.3129456118</v>
      </c>
      <c r="E93" s="41">
        <f t="shared" si="10"/>
        <v>5963429.091541443</v>
      </c>
      <c r="F93" s="41">
        <f t="shared" si="7"/>
        <v>479966054.33135462</v>
      </c>
    </row>
    <row r="94" spans="1:6">
      <c r="A94" s="41">
        <v>12</v>
      </c>
      <c r="B94" s="42">
        <f t="shared" si="8"/>
        <v>43250</v>
      </c>
      <c r="C94" s="41">
        <f t="shared" si="9"/>
        <v>13083464.404487055</v>
      </c>
      <c r="D94" s="41">
        <f t="shared" si="6"/>
        <v>7207206.4036844773</v>
      </c>
      <c r="E94" s="41">
        <f t="shared" si="10"/>
        <v>5876258.0008025775</v>
      </c>
      <c r="F94" s="41">
        <f t="shared" si="7"/>
        <v>472758847.92767012</v>
      </c>
    </row>
    <row r="95" spans="1:6">
      <c r="A95" s="41">
        <v>13</v>
      </c>
      <c r="B95" s="42">
        <f t="shared" si="8"/>
        <v>43281</v>
      </c>
      <c r="C95" s="41">
        <f t="shared" si="9"/>
        <v>13083464.404487055</v>
      </c>
      <c r="D95" s="41">
        <f t="shared" si="6"/>
        <v>7295444.736189235</v>
      </c>
      <c r="E95" s="41">
        <f t="shared" si="10"/>
        <v>5788019.6682978198</v>
      </c>
      <c r="F95" s="41">
        <f t="shared" ref="F95:F142" si="11">F94-D95</f>
        <v>465463403.19148088</v>
      </c>
    </row>
    <row r="96" spans="1:6">
      <c r="A96" s="41">
        <v>14</v>
      </c>
      <c r="B96" s="42">
        <f t="shared" si="8"/>
        <v>43311</v>
      </c>
      <c r="C96" s="41">
        <f t="shared" si="9"/>
        <v>13083464.404487055</v>
      </c>
      <c r="D96" s="41">
        <f t="shared" si="6"/>
        <v>7384763.3767755311</v>
      </c>
      <c r="E96" s="41">
        <f t="shared" si="10"/>
        <v>5698701.0277115237</v>
      </c>
      <c r="F96" s="41">
        <f t="shared" si="11"/>
        <v>458078639.81470537</v>
      </c>
    </row>
    <row r="97" spans="1:6">
      <c r="A97" s="41">
        <v>15</v>
      </c>
      <c r="B97" s="42">
        <f t="shared" si="8"/>
        <v>43342</v>
      </c>
      <c r="C97" s="41">
        <f t="shared" si="9"/>
        <v>13083464.404487055</v>
      </c>
      <c r="D97" s="41">
        <f t="shared" si="6"/>
        <v>7475175.5517308302</v>
      </c>
      <c r="E97" s="41">
        <f t="shared" si="10"/>
        <v>5608288.8527562246</v>
      </c>
      <c r="F97" s="41">
        <f t="shared" si="11"/>
        <v>450603464.26297456</v>
      </c>
    </row>
    <row r="98" spans="1:6">
      <c r="A98" s="41">
        <v>16</v>
      </c>
      <c r="B98" s="42">
        <f t="shared" si="8"/>
        <v>43373</v>
      </c>
      <c r="C98" s="41">
        <f t="shared" si="9"/>
        <v>13083464.404487055</v>
      </c>
      <c r="D98" s="41">
        <f t="shared" si="6"/>
        <v>7566694.6492729587</v>
      </c>
      <c r="E98" s="41">
        <f t="shared" si="10"/>
        <v>5516769.755214096</v>
      </c>
      <c r="F98" s="41">
        <f t="shared" si="11"/>
        <v>443036769.61370158</v>
      </c>
    </row>
    <row r="99" spans="1:6">
      <c r="A99" s="41">
        <v>17</v>
      </c>
      <c r="B99" s="42">
        <f t="shared" si="8"/>
        <v>43403</v>
      </c>
      <c r="C99" s="41">
        <f t="shared" si="9"/>
        <v>13083464.404487055</v>
      </c>
      <c r="D99" s="41">
        <f t="shared" si="6"/>
        <v>7659334.2215326335</v>
      </c>
      <c r="E99" s="41">
        <f t="shared" si="10"/>
        <v>5424130.1829544213</v>
      </c>
      <c r="F99" s="41">
        <f t="shared" si="11"/>
        <v>435377435.39216894</v>
      </c>
    </row>
    <row r="100" spans="1:6">
      <c r="A100" s="41">
        <v>18</v>
      </c>
      <c r="B100" s="42">
        <f t="shared" si="8"/>
        <v>43434</v>
      </c>
      <c r="C100" s="41">
        <f t="shared" si="9"/>
        <v>13083464.404487055</v>
      </c>
      <c r="D100" s="41">
        <f t="shared" si="6"/>
        <v>7753107.9865602534</v>
      </c>
      <c r="E100" s="41">
        <f t="shared" si="10"/>
        <v>5330356.4179268014</v>
      </c>
      <c r="F100" s="41">
        <f t="shared" si="11"/>
        <v>427624327.40560871</v>
      </c>
    </row>
    <row r="101" spans="1:6">
      <c r="A101" s="41">
        <v>19</v>
      </c>
      <c r="B101" s="42">
        <f t="shared" si="8"/>
        <v>43464</v>
      </c>
      <c r="C101" s="41">
        <f t="shared" si="9"/>
        <v>13083464.404487055</v>
      </c>
      <c r="D101" s="41">
        <f t="shared" si="6"/>
        <v>7848029.8303572694</v>
      </c>
      <c r="E101" s="41">
        <f t="shared" si="10"/>
        <v>5235434.5741297854</v>
      </c>
      <c r="F101" s="41">
        <f t="shared" si="11"/>
        <v>419776297.57525146</v>
      </c>
    </row>
    <row r="102" spans="1:6">
      <c r="A102" s="41">
        <v>20</v>
      </c>
      <c r="B102" s="42">
        <f t="shared" si="8"/>
        <v>43495</v>
      </c>
      <c r="C102" s="41">
        <f t="shared" si="9"/>
        <v>13083464.404487055</v>
      </c>
      <c r="D102" s="41">
        <f t="shared" si="6"/>
        <v>7944113.8089324208</v>
      </c>
      <c r="E102" s="41">
        <f t="shared" si="10"/>
        <v>5139350.595554634</v>
      </c>
      <c r="F102" s="41">
        <f t="shared" si="11"/>
        <v>411832183.76631904</v>
      </c>
    </row>
    <row r="103" spans="1:6">
      <c r="A103" s="41">
        <v>21</v>
      </c>
      <c r="B103" s="42">
        <f t="shared" si="8"/>
        <v>43524</v>
      </c>
      <c r="C103" s="41">
        <f t="shared" si="9"/>
        <v>13083464.404487055</v>
      </c>
      <c r="D103" s="41">
        <f t="shared" si="6"/>
        <v>8041374.1503831474</v>
      </c>
      <c r="E103" s="41">
        <f t="shared" si="10"/>
        <v>5042090.2541039074</v>
      </c>
      <c r="F103" s="41">
        <f t="shared" si="11"/>
        <v>403790809.61593586</v>
      </c>
    </row>
    <row r="104" spans="1:6">
      <c r="A104" s="41">
        <v>22</v>
      </c>
      <c r="B104" s="42">
        <f t="shared" si="8"/>
        <v>43554</v>
      </c>
      <c r="C104" s="41">
        <f t="shared" si="9"/>
        <v>13083464.404487055</v>
      </c>
      <c r="D104" s="41">
        <f t="shared" si="6"/>
        <v>8139825.2570024785</v>
      </c>
      <c r="E104" s="41">
        <f t="shared" si="10"/>
        <v>4943639.1474845763</v>
      </c>
      <c r="F104" s="41">
        <f t="shared" si="11"/>
        <v>395650984.35893339</v>
      </c>
    </row>
    <row r="105" spans="1:6">
      <c r="A105" s="41">
        <v>23</v>
      </c>
      <c r="B105" s="42">
        <f t="shared" si="8"/>
        <v>43585</v>
      </c>
      <c r="C105" s="41">
        <f t="shared" si="9"/>
        <v>13083464.404487055</v>
      </c>
      <c r="D105" s="41">
        <f t="shared" si="6"/>
        <v>8239481.7074117279</v>
      </c>
      <c r="E105" s="41">
        <f t="shared" si="10"/>
        <v>4843982.6970753269</v>
      </c>
      <c r="F105" s="41">
        <f t="shared" si="11"/>
        <v>387411502.65152168</v>
      </c>
    </row>
    <row r="106" spans="1:6">
      <c r="A106" s="41">
        <v>24</v>
      </c>
      <c r="B106" s="42">
        <f t="shared" si="8"/>
        <v>43615</v>
      </c>
      <c r="C106" s="41">
        <f t="shared" si="9"/>
        <v>13083464.404487055</v>
      </c>
      <c r="D106" s="41">
        <f t="shared" si="6"/>
        <v>8340358.2587192897</v>
      </c>
      <c r="E106" s="41">
        <f t="shared" si="10"/>
        <v>4743106.1457677651</v>
      </c>
      <c r="F106" s="41">
        <f t="shared" si="11"/>
        <v>379071144.39280242</v>
      </c>
    </row>
    <row r="107" spans="1:6">
      <c r="A107" s="41">
        <v>25</v>
      </c>
      <c r="B107" s="42">
        <f t="shared" si="8"/>
        <v>43646</v>
      </c>
      <c r="C107" s="41">
        <f t="shared" si="9"/>
        <v>13083464.404487055</v>
      </c>
      <c r="D107" s="41">
        <f t="shared" si="6"/>
        <v>8442469.8487058673</v>
      </c>
      <c r="E107" s="41">
        <f t="shared" si="10"/>
        <v>4640994.5557811875</v>
      </c>
      <c r="F107" s="41">
        <f t="shared" si="11"/>
        <v>370628674.54409653</v>
      </c>
    </row>
    <row r="108" spans="1:6">
      <c r="A108" s="41">
        <v>26</v>
      </c>
      <c r="B108" s="42">
        <f t="shared" si="8"/>
        <v>43676</v>
      </c>
      <c r="C108" s="41">
        <f t="shared" si="9"/>
        <v>13083464.404487055</v>
      </c>
      <c r="D108" s="41">
        <f t="shared" si="6"/>
        <v>8545831.5980364624</v>
      </c>
      <c r="E108" s="41">
        <f t="shared" si="10"/>
        <v>4537632.8064505924</v>
      </c>
      <c r="F108" s="41">
        <f t="shared" si="11"/>
        <v>362082842.94606006</v>
      </c>
    </row>
    <row r="109" spans="1:6">
      <c r="A109" s="41">
        <v>27</v>
      </c>
      <c r="B109" s="42">
        <f t="shared" si="8"/>
        <v>43707</v>
      </c>
      <c r="C109" s="41">
        <f t="shared" si="9"/>
        <v>13083464.404487055</v>
      </c>
      <c r="D109" s="41">
        <f t="shared" si="6"/>
        <v>8650458.8124994356</v>
      </c>
      <c r="E109" s="41">
        <f t="shared" si="10"/>
        <v>4433005.5919876192</v>
      </c>
      <c r="F109" s="41">
        <f t="shared" si="11"/>
        <v>353432384.1335606</v>
      </c>
    </row>
    <row r="110" spans="1:6">
      <c r="A110" s="41">
        <v>28</v>
      </c>
      <c r="B110" s="42">
        <f t="shared" si="8"/>
        <v>43738</v>
      </c>
      <c r="C110" s="41">
        <f t="shared" si="9"/>
        <v>13083464.404487055</v>
      </c>
      <c r="D110" s="41">
        <f t="shared" si="6"/>
        <v>8756366.9852729831</v>
      </c>
      <c r="E110" s="41">
        <f t="shared" si="10"/>
        <v>4327097.4192140717</v>
      </c>
      <c r="F110" s="41">
        <f t="shared" si="11"/>
        <v>344676017.14828759</v>
      </c>
    </row>
    <row r="111" spans="1:6">
      <c r="A111" s="41">
        <v>29</v>
      </c>
      <c r="B111" s="42">
        <f t="shared" si="8"/>
        <v>43768</v>
      </c>
      <c r="C111" s="41">
        <f t="shared" si="9"/>
        <v>13083464.404487055</v>
      </c>
      <c r="D111" s="41">
        <f t="shared" si="6"/>
        <v>8863571.7992193699</v>
      </c>
      <c r="E111" s="41">
        <f t="shared" si="10"/>
        <v>4219892.6052676858</v>
      </c>
      <c r="F111" s="41">
        <f t="shared" si="11"/>
        <v>335812445.34906822</v>
      </c>
    </row>
    <row r="112" spans="1:6">
      <c r="A112" s="41">
        <v>30</v>
      </c>
      <c r="B112" s="42">
        <f t="shared" si="8"/>
        <v>43799</v>
      </c>
      <c r="C112" s="41">
        <f t="shared" si="9"/>
        <v>13083464.404487055</v>
      </c>
      <c r="D112" s="41">
        <f t="shared" si="6"/>
        <v>8972089.1292072386</v>
      </c>
      <c r="E112" s="41">
        <f t="shared" si="10"/>
        <v>4111375.2752798167</v>
      </c>
      <c r="F112" s="41">
        <f t="shared" si="11"/>
        <v>326840356.21986097</v>
      </c>
    </row>
    <row r="113" spans="1:6">
      <c r="A113" s="41">
        <v>31</v>
      </c>
      <c r="B113" s="42">
        <f t="shared" si="8"/>
        <v>43829</v>
      </c>
      <c r="C113" s="41">
        <f t="shared" si="9"/>
        <v>13083464.404487055</v>
      </c>
      <c r="D113" s="41">
        <f t="shared" si="6"/>
        <v>9081935.0444623604</v>
      </c>
      <c r="E113" s="41">
        <f t="shared" si="10"/>
        <v>4001529.3600246934</v>
      </c>
      <c r="F113" s="41">
        <f t="shared" si="11"/>
        <v>317758421.17539859</v>
      </c>
    </row>
    <row r="114" spans="1:6">
      <c r="A114" s="41">
        <v>32</v>
      </c>
      <c r="B114" s="42">
        <f t="shared" si="8"/>
        <v>43860</v>
      </c>
      <c r="C114" s="41">
        <f t="shared" si="9"/>
        <v>13083464.404487055</v>
      </c>
      <c r="D114" s="41">
        <f t="shared" si="6"/>
        <v>9193125.8109471686</v>
      </c>
      <c r="E114" s="41">
        <f t="shared" si="10"/>
        <v>3890338.5935398871</v>
      </c>
      <c r="F114" s="41">
        <f t="shared" si="11"/>
        <v>308565295.36445141</v>
      </c>
    </row>
    <row r="115" spans="1:6">
      <c r="A115" s="41">
        <v>33</v>
      </c>
      <c r="B115" s="42">
        <f t="shared" si="8"/>
        <v>43890</v>
      </c>
      <c r="C115" s="41">
        <f t="shared" si="9"/>
        <v>13083464.404487055</v>
      </c>
      <c r="D115" s="41">
        <f t="shared" si="6"/>
        <v>9305677.8937694002</v>
      </c>
      <c r="E115" s="41">
        <f t="shared" si="10"/>
        <v>3777786.5107176541</v>
      </c>
      <c r="F115" s="41">
        <f t="shared" si="11"/>
        <v>299259617.47068202</v>
      </c>
    </row>
    <row r="116" spans="1:6">
      <c r="A116" s="41">
        <v>34</v>
      </c>
      <c r="B116" s="42">
        <f t="shared" si="8"/>
        <v>43920</v>
      </c>
      <c r="C116" s="41">
        <f t="shared" si="9"/>
        <v>13083464.404487055</v>
      </c>
      <c r="D116" s="41">
        <f t="shared" si="6"/>
        <v>9419607.9596202709</v>
      </c>
      <c r="E116" s="41">
        <f t="shared" si="10"/>
        <v>3663856.444866783</v>
      </c>
      <c r="F116" s="41">
        <f t="shared" si="11"/>
        <v>289840009.51106173</v>
      </c>
    </row>
    <row r="117" spans="1:6">
      <c r="A117" s="41">
        <v>35</v>
      </c>
      <c r="B117" s="42">
        <f t="shared" si="8"/>
        <v>43951</v>
      </c>
      <c r="C117" s="41">
        <f t="shared" si="9"/>
        <v>13083464.404487055</v>
      </c>
      <c r="D117" s="41">
        <f t="shared" si="6"/>
        <v>9534932.8792424612</v>
      </c>
      <c r="E117" s="41">
        <f t="shared" si="10"/>
        <v>3548531.5252445946</v>
      </c>
      <c r="F117" s="41">
        <f t="shared" si="11"/>
        <v>280305076.63181925</v>
      </c>
    </row>
    <row r="118" spans="1:6">
      <c r="A118" s="41">
        <v>36</v>
      </c>
      <c r="B118" s="42">
        <f t="shared" si="8"/>
        <v>43981</v>
      </c>
      <c r="C118" s="41">
        <f t="shared" si="9"/>
        <v>13083464.404487055</v>
      </c>
      <c r="D118" s="41">
        <f t="shared" si="6"/>
        <v>9651669.7299283277</v>
      </c>
      <c r="E118" s="41">
        <f t="shared" si="10"/>
        <v>3431794.6745587271</v>
      </c>
      <c r="F118" s="41">
        <f t="shared" si="11"/>
        <v>270653406.90189093</v>
      </c>
    </row>
    <row r="119" spans="1:6">
      <c r="A119" s="41">
        <v>37</v>
      </c>
      <c r="B119" s="42">
        <f t="shared" si="8"/>
        <v>44012</v>
      </c>
      <c r="C119" s="41">
        <f t="shared" si="9"/>
        <v>13083464.404487055</v>
      </c>
      <c r="D119" s="41">
        <f t="shared" si="6"/>
        <v>9769835.7980487216</v>
      </c>
      <c r="E119" s="41">
        <f t="shared" si="10"/>
        <v>3313628.6064383336</v>
      </c>
      <c r="F119" s="41">
        <f t="shared" si="11"/>
        <v>260883571.1038422</v>
      </c>
    </row>
    <row r="120" spans="1:6">
      <c r="A120" s="41">
        <v>38</v>
      </c>
      <c r="B120" s="42">
        <f t="shared" si="8"/>
        <v>44042</v>
      </c>
      <c r="C120" s="41">
        <f t="shared" si="9"/>
        <v>13083464.404487055</v>
      </c>
      <c r="D120" s="41">
        <f t="shared" si="6"/>
        <v>9889448.5816127378</v>
      </c>
      <c r="E120" s="41">
        <f t="shared" si="10"/>
        <v>3194015.8228743174</v>
      </c>
      <c r="F120" s="41">
        <f t="shared" si="11"/>
        <v>250994122.52222946</v>
      </c>
    </row>
    <row r="121" spans="1:6">
      <c r="A121" s="41">
        <v>39</v>
      </c>
      <c r="B121" s="42">
        <f t="shared" si="8"/>
        <v>44073</v>
      </c>
      <c r="C121" s="41">
        <f t="shared" si="9"/>
        <v>13083464.404487055</v>
      </c>
      <c r="D121" s="41">
        <f t="shared" si="6"/>
        <v>10010525.792858822</v>
      </c>
      <c r="E121" s="41">
        <f t="shared" si="10"/>
        <v>3072938.6116282321</v>
      </c>
      <c r="F121" s="41">
        <f t="shared" si="11"/>
        <v>240983596.72937065</v>
      </c>
    </row>
    <row r="122" spans="1:6">
      <c r="A122" s="41">
        <v>40</v>
      </c>
      <c r="B122" s="42">
        <f t="shared" si="8"/>
        <v>44104</v>
      </c>
      <c r="C122" s="41">
        <f t="shared" si="9"/>
        <v>13083464.404487055</v>
      </c>
      <c r="D122" s="41">
        <f t="shared" si="6"/>
        <v>10133085.3608776</v>
      </c>
      <c r="E122" s="41">
        <f t="shared" si="10"/>
        <v>2950379.0436094562</v>
      </c>
      <c r="F122" s="41">
        <f t="shared" si="11"/>
        <v>230850511.36849305</v>
      </c>
    </row>
    <row r="123" spans="1:6">
      <c r="A123" s="41">
        <v>41</v>
      </c>
      <c r="B123" s="42">
        <f t="shared" si="8"/>
        <v>44134</v>
      </c>
      <c r="C123" s="41">
        <f t="shared" si="9"/>
        <v>13083464.404487055</v>
      </c>
      <c r="D123" s="41">
        <f t="shared" si="6"/>
        <v>10257145.434266798</v>
      </c>
      <c r="E123" s="41">
        <f t="shared" si="10"/>
        <v>2826318.9702202561</v>
      </c>
      <c r="F123" s="41">
        <f t="shared" si="11"/>
        <v>220593365.93422624</v>
      </c>
    </row>
    <row r="124" spans="1:6">
      <c r="A124" s="41">
        <v>42</v>
      </c>
      <c r="B124" s="42">
        <f t="shared" si="8"/>
        <v>44165</v>
      </c>
      <c r="C124" s="41">
        <f t="shared" si="9"/>
        <v>13083464.404487055</v>
      </c>
      <c r="D124" s="41">
        <f t="shared" si="6"/>
        <v>10382724.383818708</v>
      </c>
      <c r="E124" s="41">
        <f t="shared" si="10"/>
        <v>2700740.0206683474</v>
      </c>
      <c r="F124" s="41">
        <f t="shared" si="11"/>
        <v>210210641.55040753</v>
      </c>
    </row>
    <row r="125" spans="1:6">
      <c r="A125" s="41">
        <v>43</v>
      </c>
      <c r="B125" s="42">
        <f t="shared" si="8"/>
        <v>44195</v>
      </c>
      <c r="C125" s="41">
        <f t="shared" si="9"/>
        <v>13083464.404487055</v>
      </c>
      <c r="D125" s="41">
        <f t="shared" si="6"/>
        <v>10509840.805240506</v>
      </c>
      <c r="E125" s="41">
        <f t="shared" si="10"/>
        <v>2573623.599246548</v>
      </c>
      <c r="F125" s="41">
        <f t="shared" si="11"/>
        <v>199700800.74516702</v>
      </c>
    </row>
    <row r="126" spans="1:6">
      <c r="A126" s="41">
        <v>44</v>
      </c>
      <c r="B126" s="42">
        <f t="shared" si="8"/>
        <v>44226</v>
      </c>
      <c r="C126" s="41">
        <f t="shared" si="9"/>
        <v>13083464.404487055</v>
      </c>
      <c r="D126" s="41">
        <f t="shared" si="6"/>
        <v>10638513.521907922</v>
      </c>
      <c r="E126" s="41">
        <f t="shared" si="10"/>
        <v>2444950.882579132</v>
      </c>
      <c r="F126" s="41">
        <f t="shared" si="11"/>
        <v>189062287.22325909</v>
      </c>
    </row>
    <row r="127" spans="1:6">
      <c r="A127" s="41">
        <v>45</v>
      </c>
      <c r="B127" s="42">
        <f t="shared" si="8"/>
        <v>44255</v>
      </c>
      <c r="C127" s="41">
        <f t="shared" si="9"/>
        <v>13083464.404487055</v>
      </c>
      <c r="D127" s="41">
        <f t="shared" si="6"/>
        <v>10768761.587652588</v>
      </c>
      <c r="E127" s="41">
        <f t="shared" si="10"/>
        <v>2314702.8168344665</v>
      </c>
      <c r="F127" s="41">
        <f t="shared" si="11"/>
        <v>178293525.6356065</v>
      </c>
    </row>
    <row r="128" spans="1:6">
      <c r="A128" s="41">
        <v>46</v>
      </c>
      <c r="B128" s="42">
        <f t="shared" si="8"/>
        <v>44285</v>
      </c>
      <c r="C128" s="41">
        <f t="shared" si="9"/>
        <v>13083464.404487055</v>
      </c>
      <c r="D128" s="41">
        <f t="shared" si="6"/>
        <v>10900604.28958353</v>
      </c>
      <c r="E128" s="41">
        <f t="shared" si="10"/>
        <v>2182860.114903525</v>
      </c>
      <c r="F128" s="41">
        <f t="shared" si="11"/>
        <v>167392921.34602296</v>
      </c>
    </row>
    <row r="129" spans="1:6">
      <c r="A129" s="41">
        <v>47</v>
      </c>
      <c r="B129" s="42">
        <f t="shared" si="8"/>
        <v>44316</v>
      </c>
      <c r="C129" s="41">
        <f t="shared" si="9"/>
        <v>13083464.404487055</v>
      </c>
      <c r="D129" s="41">
        <f t="shared" si="6"/>
        <v>11034061.150943201</v>
      </c>
      <c r="E129" s="41">
        <f t="shared" si="10"/>
        <v>2049403.2535438533</v>
      </c>
      <c r="F129" s="41">
        <f t="shared" si="11"/>
        <v>156358860.19507977</v>
      </c>
    </row>
    <row r="130" spans="1:6">
      <c r="A130" s="41">
        <v>48</v>
      </c>
      <c r="B130" s="42">
        <f t="shared" si="8"/>
        <v>44346</v>
      </c>
      <c r="C130" s="41">
        <f t="shared" si="9"/>
        <v>13083464.404487055</v>
      </c>
      <c r="D130" s="41">
        <f t="shared" si="6"/>
        <v>11169151.93399848</v>
      </c>
      <c r="E130" s="41">
        <f t="shared" si="10"/>
        <v>1914312.4704885753</v>
      </c>
      <c r="F130" s="41">
        <f t="shared" si="11"/>
        <v>145189708.26108128</v>
      </c>
    </row>
    <row r="131" spans="1:6">
      <c r="A131" s="41">
        <v>49</v>
      </c>
      <c r="B131" s="42">
        <f t="shared" si="8"/>
        <v>44377</v>
      </c>
      <c r="C131" s="41">
        <f t="shared" si="9"/>
        <v>13083464.404487055</v>
      </c>
      <c r="D131" s="41">
        <f t="shared" si="6"/>
        <v>11305896.642967058</v>
      </c>
      <c r="E131" s="41">
        <f t="shared" si="10"/>
        <v>1777567.7615199964</v>
      </c>
      <c r="F131" s="41">
        <f t="shared" si="11"/>
        <v>133883811.61811422</v>
      </c>
    </row>
    <row r="132" spans="1:6">
      <c r="A132" s="41">
        <v>50</v>
      </c>
      <c r="B132" s="42">
        <f t="shared" si="8"/>
        <v>44407</v>
      </c>
      <c r="C132" s="41">
        <f t="shared" si="9"/>
        <v>13083464.404487055</v>
      </c>
      <c r="D132" s="41">
        <f t="shared" si="6"/>
        <v>11444315.52697967</v>
      </c>
      <c r="E132" s="41">
        <f t="shared" si="10"/>
        <v>1639148.8775073856</v>
      </c>
      <c r="F132" s="41">
        <f t="shared" si="11"/>
        <v>122439496.09113455</v>
      </c>
    </row>
    <row r="133" spans="1:6">
      <c r="A133" s="41">
        <v>51</v>
      </c>
      <c r="B133" s="42">
        <f t="shared" si="8"/>
        <v>44438</v>
      </c>
      <c r="C133" s="41">
        <f t="shared" si="9"/>
        <v>13083464.404487055</v>
      </c>
      <c r="D133" s="41">
        <f t="shared" si="6"/>
        <v>11584429.083078569</v>
      </c>
      <c r="E133" s="41">
        <f t="shared" si="10"/>
        <v>1499035.3214084867</v>
      </c>
      <c r="F133" s="41">
        <f t="shared" si="11"/>
        <v>110855067.00805598</v>
      </c>
    </row>
    <row r="134" spans="1:6">
      <c r="A134" s="41">
        <v>52</v>
      </c>
      <c r="B134" s="42">
        <f t="shared" si="8"/>
        <v>44469</v>
      </c>
      <c r="C134" s="41">
        <f t="shared" si="9"/>
        <v>13083464.404487055</v>
      </c>
      <c r="D134" s="41">
        <f t="shared" si="6"/>
        <v>11726258.059252735</v>
      </c>
      <c r="E134" s="41">
        <f t="shared" si="10"/>
        <v>1357206.34523432</v>
      </c>
      <c r="F134" s="41">
        <f t="shared" si="11"/>
        <v>99128808.948803246</v>
      </c>
    </row>
    <row r="135" spans="1:6">
      <c r="A135" s="41">
        <v>53</v>
      </c>
      <c r="B135" s="42">
        <f t="shared" si="8"/>
        <v>44499</v>
      </c>
      <c r="C135" s="41">
        <f t="shared" si="9"/>
        <v>13083464.404487055</v>
      </c>
      <c r="D135" s="41">
        <f t="shared" si="6"/>
        <v>11869823.457510229</v>
      </c>
      <c r="E135" s="41">
        <f t="shared" si="10"/>
        <v>1213640.9469768247</v>
      </c>
      <c r="F135" s="41">
        <f t="shared" si="11"/>
        <v>87258985.491293013</v>
      </c>
    </row>
    <row r="136" spans="1:6">
      <c r="A136" s="41">
        <v>54</v>
      </c>
      <c r="B136" s="42">
        <f t="shared" si="8"/>
        <v>44530</v>
      </c>
      <c r="C136" s="41">
        <f t="shared" si="9"/>
        <v>13083464.404487055</v>
      </c>
      <c r="D136" s="41">
        <f t="shared" si="6"/>
        <v>12015146.536988171</v>
      </c>
      <c r="E136" s="41">
        <f t="shared" si="10"/>
        <v>1068317.8674988847</v>
      </c>
      <c r="F136" s="41">
        <f t="shared" si="11"/>
        <v>75243838.954304844</v>
      </c>
    </row>
    <row r="137" spans="1:6">
      <c r="A137" s="41">
        <v>55</v>
      </c>
      <c r="B137" s="42">
        <f t="shared" si="8"/>
        <v>44560</v>
      </c>
      <c r="C137" s="41">
        <f t="shared" si="9"/>
        <v>13083464.404487055</v>
      </c>
      <c r="D137" s="41">
        <f t="shared" si="6"/>
        <v>12162248.817100774</v>
      </c>
      <c r="E137" s="41">
        <f t="shared" si="10"/>
        <v>921215.587386281</v>
      </c>
      <c r="F137" s="41">
        <f t="shared" si="11"/>
        <v>63081590.137204066</v>
      </c>
    </row>
    <row r="138" spans="1:6">
      <c r="A138" s="41">
        <v>56</v>
      </c>
      <c r="B138" s="42">
        <f t="shared" si="8"/>
        <v>44591</v>
      </c>
      <c r="C138" s="41">
        <f t="shared" si="9"/>
        <v>13083464.404487055</v>
      </c>
      <c r="D138" s="41">
        <f t="shared" si="6"/>
        <v>12311152.080725957</v>
      </c>
      <c r="E138" s="41">
        <f t="shared" si="10"/>
        <v>772312.32376109902</v>
      </c>
      <c r="F138" s="41">
        <f t="shared" si="11"/>
        <v>50770438.056478113</v>
      </c>
    </row>
    <row r="139" spans="1:6">
      <c r="A139" s="41">
        <v>57</v>
      </c>
      <c r="B139" s="42">
        <f t="shared" si="8"/>
        <v>44620</v>
      </c>
      <c r="C139" s="41">
        <f t="shared" si="9"/>
        <v>13083464.404487055</v>
      </c>
      <c r="D139" s="41">
        <f t="shared" si="6"/>
        <v>12461878.377430929</v>
      </c>
      <c r="E139" s="41">
        <f t="shared" si="10"/>
        <v>621586.02705612546</v>
      </c>
      <c r="F139" s="41">
        <f t="shared" si="11"/>
        <v>38308559.679047182</v>
      </c>
    </row>
    <row r="140" spans="1:6">
      <c r="A140" s="41">
        <v>58</v>
      </c>
      <c r="B140" s="42">
        <f t="shared" si="8"/>
        <v>44650</v>
      </c>
      <c r="C140" s="41">
        <f t="shared" si="9"/>
        <v>13083464.404487055</v>
      </c>
      <c r="D140" s="41">
        <f t="shared" si="6"/>
        <v>12614450.026737303</v>
      </c>
      <c r="E140" s="41">
        <f t="shared" si="10"/>
        <v>469014.3777497522</v>
      </c>
      <c r="F140" s="41">
        <f t="shared" si="11"/>
        <v>25694109.65230988</v>
      </c>
    </row>
    <row r="141" spans="1:6">
      <c r="A141" s="41">
        <v>59</v>
      </c>
      <c r="B141" s="42">
        <f t="shared" si="8"/>
        <v>44681</v>
      </c>
      <c r="C141" s="41">
        <f t="shared" si="9"/>
        <v>13083464.404487055</v>
      </c>
      <c r="D141" s="41">
        <f t="shared" si="6"/>
        <v>12768889.62142615</v>
      </c>
      <c r="E141" s="41">
        <f t="shared" si="10"/>
        <v>314574.78306090552</v>
      </c>
      <c r="F141" s="41">
        <f t="shared" si="11"/>
        <v>12925220.030883729</v>
      </c>
    </row>
    <row r="142" spans="1:6">
      <c r="A142" s="41">
        <v>60</v>
      </c>
      <c r="B142" s="42">
        <f t="shared" si="8"/>
        <v>44711</v>
      </c>
      <c r="C142" s="41">
        <f t="shared" si="9"/>
        <v>13083464.404487055</v>
      </c>
      <c r="D142" s="41">
        <f t="shared" si="6"/>
        <v>12925220.030883543</v>
      </c>
      <c r="E142" s="41">
        <f t="shared" si="10"/>
        <v>158244.37360351166</v>
      </c>
      <c r="F142" s="41">
        <f t="shared" si="11"/>
        <v>1.862645149230957E-7</v>
      </c>
    </row>
    <row r="144" spans="1:6" s="47" customFormat="1" ht="57" customHeight="1">
      <c r="A144" s="111" t="s">
        <v>70</v>
      </c>
      <c r="B144" s="111"/>
      <c r="C144" s="111"/>
      <c r="D144" s="111"/>
      <c r="E144" s="111"/>
      <c r="F144" s="111"/>
    </row>
    <row r="146" spans="1:6">
      <c r="A146" s="46" t="s">
        <v>68</v>
      </c>
      <c r="B146" s="46">
        <v>3</v>
      </c>
    </row>
    <row r="147" spans="1:6">
      <c r="A147" s="46" t="s">
        <v>67</v>
      </c>
      <c r="B147" s="46" t="s">
        <v>69</v>
      </c>
      <c r="D147" s="84" t="s">
        <v>72</v>
      </c>
      <c r="E147" s="48">
        <f ca="1">SUM(E151:INDIRECT(CONCATENATE("E",150+B10)))</f>
        <v>242015522.82475233</v>
      </c>
    </row>
    <row r="148" spans="1:6">
      <c r="A148" s="45" t="s">
        <v>65</v>
      </c>
      <c r="B148" s="102">
        <f ca="1">ROUND(PMT(B9,B10-B146,-INDIRECT(CONCATENATE("F",150+B146)),0,0),0)</f>
        <v>13717956</v>
      </c>
      <c r="D148" s="84" t="s">
        <v>71</v>
      </c>
      <c r="E148" s="48">
        <f ca="1">F150+E147</f>
        <v>802512522.82475233</v>
      </c>
    </row>
    <row r="149" spans="1:6">
      <c r="A149" s="44"/>
      <c r="B149" s="44"/>
      <c r="C149" s="44"/>
      <c r="D149" s="44"/>
      <c r="E149" s="44"/>
      <c r="F149" s="43" t="s">
        <v>64</v>
      </c>
    </row>
    <row r="150" spans="1:6">
      <c r="A150" s="43" t="s">
        <v>63</v>
      </c>
      <c r="B150" s="43" t="s">
        <v>62</v>
      </c>
      <c r="C150" s="43" t="s">
        <v>61</v>
      </c>
      <c r="D150" s="43" t="s">
        <v>60</v>
      </c>
      <c r="E150" s="43" t="s">
        <v>59</v>
      </c>
      <c r="F150" s="43">
        <f>B3</f>
        <v>560497000</v>
      </c>
    </row>
    <row r="151" spans="1:6">
      <c r="A151" s="41">
        <v>1</v>
      </c>
      <c r="B151" s="42">
        <f t="shared" ref="B151:B210" si="12">EDATE($B$7,$B$6*A151)</f>
        <v>42916</v>
      </c>
      <c r="C151" s="83">
        <f>IF($B$15&lt;&gt;0,CEILING(E151,$B$15),E151)</f>
        <v>6863000</v>
      </c>
      <c r="D151" s="83">
        <v>0</v>
      </c>
      <c r="E151" s="83">
        <f>IF($B$15&lt;&gt;0,CEILING(F150*$B$9,B$15),F150*$B$9)</f>
        <v>6863000</v>
      </c>
      <c r="F151" s="83">
        <f>F150-D151</f>
        <v>560497000</v>
      </c>
    </row>
    <row r="152" spans="1:6">
      <c r="A152" s="41">
        <v>2</v>
      </c>
      <c r="B152" s="42">
        <f t="shared" si="12"/>
        <v>42946</v>
      </c>
      <c r="C152" s="83">
        <f>IF($B$15&lt;&gt;0,CEILING(E152,$B$15),E152)</f>
        <v>6863000</v>
      </c>
      <c r="D152" s="83">
        <v>0</v>
      </c>
      <c r="E152" s="83">
        <f t="shared" ref="E152:E153" si="13">IF($B$15&lt;&gt;0,CEILING(F151*$B$9,B$15),F151*$B$9)</f>
        <v>6863000</v>
      </c>
      <c r="F152" s="83">
        <f t="shared" ref="F152:F162" si="14">F151-D152</f>
        <v>560497000</v>
      </c>
    </row>
    <row r="153" spans="1:6">
      <c r="A153" s="41">
        <v>3</v>
      </c>
      <c r="B153" s="42">
        <f t="shared" si="12"/>
        <v>42977</v>
      </c>
      <c r="C153" s="83">
        <f>IF($B$15&lt;&gt;0,CEILING(E153,$B$15),E153)</f>
        <v>6863000</v>
      </c>
      <c r="D153" s="83">
        <v>0</v>
      </c>
      <c r="E153" s="83">
        <f t="shared" si="13"/>
        <v>6863000</v>
      </c>
      <c r="F153" s="83">
        <f>F152-D153</f>
        <v>560497000</v>
      </c>
    </row>
    <row r="154" spans="1:6">
      <c r="A154" s="41">
        <v>4</v>
      </c>
      <c r="B154" s="42">
        <f t="shared" si="12"/>
        <v>43008</v>
      </c>
      <c r="C154" s="83">
        <f ca="1">$B$148</f>
        <v>13717956</v>
      </c>
      <c r="D154" s="83">
        <f ca="1">C154-E154</f>
        <v>6855751.9942100001</v>
      </c>
      <c r="E154" s="83">
        <f>F153*$B$9</f>
        <v>6862204.0057899999</v>
      </c>
      <c r="F154" s="83">
        <f ca="1">F153-D154</f>
        <v>553641248.00579</v>
      </c>
    </row>
    <row r="155" spans="1:6">
      <c r="A155" s="41">
        <v>5</v>
      </c>
      <c r="B155" s="42">
        <f t="shared" si="12"/>
        <v>43038</v>
      </c>
      <c r="C155" s="83">
        <f t="shared" ref="C155:C210" ca="1" si="15">$B$148</f>
        <v>13717956</v>
      </c>
      <c r="D155" s="83">
        <f t="shared" ref="D155:D162" ca="1" si="16">C155-E155</f>
        <v>6939687.4457777524</v>
      </c>
      <c r="E155" s="83">
        <f t="shared" ref="E155:E162" ca="1" si="17">F154*$B$9</f>
        <v>6778268.5542222476</v>
      </c>
      <c r="F155" s="83">
        <f t="shared" ca="1" si="14"/>
        <v>546701560.56001222</v>
      </c>
    </row>
    <row r="156" spans="1:6">
      <c r="A156" s="41">
        <v>6</v>
      </c>
      <c r="B156" s="42">
        <f t="shared" si="12"/>
        <v>43069</v>
      </c>
      <c r="C156" s="83">
        <f t="shared" ca="1" si="15"/>
        <v>13717956</v>
      </c>
      <c r="D156" s="83">
        <f t="shared" ca="1" si="16"/>
        <v>7024650.5249545313</v>
      </c>
      <c r="E156" s="83">
        <f t="shared" ca="1" si="17"/>
        <v>6693305.4750454687</v>
      </c>
      <c r="F156" s="83">
        <f t="shared" ca="1" si="14"/>
        <v>539676910.03505766</v>
      </c>
    </row>
    <row r="157" spans="1:6">
      <c r="A157" s="41">
        <v>7</v>
      </c>
      <c r="B157" s="42">
        <f t="shared" si="12"/>
        <v>43099</v>
      </c>
      <c r="C157" s="83">
        <f t="shared" ca="1" si="15"/>
        <v>13717956</v>
      </c>
      <c r="D157" s="83">
        <f t="shared" ca="1" si="16"/>
        <v>7110653.8130570864</v>
      </c>
      <c r="E157" s="83">
        <f t="shared" ca="1" si="17"/>
        <v>6607302.1869429136</v>
      </c>
      <c r="F157" s="83">
        <f t="shared" ca="1" si="14"/>
        <v>532566256.2220006</v>
      </c>
    </row>
    <row r="158" spans="1:6">
      <c r="A158" s="41">
        <v>8</v>
      </c>
      <c r="B158" s="42">
        <f t="shared" si="12"/>
        <v>43130</v>
      </c>
      <c r="C158" s="83">
        <f t="shared" ca="1" si="15"/>
        <v>13717956</v>
      </c>
      <c r="D158" s="83">
        <f t="shared" ca="1" si="16"/>
        <v>7197710.0454361113</v>
      </c>
      <c r="E158" s="83">
        <f t="shared" ca="1" si="17"/>
        <v>6520245.9545638887</v>
      </c>
      <c r="F158" s="83">
        <f t="shared" ca="1" si="14"/>
        <v>525368546.17656451</v>
      </c>
    </row>
    <row r="159" spans="1:6">
      <c r="A159" s="41">
        <v>9</v>
      </c>
      <c r="B159" s="42">
        <f t="shared" si="12"/>
        <v>43159</v>
      </c>
      <c r="C159" s="83">
        <f t="shared" ca="1" si="15"/>
        <v>13717956</v>
      </c>
      <c r="D159" s="83">
        <f t="shared" ca="1" si="16"/>
        <v>7285832.1133620879</v>
      </c>
      <c r="E159" s="83">
        <f t="shared" ca="1" si="17"/>
        <v>6432123.8866379121</v>
      </c>
      <c r="F159" s="83">
        <f t="shared" ca="1" si="14"/>
        <v>518082714.06320244</v>
      </c>
    </row>
    <row r="160" spans="1:6">
      <c r="A160" s="41">
        <v>10</v>
      </c>
      <c r="B160" s="42">
        <f t="shared" si="12"/>
        <v>43189</v>
      </c>
      <c r="C160" s="83">
        <f t="shared" ca="1" si="15"/>
        <v>13717956</v>
      </c>
      <c r="D160" s="83">
        <f t="shared" ca="1" si="16"/>
        <v>7375033.0659342278</v>
      </c>
      <c r="E160" s="83">
        <f t="shared" ca="1" si="17"/>
        <v>6342922.9340657722</v>
      </c>
      <c r="F160" s="83">
        <f t="shared" ca="1" si="14"/>
        <v>510707680.9972682</v>
      </c>
    </row>
    <row r="161" spans="1:6">
      <c r="A161" s="41">
        <v>11</v>
      </c>
      <c r="B161" s="42">
        <f t="shared" si="12"/>
        <v>43220</v>
      </c>
      <c r="C161" s="83">
        <f t="shared" ca="1" si="15"/>
        <v>13717956</v>
      </c>
      <c r="D161" s="83">
        <f t="shared" ca="1" si="16"/>
        <v>7465326.1120127756</v>
      </c>
      <c r="E161" s="83">
        <f t="shared" ca="1" si="17"/>
        <v>6252629.8879872244</v>
      </c>
      <c r="F161" s="83">
        <f t="shared" ca="1" si="14"/>
        <v>503242354.8852554</v>
      </c>
    </row>
    <row r="162" spans="1:6">
      <c r="A162" s="41">
        <v>12</v>
      </c>
      <c r="B162" s="42">
        <f t="shared" si="12"/>
        <v>43250</v>
      </c>
      <c r="C162" s="83">
        <f t="shared" ca="1" si="15"/>
        <v>13717956</v>
      </c>
      <c r="D162" s="83">
        <f t="shared" ca="1" si="16"/>
        <v>7556724.6221749764</v>
      </c>
      <c r="E162" s="83">
        <f t="shared" ca="1" si="17"/>
        <v>6161231.3778250236</v>
      </c>
      <c r="F162" s="83">
        <f t="shared" ca="1" si="14"/>
        <v>495685630.26308042</v>
      </c>
    </row>
    <row r="163" spans="1:6">
      <c r="A163" s="41">
        <v>13</v>
      </c>
      <c r="B163" s="42">
        <f t="shared" si="12"/>
        <v>43281</v>
      </c>
      <c r="C163" s="83">
        <f t="shared" ca="1" si="15"/>
        <v>13717956</v>
      </c>
      <c r="D163" s="83">
        <f t="shared" ref="D163:D210" ca="1" si="18">C163-E163</f>
        <v>7649242.1306949882</v>
      </c>
      <c r="E163" s="83">
        <f t="shared" ref="E163:E210" ca="1" si="19">F162*$B$9</f>
        <v>6068713.8693050118</v>
      </c>
      <c r="F163" s="83">
        <f t="shared" ref="F163:F210" ca="1" si="20">F162-D163</f>
        <v>488036388.13238543</v>
      </c>
    </row>
    <row r="164" spans="1:6">
      <c r="A164" s="41">
        <v>14</v>
      </c>
      <c r="B164" s="42">
        <f t="shared" si="12"/>
        <v>43311</v>
      </c>
      <c r="C164" s="83">
        <f t="shared" ca="1" si="15"/>
        <v>13717956</v>
      </c>
      <c r="D164" s="83">
        <f t="shared" ca="1" si="18"/>
        <v>7742892.3375480361</v>
      </c>
      <c r="E164" s="83">
        <f t="shared" ca="1" si="19"/>
        <v>5975063.6624519639</v>
      </c>
      <c r="F164" s="83">
        <f t="shared" ca="1" si="20"/>
        <v>480293495.79483742</v>
      </c>
    </row>
    <row r="165" spans="1:6">
      <c r="A165" s="41">
        <v>15</v>
      </c>
      <c r="B165" s="42">
        <f t="shared" si="12"/>
        <v>43342</v>
      </c>
      <c r="C165" s="83">
        <f t="shared" ca="1" si="15"/>
        <v>13717956</v>
      </c>
      <c r="D165" s="83">
        <f t="shared" ca="1" si="18"/>
        <v>7837689.1104391003</v>
      </c>
      <c r="E165" s="83">
        <f t="shared" ca="1" si="19"/>
        <v>5880266.8895608997</v>
      </c>
      <c r="F165" s="83">
        <f t="shared" ca="1" si="20"/>
        <v>472455806.68439829</v>
      </c>
    </row>
    <row r="166" spans="1:6">
      <c r="A166" s="41">
        <v>16</v>
      </c>
      <c r="B166" s="42">
        <f t="shared" si="12"/>
        <v>43373</v>
      </c>
      <c r="C166" s="83">
        <f t="shared" ca="1" si="15"/>
        <v>13717956</v>
      </c>
      <c r="D166" s="83">
        <f t="shared" ca="1" si="18"/>
        <v>7933646.4868564438</v>
      </c>
      <c r="E166" s="83">
        <f t="shared" ca="1" si="19"/>
        <v>5784309.5131435562</v>
      </c>
      <c r="F166" s="83">
        <f t="shared" ca="1" si="20"/>
        <v>464522160.19754183</v>
      </c>
    </row>
    <row r="167" spans="1:6">
      <c r="A167" s="41">
        <v>17</v>
      </c>
      <c r="B167" s="42">
        <f t="shared" si="12"/>
        <v>43403</v>
      </c>
      <c r="C167" s="83">
        <f t="shared" ca="1" si="15"/>
        <v>13717956</v>
      </c>
      <c r="D167" s="83">
        <f t="shared" ca="1" si="18"/>
        <v>8030778.6761502819</v>
      </c>
      <c r="E167" s="83">
        <f t="shared" ca="1" si="19"/>
        <v>5687177.3238497181</v>
      </c>
      <c r="F167" s="83">
        <f t="shared" ca="1" si="20"/>
        <v>456491381.52139157</v>
      </c>
    </row>
    <row r="168" spans="1:6">
      <c r="A168" s="41">
        <v>18</v>
      </c>
      <c r="B168" s="42">
        <f t="shared" si="12"/>
        <v>43434</v>
      </c>
      <c r="C168" s="83">
        <f t="shared" ca="1" si="15"/>
        <v>13717956</v>
      </c>
      <c r="D168" s="83">
        <f t="shared" ca="1" si="18"/>
        <v>8129100.0616368968</v>
      </c>
      <c r="E168" s="83">
        <f t="shared" ca="1" si="19"/>
        <v>5588855.9383631032</v>
      </c>
      <c r="F168" s="83">
        <f t="shared" ca="1" si="20"/>
        <v>448362281.45975465</v>
      </c>
    </row>
    <row r="169" spans="1:6">
      <c r="A169" s="41">
        <v>19</v>
      </c>
      <c r="B169" s="42">
        <f t="shared" si="12"/>
        <v>43464</v>
      </c>
      <c r="C169" s="83">
        <f t="shared" ca="1" si="15"/>
        <v>13717956</v>
      </c>
      <c r="D169" s="83">
        <f t="shared" ca="1" si="18"/>
        <v>8228625.202728522</v>
      </c>
      <c r="E169" s="83">
        <f t="shared" ca="1" si="19"/>
        <v>5489330.797271478</v>
      </c>
      <c r="F169" s="83">
        <f t="shared" ca="1" si="20"/>
        <v>440133656.25702614</v>
      </c>
    </row>
    <row r="170" spans="1:6">
      <c r="A170" s="41">
        <v>20</v>
      </c>
      <c r="B170" s="42">
        <f t="shared" si="12"/>
        <v>43495</v>
      </c>
      <c r="C170" s="83">
        <f t="shared" ca="1" si="15"/>
        <v>13717956</v>
      </c>
      <c r="D170" s="83">
        <f t="shared" ca="1" si="18"/>
        <v>8329368.8370892908</v>
      </c>
      <c r="E170" s="83">
        <f t="shared" ca="1" si="19"/>
        <v>5388587.1629107092</v>
      </c>
      <c r="F170" s="83">
        <f t="shared" ca="1" si="20"/>
        <v>431804287.41993684</v>
      </c>
    </row>
    <row r="171" spans="1:6">
      <c r="A171" s="41">
        <v>21</v>
      </c>
      <c r="B171" s="42">
        <f t="shared" si="12"/>
        <v>43524</v>
      </c>
      <c r="C171" s="83">
        <f t="shared" ca="1" si="15"/>
        <v>13717956</v>
      </c>
      <c r="D171" s="83">
        <f t="shared" ca="1" si="18"/>
        <v>8431345.8828175943</v>
      </c>
      <c r="E171" s="83">
        <f t="shared" ca="1" si="19"/>
        <v>5286610.1171824057</v>
      </c>
      <c r="F171" s="83">
        <f t="shared" ca="1" si="20"/>
        <v>423372941.53711927</v>
      </c>
    </row>
    <row r="172" spans="1:6">
      <c r="A172" s="41">
        <v>22</v>
      </c>
      <c r="B172" s="42">
        <f t="shared" si="12"/>
        <v>43554</v>
      </c>
      <c r="C172" s="83">
        <f t="shared" ca="1" si="15"/>
        <v>13717956</v>
      </c>
      <c r="D172" s="83">
        <f t="shared" ca="1" si="18"/>
        <v>8534571.4406551421</v>
      </c>
      <c r="E172" s="83">
        <f t="shared" ca="1" si="19"/>
        <v>5183384.5593448589</v>
      </c>
      <c r="F172" s="83">
        <f t="shared" ca="1" si="20"/>
        <v>414838370.09646416</v>
      </c>
    </row>
    <row r="173" spans="1:6">
      <c r="A173" s="41">
        <v>23</v>
      </c>
      <c r="B173" s="42">
        <f t="shared" si="12"/>
        <v>43585</v>
      </c>
      <c r="C173" s="83">
        <f t="shared" ca="1" si="15"/>
        <v>13717956</v>
      </c>
      <c r="D173" s="83">
        <f t="shared" ca="1" si="18"/>
        <v>8639060.7962230816</v>
      </c>
      <c r="E173" s="83">
        <f t="shared" ca="1" si="19"/>
        <v>5078895.2037769174</v>
      </c>
      <c r="F173" s="83">
        <f t="shared" ca="1" si="20"/>
        <v>406199309.30024105</v>
      </c>
    </row>
    <row r="174" spans="1:6">
      <c r="A174" s="41">
        <v>24</v>
      </c>
      <c r="B174" s="42">
        <f t="shared" si="12"/>
        <v>43615</v>
      </c>
      <c r="C174" s="83">
        <f t="shared" ca="1" si="15"/>
        <v>13717956</v>
      </c>
      <c r="D174" s="83">
        <f t="shared" ca="1" si="18"/>
        <v>8744829.4222854972</v>
      </c>
      <c r="E174" s="83">
        <f t="shared" ca="1" si="19"/>
        <v>4973126.5777145019</v>
      </c>
      <c r="F174" s="83">
        <f t="shared" ca="1" si="20"/>
        <v>397454479.87795556</v>
      </c>
    </row>
    <row r="175" spans="1:6">
      <c r="A175" s="41">
        <v>25</v>
      </c>
      <c r="B175" s="42">
        <f t="shared" si="12"/>
        <v>43646</v>
      </c>
      <c r="C175" s="83">
        <f t="shared" ca="1" si="15"/>
        <v>13717956</v>
      </c>
      <c r="D175" s="83">
        <f t="shared" ca="1" si="18"/>
        <v>8851892.9810405988</v>
      </c>
      <c r="E175" s="83">
        <f t="shared" ca="1" si="19"/>
        <v>4866063.0189594012</v>
      </c>
      <c r="F175" s="83">
        <f t="shared" ca="1" si="20"/>
        <v>388602586.89691496</v>
      </c>
    </row>
    <row r="176" spans="1:6">
      <c r="A176" s="41">
        <v>26</v>
      </c>
      <c r="B176" s="42">
        <f t="shared" si="12"/>
        <v>43676</v>
      </c>
      <c r="C176" s="83">
        <f t="shared" ca="1" si="15"/>
        <v>13717956</v>
      </c>
      <c r="D176" s="83">
        <f t="shared" ca="1" si="18"/>
        <v>8960267.3264399879</v>
      </c>
      <c r="E176" s="83">
        <f t="shared" ca="1" si="19"/>
        <v>4757688.6735600131</v>
      </c>
      <c r="F176" s="83">
        <f t="shared" ca="1" si="20"/>
        <v>379642319.57047498</v>
      </c>
    </row>
    <row r="177" spans="1:6">
      <c r="A177" s="41">
        <v>27</v>
      </c>
      <c r="B177" s="42">
        <f t="shared" si="12"/>
        <v>43707</v>
      </c>
      <c r="C177" s="83">
        <f t="shared" ca="1" si="15"/>
        <v>13717956</v>
      </c>
      <c r="D177" s="83">
        <f t="shared" ca="1" si="18"/>
        <v>9069968.506536305</v>
      </c>
      <c r="E177" s="83">
        <f t="shared" ca="1" si="19"/>
        <v>4647987.493463695</v>
      </c>
      <c r="F177" s="83">
        <f t="shared" ca="1" si="20"/>
        <v>370572351.06393868</v>
      </c>
    </row>
    <row r="178" spans="1:6">
      <c r="A178" s="41">
        <v>28</v>
      </c>
      <c r="B178" s="42">
        <f t="shared" si="12"/>
        <v>43738</v>
      </c>
      <c r="C178" s="83">
        <f t="shared" ca="1" si="15"/>
        <v>13717956</v>
      </c>
      <c r="D178" s="83">
        <f t="shared" ca="1" si="18"/>
        <v>9181012.7658596244</v>
      </c>
      <c r="E178" s="83">
        <f t="shared" ca="1" si="19"/>
        <v>4536943.2341403756</v>
      </c>
      <c r="F178" s="83">
        <f t="shared" ca="1" si="20"/>
        <v>361391338.29807907</v>
      </c>
    </row>
    <row r="179" spans="1:6">
      <c r="A179" s="41">
        <v>29</v>
      </c>
      <c r="B179" s="42">
        <f t="shared" si="12"/>
        <v>43768</v>
      </c>
      <c r="C179" s="83">
        <f t="shared" ca="1" si="15"/>
        <v>13717956</v>
      </c>
      <c r="D179" s="83">
        <f t="shared" ca="1" si="18"/>
        <v>9293416.5478229374</v>
      </c>
      <c r="E179" s="83">
        <f t="shared" ca="1" si="19"/>
        <v>4424539.4521770626</v>
      </c>
      <c r="F179" s="83">
        <f t="shared" ca="1" si="20"/>
        <v>352097921.75025612</v>
      </c>
    </row>
    <row r="180" spans="1:6">
      <c r="A180" s="41">
        <v>30</v>
      </c>
      <c r="B180" s="42">
        <f t="shared" si="12"/>
        <v>43799</v>
      </c>
      <c r="C180" s="83">
        <f t="shared" ca="1" si="15"/>
        <v>13717956</v>
      </c>
      <c r="D180" s="83">
        <f t="shared" ca="1" si="18"/>
        <v>9407196.4971570931</v>
      </c>
      <c r="E180" s="83">
        <f t="shared" ca="1" si="19"/>
        <v>4310759.5028429078</v>
      </c>
      <c r="F180" s="83">
        <f t="shared" ca="1" si="20"/>
        <v>342690725.25309902</v>
      </c>
    </row>
    <row r="181" spans="1:6">
      <c r="A181" s="41">
        <v>31</v>
      </c>
      <c r="B181" s="42">
        <f t="shared" si="12"/>
        <v>43829</v>
      </c>
      <c r="C181" s="83">
        <f t="shared" ca="1" si="15"/>
        <v>13717956</v>
      </c>
      <c r="D181" s="83">
        <f t="shared" ca="1" si="18"/>
        <v>9522369.4623755403</v>
      </c>
      <c r="E181" s="83">
        <f t="shared" ca="1" si="19"/>
        <v>4195586.5376244588</v>
      </c>
      <c r="F181" s="83">
        <f t="shared" ca="1" si="20"/>
        <v>333168355.7907235</v>
      </c>
    </row>
    <row r="182" spans="1:6">
      <c r="A182" s="41">
        <v>32</v>
      </c>
      <c r="B182" s="42">
        <f t="shared" si="12"/>
        <v>43860</v>
      </c>
      <c r="C182" s="83">
        <f t="shared" ca="1" si="15"/>
        <v>13717956</v>
      </c>
      <c r="D182" s="83">
        <f t="shared" ca="1" si="18"/>
        <v>9638952.4982692674</v>
      </c>
      <c r="E182" s="83">
        <f t="shared" ca="1" si="19"/>
        <v>4079003.5017307331</v>
      </c>
      <c r="F182" s="83">
        <f t="shared" ca="1" si="20"/>
        <v>323529403.29245424</v>
      </c>
    </row>
    <row r="183" spans="1:6">
      <c r="A183" s="41">
        <v>33</v>
      </c>
      <c r="B183" s="42">
        <f t="shared" si="12"/>
        <v>43890</v>
      </c>
      <c r="C183" s="83">
        <f t="shared" ca="1" si="15"/>
        <v>13717956</v>
      </c>
      <c r="D183" s="83">
        <f t="shared" ca="1" si="18"/>
        <v>9756962.8684322517</v>
      </c>
      <c r="E183" s="83">
        <f t="shared" ca="1" si="19"/>
        <v>3960993.1315677478</v>
      </c>
      <c r="F183" s="83">
        <f t="shared" ca="1" si="20"/>
        <v>313772440.42402202</v>
      </c>
    </row>
    <row r="184" spans="1:6">
      <c r="A184" s="41">
        <v>34</v>
      </c>
      <c r="B184" s="42">
        <f t="shared" si="12"/>
        <v>43920</v>
      </c>
      <c r="C184" s="83">
        <f t="shared" ca="1" si="15"/>
        <v>13717956</v>
      </c>
      <c r="D184" s="83">
        <f t="shared" ca="1" si="18"/>
        <v>9876418.0478178691</v>
      </c>
      <c r="E184" s="83">
        <f t="shared" ca="1" si="19"/>
        <v>3841537.9521821314</v>
      </c>
      <c r="F184" s="83">
        <f t="shared" ca="1" si="20"/>
        <v>303896022.37620413</v>
      </c>
    </row>
    <row r="185" spans="1:6">
      <c r="A185" s="41">
        <v>35</v>
      </c>
      <c r="B185" s="42">
        <f t="shared" si="12"/>
        <v>43951</v>
      </c>
      <c r="C185" s="83">
        <f t="shared" ca="1" si="15"/>
        <v>13717956</v>
      </c>
      <c r="D185" s="83">
        <f t="shared" ca="1" si="18"/>
        <v>9997335.725326566</v>
      </c>
      <c r="E185" s="83">
        <f t="shared" ca="1" si="19"/>
        <v>3720620.2746734335</v>
      </c>
      <c r="F185" s="83">
        <f t="shared" ca="1" si="20"/>
        <v>293898686.65087759</v>
      </c>
    </row>
    <row r="186" spans="1:6">
      <c r="A186" s="41">
        <v>36</v>
      </c>
      <c r="B186" s="42">
        <f t="shared" si="12"/>
        <v>43981</v>
      </c>
      <c r="C186" s="83">
        <f t="shared" ca="1" si="15"/>
        <v>13717956</v>
      </c>
      <c r="D186" s="83">
        <f t="shared" ca="1" si="18"/>
        <v>10119733.80642524</v>
      </c>
      <c r="E186" s="83">
        <f t="shared" ca="1" si="19"/>
        <v>3598222.1935747601</v>
      </c>
      <c r="F186" s="83">
        <f t="shared" ca="1" si="20"/>
        <v>283778952.84445238</v>
      </c>
    </row>
    <row r="187" spans="1:6">
      <c r="A187" s="41">
        <v>37</v>
      </c>
      <c r="B187" s="42">
        <f t="shared" si="12"/>
        <v>44012</v>
      </c>
      <c r="C187" s="83">
        <f t="shared" ca="1" si="15"/>
        <v>13717956</v>
      </c>
      <c r="D187" s="83">
        <f t="shared" ca="1" si="18"/>
        <v>10243630.415798672</v>
      </c>
      <c r="E187" s="83">
        <f t="shared" ca="1" si="19"/>
        <v>3474325.5842013294</v>
      </c>
      <c r="F187" s="83">
        <f t="shared" ca="1" si="20"/>
        <v>273535322.42865372</v>
      </c>
    </row>
    <row r="188" spans="1:6">
      <c r="A188" s="41">
        <v>38</v>
      </c>
      <c r="B188" s="42">
        <f t="shared" si="12"/>
        <v>44042</v>
      </c>
      <c r="C188" s="83">
        <f t="shared" ca="1" si="15"/>
        <v>13717956</v>
      </c>
      <c r="D188" s="83">
        <f t="shared" ca="1" si="18"/>
        <v>10369043.900033422</v>
      </c>
      <c r="E188" s="83">
        <f t="shared" ca="1" si="19"/>
        <v>3348912.0999665773</v>
      </c>
      <c r="F188" s="83">
        <f t="shared" ca="1" si="20"/>
        <v>263166278.5286203</v>
      </c>
    </row>
    <row r="189" spans="1:6">
      <c r="A189" s="41">
        <v>39</v>
      </c>
      <c r="B189" s="42">
        <f t="shared" si="12"/>
        <v>44073</v>
      </c>
      <c r="C189" s="83">
        <f t="shared" ca="1" si="15"/>
        <v>13717956</v>
      </c>
      <c r="D189" s="83">
        <f t="shared" ca="1" si="18"/>
        <v>10495992.830334604</v>
      </c>
      <c r="E189" s="83">
        <f t="shared" ca="1" si="19"/>
        <v>3221963.1696653953</v>
      </c>
      <c r="F189" s="83">
        <f t="shared" ca="1" si="20"/>
        <v>252670285.6982857</v>
      </c>
    </row>
    <row r="190" spans="1:6">
      <c r="A190" s="41">
        <v>40</v>
      </c>
      <c r="B190" s="42">
        <f t="shared" si="12"/>
        <v>44104</v>
      </c>
      <c r="C190" s="83">
        <f t="shared" ca="1" si="15"/>
        <v>13717956</v>
      </c>
      <c r="D190" s="83">
        <f t="shared" ca="1" si="18"/>
        <v>10624496.00527589</v>
      </c>
      <c r="E190" s="83">
        <f t="shared" ca="1" si="19"/>
        <v>3093459.9947241107</v>
      </c>
      <c r="F190" s="83">
        <f t="shared" ca="1" si="20"/>
        <v>242045789.69300979</v>
      </c>
    </row>
    <row r="191" spans="1:6">
      <c r="A191" s="41">
        <v>41</v>
      </c>
      <c r="B191" s="42">
        <f t="shared" si="12"/>
        <v>44134</v>
      </c>
      <c r="C191" s="83">
        <f t="shared" ca="1" si="15"/>
        <v>13717956</v>
      </c>
      <c r="D191" s="83">
        <f t="shared" ca="1" si="18"/>
        <v>10754572.453583203</v>
      </c>
      <c r="E191" s="83">
        <f t="shared" ca="1" si="19"/>
        <v>2963383.5464167972</v>
      </c>
      <c r="F191" s="83">
        <f t="shared" ca="1" si="20"/>
        <v>231291217.23942658</v>
      </c>
    </row>
    <row r="192" spans="1:6">
      <c r="A192" s="41">
        <v>42</v>
      </c>
      <c r="B192" s="42">
        <f t="shared" si="12"/>
        <v>44165</v>
      </c>
      <c r="C192" s="83">
        <f t="shared" ca="1" si="15"/>
        <v>13717956</v>
      </c>
      <c r="D192" s="83">
        <f t="shared" ca="1" si="18"/>
        <v>10886241.436952494</v>
      </c>
      <c r="E192" s="83">
        <f t="shared" ca="1" si="19"/>
        <v>2831714.5630475064</v>
      </c>
      <c r="F192" s="83">
        <f t="shared" ca="1" si="20"/>
        <v>220404975.80247408</v>
      </c>
    </row>
    <row r="193" spans="1:6">
      <c r="A193" s="41">
        <v>43</v>
      </c>
      <c r="B193" s="42">
        <f t="shared" si="12"/>
        <v>44195</v>
      </c>
      <c r="C193" s="83">
        <f t="shared" ca="1" si="15"/>
        <v>13717956</v>
      </c>
      <c r="D193" s="83">
        <f t="shared" ca="1" si="18"/>
        <v>11019522.452902004</v>
      </c>
      <c r="E193" s="83">
        <f t="shared" ca="1" si="19"/>
        <v>2698433.5470979963</v>
      </c>
      <c r="F193" s="83">
        <f t="shared" ca="1" si="20"/>
        <v>209385453.34957206</v>
      </c>
    </row>
    <row r="194" spans="1:6">
      <c r="A194" s="41">
        <v>44</v>
      </c>
      <c r="B194" s="42">
        <f t="shared" si="12"/>
        <v>44226</v>
      </c>
      <c r="C194" s="83">
        <f t="shared" ca="1" si="15"/>
        <v>13717956</v>
      </c>
      <c r="D194" s="83">
        <f t="shared" ca="1" si="18"/>
        <v>11154435.237659454</v>
      </c>
      <c r="E194" s="83">
        <f t="shared" ca="1" si="19"/>
        <v>2563520.7623405452</v>
      </c>
      <c r="F194" s="83">
        <f t="shared" ca="1" si="20"/>
        <v>198231018.11191261</v>
      </c>
    </row>
    <row r="195" spans="1:6">
      <c r="A195" s="41">
        <v>45</v>
      </c>
      <c r="B195" s="42">
        <f t="shared" si="12"/>
        <v>44255</v>
      </c>
      <c r="C195" s="83">
        <f t="shared" ca="1" si="15"/>
        <v>13717956</v>
      </c>
      <c r="D195" s="83">
        <f t="shared" ca="1" si="18"/>
        <v>11290999.769084586</v>
      </c>
      <c r="E195" s="83">
        <f t="shared" ca="1" si="19"/>
        <v>2426956.2309154137</v>
      </c>
      <c r="F195" s="83">
        <f t="shared" ca="1" si="20"/>
        <v>186940018.34282804</v>
      </c>
    </row>
    <row r="196" spans="1:6">
      <c r="A196" s="41">
        <v>46</v>
      </c>
      <c r="B196" s="42">
        <f t="shared" si="12"/>
        <v>44285</v>
      </c>
      <c r="C196" s="83">
        <f t="shared" ca="1" si="15"/>
        <v>13717956</v>
      </c>
      <c r="D196" s="83">
        <f t="shared" ca="1" si="18"/>
        <v>11429236.269627472</v>
      </c>
      <c r="E196" s="83">
        <f t="shared" ca="1" si="19"/>
        <v>2288719.7303725276</v>
      </c>
      <c r="F196" s="83">
        <f t="shared" ca="1" si="20"/>
        <v>175510782.07320055</v>
      </c>
    </row>
    <row r="197" spans="1:6">
      <c r="A197" s="41">
        <v>47</v>
      </c>
      <c r="B197" s="42">
        <f t="shared" si="12"/>
        <v>44316</v>
      </c>
      <c r="C197" s="83">
        <f t="shared" ca="1" si="15"/>
        <v>13717956</v>
      </c>
      <c r="D197" s="83">
        <f t="shared" ca="1" si="18"/>
        <v>11569165.20932306</v>
      </c>
      <c r="E197" s="83">
        <f t="shared" ca="1" si="19"/>
        <v>2148790.7906769393</v>
      </c>
      <c r="F197" s="83">
        <f t="shared" ca="1" si="20"/>
        <v>163941616.86387751</v>
      </c>
    </row>
    <row r="198" spans="1:6">
      <c r="A198" s="41">
        <v>48</v>
      </c>
      <c r="B198" s="42">
        <f t="shared" si="12"/>
        <v>44346</v>
      </c>
      <c r="C198" s="83">
        <f t="shared" ca="1" si="15"/>
        <v>13717956</v>
      </c>
      <c r="D198" s="83">
        <f t="shared" ca="1" si="18"/>
        <v>11710807.308822367</v>
      </c>
      <c r="E198" s="83">
        <f t="shared" ca="1" si="19"/>
        <v>2007148.6911776327</v>
      </c>
      <c r="F198" s="83">
        <f t="shared" ca="1" si="20"/>
        <v>152230809.55505514</v>
      </c>
    </row>
    <row r="199" spans="1:6">
      <c r="A199" s="41">
        <v>49</v>
      </c>
      <c r="B199" s="42">
        <f t="shared" si="12"/>
        <v>44377</v>
      </c>
      <c r="C199" s="83">
        <f t="shared" ca="1" si="15"/>
        <v>13717956</v>
      </c>
      <c r="D199" s="83">
        <f t="shared" ca="1" si="18"/>
        <v>11854183.542460792</v>
      </c>
      <c r="E199" s="83">
        <f t="shared" ca="1" si="19"/>
        <v>1863772.4575392089</v>
      </c>
      <c r="F199" s="83">
        <f t="shared" ca="1" si="20"/>
        <v>140376626.01259434</v>
      </c>
    </row>
    <row r="200" spans="1:6">
      <c r="A200" s="41">
        <v>50</v>
      </c>
      <c r="B200" s="42">
        <f t="shared" si="12"/>
        <v>44407</v>
      </c>
      <c r="C200" s="83">
        <f t="shared" ca="1" si="15"/>
        <v>13717956</v>
      </c>
      <c r="D200" s="83">
        <f t="shared" ca="1" si="18"/>
        <v>11999315.141363986</v>
      </c>
      <c r="E200" s="83">
        <f t="shared" ca="1" si="19"/>
        <v>1718640.8586360135</v>
      </c>
      <c r="F200" s="83">
        <f t="shared" ca="1" si="20"/>
        <v>128377310.87123036</v>
      </c>
    </row>
    <row r="201" spans="1:6">
      <c r="A201" s="41">
        <v>51</v>
      </c>
      <c r="B201" s="42">
        <f t="shared" si="12"/>
        <v>44438</v>
      </c>
      <c r="C201" s="83">
        <f t="shared" ca="1" si="15"/>
        <v>13717956</v>
      </c>
      <c r="D201" s="83">
        <f t="shared" ca="1" si="18"/>
        <v>12146223.596591765</v>
      </c>
      <c r="E201" s="83">
        <f t="shared" ca="1" si="19"/>
        <v>1571732.4034082342</v>
      </c>
      <c r="F201" s="83">
        <f t="shared" ca="1" si="20"/>
        <v>116231087.27463859</v>
      </c>
    </row>
    <row r="202" spans="1:6">
      <c r="A202" s="41">
        <v>52</v>
      </c>
      <c r="B202" s="42">
        <f t="shared" si="12"/>
        <v>44469</v>
      </c>
      <c r="C202" s="83">
        <f t="shared" ca="1" si="15"/>
        <v>13717956</v>
      </c>
      <c r="D202" s="83">
        <f t="shared" ca="1" si="18"/>
        <v>12294930.662320491</v>
      </c>
      <c r="E202" s="83">
        <f t="shared" ca="1" si="19"/>
        <v>1423025.3376795095</v>
      </c>
      <c r="F202" s="83">
        <f t="shared" ca="1" si="20"/>
        <v>103936156.6123181</v>
      </c>
    </row>
    <row r="203" spans="1:6">
      <c r="A203" s="41">
        <v>53</v>
      </c>
      <c r="B203" s="42">
        <f t="shared" si="12"/>
        <v>44499</v>
      </c>
      <c r="C203" s="83">
        <f t="shared" ca="1" si="15"/>
        <v>13717956</v>
      </c>
      <c r="D203" s="83">
        <f t="shared" ca="1" si="18"/>
        <v>12445458.359064426</v>
      </c>
      <c r="E203" s="83">
        <f t="shared" ca="1" si="19"/>
        <v>1272497.6409355733</v>
      </c>
      <c r="F203" s="83">
        <f t="shared" ca="1" si="20"/>
        <v>91490698.253253669</v>
      </c>
    </row>
    <row r="204" spans="1:6">
      <c r="A204" s="41">
        <v>54</v>
      </c>
      <c r="B204" s="42">
        <f t="shared" si="12"/>
        <v>44530</v>
      </c>
      <c r="C204" s="83">
        <f t="shared" ca="1" si="15"/>
        <v>13717956</v>
      </c>
      <c r="D204" s="83">
        <f t="shared" ca="1" si="18"/>
        <v>12597828.976936538</v>
      </c>
      <c r="E204" s="83">
        <f t="shared" ca="1" si="19"/>
        <v>1120127.0230634625</v>
      </c>
      <c r="F204" s="83">
        <f t="shared" ca="1" si="20"/>
        <v>78892869.276317134</v>
      </c>
    </row>
    <row r="205" spans="1:6">
      <c r="A205" s="41">
        <v>55</v>
      </c>
      <c r="B205" s="42">
        <f t="shared" si="12"/>
        <v>44560</v>
      </c>
      <c r="C205" s="83">
        <f t="shared" ca="1" si="15"/>
        <v>13717956</v>
      </c>
      <c r="D205" s="83">
        <f t="shared" ca="1" si="18"/>
        <v>12752065.0789492</v>
      </c>
      <c r="E205" s="83">
        <f t="shared" ca="1" si="19"/>
        <v>965890.92105080001</v>
      </c>
      <c r="F205" s="83">
        <f t="shared" ca="1" si="20"/>
        <v>66140804.197367936</v>
      </c>
    </row>
    <row r="206" spans="1:6">
      <c r="A206" s="41">
        <v>56</v>
      </c>
      <c r="B206" s="42">
        <f t="shared" si="12"/>
        <v>44591</v>
      </c>
      <c r="C206" s="83">
        <f t="shared" ca="1" si="15"/>
        <v>13717956</v>
      </c>
      <c r="D206" s="83">
        <f t="shared" ca="1" si="18"/>
        <v>12908189.50435533</v>
      </c>
      <c r="E206" s="83">
        <f t="shared" ca="1" si="19"/>
        <v>809766.49564466951</v>
      </c>
      <c r="F206" s="83">
        <f t="shared" ca="1" si="20"/>
        <v>53232614.69301261</v>
      </c>
    </row>
    <row r="207" spans="1:6">
      <c r="A207" s="41">
        <v>57</v>
      </c>
      <c r="B207" s="42">
        <f t="shared" si="12"/>
        <v>44620</v>
      </c>
      <c r="C207" s="83">
        <f t="shared" ca="1" si="15"/>
        <v>13717956</v>
      </c>
      <c r="D207" s="83">
        <f t="shared" ca="1" si="18"/>
        <v>13066225.372030418</v>
      </c>
      <c r="E207" s="83">
        <f t="shared" ca="1" si="19"/>
        <v>651730.62796958187</v>
      </c>
      <c r="F207" s="83">
        <f t="shared" ca="1" si="20"/>
        <v>40166389.320982188</v>
      </c>
    </row>
    <row r="208" spans="1:6">
      <c r="A208" s="41">
        <v>58</v>
      </c>
      <c r="B208" s="42">
        <f t="shared" si="12"/>
        <v>44650</v>
      </c>
      <c r="C208" s="83">
        <f t="shared" ca="1" si="15"/>
        <v>13717956</v>
      </c>
      <c r="D208" s="60">
        <f t="shared" ca="1" si="18"/>
        <v>13226196.083895963</v>
      </c>
      <c r="E208" s="41">
        <f t="shared" ca="1" si="19"/>
        <v>491759.91610403737</v>
      </c>
      <c r="F208" s="41">
        <f t="shared" ca="1" si="20"/>
        <v>26940193.237086225</v>
      </c>
    </row>
    <row r="209" spans="1:6">
      <c r="A209" s="41">
        <v>59</v>
      </c>
      <c r="B209" s="42">
        <f t="shared" si="12"/>
        <v>44681</v>
      </c>
      <c r="C209" s="83">
        <f t="shared" ca="1" si="15"/>
        <v>13717956</v>
      </c>
      <c r="D209" s="60">
        <f t="shared" ca="1" si="18"/>
        <v>13388125.328384826</v>
      </c>
      <c r="E209" s="41">
        <f t="shared" ca="1" si="19"/>
        <v>329830.67161517323</v>
      </c>
      <c r="F209" s="41">
        <f t="shared" ca="1" si="20"/>
        <v>13552067.908701399</v>
      </c>
    </row>
    <row r="210" spans="1:6">
      <c r="A210" s="41">
        <v>60</v>
      </c>
      <c r="B210" s="42">
        <f t="shared" si="12"/>
        <v>44711</v>
      </c>
      <c r="C210" s="83">
        <f t="shared" ca="1" si="15"/>
        <v>13717956</v>
      </c>
      <c r="D210" s="60">
        <f t="shared" ca="1" si="18"/>
        <v>13552037.083949015</v>
      </c>
      <c r="E210" s="41">
        <f t="shared" ca="1" si="19"/>
        <v>165918.91605098484</v>
      </c>
      <c r="F210" s="41">
        <f t="shared" ca="1" si="20"/>
        <v>30.824752384796739</v>
      </c>
    </row>
    <row r="212" spans="1:6">
      <c r="A212" s="46" t="s">
        <v>68</v>
      </c>
      <c r="B212">
        <v>3</v>
      </c>
    </row>
    <row r="213" spans="1:6">
      <c r="A213" s="46" t="s">
        <v>67</v>
      </c>
      <c r="B213" s="46" t="s">
        <v>66</v>
      </c>
      <c r="D213" s="84" t="s">
        <v>72</v>
      </c>
      <c r="E213" s="48">
        <f ca="1">SUM(E217:INDIRECT(CONCATENATE("E",216+B10)))</f>
        <v>250498995.39471662</v>
      </c>
    </row>
    <row r="214" spans="1:6">
      <c r="A214" s="45" t="s">
        <v>65</v>
      </c>
      <c r="B214" s="101">
        <f ca="1">PMT(B9,B10-B212,-INDIRECT(CONCATENATE("F",216+B212)),0,0)</f>
        <v>14227999.919205554</v>
      </c>
      <c r="D214" s="84" t="s">
        <v>71</v>
      </c>
      <c r="E214" s="48">
        <f ca="1">F216+E213</f>
        <v>810995995.39471662</v>
      </c>
    </row>
    <row r="215" spans="1:6">
      <c r="A215" s="44"/>
      <c r="B215" s="44"/>
      <c r="C215" s="44"/>
      <c r="D215" s="44"/>
      <c r="E215" s="44"/>
      <c r="F215" s="43" t="s">
        <v>64</v>
      </c>
    </row>
    <row r="216" spans="1:6">
      <c r="A216" s="43" t="s">
        <v>63</v>
      </c>
      <c r="B216" s="43" t="s">
        <v>62</v>
      </c>
      <c r="C216" s="43" t="s">
        <v>61</v>
      </c>
      <c r="D216" s="43" t="s">
        <v>60</v>
      </c>
      <c r="E216" s="43" t="s">
        <v>59</v>
      </c>
      <c r="F216" s="43">
        <f>$B$3</f>
        <v>560497000</v>
      </c>
    </row>
    <row r="217" spans="1:6">
      <c r="A217" s="41">
        <v>1</v>
      </c>
      <c r="B217" s="42">
        <f t="shared" ref="B217:B276" si="21">EDATE($B$7,$B$6*A217)</f>
        <v>42916</v>
      </c>
      <c r="C217" s="41">
        <v>0</v>
      </c>
      <c r="D217" s="41">
        <f t="shared" ref="D217:D276" si="22">C217-E217</f>
        <v>-6862204.0057899999</v>
      </c>
      <c r="E217" s="41">
        <f t="shared" ref="E217:E276" si="23">F216*$B$9</f>
        <v>6862204.0057899999</v>
      </c>
      <c r="F217" s="41">
        <f t="shared" ref="F217:F228" si="24">F216-D217</f>
        <v>567359204.00579</v>
      </c>
    </row>
    <row r="218" spans="1:6">
      <c r="A218" s="41">
        <v>2</v>
      </c>
      <c r="B218" s="42">
        <f t="shared" si="21"/>
        <v>42946</v>
      </c>
      <c r="C218" s="41">
        <v>0</v>
      </c>
      <c r="D218" s="41">
        <f t="shared" si="22"/>
        <v>-6946218.4497871669</v>
      </c>
      <c r="E218" s="41">
        <f t="shared" si="23"/>
        <v>6946218.4497871669</v>
      </c>
      <c r="F218" s="41">
        <f t="shared" si="24"/>
        <v>574305422.45557714</v>
      </c>
    </row>
    <row r="219" spans="1:6">
      <c r="A219" s="41">
        <v>3</v>
      </c>
      <c r="B219" s="42">
        <f t="shared" si="21"/>
        <v>42977</v>
      </c>
      <c r="C219" s="41">
        <v>0</v>
      </c>
      <c r="D219" s="41">
        <f t="shared" si="22"/>
        <v>-7031261.4885032028</v>
      </c>
      <c r="E219" s="41">
        <f t="shared" si="23"/>
        <v>7031261.4885032028</v>
      </c>
      <c r="F219" s="41">
        <f t="shared" si="24"/>
        <v>581336683.94408035</v>
      </c>
    </row>
    <row r="220" spans="1:6">
      <c r="A220" s="41">
        <v>4</v>
      </c>
      <c r="B220" s="42">
        <f t="shared" si="21"/>
        <v>43008</v>
      </c>
      <c r="C220" s="41">
        <f t="shared" ref="C220:C276" ca="1" si="25">$B$214</f>
        <v>14227999.919205554</v>
      </c>
      <c r="D220" s="41">
        <f t="shared" ca="1" si="22"/>
        <v>7110654.204110302</v>
      </c>
      <c r="E220" s="41">
        <f t="shared" si="23"/>
        <v>7117345.7150952518</v>
      </c>
      <c r="F220" s="41">
        <f t="shared" ca="1" si="24"/>
        <v>574226029.73997009</v>
      </c>
    </row>
    <row r="221" spans="1:6">
      <c r="A221" s="41">
        <v>5</v>
      </c>
      <c r="B221" s="42">
        <f t="shared" si="21"/>
        <v>43038</v>
      </c>
      <c r="C221" s="41">
        <f t="shared" ca="1" si="25"/>
        <v>14227999.919205554</v>
      </c>
      <c r="D221" s="41">
        <f t="shared" ca="1" si="22"/>
        <v>7197710.4412770178</v>
      </c>
      <c r="E221" s="41">
        <f t="shared" ca="1" si="23"/>
        <v>7030289.477928536</v>
      </c>
      <c r="F221" s="41">
        <f t="shared" ca="1" si="24"/>
        <v>567028319.29869306</v>
      </c>
    </row>
    <row r="222" spans="1:6">
      <c r="A222" s="41">
        <v>6</v>
      </c>
      <c r="B222" s="42">
        <f t="shared" si="21"/>
        <v>43069</v>
      </c>
      <c r="C222" s="41">
        <f t="shared" ca="1" si="25"/>
        <v>14227999.919205554</v>
      </c>
      <c r="D222" s="41">
        <f t="shared" ca="1" si="22"/>
        <v>7285832.5140493037</v>
      </c>
      <c r="E222" s="41">
        <f t="shared" ca="1" si="23"/>
        <v>6942167.4051562501</v>
      </c>
      <c r="F222" s="41">
        <f t="shared" ca="1" si="24"/>
        <v>559742486.78464377</v>
      </c>
    </row>
    <row r="223" spans="1:6">
      <c r="A223" s="41">
        <v>7</v>
      </c>
      <c r="B223" s="42">
        <f t="shared" si="21"/>
        <v>43099</v>
      </c>
      <c r="C223" s="41">
        <f t="shared" ca="1" si="25"/>
        <v>14227999.919205554</v>
      </c>
      <c r="D223" s="41">
        <f t="shared" ca="1" si="22"/>
        <v>7375033.4715270856</v>
      </c>
      <c r="E223" s="41">
        <f t="shared" ca="1" si="23"/>
        <v>6852966.4476784682</v>
      </c>
      <c r="F223" s="41">
        <f t="shared" ca="1" si="24"/>
        <v>552367453.31311667</v>
      </c>
    </row>
    <row r="224" spans="1:6">
      <c r="A224" s="41">
        <v>8</v>
      </c>
      <c r="B224" s="42">
        <f t="shared" si="21"/>
        <v>43130</v>
      </c>
      <c r="C224" s="41">
        <f t="shared" ca="1" si="25"/>
        <v>14227999.919205554</v>
      </c>
      <c r="D224" s="41">
        <f t="shared" ca="1" si="22"/>
        <v>7465326.5225713346</v>
      </c>
      <c r="E224" s="41">
        <f t="shared" ca="1" si="23"/>
        <v>6762673.3966342192</v>
      </c>
      <c r="F224" s="41">
        <f t="shared" ca="1" si="24"/>
        <v>544902126.79054534</v>
      </c>
    </row>
    <row r="225" spans="1:6">
      <c r="A225" s="41">
        <v>9</v>
      </c>
      <c r="B225" s="42">
        <f t="shared" si="21"/>
        <v>43159</v>
      </c>
      <c r="C225" s="41">
        <f t="shared" ca="1" si="25"/>
        <v>14227999.919205554</v>
      </c>
      <c r="D225" s="41">
        <f t="shared" ca="1" si="22"/>
        <v>7556725.0377600314</v>
      </c>
      <c r="E225" s="41">
        <f t="shared" ca="1" si="23"/>
        <v>6671274.8814455224</v>
      </c>
      <c r="F225" s="41">
        <f t="shared" ca="1" si="24"/>
        <v>537345401.75278533</v>
      </c>
    </row>
    <row r="226" spans="1:6">
      <c r="A226" s="41">
        <v>10</v>
      </c>
      <c r="B226" s="42">
        <f t="shared" si="21"/>
        <v>43189</v>
      </c>
      <c r="C226" s="41">
        <f t="shared" ca="1" si="25"/>
        <v>14227999.919205554</v>
      </c>
      <c r="D226" s="41">
        <f t="shared" ca="1" si="22"/>
        <v>7649242.5513680801</v>
      </c>
      <c r="E226" s="41">
        <f t="shared" ca="1" si="23"/>
        <v>6578757.3678374738</v>
      </c>
      <c r="F226" s="41">
        <f t="shared" ca="1" si="24"/>
        <v>529696159.20141727</v>
      </c>
    </row>
    <row r="227" spans="1:6">
      <c r="A227" s="41">
        <v>11</v>
      </c>
      <c r="B227" s="42">
        <f t="shared" si="21"/>
        <v>43220</v>
      </c>
      <c r="C227" s="41">
        <f t="shared" ca="1" si="25"/>
        <v>14227999.919205554</v>
      </c>
      <c r="D227" s="41">
        <f t="shared" ca="1" si="22"/>
        <v>7742892.7633714583</v>
      </c>
      <c r="E227" s="41">
        <f t="shared" ca="1" si="23"/>
        <v>6485107.1558340956</v>
      </c>
      <c r="F227" s="41">
        <f t="shared" ca="1" si="24"/>
        <v>521953266.4380458</v>
      </c>
    </row>
    <row r="228" spans="1:6">
      <c r="A228" s="41">
        <v>12</v>
      </c>
      <c r="B228" s="42">
        <f t="shared" si="21"/>
        <v>43250</v>
      </c>
      <c r="C228" s="41">
        <f t="shared" ca="1" si="25"/>
        <v>14227999.919205554</v>
      </c>
      <c r="D228" s="41">
        <f t="shared" ca="1" si="22"/>
        <v>7837689.5414759088</v>
      </c>
      <c r="E228" s="41">
        <f t="shared" ca="1" si="23"/>
        <v>6390310.377729645</v>
      </c>
      <c r="F228" s="41">
        <f t="shared" ca="1" si="24"/>
        <v>514115576.89656991</v>
      </c>
    </row>
    <row r="229" spans="1:6">
      <c r="A229" s="41">
        <v>13</v>
      </c>
      <c r="B229" s="42">
        <f t="shared" si="21"/>
        <v>43281</v>
      </c>
      <c r="C229" s="41">
        <f t="shared" ca="1" si="25"/>
        <v>14227999.919205554</v>
      </c>
      <c r="D229" s="41">
        <f t="shared" ca="1" si="22"/>
        <v>7933646.923170466</v>
      </c>
      <c r="E229" s="41">
        <f t="shared" ca="1" si="23"/>
        <v>6294352.9960350879</v>
      </c>
      <c r="F229" s="41">
        <f t="shared" ref="F229:F276" ca="1" si="26">F228-D229</f>
        <v>506181929.97339946</v>
      </c>
    </row>
    <row r="230" spans="1:6">
      <c r="A230" s="41">
        <v>14</v>
      </c>
      <c r="B230" s="42">
        <f t="shared" si="21"/>
        <v>43311</v>
      </c>
      <c r="C230" s="41">
        <f t="shared" ca="1" si="25"/>
        <v>14227999.919205554</v>
      </c>
      <c r="D230" s="41">
        <f t="shared" ca="1" si="22"/>
        <v>8030779.1178061264</v>
      </c>
      <c r="E230" s="41">
        <f t="shared" ca="1" si="23"/>
        <v>6197220.8013994275</v>
      </c>
      <c r="F230" s="41">
        <f t="shared" ca="1" si="26"/>
        <v>498151150.85559332</v>
      </c>
    </row>
    <row r="231" spans="1:6">
      <c r="A231" s="41">
        <v>15</v>
      </c>
      <c r="B231" s="42">
        <f t="shared" si="21"/>
        <v>43342</v>
      </c>
      <c r="C231" s="41">
        <f t="shared" ca="1" si="25"/>
        <v>14227999.919205554</v>
      </c>
      <c r="D231" s="41">
        <f t="shared" ca="1" si="22"/>
        <v>8129100.5086999647</v>
      </c>
      <c r="E231" s="41">
        <f t="shared" ca="1" si="23"/>
        <v>6098899.4105055891</v>
      </c>
      <c r="F231" s="41">
        <f t="shared" ca="1" si="26"/>
        <v>490022050.34689337</v>
      </c>
    </row>
    <row r="232" spans="1:6">
      <c r="A232" s="41">
        <v>16</v>
      </c>
      <c r="B232" s="42">
        <f t="shared" si="21"/>
        <v>43373</v>
      </c>
      <c r="C232" s="41">
        <f t="shared" ca="1" si="25"/>
        <v>14227999.919205554</v>
      </c>
      <c r="D232" s="41">
        <f t="shared" ca="1" si="22"/>
        <v>8228625.6552650137</v>
      </c>
      <c r="E232" s="41">
        <f t="shared" ca="1" si="23"/>
        <v>5999374.2639405401</v>
      </c>
      <c r="F232" s="41">
        <f t="shared" ca="1" si="26"/>
        <v>481793424.69162834</v>
      </c>
    </row>
    <row r="233" spans="1:6">
      <c r="A233" s="41">
        <v>17</v>
      </c>
      <c r="B233" s="42">
        <f t="shared" si="21"/>
        <v>43403</v>
      </c>
      <c r="C233" s="41">
        <f t="shared" ca="1" si="25"/>
        <v>14227999.919205554</v>
      </c>
      <c r="D233" s="41">
        <f t="shared" ca="1" si="22"/>
        <v>8329369.2951662196</v>
      </c>
      <c r="E233" s="41">
        <f t="shared" ca="1" si="23"/>
        <v>5898630.6240393342</v>
      </c>
      <c r="F233" s="41">
        <f t="shared" ca="1" si="26"/>
        <v>473464055.39646214</v>
      </c>
    </row>
    <row r="234" spans="1:6">
      <c r="A234" s="41">
        <v>18</v>
      </c>
      <c r="B234" s="42">
        <f t="shared" si="21"/>
        <v>43434</v>
      </c>
      <c r="C234" s="41">
        <f t="shared" ca="1" si="25"/>
        <v>14227999.919205554</v>
      </c>
      <c r="D234" s="41">
        <f t="shared" ca="1" si="22"/>
        <v>8431346.3465027902</v>
      </c>
      <c r="E234" s="41">
        <f t="shared" ca="1" si="23"/>
        <v>5796653.5727027636</v>
      </c>
      <c r="F234" s="41">
        <f t="shared" ca="1" si="26"/>
        <v>465032709.04995936</v>
      </c>
    </row>
    <row r="235" spans="1:6">
      <c r="A235" s="41">
        <v>19</v>
      </c>
      <c r="B235" s="42">
        <f t="shared" si="21"/>
        <v>43464</v>
      </c>
      <c r="C235" s="41">
        <f t="shared" ca="1" si="25"/>
        <v>14227999.919205554</v>
      </c>
      <c r="D235" s="41">
        <f t="shared" ca="1" si="22"/>
        <v>8534571.9100172669</v>
      </c>
      <c r="E235" s="41">
        <f t="shared" ca="1" si="23"/>
        <v>5693428.009188286</v>
      </c>
      <c r="F235" s="41">
        <f t="shared" ca="1" si="26"/>
        <v>456498137.13994211</v>
      </c>
    </row>
    <row r="236" spans="1:6">
      <c r="A236" s="41">
        <v>20</v>
      </c>
      <c r="B236" s="42">
        <f t="shared" si="21"/>
        <v>43495</v>
      </c>
      <c r="C236" s="41">
        <f t="shared" ca="1" si="25"/>
        <v>14227999.919205554</v>
      </c>
      <c r="D236" s="41">
        <f t="shared" ca="1" si="22"/>
        <v>8639061.2713316418</v>
      </c>
      <c r="E236" s="41">
        <f t="shared" ca="1" si="23"/>
        <v>5588938.6478739111</v>
      </c>
      <c r="F236" s="41">
        <f t="shared" ca="1" si="26"/>
        <v>447859075.86861044</v>
      </c>
    </row>
    <row r="237" spans="1:6">
      <c r="A237" s="41">
        <v>21</v>
      </c>
      <c r="B237" s="42">
        <f t="shared" si="21"/>
        <v>43524</v>
      </c>
      <c r="C237" s="41">
        <f t="shared" ca="1" si="25"/>
        <v>14227999.919205554</v>
      </c>
      <c r="D237" s="41">
        <f t="shared" ca="1" si="22"/>
        <v>8744829.9032108448</v>
      </c>
      <c r="E237" s="41">
        <f t="shared" ca="1" si="23"/>
        <v>5483170.0159947081</v>
      </c>
      <c r="F237" s="41">
        <f t="shared" ca="1" si="26"/>
        <v>439114245.96539962</v>
      </c>
    </row>
    <row r="238" spans="1:6">
      <c r="A238" s="41">
        <v>22</v>
      </c>
      <c r="B238" s="42">
        <f t="shared" si="21"/>
        <v>43554</v>
      </c>
      <c r="C238" s="41">
        <f t="shared" ca="1" si="25"/>
        <v>14227999.919205554</v>
      </c>
      <c r="D238" s="41">
        <f t="shared" ca="1" si="22"/>
        <v>8851893.4678539485</v>
      </c>
      <c r="E238" s="41">
        <f t="shared" ca="1" si="23"/>
        <v>5376106.4513516054</v>
      </c>
      <c r="F238" s="41">
        <f t="shared" ca="1" si="26"/>
        <v>430262352.49754566</v>
      </c>
    </row>
    <row r="239" spans="1:6">
      <c r="A239" s="41">
        <v>23</v>
      </c>
      <c r="B239" s="42">
        <f t="shared" si="21"/>
        <v>43585</v>
      </c>
      <c r="C239" s="41">
        <f t="shared" ca="1" si="25"/>
        <v>14227999.919205554</v>
      </c>
      <c r="D239" s="41">
        <f t="shared" ca="1" si="22"/>
        <v>8960267.8192134276</v>
      </c>
      <c r="E239" s="41">
        <f t="shared" ca="1" si="23"/>
        <v>5267732.0999921262</v>
      </c>
      <c r="F239" s="41">
        <f t="shared" ca="1" si="26"/>
        <v>421302084.67833221</v>
      </c>
    </row>
    <row r="240" spans="1:6">
      <c r="A240" s="41">
        <v>24</v>
      </c>
      <c r="B240" s="42">
        <f t="shared" si="21"/>
        <v>43615</v>
      </c>
      <c r="C240" s="41">
        <f t="shared" ca="1" si="25"/>
        <v>14227999.919205554</v>
      </c>
      <c r="D240" s="41">
        <f t="shared" ca="1" si="22"/>
        <v>9069969.0053428039</v>
      </c>
      <c r="E240" s="41">
        <f t="shared" ca="1" si="23"/>
        <v>5158030.913862749</v>
      </c>
      <c r="F240" s="41">
        <f t="shared" ca="1" si="26"/>
        <v>412232115.67298943</v>
      </c>
    </row>
    <row r="241" spans="1:6">
      <c r="A241" s="41">
        <v>25</v>
      </c>
      <c r="B241" s="42">
        <f t="shared" si="21"/>
        <v>43646</v>
      </c>
      <c r="C241" s="41">
        <f t="shared" ca="1" si="25"/>
        <v>14227999.919205554</v>
      </c>
      <c r="D241" s="41">
        <f t="shared" ca="1" si="22"/>
        <v>9181013.2707730476</v>
      </c>
      <c r="E241" s="41">
        <f t="shared" ca="1" si="23"/>
        <v>5046986.6484325062</v>
      </c>
      <c r="F241" s="41">
        <f t="shared" ca="1" si="26"/>
        <v>403051102.40221637</v>
      </c>
    </row>
    <row r="242" spans="1:6">
      <c r="A242" s="41">
        <v>26</v>
      </c>
      <c r="B242" s="42">
        <f t="shared" si="21"/>
        <v>43676</v>
      </c>
      <c r="C242" s="41">
        <f t="shared" ca="1" si="25"/>
        <v>14227999.919205554</v>
      </c>
      <c r="D242" s="41">
        <f t="shared" ca="1" si="22"/>
        <v>9293417.0589180514</v>
      </c>
      <c r="E242" s="41">
        <f t="shared" ca="1" si="23"/>
        <v>4934582.8602875033</v>
      </c>
      <c r="F242" s="41">
        <f t="shared" ca="1" si="26"/>
        <v>393757685.34329832</v>
      </c>
    </row>
    <row r="243" spans="1:6">
      <c r="A243" s="41">
        <v>27</v>
      </c>
      <c r="B243" s="42">
        <f t="shared" si="21"/>
        <v>43707</v>
      </c>
      <c r="C243" s="41">
        <f t="shared" ca="1" si="25"/>
        <v>14227999.919205554</v>
      </c>
      <c r="D243" s="41">
        <f t="shared" ca="1" si="22"/>
        <v>9407197.0145095773</v>
      </c>
      <c r="E243" s="41">
        <f t="shared" ca="1" si="23"/>
        <v>4820802.9046959756</v>
      </c>
      <c r="F243" s="41">
        <f t="shared" ca="1" si="26"/>
        <v>384350488.32878876</v>
      </c>
    </row>
    <row r="244" spans="1:6">
      <c r="A244" s="41">
        <v>28</v>
      </c>
      <c r="B244" s="42">
        <f t="shared" si="21"/>
        <v>43738</v>
      </c>
      <c r="C244" s="41">
        <f t="shared" ca="1" si="25"/>
        <v>14227999.919205554</v>
      </c>
      <c r="D244" s="41">
        <f t="shared" ca="1" si="22"/>
        <v>9522369.9860620089</v>
      </c>
      <c r="E244" s="41">
        <f t="shared" ca="1" si="23"/>
        <v>4705629.933143544</v>
      </c>
      <c r="F244" s="41">
        <f t="shared" ca="1" si="26"/>
        <v>374828118.34272677</v>
      </c>
    </row>
    <row r="245" spans="1:6">
      <c r="A245" s="41">
        <v>29</v>
      </c>
      <c r="B245" s="42">
        <f t="shared" si="21"/>
        <v>43768</v>
      </c>
      <c r="C245" s="41">
        <f t="shared" ca="1" si="25"/>
        <v>14227999.919205554</v>
      </c>
      <c r="D245" s="41">
        <f t="shared" ca="1" si="22"/>
        <v>9638953.0283672661</v>
      </c>
      <c r="E245" s="41">
        <f t="shared" ca="1" si="23"/>
        <v>4589046.8908382878</v>
      </c>
      <c r="F245" s="41">
        <f t="shared" ca="1" si="26"/>
        <v>365189165.31435949</v>
      </c>
    </row>
    <row r="246" spans="1:6">
      <c r="A246" s="41">
        <v>30</v>
      </c>
      <c r="B246" s="42">
        <f t="shared" si="21"/>
        <v>43799</v>
      </c>
      <c r="C246" s="41">
        <f t="shared" ca="1" si="25"/>
        <v>14227999.919205554</v>
      </c>
      <c r="D246" s="41">
        <f t="shared" ca="1" si="22"/>
        <v>9756963.4050202779</v>
      </c>
      <c r="E246" s="41">
        <f t="shared" ca="1" si="23"/>
        <v>4471036.514185275</v>
      </c>
      <c r="F246" s="41">
        <f t="shared" ca="1" si="26"/>
        <v>355432201.90933919</v>
      </c>
    </row>
    <row r="247" spans="1:6">
      <c r="A247" s="41">
        <v>31</v>
      </c>
      <c r="B247" s="42">
        <f t="shared" si="21"/>
        <v>43829</v>
      </c>
      <c r="C247" s="41">
        <f t="shared" ca="1" si="25"/>
        <v>14227999.919205554</v>
      </c>
      <c r="D247" s="41">
        <f t="shared" ca="1" si="22"/>
        <v>9876418.5909753814</v>
      </c>
      <c r="E247" s="41">
        <f t="shared" ca="1" si="23"/>
        <v>4351581.3282301733</v>
      </c>
      <c r="F247" s="41">
        <f t="shared" ca="1" si="26"/>
        <v>345555783.31836379</v>
      </c>
    </row>
    <row r="248" spans="1:6">
      <c r="A248" s="41">
        <v>32</v>
      </c>
      <c r="B248" s="42">
        <f t="shared" si="21"/>
        <v>43860</v>
      </c>
      <c r="C248" s="41">
        <f t="shared" ca="1" si="25"/>
        <v>14227999.919205554</v>
      </c>
      <c r="D248" s="41">
        <f t="shared" ca="1" si="22"/>
        <v>9997336.2751339935</v>
      </c>
      <c r="E248" s="41">
        <f t="shared" ca="1" si="23"/>
        <v>4230663.6440715604</v>
      </c>
      <c r="F248" s="41">
        <f t="shared" ca="1" si="26"/>
        <v>335558447.04322982</v>
      </c>
    </row>
    <row r="249" spans="1:6">
      <c r="A249" s="41">
        <v>33</v>
      </c>
      <c r="B249" s="42">
        <f t="shared" si="21"/>
        <v>43890</v>
      </c>
      <c r="C249" s="41">
        <f t="shared" ca="1" si="25"/>
        <v>14227999.919205554</v>
      </c>
      <c r="D249" s="41">
        <f t="shared" ca="1" si="22"/>
        <v>10119734.362963999</v>
      </c>
      <c r="E249" s="41">
        <f t="shared" ca="1" si="23"/>
        <v>4108265.5562415556</v>
      </c>
      <c r="F249" s="41">
        <f t="shared" ca="1" si="26"/>
        <v>325438712.68026584</v>
      </c>
    </row>
    <row r="250" spans="1:6">
      <c r="A250" s="41">
        <v>34</v>
      </c>
      <c r="B250" s="42">
        <f t="shared" si="21"/>
        <v>43920</v>
      </c>
      <c r="C250" s="41">
        <f t="shared" ca="1" si="25"/>
        <v>14227999.919205554</v>
      </c>
      <c r="D250" s="41">
        <f t="shared" ca="1" si="22"/>
        <v>10243630.979151171</v>
      </c>
      <c r="E250" s="41">
        <f t="shared" ca="1" si="23"/>
        <v>3984368.9400543822</v>
      </c>
      <c r="F250" s="41">
        <f t="shared" ca="1" si="26"/>
        <v>315195081.70111465</v>
      </c>
    </row>
    <row r="251" spans="1:6">
      <c r="A251" s="41">
        <v>35</v>
      </c>
      <c r="B251" s="42">
        <f t="shared" si="21"/>
        <v>43951</v>
      </c>
      <c r="C251" s="41">
        <f t="shared" ca="1" si="25"/>
        <v>14227999.919205554</v>
      </c>
      <c r="D251" s="41">
        <f t="shared" ca="1" si="22"/>
        <v>10369044.470283087</v>
      </c>
      <c r="E251" s="41">
        <f t="shared" ca="1" si="23"/>
        <v>3858955.448922466</v>
      </c>
      <c r="F251" s="41">
        <f t="shared" ca="1" si="26"/>
        <v>304826037.23083156</v>
      </c>
    </row>
    <row r="252" spans="1:6">
      <c r="A252" s="41">
        <v>36</v>
      </c>
      <c r="B252" s="42">
        <f t="shared" si="21"/>
        <v>43981</v>
      </c>
      <c r="C252" s="41">
        <f t="shared" ca="1" si="25"/>
        <v>14227999.919205554</v>
      </c>
      <c r="D252" s="41">
        <f t="shared" ca="1" si="22"/>
        <v>10495993.407565877</v>
      </c>
      <c r="E252" s="41">
        <f t="shared" ca="1" si="23"/>
        <v>3732006.511639677</v>
      </c>
      <c r="F252" s="41">
        <f t="shared" ca="1" si="26"/>
        <v>294330043.82326567</v>
      </c>
    </row>
    <row r="253" spans="1:6">
      <c r="A253" s="41">
        <v>37</v>
      </c>
      <c r="B253" s="42">
        <f t="shared" si="21"/>
        <v>44012</v>
      </c>
      <c r="C253" s="41">
        <f t="shared" ca="1" si="25"/>
        <v>14227999.919205554</v>
      </c>
      <c r="D253" s="41">
        <f t="shared" ca="1" si="22"/>
        <v>10624496.589574244</v>
      </c>
      <c r="E253" s="41">
        <f t="shared" ca="1" si="23"/>
        <v>3603503.329631309</v>
      </c>
      <c r="F253" s="41">
        <f t="shared" ca="1" si="26"/>
        <v>283705547.23369145</v>
      </c>
    </row>
    <row r="254" spans="1:6">
      <c r="A254" s="41">
        <v>38</v>
      </c>
      <c r="B254" s="42">
        <f t="shared" si="21"/>
        <v>44042</v>
      </c>
      <c r="C254" s="41">
        <f t="shared" ca="1" si="25"/>
        <v>14227999.919205554</v>
      </c>
      <c r="D254" s="41">
        <f t="shared" ca="1" si="22"/>
        <v>10754573.045035163</v>
      </c>
      <c r="E254" s="41">
        <f t="shared" ca="1" si="23"/>
        <v>3473426.8741703909</v>
      </c>
      <c r="F254" s="41">
        <f t="shared" ca="1" si="26"/>
        <v>272950974.18865627</v>
      </c>
    </row>
    <row r="255" spans="1:6">
      <c r="A255" s="41">
        <v>39</v>
      </c>
      <c r="B255" s="42">
        <f t="shared" si="21"/>
        <v>44073</v>
      </c>
      <c r="C255" s="41">
        <f t="shared" ca="1" si="25"/>
        <v>14227999.919205554</v>
      </c>
      <c r="D255" s="41">
        <f t="shared" ca="1" si="22"/>
        <v>10886242.035645641</v>
      </c>
      <c r="E255" s="41">
        <f t="shared" ca="1" si="23"/>
        <v>3341757.883559912</v>
      </c>
      <c r="F255" s="41">
        <f t="shared" ca="1" si="26"/>
        <v>262064732.15301064</v>
      </c>
    </row>
    <row r="256" spans="1:6">
      <c r="A256" s="41">
        <v>40</v>
      </c>
      <c r="B256" s="42">
        <f t="shared" si="21"/>
        <v>44104</v>
      </c>
      <c r="C256" s="41">
        <f t="shared" ca="1" si="25"/>
        <v>14227999.919205554</v>
      </c>
      <c r="D256" s="41">
        <f t="shared" ca="1" si="22"/>
        <v>11019523.058924994</v>
      </c>
      <c r="E256" s="41">
        <f t="shared" ca="1" si="23"/>
        <v>3208476.8602805599</v>
      </c>
      <c r="F256" s="41">
        <f t="shared" ca="1" si="26"/>
        <v>251045209.09408563</v>
      </c>
    </row>
    <row r="257" spans="1:6">
      <c r="A257" s="41">
        <v>41</v>
      </c>
      <c r="B257" s="42">
        <f t="shared" si="21"/>
        <v>44134</v>
      </c>
      <c r="C257" s="41">
        <f t="shared" ca="1" si="25"/>
        <v>14227999.919205554</v>
      </c>
      <c r="D257" s="41">
        <f t="shared" ca="1" si="22"/>
        <v>11154435.851102026</v>
      </c>
      <c r="E257" s="41">
        <f t="shared" ca="1" si="23"/>
        <v>3073564.0681035272</v>
      </c>
      <c r="F257" s="41">
        <f t="shared" ca="1" si="26"/>
        <v>239890773.24298361</v>
      </c>
    </row>
    <row r="258" spans="1:6">
      <c r="A258" s="41">
        <v>42</v>
      </c>
      <c r="B258" s="42">
        <f t="shared" si="21"/>
        <v>44165</v>
      </c>
      <c r="C258" s="41">
        <f t="shared" ca="1" si="25"/>
        <v>14227999.919205554</v>
      </c>
      <c r="D258" s="41">
        <f t="shared" ca="1" si="22"/>
        <v>11291000.390037578</v>
      </c>
      <c r="E258" s="41">
        <f t="shared" ca="1" si="23"/>
        <v>2936999.5291679753</v>
      </c>
      <c r="F258" s="41">
        <f t="shared" ca="1" si="26"/>
        <v>228599772.85294604</v>
      </c>
    </row>
    <row r="259" spans="1:6">
      <c r="A259" s="41">
        <v>43</v>
      </c>
      <c r="B259" s="42">
        <f t="shared" si="21"/>
        <v>44195</v>
      </c>
      <c r="C259" s="41">
        <f t="shared" ca="1" si="25"/>
        <v>14227999.919205554</v>
      </c>
      <c r="D259" s="41">
        <f t="shared" ca="1" si="22"/>
        <v>11429236.898182835</v>
      </c>
      <c r="E259" s="41">
        <f t="shared" ca="1" si="23"/>
        <v>2798763.0210227179</v>
      </c>
      <c r="F259" s="41">
        <f t="shared" ca="1" si="26"/>
        <v>217170535.9547632</v>
      </c>
    </row>
    <row r="260" spans="1:6">
      <c r="A260" s="41">
        <v>44</v>
      </c>
      <c r="B260" s="42">
        <f t="shared" si="21"/>
        <v>44226</v>
      </c>
      <c r="C260" s="41">
        <f t="shared" ca="1" si="25"/>
        <v>14227999.919205554</v>
      </c>
      <c r="D260" s="41">
        <f t="shared" ca="1" si="22"/>
        <v>11569165.84557387</v>
      </c>
      <c r="E260" s="41">
        <f t="shared" ca="1" si="23"/>
        <v>2658834.0736316829</v>
      </c>
      <c r="F260" s="41">
        <f t="shared" ca="1" si="26"/>
        <v>205601370.10918933</v>
      </c>
    </row>
    <row r="261" spans="1:6">
      <c r="A261" s="41">
        <v>45</v>
      </c>
      <c r="B261" s="42">
        <f t="shared" si="21"/>
        <v>44255</v>
      </c>
      <c r="C261" s="41">
        <f t="shared" ca="1" si="25"/>
        <v>14227999.919205554</v>
      </c>
      <c r="D261" s="41">
        <f t="shared" ca="1" si="22"/>
        <v>11710807.95286284</v>
      </c>
      <c r="E261" s="41">
        <f t="shared" ca="1" si="23"/>
        <v>2517191.9663427128</v>
      </c>
      <c r="F261" s="41">
        <f t="shared" ca="1" si="26"/>
        <v>193890562.1563265</v>
      </c>
    </row>
    <row r="262" spans="1:6">
      <c r="A262" s="41">
        <v>46</v>
      </c>
      <c r="B262" s="42">
        <f t="shared" si="21"/>
        <v>44285</v>
      </c>
      <c r="C262" s="41">
        <f t="shared" ca="1" si="25"/>
        <v>14227999.919205554</v>
      </c>
      <c r="D262" s="41">
        <f t="shared" ca="1" si="22"/>
        <v>11854184.194386298</v>
      </c>
      <c r="E262" s="41">
        <f t="shared" ca="1" si="23"/>
        <v>2373815.7248192565</v>
      </c>
      <c r="F262" s="41">
        <f t="shared" ca="1" si="26"/>
        <v>182036377.9619402</v>
      </c>
    </row>
    <row r="263" spans="1:6">
      <c r="A263" s="41">
        <v>47</v>
      </c>
      <c r="B263" s="42">
        <f t="shared" si="21"/>
        <v>44316</v>
      </c>
      <c r="C263" s="41">
        <f t="shared" ca="1" si="25"/>
        <v>14227999.919205554</v>
      </c>
      <c r="D263" s="41">
        <f t="shared" ca="1" si="22"/>
        <v>11999315.801271062</v>
      </c>
      <c r="E263" s="41">
        <f t="shared" ca="1" si="23"/>
        <v>2228684.117934491</v>
      </c>
      <c r="F263" s="41">
        <f t="shared" ca="1" si="26"/>
        <v>170037062.16066915</v>
      </c>
    </row>
    <row r="264" spans="1:6">
      <c r="A264" s="41">
        <v>48</v>
      </c>
      <c r="B264" s="42">
        <f t="shared" si="21"/>
        <v>44346</v>
      </c>
      <c r="C264" s="41">
        <f t="shared" ca="1" si="25"/>
        <v>14227999.919205554</v>
      </c>
      <c r="D264" s="41">
        <f t="shared" ca="1" si="22"/>
        <v>12146224.26457813</v>
      </c>
      <c r="E264" s="41">
        <f t="shared" ca="1" si="23"/>
        <v>2081775.6546274237</v>
      </c>
      <c r="F264" s="41">
        <f t="shared" ca="1" si="26"/>
        <v>157890837.89609101</v>
      </c>
    </row>
    <row r="265" spans="1:6">
      <c r="A265" s="41">
        <v>49</v>
      </c>
      <c r="B265" s="42">
        <f t="shared" si="21"/>
        <v>44377</v>
      </c>
      <c r="C265" s="41">
        <f t="shared" ca="1" si="25"/>
        <v>14227999.919205554</v>
      </c>
      <c r="D265" s="41">
        <f t="shared" ca="1" si="22"/>
        <v>12294931.338485058</v>
      </c>
      <c r="E265" s="41">
        <f t="shared" ca="1" si="23"/>
        <v>1933068.580720495</v>
      </c>
      <c r="F265" s="41">
        <f t="shared" ca="1" si="26"/>
        <v>145595906.55760595</v>
      </c>
    </row>
    <row r="266" spans="1:6">
      <c r="A266" s="41">
        <v>50</v>
      </c>
      <c r="B266" s="42">
        <f t="shared" si="21"/>
        <v>44407</v>
      </c>
      <c r="C266" s="41">
        <f t="shared" ca="1" si="25"/>
        <v>14227999.919205554</v>
      </c>
      <c r="D266" s="41">
        <f t="shared" ca="1" si="22"/>
        <v>12445459.043507325</v>
      </c>
      <c r="E266" s="41">
        <f t="shared" ca="1" si="23"/>
        <v>1782540.8756982286</v>
      </c>
      <c r="F266" s="41">
        <f t="shared" ca="1" si="26"/>
        <v>133150447.51409863</v>
      </c>
    </row>
    <row r="267" spans="1:6">
      <c r="A267" s="41">
        <v>51</v>
      </c>
      <c r="B267" s="42">
        <f t="shared" si="21"/>
        <v>44438</v>
      </c>
      <c r="C267" s="41">
        <f t="shared" ca="1" si="25"/>
        <v>14227999.919205554</v>
      </c>
      <c r="D267" s="41">
        <f t="shared" ca="1" si="22"/>
        <v>12597829.669759119</v>
      </c>
      <c r="E267" s="41">
        <f t="shared" ca="1" si="23"/>
        <v>1630170.2494464356</v>
      </c>
      <c r="F267" s="41">
        <f t="shared" ca="1" si="26"/>
        <v>120552617.8443395</v>
      </c>
    </row>
    <row r="268" spans="1:6">
      <c r="A268" s="41">
        <v>52</v>
      </c>
      <c r="B268" s="42">
        <f t="shared" si="21"/>
        <v>44469</v>
      </c>
      <c r="C268" s="41">
        <f t="shared" ca="1" si="25"/>
        <v>14227999.919205554</v>
      </c>
      <c r="D268" s="41">
        <f t="shared" ca="1" si="22"/>
        <v>12752065.780254057</v>
      </c>
      <c r="E268" s="41">
        <f t="shared" ca="1" si="23"/>
        <v>1475934.1389514976</v>
      </c>
      <c r="F268" s="41">
        <f t="shared" ca="1" si="26"/>
        <v>107800552.06408545</v>
      </c>
    </row>
    <row r="269" spans="1:6">
      <c r="A269" s="41">
        <v>53</v>
      </c>
      <c r="B269" s="42">
        <f t="shared" si="21"/>
        <v>44499</v>
      </c>
      <c r="C269" s="41">
        <f t="shared" ca="1" si="25"/>
        <v>14227999.919205554</v>
      </c>
      <c r="D269" s="41">
        <f t="shared" ca="1" si="22"/>
        <v>12908190.21424631</v>
      </c>
      <c r="E269" s="41">
        <f t="shared" ca="1" si="23"/>
        <v>1319809.7049592426</v>
      </c>
      <c r="F269" s="41">
        <f t="shared" ca="1" si="26"/>
        <v>94892361.849839151</v>
      </c>
    </row>
    <row r="270" spans="1:6">
      <c r="A270" s="41">
        <v>54</v>
      </c>
      <c r="B270" s="42">
        <f t="shared" si="21"/>
        <v>44530</v>
      </c>
      <c r="C270" s="41">
        <f t="shared" ca="1" si="25"/>
        <v>14227999.919205554</v>
      </c>
      <c r="D270" s="41">
        <f t="shared" ca="1" si="22"/>
        <v>13066226.090612644</v>
      </c>
      <c r="E270" s="41">
        <f t="shared" ca="1" si="23"/>
        <v>1161773.8285929102</v>
      </c>
      <c r="F270" s="41">
        <f t="shared" ca="1" si="26"/>
        <v>81826135.759226501</v>
      </c>
    </row>
    <row r="271" spans="1:6">
      <c r="A271" s="41">
        <v>55</v>
      </c>
      <c r="B271" s="42">
        <f t="shared" si="21"/>
        <v>44560</v>
      </c>
      <c r="C271" s="41">
        <f t="shared" ca="1" si="25"/>
        <v>14227999.919205554</v>
      </c>
      <c r="D271" s="41">
        <f t="shared" ca="1" si="22"/>
        <v>13226196.81127584</v>
      </c>
      <c r="E271" s="41">
        <f t="shared" ca="1" si="23"/>
        <v>1001803.1079297132</v>
      </c>
      <c r="F271" s="41">
        <f t="shared" ca="1" si="26"/>
        <v>68599938.947950661</v>
      </c>
    </row>
    <row r="272" spans="1:6">
      <c r="A272" s="41">
        <v>56</v>
      </c>
      <c r="B272" s="42">
        <f t="shared" si="21"/>
        <v>44591</v>
      </c>
      <c r="C272" s="41">
        <f t="shared" ca="1" si="25"/>
        <v>14227999.919205554</v>
      </c>
      <c r="D272" s="41">
        <f t="shared" ca="1" si="22"/>
        <v>13388126.064670067</v>
      </c>
      <c r="E272" s="41">
        <f t="shared" ca="1" si="23"/>
        <v>839873.85453548632</v>
      </c>
      <c r="F272" s="41">
        <f t="shared" ca="1" si="26"/>
        <v>55211812.88328059</v>
      </c>
    </row>
    <row r="273" spans="1:6">
      <c r="A273" s="41">
        <v>57</v>
      </c>
      <c r="B273" s="42">
        <f t="shared" si="21"/>
        <v>44620</v>
      </c>
      <c r="C273" s="41">
        <f t="shared" ca="1" si="25"/>
        <v>14227999.919205554</v>
      </c>
      <c r="D273" s="41">
        <f t="shared" ca="1" si="22"/>
        <v>13552037.829248648</v>
      </c>
      <c r="E273" s="41">
        <f t="shared" ca="1" si="23"/>
        <v>675962.08995690604</v>
      </c>
      <c r="F273" s="41">
        <f t="shared" ca="1" si="26"/>
        <v>41659775.054031938</v>
      </c>
    </row>
    <row r="274" spans="1:6">
      <c r="A274" s="41">
        <v>58</v>
      </c>
      <c r="B274" s="42">
        <f t="shared" si="21"/>
        <v>44650</v>
      </c>
      <c r="C274" s="41">
        <f t="shared" ca="1" si="25"/>
        <v>14227999.919205554</v>
      </c>
      <c r="D274" s="41">
        <f t="shared" ca="1" si="22"/>
        <v>13717956.377034787</v>
      </c>
      <c r="E274" s="41">
        <f t="shared" ca="1" si="23"/>
        <v>510043.5421707668</v>
      </c>
      <c r="F274" s="41">
        <f t="shared" ca="1" si="26"/>
        <v>27941818.676997151</v>
      </c>
    </row>
    <row r="275" spans="1:6">
      <c r="A275" s="41">
        <v>59</v>
      </c>
      <c r="B275" s="42">
        <f t="shared" si="21"/>
        <v>44681</v>
      </c>
      <c r="C275" s="41">
        <f t="shared" ca="1" si="25"/>
        <v>14227999.919205554</v>
      </c>
      <c r="D275" s="41">
        <f t="shared" ca="1" si="22"/>
        <v>13885906.27721577</v>
      </c>
      <c r="E275" s="41">
        <f t="shared" ca="1" si="23"/>
        <v>342093.6419897835</v>
      </c>
      <c r="F275" s="41">
        <f t="shared" ca="1" si="26"/>
        <v>14055912.399781382</v>
      </c>
    </row>
    <row r="276" spans="1:6">
      <c r="A276" s="41">
        <v>60</v>
      </c>
      <c r="B276" s="42">
        <f t="shared" si="21"/>
        <v>44711</v>
      </c>
      <c r="C276" s="41">
        <f t="shared" ca="1" si="25"/>
        <v>14227999.919205554</v>
      </c>
      <c r="D276" s="41">
        <f t="shared" ca="1" si="22"/>
        <v>14055912.399781162</v>
      </c>
      <c r="E276" s="41">
        <f t="shared" ca="1" si="23"/>
        <v>172087.51942439144</v>
      </c>
      <c r="F276" s="41">
        <f t="shared" ca="1" si="26"/>
        <v>2.1979212760925293E-7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08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2" t="s">
        <v>88</v>
      </c>
      <c r="B1" s="112"/>
      <c r="C1" s="112"/>
      <c r="D1" s="112"/>
      <c r="E1" s="112"/>
      <c r="F1" s="112"/>
    </row>
    <row r="3" spans="1:6">
      <c r="A3" s="69" t="s">
        <v>33</v>
      </c>
      <c r="B3" s="82">
        <f>3693580</f>
        <v>3693580</v>
      </c>
      <c r="C3" s="69" t="s">
        <v>87</v>
      </c>
      <c r="E3" s="80" t="s">
        <v>86</v>
      </c>
      <c r="F3" s="76"/>
    </row>
    <row r="4" spans="1:6">
      <c r="A4" s="69" t="s">
        <v>34</v>
      </c>
      <c r="B4" s="81">
        <v>0.1</v>
      </c>
      <c r="C4" s="69" t="s">
        <v>85</v>
      </c>
      <c r="D4" s="69"/>
      <c r="E4" s="80" t="s">
        <v>84</v>
      </c>
      <c r="F4" s="76"/>
    </row>
    <row r="5" spans="1:6">
      <c r="A5" s="69" t="s">
        <v>35</v>
      </c>
      <c r="B5" s="69">
        <v>12</v>
      </c>
      <c r="C5" s="69" t="s">
        <v>83</v>
      </c>
      <c r="D5" s="69" t="s">
        <v>89</v>
      </c>
      <c r="E5" s="69"/>
      <c r="F5" s="76"/>
    </row>
    <row r="6" spans="1:6">
      <c r="A6" s="69" t="s">
        <v>36</v>
      </c>
      <c r="B6" s="69">
        <v>1</v>
      </c>
      <c r="C6" s="69" t="s">
        <v>82</v>
      </c>
      <c r="D6" s="69"/>
      <c r="E6" s="69"/>
      <c r="F6" s="76"/>
    </row>
    <row r="7" spans="1:6">
      <c r="A7" s="69" t="s">
        <v>37</v>
      </c>
      <c r="B7" s="79">
        <v>44562</v>
      </c>
      <c r="C7" s="69"/>
      <c r="D7" s="69"/>
      <c r="E7" s="69"/>
      <c r="F7" s="76"/>
    </row>
    <row r="8" spans="1:6">
      <c r="A8" s="69"/>
      <c r="B8" s="69"/>
      <c r="C8" s="69"/>
      <c r="D8" s="69"/>
      <c r="E8" s="69"/>
      <c r="F8" s="76"/>
    </row>
    <row r="9" spans="1:6">
      <c r="A9" s="69" t="s">
        <v>38</v>
      </c>
      <c r="B9" s="78">
        <f>B4/(52/B6)</f>
        <v>1.9230769230769232E-3</v>
      </c>
      <c r="C9" s="69" t="s">
        <v>81</v>
      </c>
      <c r="D9" s="69"/>
      <c r="F9" s="76"/>
    </row>
    <row r="10" spans="1:6">
      <c r="A10" s="69" t="s">
        <v>39</v>
      </c>
      <c r="B10" s="77">
        <f>52</f>
        <v>52</v>
      </c>
      <c r="C10" s="69" t="s">
        <v>80</v>
      </c>
      <c r="D10" s="69"/>
      <c r="E10" s="69"/>
      <c r="F10" s="76"/>
    </row>
    <row r="11" spans="1:6">
      <c r="A11" s="69" t="s">
        <v>79</v>
      </c>
      <c r="B11" s="77">
        <f>B3*-1</f>
        <v>-3693580</v>
      </c>
      <c r="C11" s="69" t="s">
        <v>78</v>
      </c>
      <c r="D11" s="69"/>
      <c r="E11" s="69"/>
      <c r="F11" s="76"/>
    </row>
    <row r="12" spans="1:6">
      <c r="A12" s="69" t="s">
        <v>40</v>
      </c>
      <c r="B12" s="77">
        <v>0</v>
      </c>
      <c r="C12" s="69" t="s">
        <v>77</v>
      </c>
      <c r="D12" s="69"/>
      <c r="E12" s="69"/>
      <c r="F12" s="76"/>
    </row>
    <row r="13" spans="1:6">
      <c r="A13" s="67" t="s">
        <v>76</v>
      </c>
      <c r="B13" s="67">
        <v>0</v>
      </c>
      <c r="C13" s="67" t="s">
        <v>75</v>
      </c>
      <c r="D13" s="69"/>
      <c r="E13" s="69"/>
      <c r="F13" s="75"/>
    </row>
    <row r="14" spans="1:6">
      <c r="A14" s="67" t="s">
        <v>65</v>
      </c>
      <c r="B14" s="67">
        <f>PMT(B9,B10,B11,B12,B13)</f>
        <v>74709.305733464949</v>
      </c>
      <c r="C14" s="72"/>
      <c r="D14" s="69"/>
      <c r="E14" s="69"/>
      <c r="F14" s="69"/>
    </row>
    <row r="15" spans="1:6">
      <c r="A15" s="66"/>
      <c r="B15" s="66"/>
      <c r="C15" s="66"/>
      <c r="D15" s="66"/>
      <c r="E15" s="66">
        <f>SUM(E17:E28)</f>
        <v>76600.422241118111</v>
      </c>
      <c r="F15" s="65" t="s">
        <v>64</v>
      </c>
    </row>
    <row r="16" spans="1:6">
      <c r="A16" s="65" t="s">
        <v>63</v>
      </c>
      <c r="B16" s="65" t="s">
        <v>62</v>
      </c>
      <c r="C16" s="65" t="s">
        <v>61</v>
      </c>
      <c r="D16" s="65" t="s">
        <v>60</v>
      </c>
      <c r="E16" s="65" t="s">
        <v>59</v>
      </c>
      <c r="F16" s="65">
        <f>B3</f>
        <v>3693580</v>
      </c>
    </row>
    <row r="17" spans="1:6">
      <c r="A17" s="63">
        <v>1</v>
      </c>
      <c r="B17" s="64">
        <f t="shared" ref="B17:B48" si="0">EDATE($B$7,$B$6*A17)</f>
        <v>44593</v>
      </c>
      <c r="C17" s="63">
        <f>B14</f>
        <v>74709.305733464949</v>
      </c>
      <c r="D17" s="63">
        <f t="shared" ref="D17:D48" si="1">C17-E17</f>
        <v>67606.267271926481</v>
      </c>
      <c r="E17" s="63">
        <f t="shared" ref="E17:E48" si="2">F16*$B$9</f>
        <v>7103.0384615384619</v>
      </c>
      <c r="F17" s="63">
        <f t="shared" ref="F17:F48" si="3">F16-D17</f>
        <v>3625973.7327280734</v>
      </c>
    </row>
    <row r="18" spans="1:6">
      <c r="A18" s="63">
        <v>2</v>
      </c>
      <c r="B18" s="64">
        <f t="shared" si="0"/>
        <v>44621</v>
      </c>
      <c r="C18" s="63">
        <f t="shared" ref="C18:C49" si="4">$C$17</f>
        <v>74709.305733464949</v>
      </c>
      <c r="D18" s="63">
        <f t="shared" si="1"/>
        <v>67736.279324372503</v>
      </c>
      <c r="E18" s="63">
        <f t="shared" si="2"/>
        <v>6973.0264090924493</v>
      </c>
      <c r="F18" s="63">
        <f t="shared" si="3"/>
        <v>3558237.4534037011</v>
      </c>
    </row>
    <row r="19" spans="1:6">
      <c r="A19" s="63">
        <v>3</v>
      </c>
      <c r="B19" s="64">
        <f t="shared" si="0"/>
        <v>44652</v>
      </c>
      <c r="C19" s="63">
        <f t="shared" si="4"/>
        <v>74709.305733464949</v>
      </c>
      <c r="D19" s="63">
        <f t="shared" si="1"/>
        <v>67866.541399996291</v>
      </c>
      <c r="E19" s="63">
        <f t="shared" si="2"/>
        <v>6842.7643334686563</v>
      </c>
      <c r="F19" s="63">
        <f t="shared" si="3"/>
        <v>3490370.9120037048</v>
      </c>
    </row>
    <row r="20" spans="1:6">
      <c r="A20" s="63">
        <v>4</v>
      </c>
      <c r="B20" s="64">
        <f t="shared" si="0"/>
        <v>44682</v>
      </c>
      <c r="C20" s="63">
        <f t="shared" si="4"/>
        <v>74709.305733464949</v>
      </c>
      <c r="D20" s="63">
        <f t="shared" si="1"/>
        <v>67997.053979611665</v>
      </c>
      <c r="E20" s="63">
        <f t="shared" si="2"/>
        <v>6712.2517538532793</v>
      </c>
      <c r="F20" s="63">
        <f t="shared" si="3"/>
        <v>3422373.8580240933</v>
      </c>
    </row>
    <row r="21" spans="1:6">
      <c r="A21" s="63">
        <v>5</v>
      </c>
      <c r="B21" s="64">
        <f t="shared" si="0"/>
        <v>44713</v>
      </c>
      <c r="C21" s="63">
        <f t="shared" si="4"/>
        <v>74709.305733464949</v>
      </c>
      <c r="D21" s="63">
        <f t="shared" si="1"/>
        <v>68127.81754495707</v>
      </c>
      <c r="E21" s="63">
        <f t="shared" si="2"/>
        <v>6581.4881885078721</v>
      </c>
      <c r="F21" s="63">
        <f t="shared" si="3"/>
        <v>3354246.0404791362</v>
      </c>
    </row>
    <row r="22" spans="1:6">
      <c r="A22" s="63">
        <v>6</v>
      </c>
      <c r="B22" s="64">
        <f t="shared" si="0"/>
        <v>44743</v>
      </c>
      <c r="C22" s="63">
        <f t="shared" si="4"/>
        <v>74709.305733464949</v>
      </c>
      <c r="D22" s="63">
        <f t="shared" si="1"/>
        <v>68258.832578697373</v>
      </c>
      <c r="E22" s="63">
        <f t="shared" si="2"/>
        <v>6450.4731547675701</v>
      </c>
      <c r="F22" s="63">
        <f t="shared" si="3"/>
        <v>3285987.2079004389</v>
      </c>
    </row>
    <row r="23" spans="1:6">
      <c r="A23" s="63">
        <v>7</v>
      </c>
      <c r="B23" s="64">
        <f t="shared" si="0"/>
        <v>44774</v>
      </c>
      <c r="C23" s="63">
        <f t="shared" si="4"/>
        <v>74709.305733464949</v>
      </c>
      <c r="D23" s="63">
        <f t="shared" si="1"/>
        <v>68390.099564425647</v>
      </c>
      <c r="E23" s="63">
        <f t="shared" si="2"/>
        <v>6319.2061690393057</v>
      </c>
      <c r="F23" s="63">
        <f t="shared" si="3"/>
        <v>3217597.1083360133</v>
      </c>
    </row>
    <row r="24" spans="1:6">
      <c r="A24" s="63">
        <v>8</v>
      </c>
      <c r="B24" s="64">
        <f t="shared" si="0"/>
        <v>44805</v>
      </c>
      <c r="C24" s="63">
        <f t="shared" si="4"/>
        <v>74709.305733464949</v>
      </c>
      <c r="D24" s="63">
        <f t="shared" si="1"/>
        <v>68521.618986664922</v>
      </c>
      <c r="E24" s="63">
        <f t="shared" si="2"/>
        <v>6187.6867468000255</v>
      </c>
      <c r="F24" s="63">
        <f t="shared" si="3"/>
        <v>3149075.4893493485</v>
      </c>
    </row>
    <row r="25" spans="1:6">
      <c r="A25" s="63">
        <v>9</v>
      </c>
      <c r="B25" s="64">
        <f t="shared" si="0"/>
        <v>44835</v>
      </c>
      <c r="C25" s="63">
        <f t="shared" si="4"/>
        <v>74709.305733464949</v>
      </c>
      <c r="D25" s="63">
        <f t="shared" si="1"/>
        <v>68653.391330870043</v>
      </c>
      <c r="E25" s="63">
        <f t="shared" si="2"/>
        <v>6055.9144025949008</v>
      </c>
      <c r="F25" s="63">
        <f t="shared" si="3"/>
        <v>3080422.0980184786</v>
      </c>
    </row>
    <row r="26" spans="1:6">
      <c r="A26" s="63">
        <v>10</v>
      </c>
      <c r="B26" s="64">
        <f t="shared" si="0"/>
        <v>44866</v>
      </c>
      <c r="C26" s="63">
        <f t="shared" si="4"/>
        <v>74709.305733464949</v>
      </c>
      <c r="D26" s="63">
        <f t="shared" si="1"/>
        <v>68785.417083429405</v>
      </c>
      <c r="E26" s="63">
        <f t="shared" si="2"/>
        <v>5923.8886500355366</v>
      </c>
      <c r="F26" s="63">
        <f t="shared" si="3"/>
        <v>3011636.6809350494</v>
      </c>
    </row>
    <row r="27" spans="1:6">
      <c r="A27" s="63">
        <v>11</v>
      </c>
      <c r="B27" s="64">
        <f t="shared" si="0"/>
        <v>44896</v>
      </c>
      <c r="C27" s="63">
        <f t="shared" si="4"/>
        <v>74709.305733464949</v>
      </c>
      <c r="D27" s="63">
        <f t="shared" si="1"/>
        <v>68917.696731666772</v>
      </c>
      <c r="E27" s="63">
        <f t="shared" si="2"/>
        <v>5791.6090017981724</v>
      </c>
      <c r="F27" s="63">
        <f t="shared" si="3"/>
        <v>2942718.9842033829</v>
      </c>
    </row>
    <row r="28" spans="1:6">
      <c r="A28" s="63">
        <v>12</v>
      </c>
      <c r="B28" s="64">
        <f t="shared" si="0"/>
        <v>44927</v>
      </c>
      <c r="C28" s="63">
        <f t="shared" si="4"/>
        <v>74709.305733464949</v>
      </c>
      <c r="D28" s="63">
        <f t="shared" si="1"/>
        <v>69050.230763843065</v>
      </c>
      <c r="E28" s="63">
        <f t="shared" si="2"/>
        <v>5659.07496962189</v>
      </c>
      <c r="F28" s="63">
        <f t="shared" si="3"/>
        <v>2873668.7534395396</v>
      </c>
    </row>
    <row r="29" spans="1:6">
      <c r="A29" s="63">
        <v>13</v>
      </c>
      <c r="B29" s="64">
        <f t="shared" si="0"/>
        <v>44958</v>
      </c>
      <c r="C29" s="63">
        <f t="shared" si="4"/>
        <v>74709.305733464949</v>
      </c>
      <c r="D29" s="63">
        <f t="shared" si="1"/>
        <v>69183.019669158137</v>
      </c>
      <c r="E29" s="63">
        <f t="shared" si="2"/>
        <v>5526.286064306807</v>
      </c>
      <c r="F29" s="63">
        <f t="shared" si="3"/>
        <v>2804485.7337703817</v>
      </c>
    </row>
    <row r="30" spans="1:6">
      <c r="A30" s="63">
        <v>14</v>
      </c>
      <c r="B30" s="64">
        <f t="shared" si="0"/>
        <v>44986</v>
      </c>
      <c r="C30" s="63">
        <f t="shared" si="4"/>
        <v>74709.305733464949</v>
      </c>
      <c r="D30" s="63">
        <f t="shared" si="1"/>
        <v>69316.063937752682</v>
      </c>
      <c r="E30" s="63">
        <f t="shared" si="2"/>
        <v>5393.2417957122725</v>
      </c>
      <c r="F30" s="63">
        <f t="shared" si="3"/>
        <v>2735169.6698326292</v>
      </c>
    </row>
    <row r="31" spans="1:6">
      <c r="A31" s="63">
        <v>15</v>
      </c>
      <c r="B31" s="64">
        <f t="shared" si="0"/>
        <v>45017</v>
      </c>
      <c r="C31" s="63">
        <f t="shared" si="4"/>
        <v>74709.305733464949</v>
      </c>
      <c r="D31" s="63">
        <f t="shared" si="1"/>
        <v>69449.364060709893</v>
      </c>
      <c r="E31" s="63">
        <f t="shared" si="2"/>
        <v>5259.9416727550561</v>
      </c>
      <c r="F31" s="63">
        <f t="shared" si="3"/>
        <v>2665720.3057719194</v>
      </c>
    </row>
    <row r="32" spans="1:6">
      <c r="A32" s="63">
        <v>16</v>
      </c>
      <c r="B32" s="64">
        <f t="shared" si="0"/>
        <v>45047</v>
      </c>
      <c r="C32" s="63">
        <f t="shared" si="4"/>
        <v>74709.305733464949</v>
      </c>
      <c r="D32" s="63">
        <f t="shared" si="1"/>
        <v>69582.92053005741</v>
      </c>
      <c r="E32" s="63">
        <f t="shared" si="2"/>
        <v>5126.385203407538</v>
      </c>
      <c r="F32" s="63">
        <f t="shared" si="3"/>
        <v>2596137.3852418619</v>
      </c>
    </row>
    <row r="33" spans="1:6">
      <c r="A33" s="63">
        <v>17</v>
      </c>
      <c r="B33" s="64">
        <f t="shared" si="0"/>
        <v>45078</v>
      </c>
      <c r="C33" s="63">
        <f t="shared" si="4"/>
        <v>74709.305733464949</v>
      </c>
      <c r="D33" s="63">
        <f t="shared" si="1"/>
        <v>69716.733838769054</v>
      </c>
      <c r="E33" s="63">
        <f t="shared" si="2"/>
        <v>4992.5718946958887</v>
      </c>
      <c r="F33" s="63">
        <f t="shared" si="3"/>
        <v>2526420.6514030928</v>
      </c>
    </row>
    <row r="34" spans="1:6">
      <c r="A34" s="63">
        <v>18</v>
      </c>
      <c r="B34" s="64">
        <f t="shared" si="0"/>
        <v>45108</v>
      </c>
      <c r="C34" s="63">
        <f t="shared" si="4"/>
        <v>74709.305733464949</v>
      </c>
      <c r="D34" s="63">
        <f t="shared" si="1"/>
        <v>69850.804480766688</v>
      </c>
      <c r="E34" s="63">
        <f t="shared" si="2"/>
        <v>4858.5012526982555</v>
      </c>
      <c r="F34" s="63">
        <f t="shared" si="3"/>
        <v>2456569.8469223259</v>
      </c>
    </row>
    <row r="35" spans="1:6">
      <c r="A35" s="63">
        <v>19</v>
      </c>
      <c r="B35" s="64">
        <f t="shared" si="0"/>
        <v>45139</v>
      </c>
      <c r="C35" s="63">
        <f t="shared" si="4"/>
        <v>74709.305733464949</v>
      </c>
      <c r="D35" s="63">
        <f t="shared" si="1"/>
        <v>69985.132950922009</v>
      </c>
      <c r="E35" s="63">
        <f t="shared" si="2"/>
        <v>4724.1727825429343</v>
      </c>
      <c r="F35" s="63">
        <f t="shared" si="3"/>
        <v>2386584.7139714039</v>
      </c>
    </row>
    <row r="36" spans="1:6">
      <c r="A36" s="63">
        <v>20</v>
      </c>
      <c r="B36" s="64">
        <f t="shared" si="0"/>
        <v>45170</v>
      </c>
      <c r="C36" s="63">
        <f t="shared" si="4"/>
        <v>74709.305733464949</v>
      </c>
      <c r="D36" s="63">
        <f t="shared" si="1"/>
        <v>70119.719745058406</v>
      </c>
      <c r="E36" s="63">
        <f t="shared" si="2"/>
        <v>4589.5859884065458</v>
      </c>
      <c r="F36" s="63">
        <f t="shared" si="3"/>
        <v>2316464.9942263453</v>
      </c>
    </row>
    <row r="37" spans="1:6">
      <c r="A37" s="63">
        <v>21</v>
      </c>
      <c r="B37" s="64">
        <f t="shared" si="0"/>
        <v>45200</v>
      </c>
      <c r="C37" s="63">
        <f t="shared" si="4"/>
        <v>74709.305733464949</v>
      </c>
      <c r="D37" s="63">
        <f t="shared" si="1"/>
        <v>70254.565359952743</v>
      </c>
      <c r="E37" s="63">
        <f t="shared" si="2"/>
        <v>4454.7403735122025</v>
      </c>
      <c r="F37" s="63">
        <f t="shared" si="3"/>
        <v>2246210.4288663925</v>
      </c>
    </row>
    <row r="38" spans="1:6">
      <c r="A38" s="63">
        <v>22</v>
      </c>
      <c r="B38" s="64">
        <f t="shared" si="0"/>
        <v>45231</v>
      </c>
      <c r="C38" s="63">
        <f t="shared" si="4"/>
        <v>74709.305733464949</v>
      </c>
      <c r="D38" s="63">
        <f t="shared" si="1"/>
        <v>70389.670293337273</v>
      </c>
      <c r="E38" s="63">
        <f t="shared" si="2"/>
        <v>4319.6354401276776</v>
      </c>
      <c r="F38" s="63">
        <f t="shared" si="3"/>
        <v>2175820.7585730553</v>
      </c>
    </row>
    <row r="39" spans="1:6">
      <c r="A39" s="63">
        <v>23</v>
      </c>
      <c r="B39" s="64">
        <f t="shared" si="0"/>
        <v>45261</v>
      </c>
      <c r="C39" s="63">
        <f t="shared" si="4"/>
        <v>74709.305733464949</v>
      </c>
      <c r="D39" s="63">
        <f t="shared" si="1"/>
        <v>70525.035043901386</v>
      </c>
      <c r="E39" s="63">
        <f t="shared" si="2"/>
        <v>4184.2706895635683</v>
      </c>
      <c r="F39" s="63">
        <f t="shared" si="3"/>
        <v>2105295.723529154</v>
      </c>
    </row>
    <row r="40" spans="1:6">
      <c r="A40" s="63">
        <v>24</v>
      </c>
      <c r="B40" s="64">
        <f t="shared" si="0"/>
        <v>45292</v>
      </c>
      <c r="C40" s="63">
        <f t="shared" si="4"/>
        <v>74709.305733464949</v>
      </c>
      <c r="D40" s="63">
        <f t="shared" si="1"/>
        <v>70660.660111293502</v>
      </c>
      <c r="E40" s="63">
        <f t="shared" si="2"/>
        <v>4048.6456221714502</v>
      </c>
      <c r="F40" s="63">
        <f t="shared" si="3"/>
        <v>2034635.0634178605</v>
      </c>
    </row>
    <row r="41" spans="1:6">
      <c r="A41" s="63">
        <v>25</v>
      </c>
      <c r="B41" s="64">
        <f t="shared" si="0"/>
        <v>45323</v>
      </c>
      <c r="C41" s="63">
        <f t="shared" si="4"/>
        <v>74709.305733464949</v>
      </c>
      <c r="D41" s="63">
        <f t="shared" si="1"/>
        <v>70796.545996122906</v>
      </c>
      <c r="E41" s="63">
        <f t="shared" si="2"/>
        <v>3912.7597373420399</v>
      </c>
      <c r="F41" s="63">
        <f t="shared" si="3"/>
        <v>1963838.5174217375</v>
      </c>
    </row>
    <row r="42" spans="1:6">
      <c r="A42" s="63">
        <v>26</v>
      </c>
      <c r="B42" s="64">
        <f t="shared" si="0"/>
        <v>45352</v>
      </c>
      <c r="C42" s="63">
        <f t="shared" si="4"/>
        <v>74709.305733464949</v>
      </c>
      <c r="D42" s="63">
        <f t="shared" si="1"/>
        <v>70932.693199961606</v>
      </c>
      <c r="E42" s="63">
        <f t="shared" si="2"/>
        <v>3776.6125335033416</v>
      </c>
      <c r="F42" s="63">
        <f t="shared" si="3"/>
        <v>1892905.8242217759</v>
      </c>
    </row>
    <row r="43" spans="1:6">
      <c r="A43" s="63">
        <v>27</v>
      </c>
      <c r="B43" s="64">
        <f t="shared" si="0"/>
        <v>45383</v>
      </c>
      <c r="C43" s="63">
        <f t="shared" si="4"/>
        <v>74709.305733464949</v>
      </c>
      <c r="D43" s="63">
        <f t="shared" si="1"/>
        <v>71069.102225346156</v>
      </c>
      <c r="E43" s="63">
        <f t="shared" si="2"/>
        <v>3640.2035081188001</v>
      </c>
      <c r="F43" s="63">
        <f t="shared" si="3"/>
        <v>1821836.7219964296</v>
      </c>
    </row>
    <row r="44" spans="1:6">
      <c r="A44" s="63">
        <v>28</v>
      </c>
      <c r="B44" s="64">
        <f t="shared" si="0"/>
        <v>45413</v>
      </c>
      <c r="C44" s="63">
        <f t="shared" si="4"/>
        <v>74709.305733464949</v>
      </c>
      <c r="D44" s="63">
        <f t="shared" si="1"/>
        <v>71205.773575779502</v>
      </c>
      <c r="E44" s="63">
        <f t="shared" si="2"/>
        <v>3503.5321576854417</v>
      </c>
      <c r="F44" s="63">
        <f t="shared" si="3"/>
        <v>1750630.9484206501</v>
      </c>
    </row>
    <row r="45" spans="1:6">
      <c r="A45" s="63">
        <v>29</v>
      </c>
      <c r="B45" s="64">
        <f t="shared" si="0"/>
        <v>45444</v>
      </c>
      <c r="C45" s="63">
        <f t="shared" si="4"/>
        <v>74709.305733464949</v>
      </c>
      <c r="D45" s="63">
        <f t="shared" si="1"/>
        <v>71342.707755732932</v>
      </c>
      <c r="E45" s="63">
        <f t="shared" si="2"/>
        <v>3366.5979777320194</v>
      </c>
      <c r="F45" s="63">
        <f t="shared" si="3"/>
        <v>1679288.240664917</v>
      </c>
    </row>
    <row r="46" spans="1:6">
      <c r="A46" s="63">
        <v>30</v>
      </c>
      <c r="B46" s="64">
        <f t="shared" si="0"/>
        <v>45474</v>
      </c>
      <c r="C46" s="63">
        <f t="shared" si="4"/>
        <v>74709.305733464949</v>
      </c>
      <c r="D46" s="63">
        <f t="shared" si="1"/>
        <v>71479.905270647796</v>
      </c>
      <c r="E46" s="63">
        <f t="shared" si="2"/>
        <v>3229.4004628171483</v>
      </c>
      <c r="F46" s="63">
        <f t="shared" si="3"/>
        <v>1607808.3353942693</v>
      </c>
    </row>
    <row r="47" spans="1:6">
      <c r="A47" s="63">
        <v>31</v>
      </c>
      <c r="B47" s="64">
        <f t="shared" si="0"/>
        <v>45505</v>
      </c>
      <c r="C47" s="63">
        <f t="shared" si="4"/>
        <v>74709.305733464949</v>
      </c>
      <c r="D47" s="63">
        <f t="shared" si="1"/>
        <v>71617.36662693751</v>
      </c>
      <c r="E47" s="63">
        <f t="shared" si="2"/>
        <v>3091.9391065274413</v>
      </c>
      <c r="F47" s="63">
        <f t="shared" si="3"/>
        <v>1536190.9687673319</v>
      </c>
    </row>
    <row r="48" spans="1:6">
      <c r="A48" s="63">
        <v>32</v>
      </c>
      <c r="B48" s="64">
        <f t="shared" si="0"/>
        <v>45536</v>
      </c>
      <c r="C48" s="63">
        <f t="shared" si="4"/>
        <v>74709.305733464949</v>
      </c>
      <c r="D48" s="63">
        <f t="shared" si="1"/>
        <v>71755.092331989305</v>
      </c>
      <c r="E48" s="63">
        <f t="shared" si="2"/>
        <v>2954.2134014756384</v>
      </c>
      <c r="F48" s="63">
        <f t="shared" si="3"/>
        <v>1464435.8764353427</v>
      </c>
    </row>
    <row r="49" spans="1:6">
      <c r="A49" s="63">
        <v>33</v>
      </c>
      <c r="B49" s="64">
        <f t="shared" ref="B49:B68" si="5">EDATE($B$7,$B$6*A49)</f>
        <v>45566</v>
      </c>
      <c r="C49" s="63">
        <f t="shared" si="4"/>
        <v>74709.305733464949</v>
      </c>
      <c r="D49" s="63">
        <f t="shared" ref="D49:D68" si="6">C49-E49</f>
        <v>71893.082894166218</v>
      </c>
      <c r="E49" s="63">
        <f t="shared" ref="E49:E68" si="7">F48*$B$9</f>
        <v>2816.2228392987363</v>
      </c>
      <c r="F49" s="63">
        <f t="shared" ref="F49:F68" si="8">F48-D49</f>
        <v>1392542.7935411765</v>
      </c>
    </row>
    <row r="50" spans="1:6">
      <c r="A50" s="63">
        <v>34</v>
      </c>
      <c r="B50" s="64">
        <f t="shared" si="5"/>
        <v>45597</v>
      </c>
      <c r="C50" s="63">
        <f t="shared" ref="C50:C68" si="9">$C$17</f>
        <v>74709.305733464949</v>
      </c>
      <c r="D50" s="63">
        <f t="shared" si="6"/>
        <v>72031.338822808844</v>
      </c>
      <c r="E50" s="63">
        <f t="shared" si="7"/>
        <v>2677.9669106561087</v>
      </c>
      <c r="F50" s="63">
        <f t="shared" si="8"/>
        <v>1320511.4547183677</v>
      </c>
    </row>
    <row r="51" spans="1:6">
      <c r="A51" s="63">
        <v>35</v>
      </c>
      <c r="B51" s="64">
        <f t="shared" si="5"/>
        <v>45627</v>
      </c>
      <c r="C51" s="63">
        <f t="shared" si="9"/>
        <v>74709.305733464949</v>
      </c>
      <c r="D51" s="63">
        <f t="shared" si="6"/>
        <v>72169.860628237322</v>
      </c>
      <c r="E51" s="63">
        <f t="shared" si="7"/>
        <v>2539.4451052276304</v>
      </c>
      <c r="F51" s="63">
        <f t="shared" si="8"/>
        <v>1248341.5940901304</v>
      </c>
    </row>
    <row r="52" spans="1:6">
      <c r="A52" s="63">
        <v>36</v>
      </c>
      <c r="B52" s="64">
        <f t="shared" si="5"/>
        <v>45658</v>
      </c>
      <c r="C52" s="63">
        <f t="shared" si="9"/>
        <v>74709.305733464949</v>
      </c>
      <c r="D52" s="63">
        <f t="shared" si="6"/>
        <v>72308.648821753159</v>
      </c>
      <c r="E52" s="63">
        <f t="shared" si="7"/>
        <v>2400.6569117117892</v>
      </c>
      <c r="F52" s="63">
        <f t="shared" si="8"/>
        <v>1176032.9452683772</v>
      </c>
    </row>
    <row r="53" spans="1:6">
      <c r="A53" s="63">
        <v>37</v>
      </c>
      <c r="B53" s="64">
        <f t="shared" si="5"/>
        <v>45689</v>
      </c>
      <c r="C53" s="63">
        <f t="shared" si="9"/>
        <v>74709.305733464949</v>
      </c>
      <c r="D53" s="63">
        <f t="shared" si="6"/>
        <v>72447.703915641148</v>
      </c>
      <c r="E53" s="63">
        <f t="shared" si="7"/>
        <v>2261.6018178238023</v>
      </c>
      <c r="F53" s="63">
        <f t="shared" si="8"/>
        <v>1103585.241352736</v>
      </c>
    </row>
    <row r="54" spans="1:6">
      <c r="A54" s="63">
        <v>38</v>
      </c>
      <c r="B54" s="64">
        <f t="shared" si="5"/>
        <v>45717</v>
      </c>
      <c r="C54" s="63">
        <f t="shared" si="9"/>
        <v>74709.305733464949</v>
      </c>
      <c r="D54" s="63">
        <f t="shared" si="6"/>
        <v>72587.026423171221</v>
      </c>
      <c r="E54" s="63">
        <f t="shared" si="7"/>
        <v>2122.279310293723</v>
      </c>
      <c r="F54" s="63">
        <f t="shared" si="8"/>
        <v>1030998.2149295649</v>
      </c>
    </row>
    <row r="55" spans="1:6">
      <c r="A55" s="63">
        <v>39</v>
      </c>
      <c r="B55" s="64">
        <f t="shared" si="5"/>
        <v>45748</v>
      </c>
      <c r="C55" s="63">
        <f t="shared" si="9"/>
        <v>74709.305733464949</v>
      </c>
      <c r="D55" s="63">
        <f t="shared" si="6"/>
        <v>72726.616858600406</v>
      </c>
      <c r="E55" s="63">
        <f t="shared" si="7"/>
        <v>1982.6888748645479</v>
      </c>
      <c r="F55" s="63">
        <f t="shared" si="8"/>
        <v>958271.59807096445</v>
      </c>
    </row>
    <row r="56" spans="1:6">
      <c r="A56" s="63">
        <v>40</v>
      </c>
      <c r="B56" s="64">
        <f t="shared" si="5"/>
        <v>45778</v>
      </c>
      <c r="C56" s="63">
        <f t="shared" si="9"/>
        <v>74709.305733464949</v>
      </c>
      <c r="D56" s="63">
        <f t="shared" si="6"/>
        <v>72866.475737174638</v>
      </c>
      <c r="E56" s="63">
        <f t="shared" si="7"/>
        <v>1842.8299962903163</v>
      </c>
      <c r="F56" s="63">
        <f t="shared" si="8"/>
        <v>885405.12233378983</v>
      </c>
    </row>
    <row r="57" spans="1:6">
      <c r="A57" s="63">
        <v>41</v>
      </c>
      <c r="B57" s="64">
        <f t="shared" si="5"/>
        <v>45809</v>
      </c>
      <c r="C57" s="63">
        <f t="shared" si="9"/>
        <v>74709.305733464949</v>
      </c>
      <c r="D57" s="63">
        <f t="shared" si="6"/>
        <v>73006.603575130735</v>
      </c>
      <c r="E57" s="63">
        <f t="shared" si="7"/>
        <v>1702.7021583342114</v>
      </c>
      <c r="F57" s="63">
        <f t="shared" si="8"/>
        <v>812398.51875865913</v>
      </c>
    </row>
    <row r="58" spans="1:6">
      <c r="A58" s="63">
        <v>42</v>
      </c>
      <c r="B58" s="64">
        <f t="shared" si="5"/>
        <v>45839</v>
      </c>
      <c r="C58" s="63">
        <f t="shared" si="9"/>
        <v>74709.305733464949</v>
      </c>
      <c r="D58" s="63">
        <f t="shared" si="6"/>
        <v>73147.000889698291</v>
      </c>
      <c r="E58" s="63">
        <f t="shared" si="7"/>
        <v>1562.3048437666523</v>
      </c>
      <c r="F58" s="63">
        <f t="shared" si="8"/>
        <v>739251.51786896086</v>
      </c>
    </row>
    <row r="59" spans="1:6">
      <c r="A59" s="63">
        <v>43</v>
      </c>
      <c r="B59" s="64">
        <f t="shared" si="5"/>
        <v>45870</v>
      </c>
      <c r="C59" s="63">
        <f t="shared" si="9"/>
        <v>74709.305733464949</v>
      </c>
      <c r="D59" s="63">
        <f t="shared" si="6"/>
        <v>73287.668199101565</v>
      </c>
      <c r="E59" s="63">
        <f t="shared" si="7"/>
        <v>1421.6375343633863</v>
      </c>
      <c r="F59" s="63">
        <f t="shared" si="8"/>
        <v>665963.84966985928</v>
      </c>
    </row>
    <row r="60" spans="1:6">
      <c r="A60" s="63">
        <v>44</v>
      </c>
      <c r="B60" s="64">
        <f t="shared" si="5"/>
        <v>45901</v>
      </c>
      <c r="C60" s="63">
        <f t="shared" si="9"/>
        <v>74709.305733464949</v>
      </c>
      <c r="D60" s="63">
        <f t="shared" si="6"/>
        <v>73428.606022561376</v>
      </c>
      <c r="E60" s="63">
        <f t="shared" si="7"/>
        <v>1280.6997109035756</v>
      </c>
      <c r="F60" s="63">
        <f t="shared" si="8"/>
        <v>592535.24364729784</v>
      </c>
    </row>
    <row r="61" spans="1:6">
      <c r="A61" s="63">
        <v>45</v>
      </c>
      <c r="B61" s="64">
        <f t="shared" si="5"/>
        <v>45931</v>
      </c>
      <c r="C61" s="63">
        <f t="shared" si="9"/>
        <v>74709.305733464949</v>
      </c>
      <c r="D61" s="63">
        <f t="shared" si="6"/>
        <v>73569.814880297068</v>
      </c>
      <c r="E61" s="63">
        <f t="shared" si="7"/>
        <v>1139.4908531678805</v>
      </c>
      <c r="F61" s="63">
        <f t="shared" si="8"/>
        <v>518965.42876700079</v>
      </c>
    </row>
    <row r="62" spans="1:6">
      <c r="A62" s="63">
        <v>46</v>
      </c>
      <c r="B62" s="64">
        <f t="shared" si="5"/>
        <v>45962</v>
      </c>
      <c r="C62" s="63">
        <f t="shared" si="9"/>
        <v>74709.305733464949</v>
      </c>
      <c r="D62" s="63">
        <f t="shared" si="6"/>
        <v>73711.295293528412</v>
      </c>
      <c r="E62" s="63">
        <f t="shared" si="7"/>
        <v>998.01043993654002</v>
      </c>
      <c r="F62" s="63">
        <f t="shared" si="8"/>
        <v>445254.13347347238</v>
      </c>
    </row>
    <row r="63" spans="1:6">
      <c r="A63" s="63">
        <v>47</v>
      </c>
      <c r="B63" s="64">
        <f t="shared" si="5"/>
        <v>45992</v>
      </c>
      <c r="C63" s="63">
        <f t="shared" si="9"/>
        <v>74709.305733464949</v>
      </c>
      <c r="D63" s="63">
        <f t="shared" si="6"/>
        <v>73853.047784477501</v>
      </c>
      <c r="E63" s="63">
        <f t="shared" si="7"/>
        <v>856.25794898744698</v>
      </c>
      <c r="F63" s="63">
        <f t="shared" si="8"/>
        <v>371401.08568899485</v>
      </c>
    </row>
    <row r="64" spans="1:6">
      <c r="A64" s="63">
        <v>48</v>
      </c>
      <c r="B64" s="64">
        <f t="shared" si="5"/>
        <v>46023</v>
      </c>
      <c r="C64" s="63">
        <f t="shared" si="9"/>
        <v>74709.305733464949</v>
      </c>
      <c r="D64" s="63">
        <f t="shared" si="6"/>
        <v>73995.07287637073</v>
      </c>
      <c r="E64" s="63">
        <f t="shared" si="7"/>
        <v>714.23285709422089</v>
      </c>
      <c r="F64" s="63">
        <f t="shared" si="8"/>
        <v>297406.0128126241</v>
      </c>
    </row>
    <row r="65" spans="1:6">
      <c r="A65" s="63">
        <v>49</v>
      </c>
      <c r="B65" s="64">
        <f t="shared" si="5"/>
        <v>46054</v>
      </c>
      <c r="C65" s="63">
        <f t="shared" si="9"/>
        <v>74709.305733464949</v>
      </c>
      <c r="D65" s="63">
        <f t="shared" si="6"/>
        <v>74137.37109344067</v>
      </c>
      <c r="E65" s="63">
        <f t="shared" si="7"/>
        <v>571.9346400242772</v>
      </c>
      <c r="F65" s="63">
        <f t="shared" si="8"/>
        <v>223268.64171918342</v>
      </c>
    </row>
    <row r="66" spans="1:6">
      <c r="A66" s="63">
        <v>50</v>
      </c>
      <c r="B66" s="64">
        <f t="shared" si="5"/>
        <v>46082</v>
      </c>
      <c r="C66" s="63">
        <f t="shared" si="9"/>
        <v>74709.305733464949</v>
      </c>
      <c r="D66" s="63">
        <f t="shared" si="6"/>
        <v>74279.942960928063</v>
      </c>
      <c r="E66" s="63">
        <f t="shared" si="7"/>
        <v>429.36277253689121</v>
      </c>
      <c r="F66" s="63">
        <f t="shared" si="8"/>
        <v>148988.69875825534</v>
      </c>
    </row>
    <row r="67" spans="1:6">
      <c r="A67" s="63">
        <v>51</v>
      </c>
      <c r="B67" s="64">
        <f t="shared" si="5"/>
        <v>46113</v>
      </c>
      <c r="C67" s="63">
        <f t="shared" si="9"/>
        <v>74709.305733464949</v>
      </c>
      <c r="D67" s="63">
        <f t="shared" si="6"/>
        <v>74422.789005083687</v>
      </c>
      <c r="E67" s="63">
        <f t="shared" si="7"/>
        <v>286.51672838126029</v>
      </c>
      <c r="F67" s="63">
        <f t="shared" si="8"/>
        <v>74565.909753171654</v>
      </c>
    </row>
    <row r="68" spans="1:6">
      <c r="A68" s="63">
        <v>52</v>
      </c>
      <c r="B68" s="64">
        <f t="shared" si="5"/>
        <v>46143</v>
      </c>
      <c r="C68" s="63">
        <f t="shared" si="9"/>
        <v>74709.305733464949</v>
      </c>
      <c r="D68" s="63">
        <f t="shared" si="6"/>
        <v>74565.909753170388</v>
      </c>
      <c r="E68" s="63">
        <f t="shared" si="7"/>
        <v>143.39598029456087</v>
      </c>
      <c r="F68" s="63">
        <f t="shared" si="8"/>
        <v>1.2660166248679161E-9</v>
      </c>
    </row>
    <row r="69" spans="1:6">
      <c r="A69" s="63">
        <v>53</v>
      </c>
      <c r="B69" s="64">
        <f t="shared" ref="B69:B76" si="10">EDATE($B$7,$B$6*A69)</f>
        <v>46174</v>
      </c>
      <c r="C69" s="63">
        <f t="shared" ref="C69:C76" si="11">$C$17</f>
        <v>74709.305733464949</v>
      </c>
      <c r="D69" s="63">
        <f t="shared" ref="D69:D76" si="12">C69-E69</f>
        <v>74709.305733464949</v>
      </c>
      <c r="E69" s="63">
        <f t="shared" ref="E69:E76" si="13">F68*$B$9</f>
        <v>2.4346473555152235E-12</v>
      </c>
      <c r="F69" s="63">
        <f t="shared" ref="F69:F76" si="14">F68-D69</f>
        <v>-74709.305733463683</v>
      </c>
    </row>
    <row r="70" spans="1:6">
      <c r="A70" s="63">
        <v>54</v>
      </c>
      <c r="B70" s="64">
        <f t="shared" si="10"/>
        <v>46204</v>
      </c>
      <c r="C70" s="63">
        <f t="shared" si="11"/>
        <v>74709.305733464949</v>
      </c>
      <c r="D70" s="63">
        <f t="shared" si="12"/>
        <v>74852.977475260079</v>
      </c>
      <c r="E70" s="63">
        <f t="shared" si="13"/>
        <v>-143.67174179512247</v>
      </c>
      <c r="F70" s="63">
        <f t="shared" si="14"/>
        <v>-149562.28320872376</v>
      </c>
    </row>
    <row r="71" spans="1:6">
      <c r="A71" s="63">
        <v>55</v>
      </c>
      <c r="B71" s="64">
        <f t="shared" si="10"/>
        <v>46235</v>
      </c>
      <c r="C71" s="63">
        <f t="shared" si="11"/>
        <v>74709.305733464949</v>
      </c>
      <c r="D71" s="63">
        <f t="shared" si="12"/>
        <v>74996.925508866334</v>
      </c>
      <c r="E71" s="63">
        <f t="shared" si="13"/>
        <v>-287.61977540139185</v>
      </c>
      <c r="F71" s="63">
        <f t="shared" si="14"/>
        <v>-224559.20871759008</v>
      </c>
    </row>
    <row r="72" spans="1:6">
      <c r="A72" s="63">
        <v>56</v>
      </c>
      <c r="B72" s="64">
        <f t="shared" si="10"/>
        <v>46266</v>
      </c>
      <c r="C72" s="63">
        <f t="shared" si="11"/>
        <v>74709.305733464949</v>
      </c>
      <c r="D72" s="63">
        <f t="shared" si="12"/>
        <v>75141.150365614158</v>
      </c>
      <c r="E72" s="63">
        <f t="shared" si="13"/>
        <v>-431.84463214921169</v>
      </c>
      <c r="F72" s="63">
        <f t="shared" si="14"/>
        <v>-299700.35908320424</v>
      </c>
    </row>
    <row r="73" spans="1:6">
      <c r="A73" s="63">
        <v>57</v>
      </c>
      <c r="B73" s="64">
        <f t="shared" si="10"/>
        <v>46296</v>
      </c>
      <c r="C73" s="63">
        <f t="shared" si="11"/>
        <v>74709.305733464949</v>
      </c>
      <c r="D73" s="63">
        <f t="shared" si="12"/>
        <v>75285.652577855726</v>
      </c>
      <c r="E73" s="63">
        <f t="shared" si="13"/>
        <v>-576.34684439077739</v>
      </c>
      <c r="F73" s="63">
        <f t="shared" si="14"/>
        <v>-374986.01166105998</v>
      </c>
    </row>
    <row r="74" spans="1:6">
      <c r="A74" s="63">
        <v>58</v>
      </c>
      <c r="B74" s="64">
        <f t="shared" si="10"/>
        <v>46327</v>
      </c>
      <c r="C74" s="63">
        <f t="shared" si="11"/>
        <v>74709.305733464949</v>
      </c>
      <c r="D74" s="63">
        <f t="shared" si="12"/>
        <v>75430.432678966987</v>
      </c>
      <c r="E74" s="63">
        <f t="shared" si="13"/>
        <v>-721.12694550203844</v>
      </c>
      <c r="F74" s="63">
        <f t="shared" si="14"/>
        <v>-450416.44434002694</v>
      </c>
    </row>
    <row r="75" spans="1:6">
      <c r="A75" s="63">
        <v>59</v>
      </c>
      <c r="B75" s="64">
        <f t="shared" si="10"/>
        <v>46357</v>
      </c>
      <c r="C75" s="63">
        <f t="shared" si="11"/>
        <v>74709.305733464949</v>
      </c>
      <c r="D75" s="63">
        <f t="shared" si="12"/>
        <v>75575.491203349622</v>
      </c>
      <c r="E75" s="63">
        <f t="shared" si="13"/>
        <v>-866.18546988466721</v>
      </c>
      <c r="F75" s="63">
        <f t="shared" si="14"/>
        <v>-525991.9355433766</v>
      </c>
    </row>
    <row r="76" spans="1:6">
      <c r="A76" s="63">
        <v>60</v>
      </c>
      <c r="B76" s="64">
        <f t="shared" si="10"/>
        <v>46388</v>
      </c>
      <c r="C76" s="63">
        <f t="shared" si="11"/>
        <v>74709.305733464949</v>
      </c>
      <c r="D76" s="63">
        <f t="shared" si="12"/>
        <v>75720.828686432986</v>
      </c>
      <c r="E76" s="63">
        <f t="shared" si="13"/>
        <v>-1011.522952968032</v>
      </c>
      <c r="F76" s="63">
        <f t="shared" si="14"/>
        <v>-601712.76422980963</v>
      </c>
    </row>
    <row r="78" spans="1:6">
      <c r="A78" s="67" t="s">
        <v>74</v>
      </c>
      <c r="B78" s="67">
        <v>1</v>
      </c>
      <c r="C78" s="67" t="s">
        <v>73</v>
      </c>
      <c r="D78" s="71" t="s">
        <v>72</v>
      </c>
      <c r="E78" s="66">
        <f>SUM(E82:E93)</f>
        <v>69363.991488256084</v>
      </c>
    </row>
    <row r="79" spans="1:6">
      <c r="A79" s="67" t="s">
        <v>65</v>
      </c>
      <c r="B79" s="67">
        <f>PMT(B9,B10,B11,B12,B78)</f>
        <v>74565.909753170388</v>
      </c>
      <c r="C79" s="72"/>
      <c r="D79" s="71" t="s">
        <v>71</v>
      </c>
      <c r="E79" s="70">
        <f>F81+E78</f>
        <v>3762943.991488256</v>
      </c>
    </row>
    <row r="80" spans="1:6">
      <c r="A80" s="66"/>
      <c r="B80" s="66"/>
      <c r="C80" s="66"/>
      <c r="D80" s="66"/>
      <c r="F80" s="65" t="s">
        <v>64</v>
      </c>
    </row>
    <row r="81" spans="1:6">
      <c r="A81" s="65" t="s">
        <v>63</v>
      </c>
      <c r="B81" s="65" t="s">
        <v>62</v>
      </c>
      <c r="C81" s="65" t="s">
        <v>61</v>
      </c>
      <c r="D81" s="65" t="s">
        <v>60</v>
      </c>
      <c r="E81" s="65" t="s">
        <v>59</v>
      </c>
      <c r="F81" s="65">
        <f>B3</f>
        <v>3693580</v>
      </c>
    </row>
    <row r="82" spans="1:6">
      <c r="A82" s="63">
        <v>1</v>
      </c>
      <c r="B82" s="64">
        <f t="shared" ref="B82:B93" si="15">EDATE($B$7,$B$6*A82)</f>
        <v>44593</v>
      </c>
      <c r="C82" s="63">
        <f>B79</f>
        <v>74565.909753170388</v>
      </c>
      <c r="D82" s="63">
        <f t="shared" ref="D82:D93" si="16">C82-E82</f>
        <v>74565.909753170388</v>
      </c>
      <c r="E82" s="63">
        <v>0</v>
      </c>
      <c r="F82" s="63">
        <f t="shared" ref="F82:F93" si="17">F81-D82</f>
        <v>3619014.0902468297</v>
      </c>
    </row>
    <row r="83" spans="1:6">
      <c r="A83" s="63">
        <v>2</v>
      </c>
      <c r="B83" s="64">
        <f t="shared" si="15"/>
        <v>44621</v>
      </c>
      <c r="C83" s="63">
        <f t="shared" ref="C83:C93" si="18">$C$82</f>
        <v>74565.909753170388</v>
      </c>
      <c r="D83" s="63">
        <f t="shared" si="16"/>
        <v>67606.267271926481</v>
      </c>
      <c r="E83" s="63">
        <f t="shared" ref="E83:E93" si="19">F82*$B$9</f>
        <v>6959.6424812439036</v>
      </c>
      <c r="F83" s="63">
        <f t="shared" si="17"/>
        <v>3551407.822974903</v>
      </c>
    </row>
    <row r="84" spans="1:6">
      <c r="A84" s="63">
        <v>3</v>
      </c>
      <c r="B84" s="64">
        <f t="shared" si="15"/>
        <v>44652</v>
      </c>
      <c r="C84" s="63">
        <f t="shared" si="18"/>
        <v>74565.909753170388</v>
      </c>
      <c r="D84" s="63">
        <f t="shared" si="16"/>
        <v>67736.279324372503</v>
      </c>
      <c r="E84" s="63">
        <f t="shared" si="19"/>
        <v>6829.630428797891</v>
      </c>
      <c r="F84" s="63">
        <f t="shared" si="17"/>
        <v>3483671.5436505307</v>
      </c>
    </row>
    <row r="85" spans="1:6">
      <c r="A85" s="63">
        <v>4</v>
      </c>
      <c r="B85" s="64">
        <f t="shared" si="15"/>
        <v>44682</v>
      </c>
      <c r="C85" s="63">
        <f t="shared" si="18"/>
        <v>74565.909753170388</v>
      </c>
      <c r="D85" s="63">
        <f t="shared" si="16"/>
        <v>67866.541399996291</v>
      </c>
      <c r="E85" s="63">
        <f t="shared" si="19"/>
        <v>6699.368353174098</v>
      </c>
      <c r="F85" s="63">
        <f t="shared" si="17"/>
        <v>3415805.0022505345</v>
      </c>
    </row>
    <row r="86" spans="1:6">
      <c r="A86" s="63">
        <v>5</v>
      </c>
      <c r="B86" s="64">
        <f t="shared" si="15"/>
        <v>44713</v>
      </c>
      <c r="C86" s="63">
        <f t="shared" si="18"/>
        <v>74565.909753170388</v>
      </c>
      <c r="D86" s="63">
        <f t="shared" si="16"/>
        <v>67997.053979611665</v>
      </c>
      <c r="E86" s="63">
        <f t="shared" si="19"/>
        <v>6568.8557735587201</v>
      </c>
      <c r="F86" s="63">
        <f t="shared" si="17"/>
        <v>3347807.948270923</v>
      </c>
    </row>
    <row r="87" spans="1:6">
      <c r="A87" s="63">
        <v>6</v>
      </c>
      <c r="B87" s="64">
        <f t="shared" si="15"/>
        <v>44743</v>
      </c>
      <c r="C87" s="63">
        <f t="shared" si="18"/>
        <v>74565.909753170388</v>
      </c>
      <c r="D87" s="63">
        <f t="shared" si="16"/>
        <v>68127.81754495707</v>
      </c>
      <c r="E87" s="63">
        <f t="shared" si="19"/>
        <v>6438.0922082133138</v>
      </c>
      <c r="F87" s="63">
        <f t="shared" si="17"/>
        <v>3279680.1307259658</v>
      </c>
    </row>
    <row r="88" spans="1:6">
      <c r="A88" s="63">
        <v>7</v>
      </c>
      <c r="B88" s="64">
        <f t="shared" si="15"/>
        <v>44774</v>
      </c>
      <c r="C88" s="63">
        <f t="shared" si="18"/>
        <v>74565.909753170388</v>
      </c>
      <c r="D88" s="63">
        <f t="shared" si="16"/>
        <v>68258.832578697373</v>
      </c>
      <c r="E88" s="63">
        <f t="shared" si="19"/>
        <v>6307.0771744730118</v>
      </c>
      <c r="F88" s="63">
        <f t="shared" si="17"/>
        <v>3211421.2981472686</v>
      </c>
    </row>
    <row r="89" spans="1:6">
      <c r="A89" s="63">
        <v>8</v>
      </c>
      <c r="B89" s="64">
        <f t="shared" si="15"/>
        <v>44805</v>
      </c>
      <c r="C89" s="63">
        <f t="shared" si="18"/>
        <v>74565.909753170388</v>
      </c>
      <c r="D89" s="63">
        <f t="shared" si="16"/>
        <v>68390.099564425647</v>
      </c>
      <c r="E89" s="63">
        <f t="shared" si="19"/>
        <v>6175.8101887447474</v>
      </c>
      <c r="F89" s="63">
        <f t="shared" si="17"/>
        <v>3143031.1985828429</v>
      </c>
    </row>
    <row r="90" spans="1:6">
      <c r="A90" s="63">
        <v>9</v>
      </c>
      <c r="B90" s="64">
        <f t="shared" si="15"/>
        <v>44835</v>
      </c>
      <c r="C90" s="63">
        <f t="shared" si="18"/>
        <v>74565.909753170388</v>
      </c>
      <c r="D90" s="63">
        <f t="shared" si="16"/>
        <v>68521.618986664922</v>
      </c>
      <c r="E90" s="63">
        <f t="shared" si="19"/>
        <v>6044.2907665054672</v>
      </c>
      <c r="F90" s="63">
        <f t="shared" si="17"/>
        <v>3074509.5795961781</v>
      </c>
    </row>
    <row r="91" spans="1:6">
      <c r="A91" s="63">
        <v>10</v>
      </c>
      <c r="B91" s="64">
        <f t="shared" si="15"/>
        <v>44866</v>
      </c>
      <c r="C91" s="63">
        <f t="shared" si="18"/>
        <v>74565.909753170388</v>
      </c>
      <c r="D91" s="63">
        <f t="shared" si="16"/>
        <v>68653.391330870043</v>
      </c>
      <c r="E91" s="63">
        <f t="shared" si="19"/>
        <v>5912.5184223003425</v>
      </c>
      <c r="F91" s="63">
        <f t="shared" si="17"/>
        <v>3005856.1882653083</v>
      </c>
    </row>
    <row r="92" spans="1:6">
      <c r="A92" s="63">
        <v>11</v>
      </c>
      <c r="B92" s="64">
        <f t="shared" si="15"/>
        <v>44896</v>
      </c>
      <c r="C92" s="63">
        <f t="shared" si="18"/>
        <v>74565.909753170388</v>
      </c>
      <c r="D92" s="63">
        <f t="shared" si="16"/>
        <v>68785.417083429405</v>
      </c>
      <c r="E92" s="63">
        <f t="shared" si="19"/>
        <v>5780.4926697409774</v>
      </c>
      <c r="F92" s="63">
        <f t="shared" si="17"/>
        <v>2937070.7711818786</v>
      </c>
    </row>
    <row r="93" spans="1:6">
      <c r="A93" s="63">
        <v>12</v>
      </c>
      <c r="B93" s="64">
        <f t="shared" si="15"/>
        <v>44927</v>
      </c>
      <c r="C93" s="63">
        <f t="shared" si="18"/>
        <v>74565.909753170388</v>
      </c>
      <c r="D93" s="63">
        <f t="shared" si="16"/>
        <v>68917.696731666772</v>
      </c>
      <c r="E93" s="63">
        <f t="shared" si="19"/>
        <v>5648.2130215036132</v>
      </c>
      <c r="F93" s="63">
        <f t="shared" si="17"/>
        <v>2868153.0744502121</v>
      </c>
    </row>
    <row r="94" spans="1:6">
      <c r="A94" s="63">
        <v>13</v>
      </c>
      <c r="B94" s="64">
        <f t="shared" ref="B94:B141" si="20">EDATE($B$7,$B$6*A94)</f>
        <v>44958</v>
      </c>
      <c r="C94" s="63">
        <f t="shared" ref="C94:C141" si="21">$C$82</f>
        <v>74565.909753170388</v>
      </c>
      <c r="D94" s="63">
        <f t="shared" ref="D94:D141" si="22">C94-E94</f>
        <v>69050.23076384305</v>
      </c>
      <c r="E94" s="63">
        <f t="shared" ref="E94:E141" si="23">F93*$B$9</f>
        <v>5515.6789893273308</v>
      </c>
      <c r="F94" s="63">
        <f t="shared" ref="F94:F141" si="24">F93-D94</f>
        <v>2799102.8436863692</v>
      </c>
    </row>
    <row r="95" spans="1:6">
      <c r="A95" s="63">
        <v>14</v>
      </c>
      <c r="B95" s="64">
        <f t="shared" si="20"/>
        <v>44986</v>
      </c>
      <c r="C95" s="63">
        <f t="shared" si="21"/>
        <v>74565.909753170388</v>
      </c>
      <c r="D95" s="63">
        <f t="shared" si="22"/>
        <v>69183.019669158137</v>
      </c>
      <c r="E95" s="63">
        <f t="shared" si="23"/>
        <v>5382.8900840122487</v>
      </c>
      <c r="F95" s="63">
        <f t="shared" si="24"/>
        <v>2729919.8240172113</v>
      </c>
    </row>
    <row r="96" spans="1:6">
      <c r="A96" s="63">
        <v>15</v>
      </c>
      <c r="B96" s="64">
        <f t="shared" si="20"/>
        <v>45017</v>
      </c>
      <c r="C96" s="63">
        <f t="shared" si="21"/>
        <v>74565.909753170388</v>
      </c>
      <c r="D96" s="63">
        <f t="shared" si="22"/>
        <v>69316.063937752668</v>
      </c>
      <c r="E96" s="63">
        <f t="shared" si="23"/>
        <v>5249.8458154177142</v>
      </c>
      <c r="F96" s="63">
        <f t="shared" si="24"/>
        <v>2660603.7600794588</v>
      </c>
    </row>
    <row r="97" spans="1:6">
      <c r="A97" s="63">
        <v>16</v>
      </c>
      <c r="B97" s="64">
        <f t="shared" si="20"/>
        <v>45047</v>
      </c>
      <c r="C97" s="63">
        <f t="shared" si="21"/>
        <v>74565.909753170388</v>
      </c>
      <c r="D97" s="63">
        <f t="shared" si="22"/>
        <v>69449.364060709893</v>
      </c>
      <c r="E97" s="63">
        <f t="shared" si="23"/>
        <v>5116.5456924604978</v>
      </c>
      <c r="F97" s="63">
        <f t="shared" si="24"/>
        <v>2591154.3960187491</v>
      </c>
    </row>
    <row r="98" spans="1:6">
      <c r="A98" s="63">
        <v>17</v>
      </c>
      <c r="B98" s="64">
        <f t="shared" si="20"/>
        <v>45078</v>
      </c>
      <c r="C98" s="63">
        <f t="shared" si="21"/>
        <v>74565.909753170388</v>
      </c>
      <c r="D98" s="63">
        <f t="shared" si="22"/>
        <v>69582.92053005741</v>
      </c>
      <c r="E98" s="63">
        <f t="shared" si="23"/>
        <v>4982.9892231129797</v>
      </c>
      <c r="F98" s="63">
        <f t="shared" si="24"/>
        <v>2521571.4754886916</v>
      </c>
    </row>
    <row r="99" spans="1:6">
      <c r="A99" s="63">
        <v>18</v>
      </c>
      <c r="B99" s="64">
        <f t="shared" si="20"/>
        <v>45108</v>
      </c>
      <c r="C99" s="63">
        <f t="shared" si="21"/>
        <v>74565.909753170388</v>
      </c>
      <c r="D99" s="63">
        <f t="shared" si="22"/>
        <v>69716.733838769054</v>
      </c>
      <c r="E99" s="63">
        <f t="shared" si="23"/>
        <v>4849.1759144013304</v>
      </c>
      <c r="F99" s="63">
        <f t="shared" si="24"/>
        <v>2451854.7416499224</v>
      </c>
    </row>
    <row r="100" spans="1:6">
      <c r="A100" s="63">
        <v>19</v>
      </c>
      <c r="B100" s="64">
        <f t="shared" si="20"/>
        <v>45139</v>
      </c>
      <c r="C100" s="63">
        <f t="shared" si="21"/>
        <v>74565.909753170388</v>
      </c>
      <c r="D100" s="63">
        <f t="shared" si="22"/>
        <v>69850.804480766688</v>
      </c>
      <c r="E100" s="63">
        <f t="shared" si="23"/>
        <v>4715.1052724036972</v>
      </c>
      <c r="F100" s="63">
        <f t="shared" si="24"/>
        <v>2382003.9371691556</v>
      </c>
    </row>
    <row r="101" spans="1:6">
      <c r="A101" s="63">
        <v>20</v>
      </c>
      <c r="B101" s="64">
        <f t="shared" si="20"/>
        <v>45170</v>
      </c>
      <c r="C101" s="63">
        <f t="shared" si="21"/>
        <v>74565.909753170388</v>
      </c>
      <c r="D101" s="63">
        <f t="shared" si="22"/>
        <v>69985.132950922009</v>
      </c>
      <c r="E101" s="63">
        <f t="shared" si="23"/>
        <v>4580.776802248376</v>
      </c>
      <c r="F101" s="63">
        <f t="shared" si="24"/>
        <v>2312018.8042182336</v>
      </c>
    </row>
    <row r="102" spans="1:6">
      <c r="A102" s="63">
        <v>21</v>
      </c>
      <c r="B102" s="64">
        <f t="shared" si="20"/>
        <v>45200</v>
      </c>
      <c r="C102" s="63">
        <f t="shared" si="21"/>
        <v>74565.909753170388</v>
      </c>
      <c r="D102" s="63">
        <f t="shared" si="22"/>
        <v>70119.719745058406</v>
      </c>
      <c r="E102" s="63">
        <f t="shared" si="23"/>
        <v>4446.1900081119875</v>
      </c>
      <c r="F102" s="63">
        <f t="shared" si="24"/>
        <v>2241899.084473175</v>
      </c>
    </row>
    <row r="103" spans="1:6">
      <c r="A103" s="63">
        <v>22</v>
      </c>
      <c r="B103" s="64">
        <f t="shared" si="20"/>
        <v>45231</v>
      </c>
      <c r="C103" s="63">
        <f t="shared" si="21"/>
        <v>74565.909753170388</v>
      </c>
      <c r="D103" s="63">
        <f t="shared" si="22"/>
        <v>70254.565359952743</v>
      </c>
      <c r="E103" s="63">
        <f t="shared" si="23"/>
        <v>4311.3443932176442</v>
      </c>
      <c r="F103" s="63">
        <f t="shared" si="24"/>
        <v>2171644.5191132221</v>
      </c>
    </row>
    <row r="104" spans="1:6">
      <c r="A104" s="63">
        <v>23</v>
      </c>
      <c r="B104" s="64">
        <f t="shared" si="20"/>
        <v>45261</v>
      </c>
      <c r="C104" s="63">
        <f t="shared" si="21"/>
        <v>74565.909753170388</v>
      </c>
      <c r="D104" s="63">
        <f t="shared" si="22"/>
        <v>70389.670293337273</v>
      </c>
      <c r="E104" s="63">
        <f t="shared" si="23"/>
        <v>4176.2394598331193</v>
      </c>
      <c r="F104" s="63">
        <f t="shared" si="24"/>
        <v>2101254.8488198849</v>
      </c>
    </row>
    <row r="105" spans="1:6">
      <c r="A105" s="63">
        <v>24</v>
      </c>
      <c r="B105" s="64">
        <f t="shared" si="20"/>
        <v>45292</v>
      </c>
      <c r="C105" s="63">
        <f t="shared" si="21"/>
        <v>74565.909753170388</v>
      </c>
      <c r="D105" s="63">
        <f t="shared" si="22"/>
        <v>70525.035043901386</v>
      </c>
      <c r="E105" s="63">
        <f t="shared" si="23"/>
        <v>4040.8747092690096</v>
      </c>
      <c r="F105" s="63">
        <f t="shared" si="24"/>
        <v>2030729.8137759836</v>
      </c>
    </row>
    <row r="106" spans="1:6">
      <c r="A106" s="63">
        <v>25</v>
      </c>
      <c r="B106" s="64">
        <f t="shared" si="20"/>
        <v>45323</v>
      </c>
      <c r="C106" s="63">
        <f t="shared" si="21"/>
        <v>74565.909753170388</v>
      </c>
      <c r="D106" s="63">
        <f t="shared" si="22"/>
        <v>70660.660111293502</v>
      </c>
      <c r="E106" s="63">
        <f t="shared" si="23"/>
        <v>3905.2496418768919</v>
      </c>
      <c r="F106" s="63">
        <f t="shared" si="24"/>
        <v>1960069.1536646902</v>
      </c>
    </row>
    <row r="107" spans="1:6">
      <c r="A107" s="63">
        <v>26</v>
      </c>
      <c r="B107" s="64">
        <f t="shared" si="20"/>
        <v>45352</v>
      </c>
      <c r="C107" s="63">
        <f t="shared" si="21"/>
        <v>74565.909753170388</v>
      </c>
      <c r="D107" s="63">
        <f t="shared" si="22"/>
        <v>70796.545996122906</v>
      </c>
      <c r="E107" s="63">
        <f t="shared" si="23"/>
        <v>3769.3637570474812</v>
      </c>
      <c r="F107" s="63">
        <f t="shared" si="24"/>
        <v>1889272.6076685672</v>
      </c>
    </row>
    <row r="108" spans="1:6">
      <c r="A108" s="63">
        <v>27</v>
      </c>
      <c r="B108" s="64">
        <f t="shared" si="20"/>
        <v>45383</v>
      </c>
      <c r="C108" s="63">
        <f t="shared" si="21"/>
        <v>74565.909753170388</v>
      </c>
      <c r="D108" s="63">
        <f t="shared" si="22"/>
        <v>70932.693199961606</v>
      </c>
      <c r="E108" s="63">
        <f t="shared" si="23"/>
        <v>3633.2165532087834</v>
      </c>
      <c r="F108" s="63">
        <f t="shared" si="24"/>
        <v>1818339.9144686055</v>
      </c>
    </row>
    <row r="109" spans="1:6">
      <c r="A109" s="63">
        <v>28</v>
      </c>
      <c r="B109" s="64">
        <f t="shared" si="20"/>
        <v>45413</v>
      </c>
      <c r="C109" s="63">
        <f t="shared" si="21"/>
        <v>74565.909753170388</v>
      </c>
      <c r="D109" s="63">
        <f t="shared" si="22"/>
        <v>71069.102225346141</v>
      </c>
      <c r="E109" s="63">
        <f t="shared" si="23"/>
        <v>3496.8075278242418</v>
      </c>
      <c r="F109" s="63">
        <f t="shared" si="24"/>
        <v>1747270.8122432595</v>
      </c>
    </row>
    <row r="110" spans="1:6">
      <c r="A110" s="63">
        <v>29</v>
      </c>
      <c r="B110" s="64">
        <f t="shared" si="20"/>
        <v>45444</v>
      </c>
      <c r="C110" s="63">
        <f t="shared" si="21"/>
        <v>74565.909753170388</v>
      </c>
      <c r="D110" s="63">
        <f t="shared" si="22"/>
        <v>71205.773575779502</v>
      </c>
      <c r="E110" s="63">
        <f t="shared" si="23"/>
        <v>3360.1361773908839</v>
      </c>
      <c r="F110" s="63">
        <f t="shared" si="24"/>
        <v>1676065.03866748</v>
      </c>
    </row>
    <row r="111" spans="1:6">
      <c r="A111" s="63">
        <v>30</v>
      </c>
      <c r="B111" s="64">
        <f t="shared" si="20"/>
        <v>45474</v>
      </c>
      <c r="C111" s="63">
        <f t="shared" si="21"/>
        <v>74565.909753170388</v>
      </c>
      <c r="D111" s="63">
        <f t="shared" si="22"/>
        <v>71342.707755732932</v>
      </c>
      <c r="E111" s="63">
        <f t="shared" si="23"/>
        <v>3223.2019974374616</v>
      </c>
      <c r="F111" s="63">
        <f t="shared" si="24"/>
        <v>1604722.3309117472</v>
      </c>
    </row>
    <row r="112" spans="1:6">
      <c r="A112" s="63">
        <v>31</v>
      </c>
      <c r="B112" s="64">
        <f t="shared" si="20"/>
        <v>45505</v>
      </c>
      <c r="C112" s="63">
        <f t="shared" si="21"/>
        <v>74565.909753170388</v>
      </c>
      <c r="D112" s="63">
        <f t="shared" si="22"/>
        <v>71479.905270647796</v>
      </c>
      <c r="E112" s="63">
        <f t="shared" si="23"/>
        <v>3086.0044825225909</v>
      </c>
      <c r="F112" s="63">
        <f t="shared" si="24"/>
        <v>1533242.4256410995</v>
      </c>
    </row>
    <row r="113" spans="1:6">
      <c r="A113" s="63">
        <v>32</v>
      </c>
      <c r="B113" s="64">
        <f t="shared" si="20"/>
        <v>45536</v>
      </c>
      <c r="C113" s="63">
        <f t="shared" si="21"/>
        <v>74565.909753170388</v>
      </c>
      <c r="D113" s="63">
        <f t="shared" si="22"/>
        <v>71617.36662693751</v>
      </c>
      <c r="E113" s="63">
        <f t="shared" si="23"/>
        <v>2948.5431262328839</v>
      </c>
      <c r="F113" s="63">
        <f t="shared" si="24"/>
        <v>1461625.059014162</v>
      </c>
    </row>
    <row r="114" spans="1:6">
      <c r="A114" s="63">
        <v>33</v>
      </c>
      <c r="B114" s="64">
        <f t="shared" si="20"/>
        <v>45566</v>
      </c>
      <c r="C114" s="63">
        <f t="shared" si="21"/>
        <v>74565.909753170388</v>
      </c>
      <c r="D114" s="63">
        <f t="shared" si="22"/>
        <v>71755.092331989305</v>
      </c>
      <c r="E114" s="63">
        <f t="shared" si="23"/>
        <v>2810.817421181081</v>
      </c>
      <c r="F114" s="63">
        <f t="shared" si="24"/>
        <v>1389869.9666821728</v>
      </c>
    </row>
    <row r="115" spans="1:6">
      <c r="A115" s="63">
        <v>34</v>
      </c>
      <c r="B115" s="64">
        <f t="shared" si="20"/>
        <v>45597</v>
      </c>
      <c r="C115" s="63">
        <f t="shared" si="21"/>
        <v>74565.909753170388</v>
      </c>
      <c r="D115" s="63">
        <f t="shared" si="22"/>
        <v>71893.082894166204</v>
      </c>
      <c r="E115" s="63">
        <f t="shared" si="23"/>
        <v>2672.8268590041789</v>
      </c>
      <c r="F115" s="63">
        <f t="shared" si="24"/>
        <v>1317976.8837880066</v>
      </c>
    </row>
    <row r="116" spans="1:6">
      <c r="A116" s="63">
        <v>35</v>
      </c>
      <c r="B116" s="64">
        <f t="shared" si="20"/>
        <v>45627</v>
      </c>
      <c r="C116" s="63">
        <f t="shared" si="21"/>
        <v>74565.909753170388</v>
      </c>
      <c r="D116" s="63">
        <f t="shared" si="22"/>
        <v>72031.338822808844</v>
      </c>
      <c r="E116" s="63">
        <f t="shared" si="23"/>
        <v>2534.5709303615513</v>
      </c>
      <c r="F116" s="63">
        <f t="shared" si="24"/>
        <v>1245945.5449651978</v>
      </c>
    </row>
    <row r="117" spans="1:6">
      <c r="A117" s="63">
        <v>36</v>
      </c>
      <c r="B117" s="64">
        <f t="shared" si="20"/>
        <v>45658</v>
      </c>
      <c r="C117" s="63">
        <f t="shared" si="21"/>
        <v>74565.909753170388</v>
      </c>
      <c r="D117" s="63">
        <f t="shared" si="22"/>
        <v>72169.860628237322</v>
      </c>
      <c r="E117" s="63">
        <f t="shared" si="23"/>
        <v>2396.049124933073</v>
      </c>
      <c r="F117" s="63">
        <f t="shared" si="24"/>
        <v>1173775.6843369605</v>
      </c>
    </row>
    <row r="118" spans="1:6">
      <c r="A118" s="63">
        <v>37</v>
      </c>
      <c r="B118" s="64">
        <f t="shared" si="20"/>
        <v>45689</v>
      </c>
      <c r="C118" s="63">
        <f t="shared" si="21"/>
        <v>74565.909753170388</v>
      </c>
      <c r="D118" s="63">
        <f t="shared" si="22"/>
        <v>72308.648821753159</v>
      </c>
      <c r="E118" s="63">
        <f t="shared" si="23"/>
        <v>2257.2609314172319</v>
      </c>
      <c r="F118" s="63">
        <f t="shared" si="24"/>
        <v>1101467.0355152073</v>
      </c>
    </row>
    <row r="119" spans="1:6">
      <c r="A119" s="63">
        <v>38</v>
      </c>
      <c r="B119" s="64">
        <f t="shared" si="20"/>
        <v>45717</v>
      </c>
      <c r="C119" s="63">
        <f t="shared" si="21"/>
        <v>74565.909753170388</v>
      </c>
      <c r="D119" s="63">
        <f t="shared" si="22"/>
        <v>72447.703915641148</v>
      </c>
      <c r="E119" s="63">
        <f t="shared" si="23"/>
        <v>2118.2058375292449</v>
      </c>
      <c r="F119" s="63">
        <f t="shared" si="24"/>
        <v>1029019.3315995662</v>
      </c>
    </row>
    <row r="120" spans="1:6">
      <c r="A120" s="63">
        <v>39</v>
      </c>
      <c r="B120" s="64">
        <f t="shared" si="20"/>
        <v>45748</v>
      </c>
      <c r="C120" s="63">
        <f t="shared" si="21"/>
        <v>74565.909753170388</v>
      </c>
      <c r="D120" s="63">
        <f t="shared" si="22"/>
        <v>72587.026423171221</v>
      </c>
      <c r="E120" s="63">
        <f t="shared" si="23"/>
        <v>1978.8833299991659</v>
      </c>
      <c r="F120" s="63">
        <f t="shared" si="24"/>
        <v>956432.30517639499</v>
      </c>
    </row>
    <row r="121" spans="1:6">
      <c r="A121" s="63">
        <v>40</v>
      </c>
      <c r="B121" s="64">
        <f t="shared" si="20"/>
        <v>45778</v>
      </c>
      <c r="C121" s="63">
        <f t="shared" si="21"/>
        <v>74565.909753170388</v>
      </c>
      <c r="D121" s="63">
        <f t="shared" si="22"/>
        <v>72726.616858600391</v>
      </c>
      <c r="E121" s="63">
        <f t="shared" si="23"/>
        <v>1839.2928945699905</v>
      </c>
      <c r="F121" s="63">
        <f t="shared" si="24"/>
        <v>883705.68831779459</v>
      </c>
    </row>
    <row r="122" spans="1:6">
      <c r="A122" s="63">
        <v>41</v>
      </c>
      <c r="B122" s="64">
        <f t="shared" si="20"/>
        <v>45809</v>
      </c>
      <c r="C122" s="63">
        <f t="shared" si="21"/>
        <v>74565.909753170388</v>
      </c>
      <c r="D122" s="63">
        <f t="shared" si="22"/>
        <v>72866.475737174624</v>
      </c>
      <c r="E122" s="63">
        <f t="shared" si="23"/>
        <v>1699.434015995759</v>
      </c>
      <c r="F122" s="63">
        <f t="shared" si="24"/>
        <v>810839.21258061996</v>
      </c>
    </row>
    <row r="123" spans="1:6">
      <c r="A123" s="63">
        <v>42</v>
      </c>
      <c r="B123" s="64">
        <f t="shared" si="20"/>
        <v>45839</v>
      </c>
      <c r="C123" s="63">
        <f t="shared" si="21"/>
        <v>74565.909753170388</v>
      </c>
      <c r="D123" s="63">
        <f t="shared" si="22"/>
        <v>73006.603575130735</v>
      </c>
      <c r="E123" s="63">
        <f t="shared" si="23"/>
        <v>1559.3061780396538</v>
      </c>
      <c r="F123" s="63">
        <f t="shared" si="24"/>
        <v>737832.60900548927</v>
      </c>
    </row>
    <row r="124" spans="1:6">
      <c r="A124" s="63">
        <v>43</v>
      </c>
      <c r="B124" s="64">
        <f t="shared" si="20"/>
        <v>45870</v>
      </c>
      <c r="C124" s="63">
        <f t="shared" si="21"/>
        <v>74565.909753170388</v>
      </c>
      <c r="D124" s="63">
        <f t="shared" si="22"/>
        <v>73147.000889698291</v>
      </c>
      <c r="E124" s="63">
        <f t="shared" si="23"/>
        <v>1418.9088634720949</v>
      </c>
      <c r="F124" s="63">
        <f t="shared" si="24"/>
        <v>664685.60811579099</v>
      </c>
    </row>
    <row r="125" spans="1:6">
      <c r="A125" s="63">
        <v>44</v>
      </c>
      <c r="B125" s="64">
        <f t="shared" si="20"/>
        <v>45901</v>
      </c>
      <c r="C125" s="63">
        <f t="shared" si="21"/>
        <v>74565.909753170388</v>
      </c>
      <c r="D125" s="63">
        <f t="shared" si="22"/>
        <v>73287.668199101565</v>
      </c>
      <c r="E125" s="63">
        <f t="shared" si="23"/>
        <v>1278.2415540688289</v>
      </c>
      <c r="F125" s="63">
        <f t="shared" si="24"/>
        <v>591397.93991668941</v>
      </c>
    </row>
    <row r="126" spans="1:6">
      <c r="A126" s="63">
        <v>45</v>
      </c>
      <c r="B126" s="64">
        <f t="shared" si="20"/>
        <v>45931</v>
      </c>
      <c r="C126" s="63">
        <f t="shared" si="21"/>
        <v>74565.909753170388</v>
      </c>
      <c r="D126" s="63">
        <f t="shared" si="22"/>
        <v>73428.606022561376</v>
      </c>
      <c r="E126" s="63">
        <f t="shared" si="23"/>
        <v>1137.3037306090182</v>
      </c>
      <c r="F126" s="63">
        <f t="shared" si="24"/>
        <v>517969.33389412804</v>
      </c>
    </row>
    <row r="127" spans="1:6">
      <c r="A127" s="63">
        <v>46</v>
      </c>
      <c r="B127" s="64">
        <f t="shared" si="20"/>
        <v>45962</v>
      </c>
      <c r="C127" s="63">
        <f t="shared" si="21"/>
        <v>74565.909753170388</v>
      </c>
      <c r="D127" s="63">
        <f t="shared" si="22"/>
        <v>73569.814880297068</v>
      </c>
      <c r="E127" s="63">
        <f t="shared" si="23"/>
        <v>996.0948728733232</v>
      </c>
      <c r="F127" s="63">
        <f t="shared" si="24"/>
        <v>444399.51901383098</v>
      </c>
    </row>
    <row r="128" spans="1:6">
      <c r="A128" s="63">
        <v>47</v>
      </c>
      <c r="B128" s="64">
        <f t="shared" si="20"/>
        <v>45992</v>
      </c>
      <c r="C128" s="63">
        <f t="shared" si="21"/>
        <v>74565.909753170388</v>
      </c>
      <c r="D128" s="63">
        <f t="shared" si="22"/>
        <v>73711.295293528412</v>
      </c>
      <c r="E128" s="63">
        <f t="shared" si="23"/>
        <v>854.61445964198276</v>
      </c>
      <c r="F128" s="63">
        <f t="shared" si="24"/>
        <v>370688.22372030257</v>
      </c>
    </row>
    <row r="129" spans="1:6">
      <c r="A129" s="63">
        <v>48</v>
      </c>
      <c r="B129" s="64">
        <f t="shared" si="20"/>
        <v>46023</v>
      </c>
      <c r="C129" s="63">
        <f t="shared" si="21"/>
        <v>74565.909753170388</v>
      </c>
      <c r="D129" s="63">
        <f t="shared" si="22"/>
        <v>73853.047784477501</v>
      </c>
      <c r="E129" s="63">
        <f t="shared" si="23"/>
        <v>712.8619686928896</v>
      </c>
      <c r="F129" s="63">
        <f t="shared" si="24"/>
        <v>296835.1759358251</v>
      </c>
    </row>
    <row r="130" spans="1:6">
      <c r="A130" s="63">
        <v>49</v>
      </c>
      <c r="B130" s="64">
        <f t="shared" si="20"/>
        <v>46054</v>
      </c>
      <c r="C130" s="63">
        <f t="shared" si="21"/>
        <v>74565.909753170388</v>
      </c>
      <c r="D130" s="63">
        <f t="shared" si="22"/>
        <v>73995.07287637073</v>
      </c>
      <c r="E130" s="63">
        <f t="shared" si="23"/>
        <v>570.83687679966374</v>
      </c>
      <c r="F130" s="63">
        <f t="shared" si="24"/>
        <v>222840.10305945436</v>
      </c>
    </row>
    <row r="131" spans="1:6">
      <c r="A131" s="63">
        <v>50</v>
      </c>
      <c r="B131" s="64">
        <f t="shared" si="20"/>
        <v>46082</v>
      </c>
      <c r="C131" s="63">
        <f t="shared" si="21"/>
        <v>74565.909753170388</v>
      </c>
      <c r="D131" s="63">
        <f t="shared" si="22"/>
        <v>74137.37109344067</v>
      </c>
      <c r="E131" s="63">
        <f t="shared" si="23"/>
        <v>428.53865972971994</v>
      </c>
      <c r="F131" s="63">
        <f t="shared" si="24"/>
        <v>148702.73196601367</v>
      </c>
    </row>
    <row r="132" spans="1:6">
      <c r="A132" s="63">
        <v>51</v>
      </c>
      <c r="B132" s="64">
        <f t="shared" si="20"/>
        <v>46113</v>
      </c>
      <c r="C132" s="63">
        <f t="shared" si="21"/>
        <v>74565.909753170388</v>
      </c>
      <c r="D132" s="63">
        <f t="shared" si="22"/>
        <v>74279.942960928049</v>
      </c>
      <c r="E132" s="63">
        <f t="shared" si="23"/>
        <v>285.96679224233401</v>
      </c>
      <c r="F132" s="63">
        <f t="shared" si="24"/>
        <v>74422.789005085622</v>
      </c>
    </row>
    <row r="133" spans="1:6">
      <c r="A133" s="63">
        <v>52</v>
      </c>
      <c r="B133" s="64">
        <f t="shared" si="20"/>
        <v>46143</v>
      </c>
      <c r="C133" s="63">
        <f t="shared" si="21"/>
        <v>74565.909753170388</v>
      </c>
      <c r="D133" s="63">
        <f t="shared" si="22"/>
        <v>74422.789005083687</v>
      </c>
      <c r="E133" s="63">
        <f t="shared" si="23"/>
        <v>143.12074808670312</v>
      </c>
      <c r="F133" s="63">
        <f t="shared" si="24"/>
        <v>1.9354047253727913E-9</v>
      </c>
    </row>
    <row r="134" spans="1:6">
      <c r="A134" s="63">
        <v>53</v>
      </c>
      <c r="B134" s="64">
        <f t="shared" si="20"/>
        <v>46174</v>
      </c>
      <c r="C134" s="63">
        <f t="shared" si="21"/>
        <v>74565.909753170388</v>
      </c>
      <c r="D134" s="63">
        <f t="shared" si="22"/>
        <v>74565.909753170388</v>
      </c>
      <c r="E134" s="63">
        <f t="shared" si="23"/>
        <v>3.7219321641784453E-12</v>
      </c>
      <c r="F134" s="63">
        <f t="shared" si="24"/>
        <v>-74565.909753168453</v>
      </c>
    </row>
    <row r="135" spans="1:6">
      <c r="A135" s="63">
        <v>54</v>
      </c>
      <c r="B135" s="64">
        <f t="shared" si="20"/>
        <v>46204</v>
      </c>
      <c r="C135" s="63">
        <f t="shared" si="21"/>
        <v>74565.909753170388</v>
      </c>
      <c r="D135" s="63">
        <f t="shared" si="22"/>
        <v>74709.305733464949</v>
      </c>
      <c r="E135" s="63">
        <f t="shared" si="23"/>
        <v>-143.39598029455473</v>
      </c>
      <c r="F135" s="63">
        <f t="shared" si="24"/>
        <v>-149275.21548663342</v>
      </c>
    </row>
    <row r="136" spans="1:6">
      <c r="A136" s="63">
        <v>55</v>
      </c>
      <c r="B136" s="64">
        <f t="shared" si="20"/>
        <v>46235</v>
      </c>
      <c r="C136" s="63">
        <f t="shared" si="21"/>
        <v>74565.909753170388</v>
      </c>
      <c r="D136" s="63">
        <f t="shared" si="22"/>
        <v>74852.977475260064</v>
      </c>
      <c r="E136" s="63">
        <f t="shared" si="23"/>
        <v>-287.06772208967965</v>
      </c>
      <c r="F136" s="63">
        <f t="shared" si="24"/>
        <v>-224128.19296189348</v>
      </c>
    </row>
    <row r="137" spans="1:6">
      <c r="A137" s="63">
        <v>56</v>
      </c>
      <c r="B137" s="64">
        <f t="shared" si="20"/>
        <v>46266</v>
      </c>
      <c r="C137" s="63">
        <f t="shared" si="21"/>
        <v>74565.909753170388</v>
      </c>
      <c r="D137" s="63">
        <f t="shared" si="22"/>
        <v>74996.925508866334</v>
      </c>
      <c r="E137" s="63">
        <f t="shared" si="23"/>
        <v>-431.01575569594905</v>
      </c>
      <c r="F137" s="63">
        <f t="shared" si="24"/>
        <v>-299125.11847075983</v>
      </c>
    </row>
    <row r="138" spans="1:6">
      <c r="A138" s="63">
        <v>57</v>
      </c>
      <c r="B138" s="64">
        <f t="shared" si="20"/>
        <v>46296</v>
      </c>
      <c r="C138" s="63">
        <f t="shared" si="21"/>
        <v>74565.909753170388</v>
      </c>
      <c r="D138" s="63">
        <f t="shared" si="22"/>
        <v>75141.150365614158</v>
      </c>
      <c r="E138" s="63">
        <f t="shared" si="23"/>
        <v>-575.2406124437689</v>
      </c>
      <c r="F138" s="63">
        <f t="shared" si="24"/>
        <v>-374266.26883637399</v>
      </c>
    </row>
    <row r="139" spans="1:6">
      <c r="A139" s="63">
        <v>58</v>
      </c>
      <c r="B139" s="64">
        <f t="shared" si="20"/>
        <v>46327</v>
      </c>
      <c r="C139" s="63">
        <f t="shared" si="21"/>
        <v>74565.909753170388</v>
      </c>
      <c r="D139" s="63">
        <f t="shared" si="22"/>
        <v>75285.652577855726</v>
      </c>
      <c r="E139" s="63">
        <f t="shared" si="23"/>
        <v>-719.74282468533465</v>
      </c>
      <c r="F139" s="63">
        <f t="shared" si="24"/>
        <v>-449551.92141422973</v>
      </c>
    </row>
    <row r="140" spans="1:6">
      <c r="A140" s="63">
        <v>59</v>
      </c>
      <c r="B140" s="64">
        <f t="shared" si="20"/>
        <v>46357</v>
      </c>
      <c r="C140" s="63">
        <f t="shared" si="21"/>
        <v>74565.909753170388</v>
      </c>
      <c r="D140" s="63">
        <f t="shared" si="22"/>
        <v>75430.432678966987</v>
      </c>
      <c r="E140" s="63">
        <f t="shared" si="23"/>
        <v>-864.5229257965957</v>
      </c>
      <c r="F140" s="63">
        <f t="shared" si="24"/>
        <v>-524982.35409319669</v>
      </c>
    </row>
    <row r="141" spans="1:6">
      <c r="A141" s="63">
        <v>60</v>
      </c>
      <c r="B141" s="64">
        <f t="shared" si="20"/>
        <v>46388</v>
      </c>
      <c r="C141" s="63">
        <f t="shared" si="21"/>
        <v>74565.909753170388</v>
      </c>
      <c r="D141" s="63">
        <f t="shared" si="22"/>
        <v>75575.491203349608</v>
      </c>
      <c r="E141" s="63">
        <f t="shared" si="23"/>
        <v>-1009.5814501792245</v>
      </c>
      <c r="F141" s="63">
        <f t="shared" si="24"/>
        <v>-600557.84529654635</v>
      </c>
    </row>
    <row r="142" spans="1:6">
      <c r="A142" s="73"/>
      <c r="B142" s="74"/>
      <c r="C142" s="73"/>
      <c r="D142" s="73"/>
      <c r="E142" s="73"/>
      <c r="F142" s="73"/>
    </row>
    <row r="143" spans="1:6">
      <c r="A143" s="73"/>
      <c r="B143" s="74"/>
      <c r="C143" s="73"/>
      <c r="D143" s="73"/>
      <c r="E143" s="73"/>
      <c r="F143" s="73"/>
    </row>
    <row r="145" spans="1:6" s="69" customFormat="1" ht="57" customHeight="1">
      <c r="A145" s="113" t="s">
        <v>70</v>
      </c>
      <c r="B145" s="113"/>
      <c r="C145" s="113"/>
      <c r="D145" s="113"/>
      <c r="E145" s="113"/>
      <c r="F145" s="113"/>
    </row>
    <row r="147" spans="1:6">
      <c r="A147" s="68" t="s">
        <v>68</v>
      </c>
      <c r="B147" s="68">
        <v>3</v>
      </c>
    </row>
    <row r="148" spans="1:6">
      <c r="A148" s="68" t="s">
        <v>67</v>
      </c>
      <c r="B148" s="68" t="s">
        <v>69</v>
      </c>
    </row>
    <row r="149" spans="1:6">
      <c r="A149" s="67" t="s">
        <v>65</v>
      </c>
      <c r="B149" s="100">
        <f>PMT(B9,B10-B147,-F154,0,0)</f>
        <v>79058.874952805782</v>
      </c>
    </row>
    <row r="150" spans="1:6">
      <c r="A150" s="66"/>
      <c r="B150" s="66"/>
      <c r="C150" s="66"/>
      <c r="D150" s="66"/>
      <c r="E150" s="66"/>
      <c r="F150" s="65" t="s">
        <v>64</v>
      </c>
    </row>
    <row r="151" spans="1:6">
      <c r="A151" s="65" t="s">
        <v>63</v>
      </c>
      <c r="B151" s="65" t="s">
        <v>62</v>
      </c>
      <c r="C151" s="65" t="s">
        <v>61</v>
      </c>
      <c r="D151" s="65" t="s">
        <v>60</v>
      </c>
      <c r="E151" s="65" t="s">
        <v>59</v>
      </c>
      <c r="F151" s="65">
        <f>B3</f>
        <v>3693580</v>
      </c>
    </row>
    <row r="152" spans="1:6">
      <c r="A152" s="63">
        <v>1</v>
      </c>
      <c r="B152" s="64">
        <f t="shared" ref="B152:B163" si="25">EDATE($B$7,$B$6*A152)</f>
        <v>44593</v>
      </c>
      <c r="C152" s="63">
        <f>E152</f>
        <v>7103.0384615384619</v>
      </c>
      <c r="D152" s="63">
        <v>0</v>
      </c>
      <c r="E152" s="63">
        <f t="shared" ref="E152:E163" si="26">F151*$B$9</f>
        <v>7103.0384615384619</v>
      </c>
      <c r="F152" s="63">
        <f t="shared" ref="F152:F163" si="27">F151-D152</f>
        <v>3693580</v>
      </c>
    </row>
    <row r="153" spans="1:6">
      <c r="A153" s="63">
        <v>2</v>
      </c>
      <c r="B153" s="64">
        <f t="shared" si="25"/>
        <v>44621</v>
      </c>
      <c r="C153" s="63">
        <f>E153</f>
        <v>7103.0384615384619</v>
      </c>
      <c r="D153" s="63">
        <v>0</v>
      </c>
      <c r="E153" s="63">
        <f t="shared" si="26"/>
        <v>7103.0384615384619</v>
      </c>
      <c r="F153" s="63">
        <f t="shared" si="27"/>
        <v>3693580</v>
      </c>
    </row>
    <row r="154" spans="1:6">
      <c r="A154" s="63">
        <v>3</v>
      </c>
      <c r="B154" s="64">
        <f t="shared" si="25"/>
        <v>44652</v>
      </c>
      <c r="C154" s="63">
        <f>E154</f>
        <v>7103.0384615384619</v>
      </c>
      <c r="D154" s="63">
        <v>0</v>
      </c>
      <c r="E154" s="63">
        <f t="shared" si="26"/>
        <v>7103.0384615384619</v>
      </c>
      <c r="F154" s="63">
        <f t="shared" si="27"/>
        <v>3693580</v>
      </c>
    </row>
    <row r="155" spans="1:6">
      <c r="A155" s="63">
        <v>4</v>
      </c>
      <c r="B155" s="64">
        <f t="shared" si="25"/>
        <v>44682</v>
      </c>
      <c r="C155" s="63">
        <f t="shared" ref="C155:C163" si="28">$B$149</f>
        <v>79058.874952805782</v>
      </c>
      <c r="D155" s="63">
        <f t="shared" ref="D155:D163" si="29">C155-E155</f>
        <v>71955.836491267313</v>
      </c>
      <c r="E155" s="63">
        <f t="shared" si="26"/>
        <v>7103.0384615384619</v>
      </c>
      <c r="F155" s="63">
        <f t="shared" si="27"/>
        <v>3621624.1635087328</v>
      </c>
    </row>
    <row r="156" spans="1:6">
      <c r="A156" s="63">
        <v>5</v>
      </c>
      <c r="B156" s="64">
        <f t="shared" si="25"/>
        <v>44713</v>
      </c>
      <c r="C156" s="63">
        <f t="shared" si="28"/>
        <v>79058.874952805782</v>
      </c>
      <c r="D156" s="63">
        <f t="shared" si="29"/>
        <v>72094.213099904373</v>
      </c>
      <c r="E156" s="63">
        <f t="shared" si="26"/>
        <v>6964.6618529014095</v>
      </c>
      <c r="F156" s="63">
        <f t="shared" si="27"/>
        <v>3549529.9504088284</v>
      </c>
    </row>
    <row r="157" spans="1:6">
      <c r="A157" s="63">
        <v>6</v>
      </c>
      <c r="B157" s="64">
        <f t="shared" si="25"/>
        <v>44743</v>
      </c>
      <c r="C157" s="63">
        <f t="shared" si="28"/>
        <v>79058.874952805782</v>
      </c>
      <c r="D157" s="63">
        <f t="shared" si="29"/>
        <v>72232.855817404183</v>
      </c>
      <c r="E157" s="63">
        <f t="shared" si="26"/>
        <v>6826.0191354015933</v>
      </c>
      <c r="F157" s="63">
        <f t="shared" si="27"/>
        <v>3477297.0945914243</v>
      </c>
    </row>
    <row r="158" spans="1:6">
      <c r="A158" s="63">
        <v>7</v>
      </c>
      <c r="B158" s="64">
        <f t="shared" si="25"/>
        <v>44774</v>
      </c>
      <c r="C158" s="63">
        <f t="shared" si="28"/>
        <v>79058.874952805782</v>
      </c>
      <c r="D158" s="63">
        <f t="shared" si="29"/>
        <v>72371.765155514586</v>
      </c>
      <c r="E158" s="63">
        <f t="shared" si="26"/>
        <v>6687.1097972912012</v>
      </c>
      <c r="F158" s="63">
        <f t="shared" si="27"/>
        <v>3404925.3294359096</v>
      </c>
    </row>
    <row r="159" spans="1:6">
      <c r="A159" s="63">
        <v>8</v>
      </c>
      <c r="B159" s="64">
        <f t="shared" si="25"/>
        <v>44805</v>
      </c>
      <c r="C159" s="63">
        <f t="shared" si="28"/>
        <v>79058.874952805782</v>
      </c>
      <c r="D159" s="63">
        <f t="shared" si="29"/>
        <v>72510.941626967498</v>
      </c>
      <c r="E159" s="63">
        <f t="shared" si="26"/>
        <v>6547.9333258382885</v>
      </c>
      <c r="F159" s="63">
        <f t="shared" si="27"/>
        <v>3332414.3878089422</v>
      </c>
    </row>
    <row r="160" spans="1:6">
      <c r="A160" s="63">
        <v>9</v>
      </c>
      <c r="B160" s="64">
        <f t="shared" si="25"/>
        <v>44835</v>
      </c>
      <c r="C160" s="63">
        <f t="shared" si="28"/>
        <v>79058.874952805782</v>
      </c>
      <c r="D160" s="63">
        <f t="shared" si="29"/>
        <v>72650.385745480889</v>
      </c>
      <c r="E160" s="63">
        <f t="shared" si="26"/>
        <v>6408.4892073248893</v>
      </c>
      <c r="F160" s="63">
        <f t="shared" si="27"/>
        <v>3259764.0020634616</v>
      </c>
    </row>
    <row r="161" spans="1:6">
      <c r="A161" s="63">
        <v>10</v>
      </c>
      <c r="B161" s="64">
        <f t="shared" si="25"/>
        <v>44866</v>
      </c>
      <c r="C161" s="63">
        <f t="shared" si="28"/>
        <v>79058.874952805782</v>
      </c>
      <c r="D161" s="63">
        <f t="shared" si="29"/>
        <v>72790.098025760657</v>
      </c>
      <c r="E161" s="63">
        <f t="shared" si="26"/>
        <v>6268.776927045119</v>
      </c>
      <c r="F161" s="63">
        <f t="shared" si="27"/>
        <v>3186973.904037701</v>
      </c>
    </row>
    <row r="162" spans="1:6">
      <c r="A162" s="63">
        <v>11</v>
      </c>
      <c r="B162" s="64">
        <f t="shared" si="25"/>
        <v>44896</v>
      </c>
      <c r="C162" s="63">
        <f t="shared" si="28"/>
        <v>79058.874952805782</v>
      </c>
      <c r="D162" s="63">
        <f t="shared" si="29"/>
        <v>72930.078983502506</v>
      </c>
      <c r="E162" s="63">
        <f t="shared" si="26"/>
        <v>6128.7959693032717</v>
      </c>
      <c r="F162" s="63">
        <f t="shared" si="27"/>
        <v>3114043.8250541985</v>
      </c>
    </row>
    <row r="163" spans="1:6">
      <c r="A163" s="63">
        <v>12</v>
      </c>
      <c r="B163" s="64">
        <f t="shared" si="25"/>
        <v>44927</v>
      </c>
      <c r="C163" s="63">
        <f t="shared" si="28"/>
        <v>79058.874952805782</v>
      </c>
      <c r="D163" s="63">
        <f t="shared" si="29"/>
        <v>73070.329135393855</v>
      </c>
      <c r="E163" s="63">
        <f t="shared" si="26"/>
        <v>5988.5458174119203</v>
      </c>
      <c r="F163" s="63">
        <f t="shared" si="27"/>
        <v>3040973.4959188048</v>
      </c>
    </row>
    <row r="164" spans="1:6">
      <c r="A164" s="63">
        <v>13</v>
      </c>
      <c r="B164" s="64">
        <f t="shared" ref="B164:B211" si="30">EDATE($B$7,$B$6*A164)</f>
        <v>44958</v>
      </c>
      <c r="C164" s="63">
        <f t="shared" ref="C164:C211" si="31">$B$149</f>
        <v>79058.874952805782</v>
      </c>
      <c r="D164" s="63">
        <f t="shared" ref="D164:D211" si="32">C164-E164</f>
        <v>73210.848999115769</v>
      </c>
      <c r="E164" s="63">
        <f t="shared" ref="E164:E211" si="33">F163*$B$9</f>
        <v>5848.0259536900094</v>
      </c>
      <c r="F164" s="63">
        <f t="shared" ref="F164:F211" si="34">F163-D164</f>
        <v>2967762.6469196891</v>
      </c>
    </row>
    <row r="165" spans="1:6">
      <c r="A165" s="63">
        <v>14</v>
      </c>
      <c r="B165" s="64">
        <f t="shared" si="30"/>
        <v>44986</v>
      </c>
      <c r="C165" s="63">
        <f t="shared" si="31"/>
        <v>79058.874952805782</v>
      </c>
      <c r="D165" s="63">
        <f t="shared" si="32"/>
        <v>73351.639093344842</v>
      </c>
      <c r="E165" s="63">
        <f t="shared" si="33"/>
        <v>5707.2358594609414</v>
      </c>
      <c r="F165" s="63">
        <f t="shared" si="34"/>
        <v>2894411.0078263441</v>
      </c>
    </row>
    <row r="166" spans="1:6">
      <c r="A166" s="63">
        <v>15</v>
      </c>
      <c r="B166" s="64">
        <f t="shared" si="30"/>
        <v>45017</v>
      </c>
      <c r="C166" s="63">
        <f t="shared" si="31"/>
        <v>79058.874952805782</v>
      </c>
      <c r="D166" s="63">
        <f t="shared" si="32"/>
        <v>73492.699937755126</v>
      </c>
      <c r="E166" s="63">
        <f t="shared" si="33"/>
        <v>5566.1750150506623</v>
      </c>
      <c r="F166" s="63">
        <f t="shared" si="34"/>
        <v>2820918.3078885889</v>
      </c>
    </row>
    <row r="167" spans="1:6">
      <c r="A167" s="63">
        <v>16</v>
      </c>
      <c r="B167" s="64">
        <f t="shared" si="30"/>
        <v>45047</v>
      </c>
      <c r="C167" s="63">
        <f t="shared" si="31"/>
        <v>79058.874952805782</v>
      </c>
      <c r="D167" s="63">
        <f t="shared" si="32"/>
        <v>73634.032053020026</v>
      </c>
      <c r="E167" s="63">
        <f t="shared" si="33"/>
        <v>5424.8428997857482</v>
      </c>
      <c r="F167" s="63">
        <f t="shared" si="34"/>
        <v>2747284.275835569</v>
      </c>
    </row>
    <row r="168" spans="1:6">
      <c r="A168" s="63">
        <v>17</v>
      </c>
      <c r="B168" s="64">
        <f t="shared" si="30"/>
        <v>45078</v>
      </c>
      <c r="C168" s="63">
        <f t="shared" si="31"/>
        <v>79058.874952805782</v>
      </c>
      <c r="D168" s="63">
        <f t="shared" si="32"/>
        <v>73775.635960814296</v>
      </c>
      <c r="E168" s="63">
        <f t="shared" si="33"/>
        <v>5283.2389919914795</v>
      </c>
      <c r="F168" s="63">
        <f t="shared" si="34"/>
        <v>2673508.6398747549</v>
      </c>
    </row>
    <row r="169" spans="1:6">
      <c r="A169" s="63">
        <v>18</v>
      </c>
      <c r="B169" s="64">
        <f t="shared" si="30"/>
        <v>45108</v>
      </c>
      <c r="C169" s="63">
        <f t="shared" si="31"/>
        <v>79058.874952805782</v>
      </c>
      <c r="D169" s="63">
        <f t="shared" si="32"/>
        <v>73917.512183815867</v>
      </c>
      <c r="E169" s="63">
        <f t="shared" si="33"/>
        <v>5141.362768989914</v>
      </c>
      <c r="F169" s="63">
        <f t="shared" si="34"/>
        <v>2599591.1276909392</v>
      </c>
    </row>
    <row r="170" spans="1:6">
      <c r="A170" s="63">
        <v>19</v>
      </c>
      <c r="B170" s="64">
        <f t="shared" si="30"/>
        <v>45139</v>
      </c>
      <c r="C170" s="63">
        <f t="shared" si="31"/>
        <v>79058.874952805782</v>
      </c>
      <c r="D170" s="63">
        <f t="shared" si="32"/>
        <v>74059.661245707815</v>
      </c>
      <c r="E170" s="63">
        <f t="shared" si="33"/>
        <v>4999.2137070979607</v>
      </c>
      <c r="F170" s="63">
        <f t="shared" si="34"/>
        <v>2525531.4664452313</v>
      </c>
    </row>
    <row r="171" spans="1:6">
      <c r="A171" s="63">
        <v>20</v>
      </c>
      <c r="B171" s="64">
        <f t="shared" si="30"/>
        <v>45170</v>
      </c>
      <c r="C171" s="63">
        <f t="shared" si="31"/>
        <v>79058.874952805782</v>
      </c>
      <c r="D171" s="63">
        <f t="shared" si="32"/>
        <v>74202.083671180342</v>
      </c>
      <c r="E171" s="63">
        <f t="shared" si="33"/>
        <v>4856.7912816254448</v>
      </c>
      <c r="F171" s="63">
        <f t="shared" si="34"/>
        <v>2451329.3827740508</v>
      </c>
    </row>
    <row r="172" spans="1:6">
      <c r="A172" s="63">
        <v>21</v>
      </c>
      <c r="B172" s="64">
        <f t="shared" si="30"/>
        <v>45200</v>
      </c>
      <c r="C172" s="63">
        <f t="shared" si="31"/>
        <v>79058.874952805782</v>
      </c>
      <c r="D172" s="63">
        <f t="shared" si="32"/>
        <v>74344.779985932604</v>
      </c>
      <c r="E172" s="63">
        <f t="shared" si="33"/>
        <v>4714.0949668731746</v>
      </c>
      <c r="F172" s="63">
        <f t="shared" si="34"/>
        <v>2376984.6027881182</v>
      </c>
    </row>
    <row r="173" spans="1:6">
      <c r="A173" s="63">
        <v>22</v>
      </c>
      <c r="B173" s="64">
        <f t="shared" si="30"/>
        <v>45231</v>
      </c>
      <c r="C173" s="63">
        <f t="shared" si="31"/>
        <v>79058.874952805782</v>
      </c>
      <c r="D173" s="63">
        <f t="shared" si="32"/>
        <v>74487.750716674782</v>
      </c>
      <c r="E173" s="63">
        <f t="shared" si="33"/>
        <v>4571.1242361309969</v>
      </c>
      <c r="F173" s="63">
        <f t="shared" si="34"/>
        <v>2302496.8520714436</v>
      </c>
    </row>
    <row r="174" spans="1:6">
      <c r="A174" s="63">
        <v>23</v>
      </c>
      <c r="B174" s="64">
        <f t="shared" si="30"/>
        <v>45261</v>
      </c>
      <c r="C174" s="63">
        <f t="shared" si="31"/>
        <v>79058.874952805782</v>
      </c>
      <c r="D174" s="63">
        <f t="shared" si="32"/>
        <v>74630.996391129927</v>
      </c>
      <c r="E174" s="63">
        <f t="shared" si="33"/>
        <v>4427.8785616758532</v>
      </c>
      <c r="F174" s="63">
        <f t="shared" si="34"/>
        <v>2227865.8556803134</v>
      </c>
    </row>
    <row r="175" spans="1:6">
      <c r="A175" s="63">
        <v>24</v>
      </c>
      <c r="B175" s="64">
        <f t="shared" si="30"/>
        <v>45292</v>
      </c>
      <c r="C175" s="63">
        <f t="shared" si="31"/>
        <v>79058.874952805782</v>
      </c>
      <c r="D175" s="63">
        <f t="shared" si="32"/>
        <v>74774.517538035943</v>
      </c>
      <c r="E175" s="63">
        <f t="shared" si="33"/>
        <v>4284.3574147698337</v>
      </c>
      <c r="F175" s="63">
        <f t="shared" si="34"/>
        <v>2153091.3381422777</v>
      </c>
    </row>
    <row r="176" spans="1:6">
      <c r="A176" s="63">
        <v>25</v>
      </c>
      <c r="B176" s="64">
        <f t="shared" si="30"/>
        <v>45323</v>
      </c>
      <c r="C176" s="63">
        <f t="shared" si="31"/>
        <v>79058.874952805782</v>
      </c>
      <c r="D176" s="63">
        <f t="shared" si="32"/>
        <v>74918.314687147562</v>
      </c>
      <c r="E176" s="63">
        <f t="shared" si="33"/>
        <v>4140.5602656582269</v>
      </c>
      <c r="F176" s="63">
        <f t="shared" si="34"/>
        <v>2078173.0234551302</v>
      </c>
    </row>
    <row r="177" spans="1:6">
      <c r="A177" s="63">
        <v>26</v>
      </c>
      <c r="B177" s="64">
        <f t="shared" si="30"/>
        <v>45352</v>
      </c>
      <c r="C177" s="63">
        <f t="shared" si="31"/>
        <v>79058.874952805782</v>
      </c>
      <c r="D177" s="63">
        <f t="shared" si="32"/>
        <v>75062.388369238222</v>
      </c>
      <c r="E177" s="63">
        <f t="shared" si="33"/>
        <v>3996.4865835675582</v>
      </c>
      <c r="F177" s="63">
        <f t="shared" si="34"/>
        <v>2003110.6350858919</v>
      </c>
    </row>
    <row r="178" spans="1:6">
      <c r="A178" s="63">
        <v>27</v>
      </c>
      <c r="B178" s="64">
        <f t="shared" si="30"/>
        <v>45383</v>
      </c>
      <c r="C178" s="63">
        <f t="shared" si="31"/>
        <v>79058.874952805782</v>
      </c>
      <c r="D178" s="63">
        <f t="shared" si="32"/>
        <v>75206.739116102137</v>
      </c>
      <c r="E178" s="63">
        <f t="shared" si="33"/>
        <v>3852.1358367036387</v>
      </c>
      <c r="F178" s="63">
        <f t="shared" si="34"/>
        <v>1927903.8959697897</v>
      </c>
    </row>
    <row r="179" spans="1:6">
      <c r="A179" s="63">
        <v>28</v>
      </c>
      <c r="B179" s="64">
        <f t="shared" si="30"/>
        <v>45413</v>
      </c>
      <c r="C179" s="63">
        <f t="shared" si="31"/>
        <v>79058.874952805782</v>
      </c>
      <c r="D179" s="63">
        <f t="shared" si="32"/>
        <v>75351.367460556183</v>
      </c>
      <c r="E179" s="63">
        <f t="shared" si="33"/>
        <v>3707.507492249596</v>
      </c>
      <c r="F179" s="63">
        <f t="shared" si="34"/>
        <v>1852552.5285092336</v>
      </c>
    </row>
    <row r="180" spans="1:6">
      <c r="A180" s="63">
        <v>29</v>
      </c>
      <c r="B180" s="64">
        <f t="shared" si="30"/>
        <v>45444</v>
      </c>
      <c r="C180" s="63">
        <f t="shared" si="31"/>
        <v>79058.874952805782</v>
      </c>
      <c r="D180" s="63">
        <f t="shared" si="32"/>
        <v>75496.273936441867</v>
      </c>
      <c r="E180" s="63">
        <f t="shared" si="33"/>
        <v>3562.6010163639112</v>
      </c>
      <c r="F180" s="63">
        <f t="shared" si="34"/>
        <v>1777056.2545727917</v>
      </c>
    </row>
    <row r="181" spans="1:6">
      <c r="A181" s="63">
        <v>30</v>
      </c>
      <c r="B181" s="64">
        <f t="shared" si="30"/>
        <v>45474</v>
      </c>
      <c r="C181" s="63">
        <f t="shared" si="31"/>
        <v>79058.874952805782</v>
      </c>
      <c r="D181" s="63">
        <f t="shared" si="32"/>
        <v>75641.459078627333</v>
      </c>
      <c r="E181" s="63">
        <f t="shared" si="33"/>
        <v>3417.4158741784458</v>
      </c>
      <c r="F181" s="63">
        <f t="shared" si="34"/>
        <v>1701414.7954941643</v>
      </c>
    </row>
    <row r="182" spans="1:6">
      <c r="A182" s="63">
        <v>31</v>
      </c>
      <c r="B182" s="64">
        <f t="shared" si="30"/>
        <v>45505</v>
      </c>
      <c r="C182" s="63">
        <f t="shared" si="31"/>
        <v>79058.874952805782</v>
      </c>
      <c r="D182" s="63">
        <f t="shared" si="32"/>
        <v>75786.923423009313</v>
      </c>
      <c r="E182" s="63">
        <f t="shared" si="33"/>
        <v>3271.9515297964699</v>
      </c>
      <c r="F182" s="63">
        <f t="shared" si="34"/>
        <v>1625627.8720711551</v>
      </c>
    </row>
    <row r="183" spans="1:6">
      <c r="A183" s="63">
        <v>32</v>
      </c>
      <c r="B183" s="64">
        <f t="shared" si="30"/>
        <v>45536</v>
      </c>
      <c r="C183" s="63">
        <f t="shared" si="31"/>
        <v>79058.874952805782</v>
      </c>
      <c r="D183" s="63">
        <f t="shared" si="32"/>
        <v>75932.667506515092</v>
      </c>
      <c r="E183" s="63">
        <f t="shared" si="33"/>
        <v>3126.207446290683</v>
      </c>
      <c r="F183" s="63">
        <f t="shared" si="34"/>
        <v>1549695.2045646401</v>
      </c>
    </row>
    <row r="184" spans="1:6">
      <c r="A184" s="63">
        <v>33</v>
      </c>
      <c r="B184" s="64">
        <f t="shared" si="30"/>
        <v>45566</v>
      </c>
      <c r="C184" s="63">
        <f t="shared" si="31"/>
        <v>79058.874952805782</v>
      </c>
      <c r="D184" s="63">
        <f t="shared" si="32"/>
        <v>76078.691867104557</v>
      </c>
      <c r="E184" s="63">
        <f t="shared" si="33"/>
        <v>2980.183085701231</v>
      </c>
      <c r="F184" s="63">
        <f t="shared" si="34"/>
        <v>1473616.5126975356</v>
      </c>
    </row>
    <row r="185" spans="1:6">
      <c r="A185" s="63">
        <v>34</v>
      </c>
      <c r="B185" s="64">
        <f t="shared" si="30"/>
        <v>45597</v>
      </c>
      <c r="C185" s="63">
        <f t="shared" si="31"/>
        <v>79058.874952805782</v>
      </c>
      <c r="D185" s="63">
        <f t="shared" si="32"/>
        <v>76224.997043772062</v>
      </c>
      <c r="E185" s="63">
        <f t="shared" si="33"/>
        <v>2833.8779090337225</v>
      </c>
      <c r="F185" s="63">
        <f t="shared" si="34"/>
        <v>1397391.5156537634</v>
      </c>
    </row>
    <row r="186" spans="1:6">
      <c r="A186" s="63">
        <v>35</v>
      </c>
      <c r="B186" s="64">
        <f t="shared" si="30"/>
        <v>45627</v>
      </c>
      <c r="C186" s="63">
        <f t="shared" si="31"/>
        <v>79058.874952805782</v>
      </c>
      <c r="D186" s="63">
        <f t="shared" si="32"/>
        <v>76371.583576548539</v>
      </c>
      <c r="E186" s="63">
        <f t="shared" si="33"/>
        <v>2687.2913762572375</v>
      </c>
      <c r="F186" s="63">
        <f t="shared" si="34"/>
        <v>1321019.9320772148</v>
      </c>
    </row>
    <row r="187" spans="1:6">
      <c r="A187" s="63">
        <v>36</v>
      </c>
      <c r="B187" s="64">
        <f t="shared" si="30"/>
        <v>45658</v>
      </c>
      <c r="C187" s="63">
        <f t="shared" si="31"/>
        <v>79058.874952805782</v>
      </c>
      <c r="D187" s="63">
        <f t="shared" si="32"/>
        <v>76518.452006503445</v>
      </c>
      <c r="E187" s="63">
        <f t="shared" si="33"/>
        <v>2540.4229463023362</v>
      </c>
      <c r="F187" s="63">
        <f t="shared" si="34"/>
        <v>1244501.4800707113</v>
      </c>
    </row>
    <row r="188" spans="1:6">
      <c r="A188" s="63">
        <v>37</v>
      </c>
      <c r="B188" s="64">
        <f t="shared" si="30"/>
        <v>45689</v>
      </c>
      <c r="C188" s="63">
        <f t="shared" si="31"/>
        <v>79058.874952805782</v>
      </c>
      <c r="D188" s="63">
        <f t="shared" si="32"/>
        <v>76665.602875746728</v>
      </c>
      <c r="E188" s="63">
        <f t="shared" si="33"/>
        <v>2393.2720770590604</v>
      </c>
      <c r="F188" s="63">
        <f t="shared" si="34"/>
        <v>1167835.8771949646</v>
      </c>
    </row>
    <row r="189" spans="1:6">
      <c r="A189" s="63">
        <v>38</v>
      </c>
      <c r="B189" s="64">
        <f t="shared" si="30"/>
        <v>45717</v>
      </c>
      <c r="C189" s="63">
        <f t="shared" si="31"/>
        <v>79058.874952805782</v>
      </c>
      <c r="D189" s="63">
        <f t="shared" si="32"/>
        <v>76813.036727430852</v>
      </c>
      <c r="E189" s="63">
        <f t="shared" si="33"/>
        <v>2245.8382253749319</v>
      </c>
      <c r="F189" s="63">
        <f t="shared" si="34"/>
        <v>1091022.8404675338</v>
      </c>
    </row>
    <row r="190" spans="1:6">
      <c r="A190" s="63">
        <v>39</v>
      </c>
      <c r="B190" s="64">
        <f t="shared" si="30"/>
        <v>45748</v>
      </c>
      <c r="C190" s="63">
        <f t="shared" si="31"/>
        <v>79058.874952805782</v>
      </c>
      <c r="D190" s="63">
        <f t="shared" si="32"/>
        <v>76960.754105752829</v>
      </c>
      <c r="E190" s="63">
        <f t="shared" si="33"/>
        <v>2098.1208470529496</v>
      </c>
      <c r="F190" s="63">
        <f t="shared" si="34"/>
        <v>1014062.086361781</v>
      </c>
    </row>
    <row r="191" spans="1:6">
      <c r="A191" s="63">
        <v>40</v>
      </c>
      <c r="B191" s="64">
        <f t="shared" si="30"/>
        <v>45778</v>
      </c>
      <c r="C191" s="63">
        <f t="shared" si="31"/>
        <v>79058.874952805782</v>
      </c>
      <c r="D191" s="63">
        <f t="shared" si="32"/>
        <v>77108.755555956202</v>
      </c>
      <c r="E191" s="63">
        <f t="shared" si="33"/>
        <v>1950.1193968495788</v>
      </c>
      <c r="F191" s="63">
        <f t="shared" si="34"/>
        <v>936953.33080582484</v>
      </c>
    </row>
    <row r="192" spans="1:6">
      <c r="A192" s="63">
        <v>41</v>
      </c>
      <c r="B192" s="64">
        <f t="shared" si="30"/>
        <v>45809</v>
      </c>
      <c r="C192" s="63">
        <f t="shared" si="31"/>
        <v>79058.874952805782</v>
      </c>
      <c r="D192" s="63">
        <f t="shared" si="32"/>
        <v>77257.04162433304</v>
      </c>
      <c r="E192" s="63">
        <f t="shared" si="33"/>
        <v>1801.8333284727403</v>
      </c>
      <c r="F192" s="63">
        <f t="shared" si="34"/>
        <v>859696.28918149183</v>
      </c>
    </row>
    <row r="193" spans="1:6">
      <c r="A193" s="63">
        <v>42</v>
      </c>
      <c r="B193" s="64">
        <f t="shared" si="30"/>
        <v>45839</v>
      </c>
      <c r="C193" s="63">
        <f t="shared" si="31"/>
        <v>79058.874952805782</v>
      </c>
      <c r="D193" s="63">
        <f t="shared" si="32"/>
        <v>77405.612858225984</v>
      </c>
      <c r="E193" s="63">
        <f t="shared" si="33"/>
        <v>1653.2620945797921</v>
      </c>
      <c r="F193" s="63">
        <f t="shared" si="34"/>
        <v>782290.67632326589</v>
      </c>
    </row>
    <row r="194" spans="1:6">
      <c r="A194" s="63">
        <v>43</v>
      </c>
      <c r="B194" s="64">
        <f t="shared" si="30"/>
        <v>45870</v>
      </c>
      <c r="C194" s="63">
        <f t="shared" si="31"/>
        <v>79058.874952805782</v>
      </c>
      <c r="D194" s="63">
        <f t="shared" si="32"/>
        <v>77554.469806030276</v>
      </c>
      <c r="E194" s="63">
        <f t="shared" si="33"/>
        <v>1504.4051467755114</v>
      </c>
      <c r="F194" s="63">
        <f t="shared" si="34"/>
        <v>704736.20651723561</v>
      </c>
    </row>
    <row r="195" spans="1:6">
      <c r="A195" s="63">
        <v>44</v>
      </c>
      <c r="B195" s="64">
        <f t="shared" si="30"/>
        <v>45901</v>
      </c>
      <c r="C195" s="63">
        <f t="shared" si="31"/>
        <v>79058.874952805782</v>
      </c>
      <c r="D195" s="63">
        <f t="shared" si="32"/>
        <v>77703.613017195719</v>
      </c>
      <c r="E195" s="63">
        <f t="shared" si="33"/>
        <v>1355.2619356100686</v>
      </c>
      <c r="F195" s="63">
        <f t="shared" si="34"/>
        <v>627032.59350003989</v>
      </c>
    </row>
    <row r="196" spans="1:6">
      <c r="A196" s="63">
        <v>45</v>
      </c>
      <c r="B196" s="64">
        <f t="shared" si="30"/>
        <v>45931</v>
      </c>
      <c r="C196" s="63">
        <f t="shared" si="31"/>
        <v>79058.874952805782</v>
      </c>
      <c r="D196" s="63">
        <f t="shared" si="32"/>
        <v>77853.043042228775</v>
      </c>
      <c r="E196" s="63">
        <f t="shared" si="33"/>
        <v>1205.8319105769999</v>
      </c>
      <c r="F196" s="63">
        <f t="shared" si="34"/>
        <v>549179.5504578111</v>
      </c>
    </row>
    <row r="197" spans="1:6">
      <c r="A197" s="63">
        <v>46</v>
      </c>
      <c r="B197" s="64">
        <f t="shared" si="30"/>
        <v>45962</v>
      </c>
      <c r="C197" s="63">
        <f t="shared" si="31"/>
        <v>79058.874952805782</v>
      </c>
      <c r="D197" s="63">
        <f t="shared" si="32"/>
        <v>78002.760432694602</v>
      </c>
      <c r="E197" s="63">
        <f t="shared" si="33"/>
        <v>1056.1145201111754</v>
      </c>
      <c r="F197" s="63">
        <f t="shared" si="34"/>
        <v>471176.79002511653</v>
      </c>
    </row>
    <row r="198" spans="1:6">
      <c r="A198" s="63">
        <v>47</v>
      </c>
      <c r="B198" s="64">
        <f t="shared" si="30"/>
        <v>45992</v>
      </c>
      <c r="C198" s="63">
        <f t="shared" si="31"/>
        <v>79058.874952805782</v>
      </c>
      <c r="D198" s="63">
        <f t="shared" si="32"/>
        <v>78152.765741219016</v>
      </c>
      <c r="E198" s="63">
        <f t="shared" si="33"/>
        <v>906.10921158676263</v>
      </c>
      <c r="F198" s="63">
        <f t="shared" si="34"/>
        <v>393024.02428389748</v>
      </c>
    </row>
    <row r="199" spans="1:6">
      <c r="A199" s="63">
        <v>48</v>
      </c>
      <c r="B199" s="64">
        <f t="shared" si="30"/>
        <v>46023</v>
      </c>
      <c r="C199" s="63">
        <f t="shared" si="31"/>
        <v>79058.874952805782</v>
      </c>
      <c r="D199" s="63">
        <f t="shared" si="32"/>
        <v>78303.059521490592</v>
      </c>
      <c r="E199" s="63">
        <f t="shared" si="33"/>
        <v>755.81543131518754</v>
      </c>
      <c r="F199" s="63">
        <f t="shared" si="34"/>
        <v>314720.96476240689</v>
      </c>
    </row>
    <row r="200" spans="1:6">
      <c r="A200" s="63">
        <v>49</v>
      </c>
      <c r="B200" s="64">
        <f t="shared" si="30"/>
        <v>46054</v>
      </c>
      <c r="C200" s="63">
        <f t="shared" si="31"/>
        <v>79058.874952805782</v>
      </c>
      <c r="D200" s="63">
        <f t="shared" si="32"/>
        <v>78453.642328262693</v>
      </c>
      <c r="E200" s="63">
        <f t="shared" si="33"/>
        <v>605.2326245430902</v>
      </c>
      <c r="F200" s="63">
        <f t="shared" si="34"/>
        <v>236267.32243414421</v>
      </c>
    </row>
    <row r="201" spans="1:6">
      <c r="A201" s="63">
        <v>50</v>
      </c>
      <c r="B201" s="64">
        <f t="shared" si="30"/>
        <v>46082</v>
      </c>
      <c r="C201" s="63">
        <f t="shared" si="31"/>
        <v>79058.874952805782</v>
      </c>
      <c r="D201" s="63">
        <f t="shared" si="32"/>
        <v>78604.514717355501</v>
      </c>
      <c r="E201" s="63">
        <f t="shared" si="33"/>
        <v>454.36023545027734</v>
      </c>
      <c r="F201" s="63">
        <f t="shared" si="34"/>
        <v>157662.80771678872</v>
      </c>
    </row>
    <row r="202" spans="1:6">
      <c r="A202" s="63">
        <v>51</v>
      </c>
      <c r="B202" s="64">
        <f t="shared" si="30"/>
        <v>46113</v>
      </c>
      <c r="C202" s="63">
        <f t="shared" si="31"/>
        <v>79058.874952805782</v>
      </c>
      <c r="D202" s="63">
        <f t="shared" si="32"/>
        <v>78755.677245658109</v>
      </c>
      <c r="E202" s="63">
        <f t="shared" si="33"/>
        <v>303.19770714767066</v>
      </c>
      <c r="F202" s="63">
        <f t="shared" si="34"/>
        <v>78907.130471130615</v>
      </c>
    </row>
    <row r="203" spans="1:6">
      <c r="A203" s="63">
        <v>52</v>
      </c>
      <c r="B203" s="64">
        <f t="shared" si="30"/>
        <v>46143</v>
      </c>
      <c r="C203" s="63">
        <f t="shared" si="31"/>
        <v>79058.874952805782</v>
      </c>
      <c r="D203" s="63">
        <f t="shared" si="32"/>
        <v>78907.130471130527</v>
      </c>
      <c r="E203" s="63">
        <f t="shared" si="33"/>
        <v>151.74448167525119</v>
      </c>
      <c r="F203" s="63">
        <f t="shared" si="34"/>
        <v>0</v>
      </c>
    </row>
    <row r="204" spans="1:6">
      <c r="A204" s="63">
        <v>53</v>
      </c>
      <c r="B204" s="64">
        <f t="shared" si="30"/>
        <v>46174</v>
      </c>
      <c r="C204" s="63">
        <f t="shared" si="31"/>
        <v>79058.874952805782</v>
      </c>
      <c r="D204" s="63">
        <f t="shared" si="32"/>
        <v>79058.874952805782</v>
      </c>
      <c r="E204" s="63">
        <f t="shared" si="33"/>
        <v>0</v>
      </c>
      <c r="F204" s="63">
        <f t="shared" si="34"/>
        <v>-79058.874952805782</v>
      </c>
    </row>
    <row r="205" spans="1:6">
      <c r="A205" s="63">
        <v>54</v>
      </c>
      <c r="B205" s="64">
        <f t="shared" si="30"/>
        <v>46204</v>
      </c>
      <c r="C205" s="63">
        <f t="shared" si="31"/>
        <v>79058.874952805782</v>
      </c>
      <c r="D205" s="63">
        <f t="shared" si="32"/>
        <v>79210.911250791949</v>
      </c>
      <c r="E205" s="63">
        <f t="shared" si="33"/>
        <v>-152.03629798616498</v>
      </c>
      <c r="F205" s="63">
        <f t="shared" si="34"/>
        <v>-158269.78620359773</v>
      </c>
    </row>
    <row r="206" spans="1:6">
      <c r="A206" s="63">
        <v>55</v>
      </c>
      <c r="B206" s="64">
        <f t="shared" si="30"/>
        <v>46235</v>
      </c>
      <c r="C206" s="63">
        <f t="shared" si="31"/>
        <v>79058.874952805782</v>
      </c>
      <c r="D206" s="63">
        <f t="shared" si="32"/>
        <v>79363.23992627424</v>
      </c>
      <c r="E206" s="63">
        <f t="shared" si="33"/>
        <v>-304.36497346845721</v>
      </c>
      <c r="F206" s="63">
        <f t="shared" si="34"/>
        <v>-237633.02612987196</v>
      </c>
    </row>
    <row r="207" spans="1:6">
      <c r="A207" s="63">
        <v>56</v>
      </c>
      <c r="B207" s="64">
        <f t="shared" si="30"/>
        <v>46266</v>
      </c>
      <c r="C207" s="63">
        <f t="shared" si="31"/>
        <v>79058.874952805782</v>
      </c>
      <c r="D207" s="63">
        <f t="shared" si="32"/>
        <v>79515.861541517079</v>
      </c>
      <c r="E207" s="63">
        <f t="shared" si="33"/>
        <v>-456.98658871129226</v>
      </c>
      <c r="F207" s="63">
        <f t="shared" si="34"/>
        <v>-317148.88767138903</v>
      </c>
    </row>
    <row r="208" spans="1:6">
      <c r="A208" s="63">
        <v>57</v>
      </c>
      <c r="B208" s="64">
        <f t="shared" si="30"/>
        <v>46296</v>
      </c>
      <c r="C208" s="63">
        <f t="shared" si="31"/>
        <v>79058.874952805782</v>
      </c>
      <c r="D208" s="63">
        <f t="shared" si="32"/>
        <v>79668.77665986614</v>
      </c>
      <c r="E208" s="63">
        <f t="shared" si="33"/>
        <v>-609.90170706036361</v>
      </c>
      <c r="F208" s="63">
        <f t="shared" si="34"/>
        <v>-396817.66433125519</v>
      </c>
    </row>
    <row r="209" spans="1:6">
      <c r="A209" s="63">
        <v>58</v>
      </c>
      <c r="B209" s="64">
        <f t="shared" si="30"/>
        <v>46327</v>
      </c>
      <c r="C209" s="63">
        <f t="shared" si="31"/>
        <v>79058.874952805782</v>
      </c>
      <c r="D209" s="63">
        <f t="shared" si="32"/>
        <v>79821.985845750503</v>
      </c>
      <c r="E209" s="63">
        <f t="shared" si="33"/>
        <v>-763.11089294472151</v>
      </c>
      <c r="F209" s="63">
        <f t="shared" si="34"/>
        <v>-476639.65017700568</v>
      </c>
    </row>
    <row r="210" spans="1:6">
      <c r="A210" s="63">
        <v>59</v>
      </c>
      <c r="B210" s="64">
        <f t="shared" si="30"/>
        <v>46357</v>
      </c>
      <c r="C210" s="63">
        <f t="shared" si="31"/>
        <v>79058.874952805782</v>
      </c>
      <c r="D210" s="63">
        <f t="shared" si="32"/>
        <v>79975.489664684632</v>
      </c>
      <c r="E210" s="63">
        <f t="shared" si="33"/>
        <v>-916.61471187885718</v>
      </c>
      <c r="F210" s="63">
        <f t="shared" si="34"/>
        <v>-556615.13984169031</v>
      </c>
    </row>
    <row r="211" spans="1:6">
      <c r="A211" s="63">
        <v>60</v>
      </c>
      <c r="B211" s="64">
        <f t="shared" si="30"/>
        <v>46388</v>
      </c>
      <c r="C211" s="63">
        <f t="shared" si="31"/>
        <v>79058.874952805782</v>
      </c>
      <c r="D211" s="63">
        <f t="shared" si="32"/>
        <v>80129.28868327057</v>
      </c>
      <c r="E211" s="63">
        <f t="shared" si="33"/>
        <v>-1070.4137304647891</v>
      </c>
      <c r="F211" s="63">
        <f t="shared" si="34"/>
        <v>-636744.42852496088</v>
      </c>
    </row>
    <row r="213" spans="1:6">
      <c r="A213" s="68" t="s">
        <v>68</v>
      </c>
      <c r="B213" s="68">
        <v>3</v>
      </c>
    </row>
    <row r="214" spans="1:6">
      <c r="A214" s="68" t="s">
        <v>67</v>
      </c>
      <c r="B214" s="68" t="s">
        <v>66</v>
      </c>
    </row>
    <row r="215" spans="1:6">
      <c r="A215" s="67" t="s">
        <v>65</v>
      </c>
      <c r="B215" s="85">
        <f>PMT(B9,B10-B213,-F220,0,0)</f>
        <v>79515.86154151705</v>
      </c>
    </row>
    <row r="216" spans="1:6">
      <c r="A216" s="66"/>
      <c r="B216" s="66"/>
      <c r="C216" s="66"/>
      <c r="D216" s="66"/>
      <c r="E216" s="66"/>
      <c r="F216" s="65" t="s">
        <v>64</v>
      </c>
    </row>
    <row r="217" spans="1:6">
      <c r="A217" s="65" t="s">
        <v>63</v>
      </c>
      <c r="B217" s="65" t="s">
        <v>62</v>
      </c>
      <c r="C217" s="65" t="s">
        <v>61</v>
      </c>
      <c r="D217" s="65" t="s">
        <v>60</v>
      </c>
      <c r="E217" s="65" t="s">
        <v>59</v>
      </c>
      <c r="F217" s="65">
        <f>$B$3</f>
        <v>3693580</v>
      </c>
    </row>
    <row r="218" spans="1:6">
      <c r="A218" s="63">
        <v>1</v>
      </c>
      <c r="B218" s="64">
        <f t="shared" ref="B218:B229" si="35">EDATE($B$7,$B$6*A218)</f>
        <v>44593</v>
      </c>
      <c r="C218" s="63">
        <v>0</v>
      </c>
      <c r="D218" s="63">
        <f t="shared" ref="D218:D229" si="36">C218-E218</f>
        <v>-7103.0384615384619</v>
      </c>
      <c r="E218" s="63">
        <f t="shared" ref="E218:E229" si="37">F217*$B$9</f>
        <v>7103.0384615384619</v>
      </c>
      <c r="F218" s="63">
        <f t="shared" ref="F218:F229" si="38">F217-D218</f>
        <v>3700683.0384615385</v>
      </c>
    </row>
    <row r="219" spans="1:6">
      <c r="A219" s="63">
        <v>2</v>
      </c>
      <c r="B219" s="64">
        <f t="shared" si="35"/>
        <v>44621</v>
      </c>
      <c r="C219" s="63">
        <v>0</v>
      </c>
      <c r="D219" s="63">
        <f t="shared" si="36"/>
        <v>-7116.6981508875742</v>
      </c>
      <c r="E219" s="63">
        <f t="shared" si="37"/>
        <v>7116.6981508875742</v>
      </c>
      <c r="F219" s="63">
        <f t="shared" si="38"/>
        <v>3707799.7366124261</v>
      </c>
    </row>
    <row r="220" spans="1:6">
      <c r="A220" s="63">
        <v>3</v>
      </c>
      <c r="B220" s="64">
        <f t="shared" si="35"/>
        <v>44652</v>
      </c>
      <c r="C220" s="63">
        <v>0</v>
      </c>
      <c r="D220" s="63">
        <f t="shared" si="36"/>
        <v>-7130.384108870051</v>
      </c>
      <c r="E220" s="63">
        <f t="shared" si="37"/>
        <v>7130.384108870051</v>
      </c>
      <c r="F220" s="63">
        <f t="shared" si="38"/>
        <v>3714930.1207212959</v>
      </c>
    </row>
    <row r="221" spans="1:6">
      <c r="A221" s="63">
        <v>4</v>
      </c>
      <c r="B221" s="64">
        <f t="shared" si="35"/>
        <v>44682</v>
      </c>
      <c r="C221" s="63">
        <f t="shared" ref="C221:C229" si="39">$B$215</f>
        <v>79515.86154151705</v>
      </c>
      <c r="D221" s="63">
        <f t="shared" si="36"/>
        <v>72371.765155514557</v>
      </c>
      <c r="E221" s="63">
        <f t="shared" si="37"/>
        <v>7144.0963860024922</v>
      </c>
      <c r="F221" s="63">
        <f t="shared" si="38"/>
        <v>3642558.3555657812</v>
      </c>
    </row>
    <row r="222" spans="1:6">
      <c r="A222" s="63">
        <v>5</v>
      </c>
      <c r="B222" s="64">
        <f t="shared" si="35"/>
        <v>44713</v>
      </c>
      <c r="C222" s="63">
        <f t="shared" si="39"/>
        <v>79515.86154151705</v>
      </c>
      <c r="D222" s="63">
        <f t="shared" si="36"/>
        <v>72510.941626967469</v>
      </c>
      <c r="E222" s="63">
        <f t="shared" si="37"/>
        <v>7004.9199145495795</v>
      </c>
      <c r="F222" s="63">
        <f t="shared" si="38"/>
        <v>3570047.4139388138</v>
      </c>
    </row>
    <row r="223" spans="1:6">
      <c r="A223" s="63">
        <v>6</v>
      </c>
      <c r="B223" s="64">
        <f t="shared" si="35"/>
        <v>44743</v>
      </c>
      <c r="C223" s="63">
        <f t="shared" si="39"/>
        <v>79515.86154151705</v>
      </c>
      <c r="D223" s="63">
        <f t="shared" si="36"/>
        <v>72650.385745480875</v>
      </c>
      <c r="E223" s="63">
        <f t="shared" si="37"/>
        <v>6865.4757960361812</v>
      </c>
      <c r="F223" s="63">
        <f t="shared" si="38"/>
        <v>3497397.0281933332</v>
      </c>
    </row>
    <row r="224" spans="1:6">
      <c r="A224" s="63">
        <v>7</v>
      </c>
      <c r="B224" s="64">
        <f t="shared" si="35"/>
        <v>44774</v>
      </c>
      <c r="C224" s="63">
        <f t="shared" si="39"/>
        <v>79515.86154151705</v>
      </c>
      <c r="D224" s="63">
        <f t="shared" si="36"/>
        <v>72790.098025760642</v>
      </c>
      <c r="E224" s="63">
        <f t="shared" si="37"/>
        <v>6725.76351575641</v>
      </c>
      <c r="F224" s="63">
        <f t="shared" si="38"/>
        <v>3424606.9301675726</v>
      </c>
    </row>
    <row r="225" spans="1:6">
      <c r="A225" s="63">
        <v>8</v>
      </c>
      <c r="B225" s="64">
        <f t="shared" si="35"/>
        <v>44805</v>
      </c>
      <c r="C225" s="63">
        <f t="shared" si="39"/>
        <v>79515.86154151705</v>
      </c>
      <c r="D225" s="63">
        <f t="shared" si="36"/>
        <v>72930.078983502492</v>
      </c>
      <c r="E225" s="63">
        <f t="shared" si="37"/>
        <v>6585.7825580145627</v>
      </c>
      <c r="F225" s="63">
        <f t="shared" si="38"/>
        <v>3351676.8511840701</v>
      </c>
    </row>
    <row r="226" spans="1:6">
      <c r="A226" s="63">
        <v>9</v>
      </c>
      <c r="B226" s="64">
        <f t="shared" si="35"/>
        <v>44835</v>
      </c>
      <c r="C226" s="63">
        <f t="shared" si="39"/>
        <v>79515.86154151705</v>
      </c>
      <c r="D226" s="63">
        <f t="shared" si="36"/>
        <v>73070.32913539384</v>
      </c>
      <c r="E226" s="63">
        <f t="shared" si="37"/>
        <v>6445.5324061232122</v>
      </c>
      <c r="F226" s="63">
        <f t="shared" si="38"/>
        <v>3278606.5220486764</v>
      </c>
    </row>
    <row r="227" spans="1:6">
      <c r="A227" s="63">
        <v>10</v>
      </c>
      <c r="B227" s="64">
        <f t="shared" si="35"/>
        <v>44866</v>
      </c>
      <c r="C227" s="63">
        <f t="shared" si="39"/>
        <v>79515.86154151705</v>
      </c>
      <c r="D227" s="63">
        <f t="shared" si="36"/>
        <v>73210.848999115755</v>
      </c>
      <c r="E227" s="63">
        <f t="shared" si="37"/>
        <v>6305.0125424013013</v>
      </c>
      <c r="F227" s="63">
        <f t="shared" si="38"/>
        <v>3205395.6730495607</v>
      </c>
    </row>
    <row r="228" spans="1:6">
      <c r="A228" s="63">
        <v>11</v>
      </c>
      <c r="B228" s="64">
        <f t="shared" si="35"/>
        <v>44896</v>
      </c>
      <c r="C228" s="63">
        <f t="shared" si="39"/>
        <v>79515.86154151705</v>
      </c>
      <c r="D228" s="63">
        <f t="shared" si="36"/>
        <v>73351.639093344813</v>
      </c>
      <c r="E228" s="63">
        <f t="shared" si="37"/>
        <v>6164.2224481722324</v>
      </c>
      <c r="F228" s="63">
        <f t="shared" si="38"/>
        <v>3132044.0339562157</v>
      </c>
    </row>
    <row r="229" spans="1:6">
      <c r="A229" s="63">
        <v>12</v>
      </c>
      <c r="B229" s="64">
        <f t="shared" si="35"/>
        <v>44927</v>
      </c>
      <c r="C229" s="63">
        <f t="shared" si="39"/>
        <v>79515.86154151705</v>
      </c>
      <c r="D229" s="63">
        <f t="shared" si="36"/>
        <v>73492.699937755096</v>
      </c>
      <c r="E229" s="63">
        <f t="shared" si="37"/>
        <v>6023.1616037619533</v>
      </c>
      <c r="F229" s="63">
        <f t="shared" si="38"/>
        <v>3058551.3340184605</v>
      </c>
    </row>
    <row r="230" spans="1:6">
      <c r="A230" s="63">
        <v>13</v>
      </c>
      <c r="B230" s="64">
        <f t="shared" ref="B230:B277" si="40">EDATE($B$7,$B$6*A230)</f>
        <v>44958</v>
      </c>
      <c r="C230" s="63">
        <f t="shared" ref="C230:C277" si="41">$B$215</f>
        <v>79515.86154151705</v>
      </c>
      <c r="D230" s="63">
        <f t="shared" ref="D230:D277" si="42">C230-E230</f>
        <v>73634.032053020012</v>
      </c>
      <c r="E230" s="63">
        <f t="shared" ref="E230:E277" si="43">F229*$B$9</f>
        <v>5881.8294884970401</v>
      </c>
      <c r="F230" s="63">
        <f t="shared" ref="F230:F277" si="44">F229-D230</f>
        <v>2984917.3019654406</v>
      </c>
    </row>
    <row r="231" spans="1:6">
      <c r="A231" s="63">
        <v>14</v>
      </c>
      <c r="B231" s="64">
        <f t="shared" si="40"/>
        <v>44986</v>
      </c>
      <c r="C231" s="63">
        <f t="shared" si="41"/>
        <v>79515.86154151705</v>
      </c>
      <c r="D231" s="63">
        <f t="shared" si="42"/>
        <v>73775.635960814281</v>
      </c>
      <c r="E231" s="63">
        <f t="shared" si="43"/>
        <v>5740.2255807027705</v>
      </c>
      <c r="F231" s="63">
        <f t="shared" si="44"/>
        <v>2911141.6660046265</v>
      </c>
    </row>
    <row r="232" spans="1:6">
      <c r="A232" s="63">
        <v>15</v>
      </c>
      <c r="B232" s="64">
        <f t="shared" si="40"/>
        <v>45017</v>
      </c>
      <c r="C232" s="63">
        <f t="shared" si="41"/>
        <v>79515.86154151705</v>
      </c>
      <c r="D232" s="63">
        <f t="shared" si="42"/>
        <v>73917.512183815852</v>
      </c>
      <c r="E232" s="63">
        <f t="shared" si="43"/>
        <v>5598.349357701205</v>
      </c>
      <c r="F232" s="63">
        <f t="shared" si="44"/>
        <v>2837224.1538208108</v>
      </c>
    </row>
    <row r="233" spans="1:6">
      <c r="A233" s="63">
        <v>16</v>
      </c>
      <c r="B233" s="64">
        <f t="shared" si="40"/>
        <v>45047</v>
      </c>
      <c r="C233" s="63">
        <f t="shared" si="41"/>
        <v>79515.86154151705</v>
      </c>
      <c r="D233" s="63">
        <f t="shared" si="42"/>
        <v>74059.661245707801</v>
      </c>
      <c r="E233" s="63">
        <f t="shared" si="43"/>
        <v>5456.2002958092517</v>
      </c>
      <c r="F233" s="63">
        <f t="shared" si="44"/>
        <v>2763164.492575103</v>
      </c>
    </row>
    <row r="234" spans="1:6">
      <c r="A234" s="63">
        <v>17</v>
      </c>
      <c r="B234" s="64">
        <f t="shared" si="40"/>
        <v>45078</v>
      </c>
      <c r="C234" s="63">
        <f t="shared" si="41"/>
        <v>79515.86154151705</v>
      </c>
      <c r="D234" s="63">
        <f t="shared" si="42"/>
        <v>74202.083671180313</v>
      </c>
      <c r="E234" s="63">
        <f t="shared" si="43"/>
        <v>5313.7778703367367</v>
      </c>
      <c r="F234" s="63">
        <f t="shared" si="44"/>
        <v>2688962.4089039224</v>
      </c>
    </row>
    <row r="235" spans="1:6">
      <c r="A235" s="63">
        <v>18</v>
      </c>
      <c r="B235" s="64">
        <f t="shared" si="40"/>
        <v>45108</v>
      </c>
      <c r="C235" s="63">
        <f t="shared" si="41"/>
        <v>79515.86154151705</v>
      </c>
      <c r="D235" s="63">
        <f t="shared" si="42"/>
        <v>74344.77998593259</v>
      </c>
      <c r="E235" s="63">
        <f t="shared" si="43"/>
        <v>5171.0815555844665</v>
      </c>
      <c r="F235" s="63">
        <f t="shared" si="44"/>
        <v>2614617.6289179898</v>
      </c>
    </row>
    <row r="236" spans="1:6">
      <c r="A236" s="63">
        <v>19</v>
      </c>
      <c r="B236" s="64">
        <f t="shared" si="40"/>
        <v>45139</v>
      </c>
      <c r="C236" s="63">
        <f t="shared" si="41"/>
        <v>79515.86154151705</v>
      </c>
      <c r="D236" s="63">
        <f t="shared" si="42"/>
        <v>74487.750716674767</v>
      </c>
      <c r="E236" s="63">
        <f t="shared" si="43"/>
        <v>5028.1108248422879</v>
      </c>
      <c r="F236" s="63">
        <f t="shared" si="44"/>
        <v>2540129.8782013152</v>
      </c>
    </row>
    <row r="237" spans="1:6">
      <c r="A237" s="63">
        <v>20</v>
      </c>
      <c r="B237" s="64">
        <f t="shared" si="40"/>
        <v>45170</v>
      </c>
      <c r="C237" s="63">
        <f t="shared" si="41"/>
        <v>79515.86154151705</v>
      </c>
      <c r="D237" s="63">
        <f t="shared" si="42"/>
        <v>74630.996391129898</v>
      </c>
      <c r="E237" s="63">
        <f t="shared" si="43"/>
        <v>4884.8651503871451</v>
      </c>
      <c r="F237" s="63">
        <f t="shared" si="44"/>
        <v>2465498.8818101855</v>
      </c>
    </row>
    <row r="238" spans="1:6">
      <c r="A238" s="63">
        <v>21</v>
      </c>
      <c r="B238" s="64">
        <f t="shared" si="40"/>
        <v>45200</v>
      </c>
      <c r="C238" s="63">
        <f t="shared" si="41"/>
        <v>79515.86154151705</v>
      </c>
      <c r="D238" s="63">
        <f t="shared" si="42"/>
        <v>74774.517538035929</v>
      </c>
      <c r="E238" s="63">
        <f t="shared" si="43"/>
        <v>4741.3440034811265</v>
      </c>
      <c r="F238" s="63">
        <f t="shared" si="44"/>
        <v>2390724.3642721497</v>
      </c>
    </row>
    <row r="239" spans="1:6">
      <c r="A239" s="63">
        <v>22</v>
      </c>
      <c r="B239" s="64">
        <f t="shared" si="40"/>
        <v>45231</v>
      </c>
      <c r="C239" s="63">
        <f t="shared" si="41"/>
        <v>79515.86154151705</v>
      </c>
      <c r="D239" s="63">
        <f t="shared" si="42"/>
        <v>74918.314687147533</v>
      </c>
      <c r="E239" s="63">
        <f t="shared" si="43"/>
        <v>4597.5468543695188</v>
      </c>
      <c r="F239" s="63">
        <f t="shared" si="44"/>
        <v>2315806.049585002</v>
      </c>
    </row>
    <row r="240" spans="1:6">
      <c r="A240" s="63">
        <v>23</v>
      </c>
      <c r="B240" s="64">
        <f t="shared" si="40"/>
        <v>45261</v>
      </c>
      <c r="C240" s="63">
        <f t="shared" si="41"/>
        <v>79515.86154151705</v>
      </c>
      <c r="D240" s="63">
        <f t="shared" si="42"/>
        <v>75062.388369238193</v>
      </c>
      <c r="E240" s="63">
        <f t="shared" si="43"/>
        <v>4453.4731722788501</v>
      </c>
      <c r="F240" s="63">
        <f t="shared" si="44"/>
        <v>2240743.661215764</v>
      </c>
    </row>
    <row r="241" spans="1:6">
      <c r="A241" s="63">
        <v>24</v>
      </c>
      <c r="B241" s="64">
        <f t="shared" si="40"/>
        <v>45292</v>
      </c>
      <c r="C241" s="63">
        <f t="shared" si="41"/>
        <v>79515.86154151705</v>
      </c>
      <c r="D241" s="63">
        <f t="shared" si="42"/>
        <v>75206.739116102122</v>
      </c>
      <c r="E241" s="63">
        <f t="shared" si="43"/>
        <v>4309.1224254149311</v>
      </c>
      <c r="F241" s="63">
        <f t="shared" si="44"/>
        <v>2165536.922099662</v>
      </c>
    </row>
    <row r="242" spans="1:6">
      <c r="A242" s="63">
        <v>25</v>
      </c>
      <c r="B242" s="64">
        <f t="shared" si="40"/>
        <v>45323</v>
      </c>
      <c r="C242" s="63">
        <f t="shared" si="41"/>
        <v>79515.86154151705</v>
      </c>
      <c r="D242" s="63">
        <f t="shared" si="42"/>
        <v>75351.367460556154</v>
      </c>
      <c r="E242" s="63">
        <f t="shared" si="43"/>
        <v>4164.4940809608888</v>
      </c>
      <c r="F242" s="63">
        <f t="shared" si="44"/>
        <v>2090185.5546391059</v>
      </c>
    </row>
    <row r="243" spans="1:6">
      <c r="A243" s="63">
        <v>26</v>
      </c>
      <c r="B243" s="64">
        <f t="shared" si="40"/>
        <v>45352</v>
      </c>
      <c r="C243" s="63">
        <f t="shared" si="41"/>
        <v>79515.86154151705</v>
      </c>
      <c r="D243" s="63">
        <f t="shared" si="42"/>
        <v>75496.273936441852</v>
      </c>
      <c r="E243" s="63">
        <f t="shared" si="43"/>
        <v>4019.587605075204</v>
      </c>
      <c r="F243" s="63">
        <f t="shared" si="44"/>
        <v>2014689.2807026641</v>
      </c>
    </row>
    <row r="244" spans="1:6">
      <c r="A244" s="63">
        <v>27</v>
      </c>
      <c r="B244" s="64">
        <f t="shared" si="40"/>
        <v>45383</v>
      </c>
      <c r="C244" s="63">
        <f t="shared" si="41"/>
        <v>79515.86154151705</v>
      </c>
      <c r="D244" s="63">
        <f t="shared" si="42"/>
        <v>75641.459078627318</v>
      </c>
      <c r="E244" s="63">
        <f t="shared" si="43"/>
        <v>3874.4024628897387</v>
      </c>
      <c r="F244" s="63">
        <f t="shared" si="44"/>
        <v>1939047.8216240366</v>
      </c>
    </row>
    <row r="245" spans="1:6">
      <c r="A245" s="63">
        <v>28</v>
      </c>
      <c r="B245" s="64">
        <f t="shared" si="40"/>
        <v>45413</v>
      </c>
      <c r="C245" s="63">
        <f t="shared" si="41"/>
        <v>79515.86154151705</v>
      </c>
      <c r="D245" s="63">
        <f t="shared" si="42"/>
        <v>75786.923423009284</v>
      </c>
      <c r="E245" s="63">
        <f t="shared" si="43"/>
        <v>3728.9381185077632</v>
      </c>
      <c r="F245" s="63">
        <f t="shared" si="44"/>
        <v>1863260.8982010274</v>
      </c>
    </row>
    <row r="246" spans="1:6">
      <c r="A246" s="63">
        <v>29</v>
      </c>
      <c r="B246" s="64">
        <f t="shared" si="40"/>
        <v>45444</v>
      </c>
      <c r="C246" s="63">
        <f t="shared" si="41"/>
        <v>79515.86154151705</v>
      </c>
      <c r="D246" s="63">
        <f t="shared" si="42"/>
        <v>75932.667506515078</v>
      </c>
      <c r="E246" s="63">
        <f t="shared" si="43"/>
        <v>3583.1940350019759</v>
      </c>
      <c r="F246" s="63">
        <f t="shared" si="44"/>
        <v>1787328.2306945124</v>
      </c>
    </row>
    <row r="247" spans="1:6">
      <c r="A247" s="63">
        <v>30</v>
      </c>
      <c r="B247" s="64">
        <f t="shared" si="40"/>
        <v>45474</v>
      </c>
      <c r="C247" s="63">
        <f t="shared" si="41"/>
        <v>79515.86154151705</v>
      </c>
      <c r="D247" s="63">
        <f t="shared" si="42"/>
        <v>76078.691867104528</v>
      </c>
      <c r="E247" s="63">
        <f t="shared" si="43"/>
        <v>3437.1696744125238</v>
      </c>
      <c r="F247" s="63">
        <f t="shared" si="44"/>
        <v>1711249.5388274079</v>
      </c>
    </row>
    <row r="248" spans="1:6">
      <c r="A248" s="63">
        <v>31</v>
      </c>
      <c r="B248" s="64">
        <f t="shared" si="40"/>
        <v>45505</v>
      </c>
      <c r="C248" s="63">
        <f t="shared" si="41"/>
        <v>79515.86154151705</v>
      </c>
      <c r="D248" s="63">
        <f t="shared" si="42"/>
        <v>76224.997043772033</v>
      </c>
      <c r="E248" s="63">
        <f t="shared" si="43"/>
        <v>3290.8644977450153</v>
      </c>
      <c r="F248" s="63">
        <f t="shared" si="44"/>
        <v>1635024.5417836357</v>
      </c>
    </row>
    <row r="249" spans="1:6">
      <c r="A249" s="63">
        <v>32</v>
      </c>
      <c r="B249" s="64">
        <f t="shared" si="40"/>
        <v>45536</v>
      </c>
      <c r="C249" s="63">
        <f t="shared" si="41"/>
        <v>79515.86154151705</v>
      </c>
      <c r="D249" s="63">
        <f t="shared" si="42"/>
        <v>76371.583576548524</v>
      </c>
      <c r="E249" s="63">
        <f t="shared" si="43"/>
        <v>3144.2779649685303</v>
      </c>
      <c r="F249" s="63">
        <f t="shared" si="44"/>
        <v>1558652.9582070871</v>
      </c>
    </row>
    <row r="250" spans="1:6">
      <c r="A250" s="63">
        <v>33</v>
      </c>
      <c r="B250" s="64">
        <f t="shared" si="40"/>
        <v>45566</v>
      </c>
      <c r="C250" s="63">
        <f t="shared" si="41"/>
        <v>79515.86154151705</v>
      </c>
      <c r="D250" s="63">
        <f t="shared" si="42"/>
        <v>76518.452006503416</v>
      </c>
      <c r="E250" s="63">
        <f t="shared" si="43"/>
        <v>2997.4095350136295</v>
      </c>
      <c r="F250" s="63">
        <f t="shared" si="44"/>
        <v>1482134.5062005837</v>
      </c>
    </row>
    <row r="251" spans="1:6">
      <c r="A251" s="63">
        <v>34</v>
      </c>
      <c r="B251" s="64">
        <f t="shared" si="40"/>
        <v>45597</v>
      </c>
      <c r="C251" s="63">
        <f t="shared" si="41"/>
        <v>79515.86154151705</v>
      </c>
      <c r="D251" s="63">
        <f t="shared" si="42"/>
        <v>76665.602875746699</v>
      </c>
      <c r="E251" s="63">
        <f t="shared" si="43"/>
        <v>2850.2586657703532</v>
      </c>
      <c r="F251" s="63">
        <f t="shared" si="44"/>
        <v>1405468.9033248369</v>
      </c>
    </row>
    <row r="252" spans="1:6">
      <c r="A252" s="63">
        <v>35</v>
      </c>
      <c r="B252" s="64">
        <f t="shared" si="40"/>
        <v>45627</v>
      </c>
      <c r="C252" s="63">
        <f t="shared" si="41"/>
        <v>79515.86154151705</v>
      </c>
      <c r="D252" s="63">
        <f t="shared" si="42"/>
        <v>76813.036727430823</v>
      </c>
      <c r="E252" s="63">
        <f t="shared" si="43"/>
        <v>2702.8248140862247</v>
      </c>
      <c r="F252" s="63">
        <f t="shared" si="44"/>
        <v>1328655.8665974061</v>
      </c>
    </row>
    <row r="253" spans="1:6">
      <c r="A253" s="63">
        <v>36</v>
      </c>
      <c r="B253" s="64">
        <f t="shared" si="40"/>
        <v>45658</v>
      </c>
      <c r="C253" s="63">
        <f t="shared" si="41"/>
        <v>79515.86154151705</v>
      </c>
      <c r="D253" s="63">
        <f t="shared" si="42"/>
        <v>76960.7541057528</v>
      </c>
      <c r="E253" s="63">
        <f t="shared" si="43"/>
        <v>2555.1074357642428</v>
      </c>
      <c r="F253" s="63">
        <f t="shared" si="44"/>
        <v>1251695.1124916533</v>
      </c>
    </row>
    <row r="254" spans="1:6">
      <c r="A254" s="63">
        <v>37</v>
      </c>
      <c r="B254" s="64">
        <f t="shared" si="40"/>
        <v>45689</v>
      </c>
      <c r="C254" s="63">
        <f t="shared" si="41"/>
        <v>79515.86154151705</v>
      </c>
      <c r="D254" s="63">
        <f t="shared" si="42"/>
        <v>77108.755555956173</v>
      </c>
      <c r="E254" s="63">
        <f t="shared" si="43"/>
        <v>2407.1059855608719</v>
      </c>
      <c r="F254" s="63">
        <f t="shared" si="44"/>
        <v>1174586.3569356971</v>
      </c>
    </row>
    <row r="255" spans="1:6">
      <c r="A255" s="63">
        <v>38</v>
      </c>
      <c r="B255" s="64">
        <f t="shared" si="40"/>
        <v>45717</v>
      </c>
      <c r="C255" s="63">
        <f t="shared" si="41"/>
        <v>79515.86154151705</v>
      </c>
      <c r="D255" s="63">
        <f t="shared" si="42"/>
        <v>77257.041624333011</v>
      </c>
      <c r="E255" s="63">
        <f t="shared" si="43"/>
        <v>2258.8199171840329</v>
      </c>
      <c r="F255" s="63">
        <f t="shared" si="44"/>
        <v>1097329.3153113641</v>
      </c>
    </row>
    <row r="256" spans="1:6">
      <c r="A256" s="63">
        <v>39</v>
      </c>
      <c r="B256" s="64">
        <f t="shared" si="40"/>
        <v>45748</v>
      </c>
      <c r="C256" s="63">
        <f t="shared" si="41"/>
        <v>79515.86154151705</v>
      </c>
      <c r="D256" s="63">
        <f t="shared" si="42"/>
        <v>77405.61285822597</v>
      </c>
      <c r="E256" s="63">
        <f t="shared" si="43"/>
        <v>2110.2486832910849</v>
      </c>
      <c r="F256" s="63">
        <f t="shared" si="44"/>
        <v>1019923.7024531382</v>
      </c>
    </row>
    <row r="257" spans="1:6">
      <c r="A257" s="63">
        <v>40</v>
      </c>
      <c r="B257" s="64">
        <f t="shared" si="40"/>
        <v>45778</v>
      </c>
      <c r="C257" s="63">
        <f t="shared" si="41"/>
        <v>79515.86154151705</v>
      </c>
      <c r="D257" s="63">
        <f t="shared" si="42"/>
        <v>77554.469806030247</v>
      </c>
      <c r="E257" s="63">
        <f t="shared" si="43"/>
        <v>1961.3917354868042</v>
      </c>
      <c r="F257" s="63">
        <f t="shared" si="44"/>
        <v>942369.23264710791</v>
      </c>
    </row>
    <row r="258" spans="1:6">
      <c r="A258" s="63">
        <v>41</v>
      </c>
      <c r="B258" s="64">
        <f t="shared" si="40"/>
        <v>45809</v>
      </c>
      <c r="C258" s="63">
        <f t="shared" si="41"/>
        <v>79515.86154151705</v>
      </c>
      <c r="D258" s="63">
        <f t="shared" si="42"/>
        <v>77703.61301719569</v>
      </c>
      <c r="E258" s="63">
        <f t="shared" si="43"/>
        <v>1812.2485243213614</v>
      </c>
      <c r="F258" s="63">
        <f t="shared" si="44"/>
        <v>864665.61962991219</v>
      </c>
    </row>
    <row r="259" spans="1:6">
      <c r="A259" s="63">
        <v>42</v>
      </c>
      <c r="B259" s="64">
        <f t="shared" si="40"/>
        <v>45839</v>
      </c>
      <c r="C259" s="63">
        <f t="shared" si="41"/>
        <v>79515.86154151705</v>
      </c>
      <c r="D259" s="63">
        <f t="shared" si="42"/>
        <v>77853.043042228761</v>
      </c>
      <c r="E259" s="63">
        <f t="shared" si="43"/>
        <v>1662.8184992882927</v>
      </c>
      <c r="F259" s="63">
        <f t="shared" si="44"/>
        <v>786812.5765876834</v>
      </c>
    </row>
    <row r="260" spans="1:6">
      <c r="A260" s="63">
        <v>43</v>
      </c>
      <c r="B260" s="64">
        <f t="shared" si="40"/>
        <v>45870</v>
      </c>
      <c r="C260" s="63">
        <f t="shared" si="41"/>
        <v>79515.86154151705</v>
      </c>
      <c r="D260" s="63">
        <f t="shared" si="42"/>
        <v>78002.760432694588</v>
      </c>
      <c r="E260" s="63">
        <f t="shared" si="43"/>
        <v>1513.1011088224682</v>
      </c>
      <c r="F260" s="63">
        <f t="shared" si="44"/>
        <v>708809.81615498883</v>
      </c>
    </row>
    <row r="261" spans="1:6">
      <c r="A261" s="63">
        <v>44</v>
      </c>
      <c r="B261" s="64">
        <f t="shared" si="40"/>
        <v>45901</v>
      </c>
      <c r="C261" s="63">
        <f t="shared" si="41"/>
        <v>79515.86154151705</v>
      </c>
      <c r="D261" s="63">
        <f t="shared" si="42"/>
        <v>78152.765741218987</v>
      </c>
      <c r="E261" s="63">
        <f t="shared" si="43"/>
        <v>1363.0958002980556</v>
      </c>
      <c r="F261" s="63">
        <f t="shared" si="44"/>
        <v>630657.0504137699</v>
      </c>
    </row>
    <row r="262" spans="1:6">
      <c r="A262" s="63">
        <v>45</v>
      </c>
      <c r="B262" s="64">
        <f t="shared" si="40"/>
        <v>45931</v>
      </c>
      <c r="C262" s="63">
        <f t="shared" si="41"/>
        <v>79515.86154151705</v>
      </c>
      <c r="D262" s="63">
        <f t="shared" si="42"/>
        <v>78303.059521490562</v>
      </c>
      <c r="E262" s="63">
        <f t="shared" si="43"/>
        <v>1212.8020200264807</v>
      </c>
      <c r="F262" s="63">
        <f t="shared" si="44"/>
        <v>552353.99089227931</v>
      </c>
    </row>
    <row r="263" spans="1:6">
      <c r="A263" s="63">
        <v>46</v>
      </c>
      <c r="B263" s="64">
        <f t="shared" si="40"/>
        <v>45962</v>
      </c>
      <c r="C263" s="63">
        <f t="shared" si="41"/>
        <v>79515.86154151705</v>
      </c>
      <c r="D263" s="63">
        <f t="shared" si="42"/>
        <v>78453.642328262664</v>
      </c>
      <c r="E263" s="63">
        <f t="shared" si="43"/>
        <v>1062.2192132543832</v>
      </c>
      <c r="F263" s="63">
        <f t="shared" si="44"/>
        <v>473900.34856401663</v>
      </c>
    </row>
    <row r="264" spans="1:6">
      <c r="A264" s="63">
        <v>47</v>
      </c>
      <c r="B264" s="64">
        <f t="shared" si="40"/>
        <v>45992</v>
      </c>
      <c r="C264" s="63">
        <f t="shared" si="41"/>
        <v>79515.86154151705</v>
      </c>
      <c r="D264" s="63">
        <f t="shared" si="42"/>
        <v>78604.514717355472</v>
      </c>
      <c r="E264" s="63">
        <f t="shared" si="43"/>
        <v>911.34682416157045</v>
      </c>
      <c r="F264" s="63">
        <f t="shared" si="44"/>
        <v>395295.83384666115</v>
      </c>
    </row>
    <row r="265" spans="1:6">
      <c r="A265" s="63">
        <v>48</v>
      </c>
      <c r="B265" s="64">
        <f t="shared" si="40"/>
        <v>46023</v>
      </c>
      <c r="C265" s="63">
        <f t="shared" si="41"/>
        <v>79515.86154151705</v>
      </c>
      <c r="D265" s="63">
        <f t="shared" si="42"/>
        <v>78755.67724565808</v>
      </c>
      <c r="E265" s="63">
        <f t="shared" si="43"/>
        <v>760.18429585896376</v>
      </c>
      <c r="F265" s="63">
        <f t="shared" si="44"/>
        <v>316540.15660100308</v>
      </c>
    </row>
    <row r="266" spans="1:6">
      <c r="A266" s="63">
        <v>49</v>
      </c>
      <c r="B266" s="64">
        <f t="shared" si="40"/>
        <v>46054</v>
      </c>
      <c r="C266" s="63">
        <f t="shared" si="41"/>
        <v>79515.86154151705</v>
      </c>
      <c r="D266" s="63">
        <f t="shared" si="42"/>
        <v>78907.130471130498</v>
      </c>
      <c r="E266" s="63">
        <f t="shared" si="43"/>
        <v>608.73107038654439</v>
      </c>
      <c r="F266" s="63">
        <f t="shared" si="44"/>
        <v>237633.0261298726</v>
      </c>
    </row>
    <row r="267" spans="1:6">
      <c r="A267" s="63">
        <v>50</v>
      </c>
      <c r="B267" s="64">
        <f t="shared" si="40"/>
        <v>46082</v>
      </c>
      <c r="C267" s="63">
        <f t="shared" si="41"/>
        <v>79515.86154151705</v>
      </c>
      <c r="D267" s="63">
        <f t="shared" si="42"/>
        <v>79058.874952805752</v>
      </c>
      <c r="E267" s="63">
        <f t="shared" si="43"/>
        <v>456.98658871129351</v>
      </c>
      <c r="F267" s="63">
        <f t="shared" si="44"/>
        <v>158574.15117706684</v>
      </c>
    </row>
    <row r="268" spans="1:6">
      <c r="A268" s="63">
        <v>51</v>
      </c>
      <c r="B268" s="64">
        <f t="shared" si="40"/>
        <v>46113</v>
      </c>
      <c r="C268" s="63">
        <f t="shared" si="41"/>
        <v>79515.86154151705</v>
      </c>
      <c r="D268" s="63">
        <f t="shared" si="42"/>
        <v>79210.91125079192</v>
      </c>
      <c r="E268" s="63">
        <f t="shared" si="43"/>
        <v>304.95029072512858</v>
      </c>
      <c r="F268" s="63">
        <f t="shared" si="44"/>
        <v>79363.239926274924</v>
      </c>
    </row>
    <row r="269" spans="1:6">
      <c r="A269" s="63">
        <v>52</v>
      </c>
      <c r="B269" s="64">
        <f t="shared" si="40"/>
        <v>46143</v>
      </c>
      <c r="C269" s="63">
        <f t="shared" si="41"/>
        <v>79515.86154151705</v>
      </c>
      <c r="D269" s="63">
        <f t="shared" si="42"/>
        <v>79363.239926274211</v>
      </c>
      <c r="E269" s="63">
        <f t="shared" si="43"/>
        <v>152.62161524283641</v>
      </c>
      <c r="F269" s="63">
        <f t="shared" si="44"/>
        <v>7.1304384618997574E-10</v>
      </c>
    </row>
    <row r="270" spans="1:6">
      <c r="A270" s="63">
        <v>53</v>
      </c>
      <c r="B270" s="64">
        <f t="shared" si="40"/>
        <v>46174</v>
      </c>
      <c r="C270" s="63">
        <f t="shared" si="41"/>
        <v>79515.86154151705</v>
      </c>
      <c r="D270" s="63">
        <f t="shared" si="42"/>
        <v>79515.86154151705</v>
      </c>
      <c r="E270" s="63">
        <f t="shared" si="43"/>
        <v>1.3712381657499533E-12</v>
      </c>
      <c r="F270" s="63">
        <f t="shared" si="44"/>
        <v>-79515.861541516337</v>
      </c>
    </row>
    <row r="271" spans="1:6">
      <c r="A271" s="63">
        <v>54</v>
      </c>
      <c r="B271" s="64">
        <f t="shared" si="40"/>
        <v>46204</v>
      </c>
      <c r="C271" s="63">
        <f t="shared" si="41"/>
        <v>79515.86154151705</v>
      </c>
      <c r="D271" s="63">
        <f t="shared" si="42"/>
        <v>79668.776659866126</v>
      </c>
      <c r="E271" s="63">
        <f t="shared" si="43"/>
        <v>-152.9151183490699</v>
      </c>
      <c r="F271" s="63">
        <f t="shared" si="44"/>
        <v>-159184.63820138248</v>
      </c>
    </row>
    <row r="272" spans="1:6">
      <c r="A272" s="63">
        <v>55</v>
      </c>
      <c r="B272" s="64">
        <f t="shared" si="40"/>
        <v>46235</v>
      </c>
      <c r="C272" s="63">
        <f t="shared" si="41"/>
        <v>79515.86154151705</v>
      </c>
      <c r="D272" s="63">
        <f t="shared" si="42"/>
        <v>79821.985845750474</v>
      </c>
      <c r="E272" s="63">
        <f t="shared" si="43"/>
        <v>-306.12430423342784</v>
      </c>
      <c r="F272" s="63">
        <f t="shared" si="44"/>
        <v>-239006.62404713297</v>
      </c>
    </row>
    <row r="273" spans="1:6">
      <c r="A273" s="63">
        <v>56</v>
      </c>
      <c r="B273" s="64">
        <f t="shared" si="40"/>
        <v>46266</v>
      </c>
      <c r="C273" s="63">
        <f t="shared" si="41"/>
        <v>79515.86154151705</v>
      </c>
      <c r="D273" s="63">
        <f t="shared" si="42"/>
        <v>79975.489664684617</v>
      </c>
      <c r="E273" s="63">
        <f t="shared" si="43"/>
        <v>-459.62812316756344</v>
      </c>
      <c r="F273" s="63">
        <f t="shared" si="44"/>
        <v>-318982.1137118176</v>
      </c>
    </row>
    <row r="274" spans="1:6">
      <c r="A274" s="63">
        <v>57</v>
      </c>
      <c r="B274" s="64">
        <f t="shared" si="40"/>
        <v>46296</v>
      </c>
      <c r="C274" s="63">
        <f t="shared" si="41"/>
        <v>79515.86154151705</v>
      </c>
      <c r="D274" s="63">
        <f t="shared" si="42"/>
        <v>80129.288683270541</v>
      </c>
      <c r="E274" s="63">
        <f t="shared" si="43"/>
        <v>-613.42714175349545</v>
      </c>
      <c r="F274" s="63">
        <f t="shared" si="44"/>
        <v>-399111.40239508811</v>
      </c>
    </row>
    <row r="275" spans="1:6">
      <c r="A275" s="63">
        <v>58</v>
      </c>
      <c r="B275" s="64">
        <f t="shared" si="40"/>
        <v>46327</v>
      </c>
      <c r="C275" s="63">
        <f t="shared" si="41"/>
        <v>79515.86154151705</v>
      </c>
      <c r="D275" s="63">
        <f t="shared" si="42"/>
        <v>80283.383469199907</v>
      </c>
      <c r="E275" s="63">
        <f t="shared" si="43"/>
        <v>-767.52192768286181</v>
      </c>
      <c r="F275" s="63">
        <f t="shared" si="44"/>
        <v>-479394.78586428799</v>
      </c>
    </row>
    <row r="276" spans="1:6">
      <c r="A276" s="63">
        <v>59</v>
      </c>
      <c r="B276" s="64">
        <f t="shared" si="40"/>
        <v>46357</v>
      </c>
      <c r="C276" s="63">
        <f t="shared" si="41"/>
        <v>79515.86154151705</v>
      </c>
      <c r="D276" s="63">
        <f t="shared" si="42"/>
        <v>80437.774591256064</v>
      </c>
      <c r="E276" s="63">
        <f t="shared" si="43"/>
        <v>-921.91304973901538</v>
      </c>
      <c r="F276" s="63">
        <f t="shared" si="44"/>
        <v>-559832.56045554404</v>
      </c>
    </row>
    <row r="277" spans="1:6">
      <c r="A277" s="63">
        <v>60</v>
      </c>
      <c r="B277" s="64">
        <f t="shared" si="40"/>
        <v>46388</v>
      </c>
      <c r="C277" s="63">
        <f t="shared" si="41"/>
        <v>79515.86154151705</v>
      </c>
      <c r="D277" s="63">
        <f t="shared" si="42"/>
        <v>80592.462619316168</v>
      </c>
      <c r="E277" s="63">
        <f t="shared" si="43"/>
        <v>-1076.6010777991232</v>
      </c>
      <c r="F277" s="63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2023-01-11T08:25:13Z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