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NEW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<sst xmlns="http://schemas.openxmlformats.org/spreadsheetml/2006/main" count="314" uniqueCount="103">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</sst>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D22" sqref="D22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66357001.546131872</v>
      </c>
    </row>
    <row r="2" spans="1:9">
      <c r="A2" s="90" t="s">
        <v>98</v>
      </c>
      <c r="B2">
        <v>349820000</v>
      </c>
    </row>
    <row r="3" spans="1:9">
      <c r="A3" s="90" t="s">
        <v>70</v>
      </c>
      <c r="B3">
        <v>718677001.54999995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1001000000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350120000</v>
      </c>
      <c r="C6" s="82" t="s">
        <v>93</v>
      </c>
      <c r="D6" s="5" t="s">
        <v>3</v>
      </c>
      <c r="E6">
        <v>9268000</v>
      </c>
      <c r="F6" s="82" t="s">
        <v>93</v>
      </c>
      <c r="G6" s="6" t="s">
        <v>12</v>
      </c>
      <c r="H6">
        <v>9407348.8399999999</v>
      </c>
      <c r="I6" s="82" t="s">
        <v>93</v>
      </c>
    </row>
    <row r="7" spans="1:9">
      <c r="A7" t="s">
        <v>32</v>
      </c>
      <c r="B7" s="88">
        <f>B5-B6+D24+D25+D26+D27+D28+D29+D30+D31+D38</f>
        <v>652320000</v>
      </c>
      <c r="D7" s="5" t="s">
        <v>5</v>
      </c>
      <c r="E7">
        <v>0</v>
      </c>
      <c r="F7" s="82" t="s">
        <v>93</v>
      </c>
      <c r="G7" s="6" t="s">
        <v>14</v>
      </c>
      <c r="H7">
        <v>0</v>
      </c>
      <c r="I7" s="82" t="s">
        <v>93</v>
      </c>
    </row>
    <row r="8" spans="1:9">
      <c r="A8" t="s">
        <v>33</v>
      </c>
      <c r="B8">
        <v>0.14694826999999999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73734</v>
      </c>
      <c r="I8" s="1" t="s">
        <v>93</v>
      </c>
    </row>
    <row r="9" spans="1:9">
      <c r="A9" t="s">
        <v>34</v>
      </c>
      <c r="B9">
        <v>12</v>
      </c>
      <c r="C9" s="82" t="s">
        <v>93</v>
      </c>
      <c r="D9" s="5" t="s">
        <v>7</v>
      </c>
      <c r="E9">
        <v>2250000</v>
      </c>
      <c r="F9" s="82" t="s">
        <v>93</v>
      </c>
      <c r="G9" s="6" t="s">
        <v>16</v>
      </c>
      <c r="H9">
        <v>1006020</v>
      </c>
      <c r="I9" s="1" t="s">
        <v>93</v>
      </c>
    </row>
    <row r="10" spans="1:9">
      <c r="A10" t="s">
        <v>35</v>
      </c>
      <c r="B10">
        <v>1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1.2245689166666665E-2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12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50000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362598000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79853000.170000002</v>
      </c>
      <c r="C17" s="81" t="s">
        <v>92</v>
      </c>
    </row>
    <row r="18" spans="1:13">
      <c r="B18" s="89">
        <f>ROUND(B17,0)</f>
        <v>79853000</v>
      </c>
      <c r="F18" s="2" t="s">
        <v>42</v>
      </c>
    </row>
    <row r="19" spans="1:13">
      <c r="A19" t="s">
        <v>90</v>
      </c>
      <c r="B19" s="13">
        <f ca="1">(D1/B7)/(B9/12)*100</f>
        <v>10.172461605673883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-652320000</v>
      </c>
      <c r="I20" s="84">
        <v>0</v>
      </c>
      <c r="J20" s="99">
        <f>IF(B16=0,B37-C37,0)</f>
        <v>-648639102.84000003</v>
      </c>
      <c r="L20" s="13"/>
    </row>
    <row r="21" spans="1:13">
      <c r="A21" s="20" t="s">
        <v>50</v>
      </c>
      <c r="B21" s="21"/>
      <c r="C21" s="22">
        <f>B5</f>
        <v>1001000000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350120000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9268000</v>
      </c>
      <c r="C24" s="21"/>
      <c r="D24">
        <v>0</v>
      </c>
      <c r="E24" s="82" t="s">
        <v>93</v>
      </c>
      <c r="F24" s="104">
        <v>4</v>
      </c>
      <c r="G24" s="101">
        <f>IF($B$16=0,IF(F24&lt;=$E$16,$E$15,$B$17),$B$17)</f>
        <v>79853000.170000002</v>
      </c>
      <c r="H24" s="103"/>
      <c r="I24" s="84">
        <v>4</v>
      </c>
      <c r="J24" s="99">
        <f t="shared" ref="J24:J81" si="1">IF($B$16=0,IF(I24&lt;=$E$16,$E$15,$B$18),$B$18)</f>
        <v>79853000</v>
      </c>
      <c r="L24" s="13"/>
      <c r="M24" s="106"/>
    </row>
    <row r="25" spans="1:13">
      <c r="A25" s="20" t="s">
        <v>5</v>
      </c>
      <c r="B25" s="22">
        <f t="shared" si="0"/>
        <v>0</v>
      </c>
      <c r="C25" s="21"/>
      <c r="D25">
        <v>0</v>
      </c>
      <c r="E25" s="82" t="s">
        <v>93</v>
      </c>
      <c r="F25" s="104">
        <v>5</v>
      </c>
      <c r="G25" s="101">
        <f t="shared" ref="G25:G81" si="2">IF($B$16=0,IF(F25&lt;=$E$16,$E$15,$B$17),$B$17)</f>
        <v>79853000.170000002</v>
      </c>
      <c r="H25" s="103"/>
      <c r="I25" s="84">
        <v>5</v>
      </c>
      <c r="J25" s="99">
        <f t="shared" si="1"/>
        <v>79853000</v>
      </c>
      <c r="L25" s="13"/>
      <c r="M25" s="55"/>
    </row>
    <row r="26" spans="1:13">
      <c r="A26" s="20" t="s">
        <v>6</v>
      </c>
      <c r="B26" s="22">
        <f t="shared" si="0"/>
        <v>150000</v>
      </c>
      <c r="C26" s="21"/>
      <c r="D26">
        <v>0</v>
      </c>
      <c r="E26" s="82" t="s">
        <v>93</v>
      </c>
      <c r="F26" s="104">
        <v>6</v>
      </c>
      <c r="G26" s="101">
        <f t="shared" si="2"/>
        <v>79853000.170000002</v>
      </c>
      <c r="H26" s="103"/>
      <c r="I26" s="84">
        <v>6</v>
      </c>
      <c r="J26" s="99">
        <f t="shared" si="1"/>
        <v>79853000</v>
      </c>
      <c r="L26" s="13"/>
    </row>
    <row r="27" spans="1:13">
      <c r="A27" s="20" t="s">
        <v>7</v>
      </c>
      <c r="B27" s="22">
        <f t="shared" si="0"/>
        <v>1250000</v>
      </c>
      <c r="C27" s="21"/>
      <c r="D27">
        <v>1000000</v>
      </c>
      <c r="E27" s="82" t="s">
        <v>93</v>
      </c>
      <c r="F27" s="104">
        <v>7</v>
      </c>
      <c r="G27" s="101">
        <f t="shared" si="2"/>
        <v>79853000.170000002</v>
      </c>
      <c r="H27" s="103"/>
      <c r="I27" s="84">
        <v>7</v>
      </c>
      <c r="J27" s="99">
        <f t="shared" si="1"/>
        <v>79853000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79853000.170000002</v>
      </c>
      <c r="H28" s="103"/>
      <c r="I28" s="84">
        <v>8</v>
      </c>
      <c r="J28" s="99">
        <f t="shared" si="1"/>
        <v>79853000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79853000.170000002</v>
      </c>
      <c r="H29" s="103"/>
      <c r="I29" s="84">
        <v>9</v>
      </c>
      <c r="J29" s="99">
        <f t="shared" si="1"/>
        <v>79853000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79853000.170000002</v>
      </c>
      <c r="H30" s="103"/>
      <c r="I30" s="84">
        <v>10</v>
      </c>
      <c r="J30" s="99">
        <f t="shared" si="1"/>
        <v>79853000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79853000.170000002</v>
      </c>
      <c r="H31" s="103"/>
      <c r="I31" s="84">
        <v>11</v>
      </c>
      <c r="J31" s="99">
        <f t="shared" si="1"/>
        <v>79853000</v>
      </c>
      <c r="L31" s="13"/>
    </row>
    <row r="32" spans="1:13">
      <c r="A32" s="20" t="s">
        <v>12</v>
      </c>
      <c r="B32" s="21"/>
      <c r="C32" s="23">
        <f>H6</f>
        <v>9407348.8399999999</v>
      </c>
      <c r="D32" s="20"/>
      <c r="F32" s="104">
        <v>12</v>
      </c>
      <c r="G32" s="101">
        <f t="shared" si="2"/>
        <v>79853000.170000002</v>
      </c>
      <c r="H32" s="103"/>
      <c r="I32" s="84">
        <v>12</v>
      </c>
      <c r="J32" s="99">
        <f t="shared" si="1"/>
        <v>79853000</v>
      </c>
      <c r="L32" s="13"/>
    </row>
    <row r="33" spans="1:12">
      <c r="A33" s="20" t="s">
        <v>14</v>
      </c>
      <c r="B33" s="21"/>
      <c r="C33" s="23">
        <f>H7</f>
        <v>0</v>
      </c>
      <c r="D33" s="20"/>
      <c r="F33" s="104">
        <v>13</v>
      </c>
      <c r="G33" s="101">
        <f t="shared" si="2"/>
        <v>79853000.170000002</v>
      </c>
      <c r="H33" s="103"/>
      <c r="I33" s="84">
        <v>13</v>
      </c>
      <c r="J33" s="99">
        <f t="shared" si="1"/>
        <v>79853000</v>
      </c>
      <c r="L33" s="13"/>
    </row>
    <row r="34" spans="1:12">
      <c r="A34" s="20" t="s">
        <v>15</v>
      </c>
      <c r="B34" s="22"/>
      <c r="C34" s="98">
        <f>H8</f>
        <v>73734</v>
      </c>
      <c r="D34" s="20"/>
      <c r="F34" s="104">
        <v>14</v>
      </c>
      <c r="G34" s="101">
        <f t="shared" si="2"/>
        <v>79853000.170000002</v>
      </c>
      <c r="H34" s="103"/>
      <c r="I34" s="84">
        <v>14</v>
      </c>
      <c r="J34" s="99">
        <f t="shared" si="1"/>
        <v>79853000</v>
      </c>
      <c r="L34" s="13"/>
    </row>
    <row r="35" spans="1:12">
      <c r="A35" s="20" t="s">
        <v>16</v>
      </c>
      <c r="B35" s="22"/>
      <c r="C35" s="98">
        <f>H9</f>
        <v>1006020</v>
      </c>
      <c r="D35" s="20"/>
      <c r="F35" s="104">
        <v>15</v>
      </c>
      <c r="G35" s="101">
        <f t="shared" si="2"/>
        <v>79853000.170000002</v>
      </c>
      <c r="H35" s="103"/>
      <c r="I35" s="84">
        <v>15</v>
      </c>
      <c r="J35" s="99">
        <f t="shared" si="1"/>
        <v>79853000</v>
      </c>
      <c r="L35" s="13"/>
    </row>
    <row r="36" spans="1:12">
      <c r="A36" s="2" t="s">
        <v>54</v>
      </c>
      <c r="F36" s="104">
        <v>16</v>
      </c>
      <c r="G36" s="101">
        <f t="shared" si="2"/>
        <v>79853000.170000002</v>
      </c>
      <c r="H36" s="103"/>
      <c r="I36" s="84">
        <v>16</v>
      </c>
      <c r="J36" s="99">
        <f t="shared" si="1"/>
        <v>79853000</v>
      </c>
      <c r="L36" s="13"/>
    </row>
    <row r="37" spans="1:12">
      <c r="A37" t="s">
        <v>55</v>
      </c>
      <c r="B37" s="16">
        <f>SUM(B21:B35)+B39</f>
        <v>362848000</v>
      </c>
      <c r="C37" s="16">
        <f>SUM(C21:C35)</f>
        <v>1011487102.84</v>
      </c>
      <c r="D37" t="s">
        <v>49</v>
      </c>
      <c r="F37" s="104">
        <v>17</v>
      </c>
      <c r="G37" s="101">
        <f t="shared" si="2"/>
        <v>79853000.170000002</v>
      </c>
      <c r="H37" s="103"/>
      <c r="I37" s="84">
        <v>17</v>
      </c>
      <c r="J37" s="99">
        <f t="shared" si="1"/>
        <v>79853000</v>
      </c>
      <c r="L37" s="13"/>
    </row>
    <row r="38" spans="1:12">
      <c r="A38" s="20" t="s">
        <v>100</v>
      </c>
      <c r="B38" s="20"/>
      <c r="C38" s="20"/>
      <c r="D38">
        <v>0</v>
      </c>
      <c r="E38" t="s">
        <v>93</v>
      </c>
      <c r="F38" s="104">
        <v>18</v>
      </c>
      <c r="G38" s="101">
        <f t="shared" si="2"/>
        <v>79853000.170000002</v>
      </c>
      <c r="H38" s="103"/>
      <c r="I38" s="84">
        <v>18</v>
      </c>
      <c r="J38" s="99">
        <f t="shared" si="1"/>
        <v>79853000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79853000.170000002</v>
      </c>
      <c r="H39" s="103"/>
      <c r="I39" s="84">
        <v>19</v>
      </c>
      <c r="J39" s="99">
        <f t="shared" si="1"/>
        <v>79853000</v>
      </c>
      <c r="K39" s="34"/>
      <c r="L39" s="13"/>
    </row>
    <row r="40" spans="1:12">
      <c r="D40" s="13"/>
      <c r="F40" s="104">
        <v>20</v>
      </c>
      <c r="G40" s="101">
        <f t="shared" si="2"/>
        <v>79853000.170000002</v>
      </c>
      <c r="H40" s="103"/>
      <c r="I40" s="84">
        <v>20</v>
      </c>
      <c r="J40" s="99">
        <f t="shared" si="1"/>
        <v>79853000</v>
      </c>
      <c r="L40" s="13"/>
    </row>
    <row r="41" spans="1:12">
      <c r="F41" s="104">
        <v>21</v>
      </c>
      <c r="G41" s="101">
        <f t="shared" si="2"/>
        <v>79853000.170000002</v>
      </c>
      <c r="H41" s="103"/>
      <c r="I41" s="84">
        <v>21</v>
      </c>
      <c r="J41" s="99">
        <f t="shared" si="1"/>
        <v>79853000</v>
      </c>
      <c r="L41" s="13"/>
    </row>
    <row r="42" spans="1:12">
      <c r="F42" s="104">
        <v>22</v>
      </c>
      <c r="G42" s="101">
        <f t="shared" si="2"/>
        <v>79853000.170000002</v>
      </c>
      <c r="H42" s="103"/>
      <c r="I42" s="84">
        <v>22</v>
      </c>
      <c r="J42" s="99">
        <f t="shared" si="1"/>
        <v>79853000</v>
      </c>
      <c r="L42" s="13"/>
    </row>
    <row r="43" spans="1:12">
      <c r="F43" s="104">
        <v>23</v>
      </c>
      <c r="G43" s="101">
        <f t="shared" si="2"/>
        <v>79853000.170000002</v>
      </c>
      <c r="H43" s="103"/>
      <c r="I43" s="84">
        <v>23</v>
      </c>
      <c r="J43" s="99">
        <f t="shared" si="1"/>
        <v>79853000</v>
      </c>
      <c r="L43" s="13"/>
    </row>
    <row r="44" spans="1:12">
      <c r="F44" s="104">
        <v>24</v>
      </c>
      <c r="G44" s="101">
        <f t="shared" si="2"/>
        <v>79853000.170000002</v>
      </c>
      <c r="H44" s="103"/>
      <c r="I44" s="84">
        <v>24</v>
      </c>
      <c r="J44" s="99">
        <f t="shared" si="1"/>
        <v>79853000</v>
      </c>
      <c r="L44" s="13"/>
    </row>
    <row r="45" spans="1:12">
      <c r="F45" s="104">
        <v>25</v>
      </c>
      <c r="G45" s="101">
        <f t="shared" si="2"/>
        <v>79853000.170000002</v>
      </c>
      <c r="H45" s="103"/>
      <c r="I45" s="84">
        <v>25</v>
      </c>
      <c r="J45" s="99">
        <f t="shared" si="1"/>
        <v>79853000</v>
      </c>
      <c r="L45" s="13"/>
    </row>
    <row r="46" spans="1:12">
      <c r="F46" s="104">
        <v>26</v>
      </c>
      <c r="G46" s="101">
        <f t="shared" si="2"/>
        <v>79853000.170000002</v>
      </c>
      <c r="H46" s="103"/>
      <c r="I46" s="84">
        <v>26</v>
      </c>
      <c r="J46" s="99">
        <f t="shared" si="1"/>
        <v>79853000</v>
      </c>
      <c r="L46" s="13"/>
    </row>
    <row r="47" spans="1:12">
      <c r="F47" s="104">
        <v>27</v>
      </c>
      <c r="G47" s="101">
        <f t="shared" si="2"/>
        <v>79853000.170000002</v>
      </c>
      <c r="H47" s="103"/>
      <c r="I47" s="84">
        <v>27</v>
      </c>
      <c r="J47" s="99">
        <f t="shared" si="1"/>
        <v>79853000</v>
      </c>
      <c r="L47" s="13"/>
    </row>
    <row r="48" spans="1:12">
      <c r="F48" s="104">
        <v>28</v>
      </c>
      <c r="G48" s="101">
        <f t="shared" si="2"/>
        <v>79853000.170000002</v>
      </c>
      <c r="H48" s="103"/>
      <c r="I48" s="84">
        <v>28</v>
      </c>
      <c r="J48" s="99">
        <f t="shared" si="1"/>
        <v>79853000</v>
      </c>
      <c r="L48" s="13"/>
    </row>
    <row r="49" spans="6:12">
      <c r="F49" s="104">
        <v>29</v>
      </c>
      <c r="G49" s="101">
        <f t="shared" si="2"/>
        <v>79853000.170000002</v>
      </c>
      <c r="H49" s="103"/>
      <c r="I49" s="84">
        <v>29</v>
      </c>
      <c r="J49" s="99">
        <f t="shared" si="1"/>
        <v>79853000</v>
      </c>
      <c r="L49" s="13"/>
    </row>
    <row r="50" spans="6:12">
      <c r="F50" s="104">
        <v>30</v>
      </c>
      <c r="G50" s="101">
        <f t="shared" si="2"/>
        <v>79853000.170000002</v>
      </c>
      <c r="H50" s="103"/>
      <c r="I50" s="84">
        <v>30</v>
      </c>
      <c r="J50" s="99">
        <f t="shared" si="1"/>
        <v>79853000</v>
      </c>
      <c r="L50" s="13"/>
    </row>
    <row r="51" spans="6:12">
      <c r="F51" s="104">
        <v>31</v>
      </c>
      <c r="G51" s="101">
        <f t="shared" si="2"/>
        <v>79853000.170000002</v>
      </c>
      <c r="H51" s="103"/>
      <c r="I51" s="84">
        <v>31</v>
      </c>
      <c r="J51" s="99">
        <f t="shared" si="1"/>
        <v>79853000</v>
      </c>
      <c r="L51" s="13"/>
    </row>
    <row r="52" spans="6:12">
      <c r="F52" s="104">
        <v>32</v>
      </c>
      <c r="G52" s="101">
        <f t="shared" si="2"/>
        <v>79853000.170000002</v>
      </c>
      <c r="H52" s="103"/>
      <c r="I52" s="84">
        <v>32</v>
      </c>
      <c r="J52" s="99">
        <f t="shared" si="1"/>
        <v>79853000</v>
      </c>
      <c r="L52" s="13"/>
    </row>
    <row r="53" spans="6:12">
      <c r="F53" s="104">
        <v>33</v>
      </c>
      <c r="G53" s="101">
        <f t="shared" si="2"/>
        <v>79853000.170000002</v>
      </c>
      <c r="H53" s="103"/>
      <c r="I53" s="84">
        <v>33</v>
      </c>
      <c r="J53" s="99">
        <f t="shared" si="1"/>
        <v>79853000</v>
      </c>
      <c r="L53" s="13"/>
    </row>
    <row r="54" spans="6:12">
      <c r="F54" s="104">
        <v>34</v>
      </c>
      <c r="G54" s="101">
        <f t="shared" si="2"/>
        <v>79853000.170000002</v>
      </c>
      <c r="H54" s="103"/>
      <c r="I54" s="84">
        <v>34</v>
      </c>
      <c r="J54" s="99">
        <f t="shared" si="1"/>
        <v>79853000</v>
      </c>
      <c r="L54" s="13"/>
    </row>
    <row r="55" spans="6:12">
      <c r="F55" s="104">
        <v>35</v>
      </c>
      <c r="G55" s="101">
        <f t="shared" si="2"/>
        <v>79853000.170000002</v>
      </c>
      <c r="H55" s="103"/>
      <c r="I55" s="84">
        <v>35</v>
      </c>
      <c r="J55" s="99">
        <f t="shared" si="1"/>
        <v>79853000</v>
      </c>
      <c r="L55" s="13"/>
    </row>
    <row r="56" spans="6:12">
      <c r="F56" s="104">
        <v>36</v>
      </c>
      <c r="G56" s="101">
        <f t="shared" si="2"/>
        <v>79853000.170000002</v>
      </c>
      <c r="H56" s="103"/>
      <c r="I56" s="84">
        <v>36</v>
      </c>
      <c r="J56" s="99">
        <f t="shared" si="1"/>
        <v>79853000</v>
      </c>
      <c r="L56" s="13"/>
    </row>
    <row r="57" spans="6:12">
      <c r="F57" s="104">
        <v>37</v>
      </c>
      <c r="G57" s="101">
        <f t="shared" si="2"/>
        <v>79853000.170000002</v>
      </c>
      <c r="H57" s="103"/>
      <c r="I57" s="84">
        <v>37</v>
      </c>
      <c r="J57" s="99">
        <f t="shared" si="1"/>
        <v>79853000</v>
      </c>
      <c r="L57" s="13"/>
    </row>
    <row r="58" spans="6:12">
      <c r="F58" s="104">
        <v>38</v>
      </c>
      <c r="G58" s="101">
        <f t="shared" si="2"/>
        <v>79853000.170000002</v>
      </c>
      <c r="H58" s="103"/>
      <c r="I58" s="84">
        <v>38</v>
      </c>
      <c r="J58" s="99">
        <f t="shared" si="1"/>
        <v>79853000</v>
      </c>
      <c r="L58" s="13"/>
    </row>
    <row r="59" spans="6:12">
      <c r="F59" s="104">
        <v>39</v>
      </c>
      <c r="G59" s="101">
        <f t="shared" si="2"/>
        <v>79853000.170000002</v>
      </c>
      <c r="H59" s="103"/>
      <c r="I59" s="84">
        <v>39</v>
      </c>
      <c r="J59" s="99">
        <f t="shared" si="1"/>
        <v>79853000</v>
      </c>
      <c r="L59" s="13"/>
    </row>
    <row r="60" spans="6:12">
      <c r="F60" s="104">
        <v>40</v>
      </c>
      <c r="G60" s="101">
        <f t="shared" si="2"/>
        <v>79853000.170000002</v>
      </c>
      <c r="H60" s="103"/>
      <c r="I60" s="84">
        <v>40</v>
      </c>
      <c r="J60" s="99">
        <f t="shared" si="1"/>
        <v>79853000</v>
      </c>
      <c r="L60" s="13"/>
    </row>
    <row r="61" spans="6:12">
      <c r="F61" s="104">
        <v>41</v>
      </c>
      <c r="G61" s="101">
        <f t="shared" si="2"/>
        <v>79853000.170000002</v>
      </c>
      <c r="H61" s="103"/>
      <c r="I61" s="84">
        <v>41</v>
      </c>
      <c r="J61" s="99">
        <f t="shared" si="1"/>
        <v>79853000</v>
      </c>
      <c r="L61" s="13"/>
    </row>
    <row r="62" spans="6:12">
      <c r="F62" s="104">
        <v>42</v>
      </c>
      <c r="G62" s="101">
        <f t="shared" si="2"/>
        <v>79853000.170000002</v>
      </c>
      <c r="H62" s="103"/>
      <c r="I62" s="84">
        <v>42</v>
      </c>
      <c r="J62" s="99">
        <f t="shared" si="1"/>
        <v>79853000</v>
      </c>
      <c r="L62" s="13"/>
    </row>
    <row r="63" spans="6:12">
      <c r="F63" s="104">
        <v>43</v>
      </c>
      <c r="G63" s="101">
        <f t="shared" si="2"/>
        <v>79853000.170000002</v>
      </c>
      <c r="H63" s="103"/>
      <c r="I63" s="84">
        <v>43</v>
      </c>
      <c r="J63" s="99">
        <f t="shared" si="1"/>
        <v>79853000</v>
      </c>
      <c r="L63" s="13"/>
    </row>
    <row r="64" spans="6:12">
      <c r="F64" s="104">
        <v>44</v>
      </c>
      <c r="G64" s="101">
        <f t="shared" si="2"/>
        <v>79853000.170000002</v>
      </c>
      <c r="H64" s="103"/>
      <c r="I64" s="84">
        <v>44</v>
      </c>
      <c r="J64" s="99">
        <f t="shared" si="1"/>
        <v>79853000</v>
      </c>
      <c r="L64" s="13"/>
    </row>
    <row r="65" spans="6:12">
      <c r="F65" s="104">
        <v>45</v>
      </c>
      <c r="G65" s="101">
        <f t="shared" si="2"/>
        <v>79853000.170000002</v>
      </c>
      <c r="H65" s="103"/>
      <c r="I65" s="84">
        <v>45</v>
      </c>
      <c r="J65" s="99">
        <f t="shared" si="1"/>
        <v>79853000</v>
      </c>
      <c r="L65" s="13"/>
    </row>
    <row r="66" spans="6:12">
      <c r="F66" s="104">
        <v>46</v>
      </c>
      <c r="G66" s="101">
        <f t="shared" si="2"/>
        <v>79853000.170000002</v>
      </c>
      <c r="H66" s="103"/>
      <c r="I66" s="84">
        <v>46</v>
      </c>
      <c r="J66" s="99">
        <f t="shared" si="1"/>
        <v>79853000</v>
      </c>
      <c r="L66" s="13"/>
    </row>
    <row r="67" spans="6:12">
      <c r="F67" s="104">
        <v>47</v>
      </c>
      <c r="G67" s="101">
        <f t="shared" si="2"/>
        <v>79853000.170000002</v>
      </c>
      <c r="H67" s="103"/>
      <c r="I67" s="84">
        <v>47</v>
      </c>
      <c r="J67" s="99">
        <f t="shared" si="1"/>
        <v>79853000</v>
      </c>
      <c r="L67" s="13"/>
    </row>
    <row r="68" spans="6:12">
      <c r="F68" s="104">
        <v>48</v>
      </c>
      <c r="G68" s="101">
        <f t="shared" si="2"/>
        <v>79853000.170000002</v>
      </c>
      <c r="H68" s="103"/>
      <c r="I68" s="84">
        <v>48</v>
      </c>
      <c r="J68" s="99">
        <f t="shared" si="1"/>
        <v>79853000</v>
      </c>
      <c r="L68" s="13"/>
    </row>
    <row r="69" spans="6:12">
      <c r="F69" s="104">
        <v>49</v>
      </c>
      <c r="G69" s="101">
        <f t="shared" si="2"/>
        <v>79853000.170000002</v>
      </c>
      <c r="H69" s="103"/>
      <c r="I69" s="84">
        <v>49</v>
      </c>
      <c r="J69" s="99">
        <f t="shared" si="1"/>
        <v>79853000</v>
      </c>
      <c r="L69" s="13"/>
    </row>
    <row r="70" spans="6:12">
      <c r="F70" s="104">
        <v>50</v>
      </c>
      <c r="G70" s="101">
        <f t="shared" si="2"/>
        <v>79853000.170000002</v>
      </c>
      <c r="H70" s="103"/>
      <c r="I70" s="84">
        <v>50</v>
      </c>
      <c r="J70" s="99">
        <f t="shared" si="1"/>
        <v>79853000</v>
      </c>
      <c r="L70" s="13"/>
    </row>
    <row r="71" spans="6:12">
      <c r="F71" s="104">
        <v>51</v>
      </c>
      <c r="G71" s="101">
        <f t="shared" si="2"/>
        <v>79853000.170000002</v>
      </c>
      <c r="H71" s="103"/>
      <c r="I71" s="84">
        <v>51</v>
      </c>
      <c r="J71" s="99">
        <f t="shared" si="1"/>
        <v>79853000</v>
      </c>
      <c r="L71" s="13"/>
    </row>
    <row r="72" spans="6:12">
      <c r="F72" s="104">
        <v>52</v>
      </c>
      <c r="G72" s="101">
        <f t="shared" si="2"/>
        <v>79853000.170000002</v>
      </c>
      <c r="H72" s="103"/>
      <c r="I72" s="84">
        <v>52</v>
      </c>
      <c r="J72" s="99">
        <f t="shared" si="1"/>
        <v>79853000</v>
      </c>
      <c r="L72" s="13"/>
    </row>
    <row r="73" spans="6:12">
      <c r="F73" s="104">
        <v>53</v>
      </c>
      <c r="G73" s="101">
        <f t="shared" si="2"/>
        <v>79853000.170000002</v>
      </c>
      <c r="H73" s="103"/>
      <c r="I73" s="84">
        <v>53</v>
      </c>
      <c r="J73" s="99">
        <f t="shared" si="1"/>
        <v>79853000</v>
      </c>
      <c r="L73" s="13"/>
    </row>
    <row r="74" spans="6:12">
      <c r="F74" s="104">
        <v>54</v>
      </c>
      <c r="G74" s="101">
        <f t="shared" si="2"/>
        <v>79853000.170000002</v>
      </c>
      <c r="H74" s="103"/>
      <c r="I74" s="84">
        <v>54</v>
      </c>
      <c r="J74" s="99">
        <f t="shared" si="1"/>
        <v>79853000</v>
      </c>
      <c r="L74" s="13"/>
    </row>
    <row r="75" spans="6:12">
      <c r="F75" s="104">
        <v>55</v>
      </c>
      <c r="G75" s="101">
        <f t="shared" si="2"/>
        <v>79853000.170000002</v>
      </c>
      <c r="H75" s="103"/>
      <c r="I75" s="84">
        <v>55</v>
      </c>
      <c r="J75" s="99">
        <f t="shared" si="1"/>
        <v>79853000</v>
      </c>
      <c r="L75" s="13"/>
    </row>
    <row r="76" spans="6:12">
      <c r="F76" s="104">
        <v>56</v>
      </c>
      <c r="G76" s="101">
        <f t="shared" si="2"/>
        <v>79853000.170000002</v>
      </c>
      <c r="H76" s="103"/>
      <c r="I76" s="84">
        <v>56</v>
      </c>
      <c r="J76" s="99">
        <f t="shared" si="1"/>
        <v>79853000</v>
      </c>
      <c r="L76" s="13"/>
    </row>
    <row r="77" spans="6:12">
      <c r="F77" s="104">
        <v>57</v>
      </c>
      <c r="G77" s="101">
        <f t="shared" si="2"/>
        <v>79853000.170000002</v>
      </c>
      <c r="H77" s="103"/>
      <c r="I77" s="84">
        <v>57</v>
      </c>
      <c r="J77" s="99">
        <f t="shared" si="1"/>
        <v>79853000</v>
      </c>
      <c r="L77" s="13"/>
    </row>
    <row r="78" spans="6:12">
      <c r="F78" s="104">
        <v>58</v>
      </c>
      <c r="G78" s="101">
        <f t="shared" si="2"/>
        <v>79853000.170000002</v>
      </c>
      <c r="H78" s="103"/>
      <c r="I78" s="84">
        <v>58</v>
      </c>
      <c r="J78" s="99">
        <f t="shared" si="1"/>
        <v>79853000</v>
      </c>
      <c r="L78" s="13"/>
    </row>
    <row r="79" spans="6:12">
      <c r="F79" s="104">
        <v>59</v>
      </c>
      <c r="G79" s="101">
        <f t="shared" si="2"/>
        <v>79853000.170000002</v>
      </c>
      <c r="H79" s="103"/>
      <c r="I79" s="84">
        <v>59</v>
      </c>
      <c r="J79" s="99">
        <f t="shared" si="1"/>
        <v>79853000</v>
      </c>
      <c r="L79" s="13"/>
    </row>
    <row r="80" spans="6:12">
      <c r="F80" s="104">
        <v>60</v>
      </c>
      <c r="G80" s="101">
        <f t="shared" si="2"/>
        <v>79853000.170000002</v>
      </c>
      <c r="H80" s="103"/>
      <c r="I80" s="84">
        <v>60</v>
      </c>
      <c r="J80" s="99">
        <f t="shared" si="1"/>
        <v>79853000</v>
      </c>
      <c r="L80" s="13"/>
    </row>
    <row r="81" spans="6:13">
      <c r="F81" s="104">
        <v>61</v>
      </c>
      <c r="G81" s="101">
        <f t="shared" si="2"/>
        <v>79853000.170000002</v>
      </c>
      <c r="H81" s="103"/>
      <c r="I81" s="84">
        <v>61</v>
      </c>
      <c r="J81" s="99">
        <f t="shared" si="1"/>
        <v>79853000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1.22456891637974E-2</v>
      </c>
      <c r="J83" s="55">
        <f ca="1">IRR(J20:INDIRECT(CONCATENATE("J",B13+20)))</f>
        <v>1.2969507124174662E-2</v>
      </c>
      <c r="K83" s="109">
        <f ca="1">J83*(12/B10)*100</f>
        <v>15.563408549009594</v>
      </c>
      <c r="L83" s="103"/>
    </row>
    <row r="84" spans="6:13">
      <c r="G84">
        <f ca="1">_xlfn.NUMBERVALUE(G83*12*100)</f>
        <v>14.6948269965569</v>
      </c>
      <c r="J84">
        <f ca="1">_xlfn.NUMBERVALUE(K83)</f>
        <v>15.563408549009599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652320000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0.14694826999999999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12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1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1.2245689166666665E-2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12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-652320000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58783407.878954113</v>
      </c>
      <c r="C14" s="46"/>
      <c r="D14" s="39" t="s">
        <v>70</v>
      </c>
      <c r="E14" s="39">
        <f ca="1">E15+F16</f>
        <v>705400894.54744959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53080894.547449596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652320000</v>
      </c>
    </row>
    <row r="17" spans="1:6">
      <c r="A17" s="36">
        <v>1</v>
      </c>
      <c r="B17" s="37">
        <f>EDATE($B$7,$B$6*A17)</f>
        <v>42916</v>
      </c>
      <c r="C17" s="36">
        <f>B14</f>
        <v>58783407.878954113</v>
      </c>
      <c r="D17" s="36">
        <f t="shared" ref="D17:D76" si="0">C17-E17</f>
        <v>50795299.921754114</v>
      </c>
      <c r="E17" s="36">
        <f t="shared" ref="E17:E76" si="1">F16*$B$9</f>
        <v>7988107.9571999991</v>
      </c>
      <c r="F17" s="36">
        <f t="shared" ref="F17:F27" si="2">F16-D17</f>
        <v>601524700.07824588</v>
      </c>
    </row>
    <row r="18" spans="1:6">
      <c r="A18" s="36">
        <v>2</v>
      </c>
      <c r="B18" s="37">
        <f t="shared" ref="B18:B76" si="3">EDATE($B$7,$B$6*A18)</f>
        <v>42946</v>
      </c>
      <c r="C18" s="36">
        <f t="shared" ref="C18:C76" si="4">$C$17</f>
        <v>58783407.878954113</v>
      </c>
      <c r="D18" s="36">
        <f t="shared" si="0"/>
        <v>51417323.375723526</v>
      </c>
      <c r="E18" s="36">
        <f t="shared" si="1"/>
        <v>7366084.5032305904</v>
      </c>
      <c r="F18" s="36">
        <f t="shared" si="2"/>
        <v>550107376.7025224</v>
      </c>
    </row>
    <row r="19" spans="1:6">
      <c r="A19" s="36">
        <v>3</v>
      </c>
      <c r="B19" s="37">
        <f t="shared" si="3"/>
        <v>42977</v>
      </c>
      <c r="C19" s="36">
        <f t="shared" si="4"/>
        <v>58783407.878954113</v>
      </c>
      <c r="D19" s="36">
        <f t="shared" si="0"/>
        <v>52046963.935564615</v>
      </c>
      <c r="E19" s="36">
        <f t="shared" si="1"/>
        <v>6736443.9433894968</v>
      </c>
      <c r="F19" s="36">
        <f t="shared" si="2"/>
        <v>498060412.76695776</v>
      </c>
    </row>
    <row r="20" spans="1:6">
      <c r="A20" s="36">
        <v>4</v>
      </c>
      <c r="B20" s="37">
        <f t="shared" si="3"/>
        <v>43008</v>
      </c>
      <c r="C20" s="36">
        <f t="shared" si="4"/>
        <v>58783407.878954113</v>
      </c>
      <c r="D20" s="36">
        <f t="shared" si="0"/>
        <v>52684314.877988249</v>
      </c>
      <c r="E20" s="36">
        <f t="shared" si="1"/>
        <v>6099093.0009658625</v>
      </c>
      <c r="F20" s="36">
        <f t="shared" si="2"/>
        <v>445376097.88896954</v>
      </c>
    </row>
    <row r="21" spans="1:6">
      <c r="A21" s="36">
        <v>5</v>
      </c>
      <c r="B21" s="37">
        <f t="shared" si="3"/>
        <v>43038</v>
      </c>
      <c r="C21" s="36">
        <f t="shared" si="4"/>
        <v>58783407.878954113</v>
      </c>
      <c r="D21" s="36">
        <f t="shared" si="0"/>
        <v>53329470.621942885</v>
      </c>
      <c r="E21" s="36">
        <f t="shared" si="1"/>
        <v>5453937.2570112264</v>
      </c>
      <c r="F21" s="36">
        <f t="shared" si="2"/>
        <v>392046627.26702666</v>
      </c>
    </row>
    <row r="22" spans="1:6">
      <c r="A22" s="36">
        <v>6</v>
      </c>
      <c r="B22" s="37">
        <f t="shared" si="3"/>
        <v>43069</v>
      </c>
      <c r="C22" s="36">
        <f t="shared" si="4"/>
        <v>58783407.878954113</v>
      </c>
      <c r="D22" s="36">
        <f t="shared" si="0"/>
        <v>53982526.74260208</v>
      </c>
      <c r="E22" s="36">
        <f t="shared" si="1"/>
        <v>4800881.1363520324</v>
      </c>
      <c r="F22" s="36">
        <f t="shared" si="2"/>
        <v>338064100.52442455</v>
      </c>
    </row>
    <row r="23" spans="1:6">
      <c r="A23" s="36">
        <v>7</v>
      </c>
      <c r="B23" s="37">
        <f t="shared" si="3"/>
        <v>43099</v>
      </c>
      <c r="C23" s="36">
        <f t="shared" si="4"/>
        <v>58783407.878954113</v>
      </c>
      <c r="D23" s="36">
        <f t="shared" si="0"/>
        <v>54643579.985523254</v>
      </c>
      <c r="E23" s="36">
        <f t="shared" si="1"/>
        <v>4139827.8934308565</v>
      </c>
      <c r="F23" s="36">
        <f t="shared" si="2"/>
        <v>283420520.53890133</v>
      </c>
    </row>
    <row r="24" spans="1:6">
      <c r="A24" s="36">
        <v>8</v>
      </c>
      <c r="B24" s="37">
        <f t="shared" si="3"/>
        <v>43130</v>
      </c>
      <c r="C24" s="36">
        <f t="shared" si="4"/>
        <v>58783407.878954113</v>
      </c>
      <c r="D24" s="36">
        <f t="shared" si="0"/>
        <v>55312728.280979864</v>
      </c>
      <c r="E24" s="36">
        <f t="shared" si="1"/>
        <v>3470679.597974251</v>
      </c>
      <c r="F24" s="36">
        <f t="shared" si="2"/>
        <v>228107792.25792146</v>
      </c>
    </row>
    <row r="25" spans="1:6">
      <c r="A25" s="36">
        <v>9</v>
      </c>
      <c r="B25" s="37">
        <f t="shared" si="3"/>
        <v>43159</v>
      </c>
      <c r="C25" s="36">
        <f t="shared" si="4"/>
        <v>58783407.878954113</v>
      </c>
      <c r="D25" s="36">
        <f t="shared" si="0"/>
        <v>55990070.75846903</v>
      </c>
      <c r="E25" s="36">
        <f t="shared" si="1"/>
        <v>2793337.120485079</v>
      </c>
      <c r="F25" s="36">
        <f t="shared" si="2"/>
        <v>172117721.49945241</v>
      </c>
    </row>
    <row r="26" spans="1:6">
      <c r="A26" s="36">
        <v>10</v>
      </c>
      <c r="B26" s="37">
        <f t="shared" si="3"/>
        <v>43189</v>
      </c>
      <c r="C26" s="36">
        <f t="shared" si="4"/>
        <v>58783407.878954113</v>
      </c>
      <c r="D26" s="36">
        <f t="shared" si="0"/>
        <v>56675707.761396915</v>
      </c>
      <c r="E26" s="36">
        <f t="shared" si="1"/>
        <v>2107700.1175571945</v>
      </c>
      <c r="F26" s="36">
        <f t="shared" si="2"/>
        <v>115442013.7380555</v>
      </c>
    </row>
    <row r="27" spans="1:6">
      <c r="A27" s="36">
        <v>11</v>
      </c>
      <c r="B27" s="37">
        <f t="shared" si="3"/>
        <v>43220</v>
      </c>
      <c r="C27" s="36">
        <f t="shared" si="4"/>
        <v>58783407.878954113</v>
      </c>
      <c r="D27" s="36">
        <f t="shared" si="0"/>
        <v>57369740.861943819</v>
      </c>
      <c r="E27" s="36">
        <f t="shared" si="1"/>
        <v>1413667.0170102906</v>
      </c>
      <c r="F27" s="36">
        <f t="shared" si="2"/>
        <v>58072272.876111679</v>
      </c>
    </row>
    <row r="28" spans="1:6">
      <c r="A28" s="36">
        <v>12</v>
      </c>
      <c r="B28" s="37">
        <f t="shared" si="3"/>
        <v>43250</v>
      </c>
      <c r="C28" s="36">
        <f t="shared" si="4"/>
        <v>58783407.878954113</v>
      </c>
      <c r="D28" s="36">
        <f t="shared" si="0"/>
        <v>58072272.876111403</v>
      </c>
      <c r="E28" s="36">
        <f t="shared" si="1"/>
        <v>711135.00284271117</v>
      </c>
      <c r="F28" s="36">
        <f t="shared" ref="F28:F76" si="5">F27-D28</f>
        <v>2.7567148208618164E-7</v>
      </c>
    </row>
    <row r="29" spans="1:6">
      <c r="A29" s="36">
        <v>13</v>
      </c>
      <c r="B29" s="37">
        <f t="shared" si="3"/>
        <v>43281</v>
      </c>
      <c r="C29" s="36">
        <f t="shared" si="4"/>
        <v>58783407.878954113</v>
      </c>
      <c r="D29" s="36">
        <f t="shared" si="0"/>
        <v>58783407.878954113</v>
      </c>
      <c r="E29" s="36">
        <f t="shared" si="1"/>
        <v>3.3757872817416981E-9</v>
      </c>
      <c r="F29" s="36">
        <f t="shared" si="5"/>
        <v>-58783407.878953837</v>
      </c>
    </row>
    <row r="30" spans="1:6">
      <c r="A30" s="36">
        <v>14</v>
      </c>
      <c r="B30" s="37">
        <f t="shared" si="3"/>
        <v>43311</v>
      </c>
      <c r="C30" s="36">
        <f t="shared" si="4"/>
        <v>58783407.878954113</v>
      </c>
      <c r="D30" s="36">
        <f t="shared" si="0"/>
        <v>59503251.219997168</v>
      </c>
      <c r="E30" s="36">
        <f t="shared" si="1"/>
        <v>-719843.34104305296</v>
      </c>
      <c r="F30" s="36">
        <f t="shared" si="5"/>
        <v>-118286659.09895101</v>
      </c>
    </row>
    <row r="31" spans="1:6">
      <c r="A31" s="36">
        <v>15</v>
      </c>
      <c r="B31" s="37">
        <f t="shared" si="3"/>
        <v>43342</v>
      </c>
      <c r="C31" s="36">
        <f t="shared" si="4"/>
        <v>58783407.878954113</v>
      </c>
      <c r="D31" s="36">
        <f t="shared" si="0"/>
        <v>60231909.538843334</v>
      </c>
      <c r="E31" s="36">
        <f t="shared" si="1"/>
        <v>-1448501.6598892175</v>
      </c>
      <c r="F31" s="36">
        <f t="shared" si="5"/>
        <v>-178518568.63779435</v>
      </c>
    </row>
    <row r="32" spans="1:6">
      <c r="A32" s="36">
        <v>16</v>
      </c>
      <c r="B32" s="37">
        <f t="shared" si="3"/>
        <v>43373</v>
      </c>
      <c r="C32" s="36">
        <f t="shared" si="4"/>
        <v>58783407.878954113</v>
      </c>
      <c r="D32" s="36">
        <f t="shared" si="0"/>
        <v>60969490.780970789</v>
      </c>
      <c r="E32" s="36">
        <f t="shared" si="1"/>
        <v>-2186082.9020166779</v>
      </c>
      <c r="F32" s="36">
        <f t="shared" si="5"/>
        <v>-239488059.41876513</v>
      </c>
    </row>
    <row r="33" spans="1:6">
      <c r="A33" s="36">
        <v>17</v>
      </c>
      <c r="B33" s="37">
        <f t="shared" si="3"/>
        <v>43403</v>
      </c>
      <c r="C33" s="36">
        <f t="shared" si="4"/>
        <v>58783407.878954113</v>
      </c>
      <c r="D33" s="36">
        <f t="shared" si="0"/>
        <v>61716104.213724509</v>
      </c>
      <c r="E33" s="36">
        <f t="shared" si="1"/>
        <v>-2932696.334770395</v>
      </c>
      <c r="F33" s="36">
        <f t="shared" si="5"/>
        <v>-301204163.63248962</v>
      </c>
    </row>
    <row r="34" spans="1:6">
      <c r="A34" s="36">
        <v>18</v>
      </c>
      <c r="B34" s="37">
        <f t="shared" si="3"/>
        <v>43434</v>
      </c>
      <c r="C34" s="36">
        <f t="shared" si="4"/>
        <v>58783407.878954113</v>
      </c>
      <c r="D34" s="36">
        <f t="shared" si="0"/>
        <v>62471860.442503385</v>
      </c>
      <c r="E34" s="36">
        <f t="shared" si="1"/>
        <v>-3688452.5635492718</v>
      </c>
      <c r="F34" s="36">
        <f t="shared" si="5"/>
        <v>-363676024.07499301</v>
      </c>
    </row>
    <row r="35" spans="1:6">
      <c r="A35" s="36">
        <v>19</v>
      </c>
      <c r="B35" s="37">
        <f t="shared" si="3"/>
        <v>43464</v>
      </c>
      <c r="C35" s="36">
        <f t="shared" si="4"/>
        <v>58783407.878954113</v>
      </c>
      <c r="D35" s="36">
        <f t="shared" si="0"/>
        <v>63236871.42714566</v>
      </c>
      <c r="E35" s="36">
        <f t="shared" si="1"/>
        <v>-4453463.5481915474</v>
      </c>
      <c r="F35" s="36">
        <f t="shared" si="5"/>
        <v>-426912895.50213867</v>
      </c>
    </row>
    <row r="36" spans="1:6">
      <c r="A36" s="36">
        <v>20</v>
      </c>
      <c r="B36" s="37">
        <f t="shared" si="3"/>
        <v>43495</v>
      </c>
      <c r="C36" s="36">
        <f t="shared" si="4"/>
        <v>58783407.878954113</v>
      </c>
      <c r="D36" s="36">
        <f t="shared" si="0"/>
        <v>64011250.49851495</v>
      </c>
      <c r="E36" s="36">
        <f t="shared" si="1"/>
        <v>-5227842.6195608377</v>
      </c>
      <c r="F36" s="36">
        <f t="shared" si="5"/>
        <v>-490924146.00065362</v>
      </c>
    </row>
    <row r="37" spans="1:6">
      <c r="A37" s="36">
        <v>21</v>
      </c>
      <c r="B37" s="37">
        <f t="shared" si="3"/>
        <v>43524</v>
      </c>
      <c r="C37" s="36">
        <f t="shared" si="4"/>
        <v>58783407.878954113</v>
      </c>
      <c r="D37" s="36">
        <f t="shared" si="0"/>
        <v>64795112.375289403</v>
      </c>
      <c r="E37" s="36">
        <f t="shared" si="1"/>
        <v>-6011704.4963352885</v>
      </c>
      <c r="F37" s="36">
        <f t="shared" si="5"/>
        <v>-555719258.37594306</v>
      </c>
    </row>
    <row r="38" spans="1:6">
      <c r="A38" s="36">
        <v>22</v>
      </c>
      <c r="B38" s="37">
        <f t="shared" si="3"/>
        <v>43554</v>
      </c>
      <c r="C38" s="36">
        <f t="shared" si="4"/>
        <v>58783407.878954113</v>
      </c>
      <c r="D38" s="36">
        <f t="shared" si="0"/>
        <v>65588573.180956431</v>
      </c>
      <c r="E38" s="36">
        <f t="shared" si="1"/>
        <v>-6805165.3020023191</v>
      </c>
      <c r="F38" s="36">
        <f t="shared" si="5"/>
        <v>-621307831.55689955</v>
      </c>
    </row>
    <row r="39" spans="1:6">
      <c r="A39" s="36">
        <v>23</v>
      </c>
      <c r="B39" s="37">
        <f t="shared" si="3"/>
        <v>43585</v>
      </c>
      <c r="C39" s="36">
        <f t="shared" si="4"/>
        <v>58783407.878954113</v>
      </c>
      <c r="D39" s="36">
        <f t="shared" si="0"/>
        <v>66391750.461015597</v>
      </c>
      <c r="E39" s="36">
        <f t="shared" si="1"/>
        <v>-7608342.5820614826</v>
      </c>
      <c r="F39" s="36">
        <f t="shared" si="5"/>
        <v>-687699582.01791513</v>
      </c>
    </row>
    <row r="40" spans="1:6">
      <c r="A40" s="36">
        <v>24</v>
      </c>
      <c r="B40" s="37">
        <f t="shared" si="3"/>
        <v>43615</v>
      </c>
      <c r="C40" s="36">
        <f t="shared" si="4"/>
        <v>58783407.878954113</v>
      </c>
      <c r="D40" s="36">
        <f t="shared" si="0"/>
        <v>67204763.200392097</v>
      </c>
      <c r="E40" s="36">
        <f t="shared" si="1"/>
        <v>-8421355.3214379773</v>
      </c>
      <c r="F40" s="36">
        <f t="shared" si="5"/>
        <v>-754904345.21830726</v>
      </c>
    </row>
    <row r="41" spans="1:6">
      <c r="A41" s="36">
        <v>25</v>
      </c>
      <c r="B41" s="37">
        <f t="shared" si="3"/>
        <v>43646</v>
      </c>
      <c r="C41" s="36">
        <f t="shared" si="4"/>
        <v>58783407.878954113</v>
      </c>
      <c r="D41" s="36">
        <f t="shared" si="0"/>
        <v>68027731.841063529</v>
      </c>
      <c r="E41" s="36">
        <f t="shared" si="1"/>
        <v>-9244323.9621094186</v>
      </c>
      <c r="F41" s="36">
        <f t="shared" si="5"/>
        <v>-822932077.05937076</v>
      </c>
    </row>
    <row r="42" spans="1:6">
      <c r="A42" s="36">
        <v>26</v>
      </c>
      <c r="B42" s="37">
        <f t="shared" si="3"/>
        <v>43676</v>
      </c>
      <c r="C42" s="36">
        <f t="shared" si="4"/>
        <v>58783407.878954113</v>
      </c>
      <c r="D42" s="36">
        <f t="shared" si="0"/>
        <v>68860778.299902543</v>
      </c>
      <c r="E42" s="36">
        <f t="shared" si="1"/>
        <v>-10077370.420948435</v>
      </c>
      <c r="F42" s="36">
        <f t="shared" si="5"/>
        <v>-891792855.35927331</v>
      </c>
    </row>
    <row r="43" spans="1:6">
      <c r="A43" s="36">
        <v>27</v>
      </c>
      <c r="B43" s="37">
        <f t="shared" si="3"/>
        <v>43707</v>
      </c>
      <c r="C43" s="36">
        <f t="shared" si="4"/>
        <v>58783407.878954113</v>
      </c>
      <c r="D43" s="36">
        <f t="shared" si="0"/>
        <v>69704025.986737892</v>
      </c>
      <c r="E43" s="36">
        <f t="shared" si="1"/>
        <v>-10920618.107783785</v>
      </c>
      <c r="F43" s="36">
        <f t="shared" si="5"/>
        <v>-961496881.34601116</v>
      </c>
    </row>
    <row r="44" spans="1:6">
      <c r="A44" s="36">
        <v>28</v>
      </c>
      <c r="B44" s="37">
        <f t="shared" si="3"/>
        <v>43738</v>
      </c>
      <c r="C44" s="36">
        <f t="shared" si="4"/>
        <v>58783407.878954113</v>
      </c>
      <c r="D44" s="36">
        <f t="shared" si="0"/>
        <v>70557599.822636753</v>
      </c>
      <c r="E44" s="36">
        <f t="shared" si="1"/>
        <v>-11774191.943682633</v>
      </c>
      <c r="F44" s="36">
        <f t="shared" si="5"/>
        <v>-1032054481.1686479</v>
      </c>
    </row>
    <row r="45" spans="1:6">
      <c r="A45" s="36">
        <v>29</v>
      </c>
      <c r="B45" s="37">
        <f t="shared" si="3"/>
        <v>43768</v>
      </c>
      <c r="C45" s="36">
        <f t="shared" si="4"/>
        <v>58783407.878954113</v>
      </c>
      <c r="D45" s="36">
        <f t="shared" si="0"/>
        <v>71421626.258410811</v>
      </c>
      <c r="E45" s="36">
        <f t="shared" si="1"/>
        <v>-12638218.379456697</v>
      </c>
      <c r="F45" s="36">
        <f t="shared" si="5"/>
        <v>-1103476107.4270587</v>
      </c>
    </row>
    <row r="46" spans="1:6">
      <c r="A46" s="36">
        <v>30</v>
      </c>
      <c r="B46" s="37">
        <f t="shared" si="3"/>
        <v>43799</v>
      </c>
      <c r="C46" s="36">
        <f t="shared" si="4"/>
        <v>58783407.878954113</v>
      </c>
      <c r="D46" s="36">
        <f t="shared" si="0"/>
        <v>72296233.293349147</v>
      </c>
      <c r="E46" s="36">
        <f t="shared" si="1"/>
        <v>-13512825.414395034</v>
      </c>
      <c r="F46" s="36">
        <f t="shared" si="5"/>
        <v>-1175772340.720408</v>
      </c>
    </row>
    <row r="47" spans="1:6">
      <c r="A47" s="36">
        <v>31</v>
      </c>
      <c r="B47" s="37">
        <f t="shared" si="3"/>
        <v>43829</v>
      </c>
      <c r="C47" s="36">
        <f t="shared" si="4"/>
        <v>58783407.878954113</v>
      </c>
      <c r="D47" s="36">
        <f t="shared" si="0"/>
        <v>73181550.494180322</v>
      </c>
      <c r="E47" s="36">
        <f t="shared" si="1"/>
        <v>-14398142.615226207</v>
      </c>
      <c r="F47" s="36">
        <f t="shared" si="5"/>
        <v>-1248953891.2145882</v>
      </c>
    </row>
    <row r="48" spans="1:6">
      <c r="A48" s="36">
        <v>32</v>
      </c>
      <c r="B48" s="37">
        <f t="shared" si="3"/>
        <v>43860</v>
      </c>
      <c r="C48" s="36">
        <f t="shared" si="4"/>
        <v>58783407.878954113</v>
      </c>
      <c r="D48" s="36">
        <f t="shared" si="0"/>
        <v>74077709.014266774</v>
      </c>
      <c r="E48" s="36">
        <f t="shared" si="1"/>
        <v>-15294301.13531266</v>
      </c>
      <c r="F48" s="36">
        <f t="shared" si="5"/>
        <v>-1323031600.2288549</v>
      </c>
    </row>
    <row r="49" spans="1:6">
      <c r="A49" s="36">
        <v>33</v>
      </c>
      <c r="B49" s="37">
        <f t="shared" si="3"/>
        <v>43890</v>
      </c>
      <c r="C49" s="36">
        <f t="shared" si="4"/>
        <v>58783407.878954113</v>
      </c>
      <c r="D49" s="36">
        <f t="shared" si="0"/>
        <v>74984841.613034263</v>
      </c>
      <c r="E49" s="36">
        <f t="shared" si="1"/>
        <v>-16201433.734080151</v>
      </c>
      <c r="F49" s="36">
        <f t="shared" si="5"/>
        <v>-1398016441.8418891</v>
      </c>
    </row>
    <row r="50" spans="1:6">
      <c r="A50" s="36">
        <v>34</v>
      </c>
      <c r="B50" s="37">
        <f t="shared" si="3"/>
        <v>43920</v>
      </c>
      <c r="C50" s="36">
        <f t="shared" si="4"/>
        <v>58783407.878954113</v>
      </c>
      <c r="D50" s="36">
        <f t="shared" si="0"/>
        <v>75903082.675639212</v>
      </c>
      <c r="E50" s="36">
        <f t="shared" si="1"/>
        <v>-17119674.7966851</v>
      </c>
      <c r="F50" s="36">
        <f t="shared" si="5"/>
        <v>-1473919524.5175283</v>
      </c>
    </row>
    <row r="51" spans="1:6">
      <c r="A51" s="36">
        <v>35</v>
      </c>
      <c r="B51" s="37">
        <f t="shared" si="3"/>
        <v>43951</v>
      </c>
      <c r="C51" s="36">
        <f t="shared" si="4"/>
        <v>58783407.878954113</v>
      </c>
      <c r="D51" s="36">
        <f t="shared" si="0"/>
        <v>76832568.232876897</v>
      </c>
      <c r="E51" s="36">
        <f t="shared" si="1"/>
        <v>-18049160.353922781</v>
      </c>
      <c r="F51" s="36">
        <f t="shared" si="5"/>
        <v>-1550752092.7504053</v>
      </c>
    </row>
    <row r="52" spans="1:6">
      <c r="A52" s="36">
        <v>36</v>
      </c>
      <c r="B52" s="37">
        <f t="shared" si="3"/>
        <v>43981</v>
      </c>
      <c r="C52" s="36">
        <f t="shared" si="4"/>
        <v>58783407.878954113</v>
      </c>
      <c r="D52" s="36">
        <f t="shared" si="0"/>
        <v>77773435.981333405</v>
      </c>
      <c r="E52" s="36">
        <f t="shared" si="1"/>
        <v>-18990028.1023793</v>
      </c>
      <c r="F52" s="36">
        <f t="shared" si="5"/>
        <v>-1628525528.7317388</v>
      </c>
    </row>
    <row r="53" spans="1:6">
      <c r="A53" s="36">
        <v>37</v>
      </c>
      <c r="B53" s="37">
        <f t="shared" si="3"/>
        <v>44012</v>
      </c>
      <c r="C53" s="36">
        <f t="shared" si="4"/>
        <v>58783407.878954113</v>
      </c>
      <c r="D53" s="36">
        <f t="shared" si="0"/>
        <v>78725825.303784475</v>
      </c>
      <c r="E53" s="36">
        <f t="shared" si="1"/>
        <v>-19942417.424830358</v>
      </c>
      <c r="F53" s="36">
        <f t="shared" si="5"/>
        <v>-1707251354.0355232</v>
      </c>
    </row>
    <row r="54" spans="1:6">
      <c r="A54" s="36">
        <v>38</v>
      </c>
      <c r="B54" s="37">
        <f t="shared" si="3"/>
        <v>44042</v>
      </c>
      <c r="C54" s="36">
        <f t="shared" si="4"/>
        <v>58783407.878954113</v>
      </c>
      <c r="D54" s="36">
        <f t="shared" si="0"/>
        <v>79689877.289843917</v>
      </c>
      <c r="E54" s="36">
        <f t="shared" si="1"/>
        <v>-20906469.410889801</v>
      </c>
      <c r="F54" s="36">
        <f t="shared" si="5"/>
        <v>-1786941231.325367</v>
      </c>
    </row>
    <row r="55" spans="1:6">
      <c r="A55" s="36">
        <v>39</v>
      </c>
      <c r="B55" s="37">
        <f t="shared" si="3"/>
        <v>44073</v>
      </c>
      <c r="C55" s="36">
        <f t="shared" si="4"/>
        <v>58783407.878954113</v>
      </c>
      <c r="D55" s="36">
        <f t="shared" si="0"/>
        <v>80665734.756865144</v>
      </c>
      <c r="E55" s="36">
        <f t="shared" si="1"/>
        <v>-21882326.877911039</v>
      </c>
      <c r="F55" s="36">
        <f t="shared" si="5"/>
        <v>-1867606966.082232</v>
      </c>
    </row>
    <row r="56" spans="1:6">
      <c r="A56" s="36">
        <v>40</v>
      </c>
      <c r="B56" s="37">
        <f t="shared" si="3"/>
        <v>44104</v>
      </c>
      <c r="C56" s="36">
        <f t="shared" si="4"/>
        <v>58783407.878954113</v>
      </c>
      <c r="D56" s="36">
        <f t="shared" si="0"/>
        <v>81653542.271098495</v>
      </c>
      <c r="E56" s="36">
        <f t="shared" si="1"/>
        <v>-22870134.392144386</v>
      </c>
      <c r="F56" s="36">
        <f t="shared" si="5"/>
        <v>-1949260508.3533306</v>
      </c>
    </row>
    <row r="57" spans="1:6">
      <c r="A57" s="36">
        <v>41</v>
      </c>
      <c r="B57" s="37">
        <f t="shared" si="3"/>
        <v>44134</v>
      </c>
      <c r="C57" s="36">
        <f t="shared" si="4"/>
        <v>58783407.878954113</v>
      </c>
      <c r="D57" s="36">
        <f t="shared" si="0"/>
        <v>82653446.169107646</v>
      </c>
      <c r="E57" s="36">
        <f t="shared" si="1"/>
        <v>-23870038.290153537</v>
      </c>
      <c r="F57" s="36">
        <f t="shared" si="5"/>
        <v>-2031913954.5224383</v>
      </c>
    </row>
    <row r="58" spans="1:6">
      <c r="A58" s="36">
        <v>42</v>
      </c>
      <c r="B58" s="37">
        <f t="shared" si="3"/>
        <v>44165</v>
      </c>
      <c r="C58" s="36">
        <f t="shared" si="4"/>
        <v>58783407.878954113</v>
      </c>
      <c r="D58" s="36">
        <f t="shared" si="0"/>
        <v>83665594.579448357</v>
      </c>
      <c r="E58" s="36">
        <f t="shared" si="1"/>
        <v>-24882186.700494245</v>
      </c>
      <c r="F58" s="36">
        <f t="shared" si="5"/>
        <v>-2115579549.1018867</v>
      </c>
    </row>
    <row r="59" spans="1:6">
      <c r="A59" s="36">
        <v>43</v>
      </c>
      <c r="B59" s="37">
        <f t="shared" si="3"/>
        <v>44195</v>
      </c>
      <c r="C59" s="36">
        <f t="shared" si="4"/>
        <v>58783407.878954113</v>
      </c>
      <c r="D59" s="36">
        <f t="shared" si="0"/>
        <v>84690137.444612637</v>
      </c>
      <c r="E59" s="36">
        <f t="shared" si="1"/>
        <v>-25906729.565658525</v>
      </c>
      <c r="F59" s="36">
        <f t="shared" si="5"/>
        <v>-2200269686.5464993</v>
      </c>
    </row>
    <row r="60" spans="1:6">
      <c r="A60" s="36">
        <v>44</v>
      </c>
      <c r="B60" s="37">
        <f t="shared" si="3"/>
        <v>44226</v>
      </c>
      <c r="C60" s="36">
        <f t="shared" si="4"/>
        <v>58783407.878954113</v>
      </c>
      <c r="D60" s="36">
        <f t="shared" si="0"/>
        <v>85727226.543241635</v>
      </c>
      <c r="E60" s="36">
        <f t="shared" si="1"/>
        <v>-26943818.664287526</v>
      </c>
      <c r="F60" s="36">
        <f t="shared" si="5"/>
        <v>-2285996913.0897408</v>
      </c>
    </row>
    <row r="61" spans="1:6">
      <c r="A61" s="36">
        <v>45</v>
      </c>
      <c r="B61" s="37">
        <f t="shared" si="3"/>
        <v>44255</v>
      </c>
      <c r="C61" s="36">
        <f t="shared" si="4"/>
        <v>58783407.878954113</v>
      </c>
      <c r="D61" s="36">
        <f t="shared" si="0"/>
        <v>86777015.512610584</v>
      </c>
      <c r="E61" s="36">
        <f t="shared" si="1"/>
        <v>-27993607.633656476</v>
      </c>
      <c r="F61" s="36">
        <f t="shared" si="5"/>
        <v>-2372773928.6023512</v>
      </c>
    </row>
    <row r="62" spans="1:6">
      <c r="A62" s="36">
        <v>46</v>
      </c>
      <c r="B62" s="37">
        <f t="shared" si="3"/>
        <v>44285</v>
      </c>
      <c r="C62" s="36">
        <f t="shared" si="4"/>
        <v>58783407.878954113</v>
      </c>
      <c r="D62" s="36">
        <f t="shared" si="0"/>
        <v>87839659.871389031</v>
      </c>
      <c r="E62" s="36">
        <f t="shared" si="1"/>
        <v>-29056251.992434915</v>
      </c>
      <c r="F62" s="36">
        <f t="shared" si="5"/>
        <v>-2460613588.4737401</v>
      </c>
    </row>
    <row r="63" spans="1:6">
      <c r="A63" s="36">
        <v>47</v>
      </c>
      <c r="B63" s="37">
        <f t="shared" si="3"/>
        <v>44316</v>
      </c>
      <c r="C63" s="36">
        <f t="shared" si="4"/>
        <v>58783407.878954113</v>
      </c>
      <c r="D63" s="36">
        <f t="shared" si="0"/>
        <v>88915317.042679787</v>
      </c>
      <c r="E63" s="36">
        <f t="shared" si="1"/>
        <v>-30131909.163725667</v>
      </c>
      <c r="F63" s="36">
        <f t="shared" si="5"/>
        <v>-2549528905.5164199</v>
      </c>
    </row>
    <row r="64" spans="1:6">
      <c r="A64" s="36">
        <v>48</v>
      </c>
      <c r="B64" s="37">
        <f t="shared" si="3"/>
        <v>44346</v>
      </c>
      <c r="C64" s="36">
        <f t="shared" si="4"/>
        <v>58783407.878954113</v>
      </c>
      <c r="D64" s="36">
        <f t="shared" si="0"/>
        <v>90004146.377340049</v>
      </c>
      <c r="E64" s="36">
        <f t="shared" si="1"/>
        <v>-31220738.498385943</v>
      </c>
      <c r="F64" s="36">
        <f t="shared" si="5"/>
        <v>-2639533051.8937597</v>
      </c>
    </row>
    <row r="65" spans="1:6">
      <c r="A65" s="36">
        <v>49</v>
      </c>
      <c r="B65" s="37">
        <f t="shared" si="3"/>
        <v>44377</v>
      </c>
      <c r="C65" s="36">
        <f t="shared" si="4"/>
        <v>58783407.878954113</v>
      </c>
      <c r="D65" s="36">
        <f t="shared" si="0"/>
        <v>91106309.177588135</v>
      </c>
      <c r="E65" s="36">
        <f t="shared" si="1"/>
        <v>-32322901.298634015</v>
      </c>
      <c r="F65" s="36">
        <f t="shared" si="5"/>
        <v>-2730639361.0713477</v>
      </c>
    </row>
    <row r="66" spans="1:6">
      <c r="A66" s="36">
        <v>50</v>
      </c>
      <c r="B66" s="37">
        <f t="shared" si="3"/>
        <v>44407</v>
      </c>
      <c r="C66" s="36">
        <f t="shared" si="4"/>
        <v>58783407.878954113</v>
      </c>
      <c r="D66" s="36">
        <f t="shared" si="0"/>
        <v>92221968.720899105</v>
      </c>
      <c r="E66" s="36">
        <f t="shared" si="1"/>
        <v>-33438560.841944989</v>
      </c>
      <c r="F66" s="36">
        <f t="shared" si="5"/>
        <v>-2822861329.7922468</v>
      </c>
    </row>
    <row r="67" spans="1:6">
      <c r="A67" s="36">
        <v>51</v>
      </c>
      <c r="B67" s="37">
        <f t="shared" si="3"/>
        <v>44438</v>
      </c>
      <c r="C67" s="36">
        <f t="shared" si="4"/>
        <v>58783407.878954113</v>
      </c>
      <c r="D67" s="36">
        <f t="shared" si="0"/>
        <v>93351290.284193277</v>
      </c>
      <c r="E67" s="36">
        <f t="shared" si="1"/>
        <v>-34567882.405239172</v>
      </c>
      <c r="F67" s="36">
        <f t="shared" si="5"/>
        <v>-2916212620.0764399</v>
      </c>
    </row>
    <row r="68" spans="1:6">
      <c r="A68" s="36">
        <v>52</v>
      </c>
      <c r="B68" s="37">
        <f t="shared" si="3"/>
        <v>44469</v>
      </c>
      <c r="C68" s="36">
        <f t="shared" si="4"/>
        <v>58783407.878954113</v>
      </c>
      <c r="D68" s="36">
        <f t="shared" si="0"/>
        <v>94494441.168320775</v>
      </c>
      <c r="E68" s="36">
        <f t="shared" si="1"/>
        <v>-35711033.28936667</v>
      </c>
      <c r="F68" s="36">
        <f t="shared" si="5"/>
        <v>-3010707061.2447605</v>
      </c>
    </row>
    <row r="69" spans="1:6">
      <c r="A69" s="36">
        <v>53</v>
      </c>
      <c r="B69" s="37">
        <f t="shared" si="3"/>
        <v>44499</v>
      </c>
      <c r="C69" s="36">
        <f t="shared" si="4"/>
        <v>58783407.878954113</v>
      </c>
      <c r="D69" s="36">
        <f t="shared" si="0"/>
        <v>95651590.722845912</v>
      </c>
      <c r="E69" s="36">
        <f t="shared" si="1"/>
        <v>-36868182.843891799</v>
      </c>
      <c r="F69" s="36">
        <f t="shared" si="5"/>
        <v>-3106358651.9676065</v>
      </c>
    </row>
    <row r="70" spans="1:6">
      <c r="A70" s="36">
        <v>54</v>
      </c>
      <c r="B70" s="37">
        <f t="shared" si="3"/>
        <v>44530</v>
      </c>
      <c r="C70" s="36">
        <f t="shared" si="4"/>
        <v>58783407.878954113</v>
      </c>
      <c r="D70" s="36">
        <f t="shared" si="0"/>
        <v>96822910.371135101</v>
      </c>
      <c r="E70" s="36">
        <f t="shared" si="1"/>
        <v>-38039502.492180988</v>
      </c>
      <c r="F70" s="36">
        <f t="shared" si="5"/>
        <v>-3203181562.3387418</v>
      </c>
    </row>
    <row r="71" spans="1:6">
      <c r="A71" s="36">
        <v>55</v>
      </c>
      <c r="B71" s="37">
        <f t="shared" si="3"/>
        <v>44560</v>
      </c>
      <c r="C71" s="36">
        <f t="shared" si="4"/>
        <v>58783407.878954113</v>
      </c>
      <c r="D71" s="36">
        <f t="shared" si="0"/>
        <v>98008573.635752052</v>
      </c>
      <c r="E71" s="36">
        <f t="shared" si="1"/>
        <v>-39225165.756797932</v>
      </c>
      <c r="F71" s="36">
        <f t="shared" si="5"/>
        <v>-3301190135.974494</v>
      </c>
    </row>
    <row r="72" spans="1:6">
      <c r="A72" s="36">
        <v>56</v>
      </c>
      <c r="B72" s="37">
        <f t="shared" si="3"/>
        <v>44591</v>
      </c>
      <c r="C72" s="36">
        <f t="shared" si="4"/>
        <v>58783407.878954113</v>
      </c>
      <c r="D72" s="36">
        <f t="shared" si="0"/>
        <v>99208756.164163828</v>
      </c>
      <c r="E72" s="36">
        <f t="shared" si="1"/>
        <v>-40425348.285209715</v>
      </c>
      <c r="F72" s="36">
        <f t="shared" si="5"/>
        <v>-3400398892.1386576</v>
      </c>
    </row>
    <row r="73" spans="1:6">
      <c r="A73" s="36">
        <v>57</v>
      </c>
      <c r="B73" s="37">
        <f t="shared" si="3"/>
        <v>44620</v>
      </c>
      <c r="C73" s="36">
        <f t="shared" si="4"/>
        <v>58783407.878954113</v>
      </c>
      <c r="D73" s="36">
        <f t="shared" si="0"/>
        <v>100423635.7547618</v>
      </c>
      <c r="E73" s="36">
        <f t="shared" si="1"/>
        <v>-41640227.875807688</v>
      </c>
      <c r="F73" s="36">
        <f t="shared" si="5"/>
        <v>-3500822527.8934193</v>
      </c>
    </row>
    <row r="74" spans="1:6">
      <c r="A74" s="36">
        <v>58</v>
      </c>
      <c r="B74" s="37">
        <f t="shared" si="3"/>
        <v>44650</v>
      </c>
      <c r="C74" s="36">
        <f t="shared" si="4"/>
        <v>58783407.878954113</v>
      </c>
      <c r="D74" s="36">
        <f t="shared" si="0"/>
        <v>101653392.38320117</v>
      </c>
      <c r="E74" s="36">
        <f t="shared" si="1"/>
        <v>-42869984.504247054</v>
      </c>
      <c r="F74" s="36">
        <f t="shared" si="5"/>
        <v>-3602475920.2766204</v>
      </c>
    </row>
    <row r="75" spans="1:6">
      <c r="A75" s="36">
        <v>59</v>
      </c>
      <c r="B75" s="37">
        <f t="shared" si="3"/>
        <v>44681</v>
      </c>
      <c r="C75" s="36">
        <f t="shared" si="4"/>
        <v>58783407.878954113</v>
      </c>
      <c r="D75" s="36">
        <f t="shared" si="0"/>
        <v>102898208.22906305</v>
      </c>
      <c r="E75" s="36">
        <f t="shared" si="1"/>
        <v>-44114800.350108936</v>
      </c>
      <c r="F75" s="36">
        <f t="shared" si="5"/>
        <v>-3705374128.5056834</v>
      </c>
    </row>
    <row r="76" spans="1:6">
      <c r="A76" s="36">
        <v>60</v>
      </c>
      <c r="B76" s="37">
        <f t="shared" si="3"/>
        <v>44711</v>
      </c>
      <c r="C76" s="36">
        <f t="shared" si="4"/>
        <v>58783407.878954113</v>
      </c>
      <c r="D76" s="36">
        <f t="shared" si="0"/>
        <v>104158267.7028431</v>
      </c>
      <c r="E76" s="36">
        <f t="shared" si="1"/>
        <v>-45374859.823888987</v>
      </c>
      <c r="F76" s="36">
        <f t="shared" si="5"/>
        <v>-3809532396.2085266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44547274.513337098</v>
      </c>
      <c r="F79" s="43"/>
    </row>
    <row r="80" spans="1:6">
      <c r="A80" s="40" t="s">
        <v>64</v>
      </c>
      <c r="B80" s="94">
        <f>PMT(B9,B10,B11,B12,B79)</f>
        <v>58072272.876111396</v>
      </c>
      <c r="C80" s="46"/>
      <c r="D80" s="45" t="s">
        <v>70</v>
      </c>
      <c r="E80" s="44">
        <f ca="1">F82+E79</f>
        <v>696867274.51333714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652320000</v>
      </c>
    </row>
    <row r="83" spans="1:6">
      <c r="A83" s="36">
        <v>1</v>
      </c>
      <c r="B83" s="37">
        <f>EDATE($B$7,$B$6*A83)</f>
        <v>42916</v>
      </c>
      <c r="C83" s="36">
        <f>B80</f>
        <v>58072272.876111396</v>
      </c>
      <c r="D83" s="36">
        <f t="shared" ref="D83:D142" si="6">C83-E83</f>
        <v>58072272.876111396</v>
      </c>
      <c r="E83" s="36">
        <v>0</v>
      </c>
      <c r="F83" s="36">
        <f t="shared" ref="F83:F94" si="7">F82-D83</f>
        <v>594247727.12388861</v>
      </c>
    </row>
    <row r="84" spans="1:6">
      <c r="A84" s="36">
        <v>2</v>
      </c>
      <c r="B84" s="37">
        <f t="shared" ref="B84:B142" si="8">EDATE($B$7,$B$6*A84)</f>
        <v>42946</v>
      </c>
      <c r="C84" s="36">
        <f t="shared" ref="C84:C142" si="9">$C$83</f>
        <v>58072272.876111396</v>
      </c>
      <c r="D84" s="36">
        <f t="shared" si="6"/>
        <v>50795299.921754107</v>
      </c>
      <c r="E84" s="36">
        <f t="shared" ref="E84:E142" si="10">F83*$B$9</f>
        <v>7276972.9543572916</v>
      </c>
      <c r="F84" s="36">
        <f t="shared" si="7"/>
        <v>543452427.20213449</v>
      </c>
    </row>
    <row r="85" spans="1:6">
      <c r="A85" s="36">
        <v>3</v>
      </c>
      <c r="B85" s="37">
        <f t="shared" si="8"/>
        <v>42977</v>
      </c>
      <c r="C85" s="36">
        <f t="shared" si="9"/>
        <v>58072272.876111396</v>
      </c>
      <c r="D85" s="36">
        <f t="shared" si="6"/>
        <v>51417323.375723511</v>
      </c>
      <c r="E85" s="36">
        <f t="shared" si="10"/>
        <v>6654949.5003878828</v>
      </c>
      <c r="F85" s="36">
        <f t="shared" si="7"/>
        <v>492035103.82641101</v>
      </c>
    </row>
    <row r="86" spans="1:6">
      <c r="A86" s="36">
        <v>4</v>
      </c>
      <c r="B86" s="37">
        <f t="shared" si="8"/>
        <v>43008</v>
      </c>
      <c r="C86" s="36">
        <f t="shared" si="9"/>
        <v>58072272.876111396</v>
      </c>
      <c r="D86" s="36">
        <f t="shared" si="6"/>
        <v>52046963.935564607</v>
      </c>
      <c r="E86" s="36">
        <f t="shared" si="10"/>
        <v>6025308.9405467892</v>
      </c>
      <c r="F86" s="36">
        <f t="shared" si="7"/>
        <v>439988139.89084637</v>
      </c>
    </row>
    <row r="87" spans="1:6">
      <c r="A87" s="36">
        <v>5</v>
      </c>
      <c r="B87" s="37">
        <f t="shared" si="8"/>
        <v>43038</v>
      </c>
      <c r="C87" s="36">
        <f t="shared" si="9"/>
        <v>58072272.876111396</v>
      </c>
      <c r="D87" s="36">
        <f t="shared" si="6"/>
        <v>52684314.877988242</v>
      </c>
      <c r="E87" s="36">
        <f t="shared" si="10"/>
        <v>5387957.998123155</v>
      </c>
      <c r="F87" s="36">
        <f t="shared" si="7"/>
        <v>387303825.01285815</v>
      </c>
    </row>
    <row r="88" spans="1:6">
      <c r="A88" s="36">
        <v>6</v>
      </c>
      <c r="B88" s="37">
        <f t="shared" si="8"/>
        <v>43069</v>
      </c>
      <c r="C88" s="36">
        <f t="shared" si="9"/>
        <v>58072272.876111396</v>
      </c>
      <c r="D88" s="36">
        <f t="shared" si="6"/>
        <v>53329470.621942878</v>
      </c>
      <c r="E88" s="36">
        <f t="shared" si="10"/>
        <v>4742802.2541685188</v>
      </c>
      <c r="F88" s="36">
        <f t="shared" si="7"/>
        <v>333974354.39091527</v>
      </c>
    </row>
    <row r="89" spans="1:6">
      <c r="A89" s="36">
        <v>7</v>
      </c>
      <c r="B89" s="37">
        <f t="shared" si="8"/>
        <v>43099</v>
      </c>
      <c r="C89" s="36">
        <f t="shared" si="9"/>
        <v>58072272.876111396</v>
      </c>
      <c r="D89" s="36">
        <f t="shared" si="6"/>
        <v>53982526.742602073</v>
      </c>
      <c r="E89" s="36">
        <f t="shared" si="10"/>
        <v>4089746.1335093249</v>
      </c>
      <c r="F89" s="36">
        <f t="shared" si="7"/>
        <v>279991827.64831322</v>
      </c>
    </row>
    <row r="90" spans="1:6">
      <c r="A90" s="36">
        <v>8</v>
      </c>
      <c r="B90" s="37">
        <f t="shared" si="8"/>
        <v>43130</v>
      </c>
      <c r="C90" s="36">
        <f t="shared" si="9"/>
        <v>58072272.876111396</v>
      </c>
      <c r="D90" s="36">
        <f t="shared" si="6"/>
        <v>54643579.985523246</v>
      </c>
      <c r="E90" s="36">
        <f t="shared" si="10"/>
        <v>3428692.8905881494</v>
      </c>
      <c r="F90" s="36">
        <f t="shared" si="7"/>
        <v>225348247.66278997</v>
      </c>
    </row>
    <row r="91" spans="1:6">
      <c r="A91" s="36">
        <v>9</v>
      </c>
      <c r="B91" s="37">
        <f t="shared" si="8"/>
        <v>43159</v>
      </c>
      <c r="C91" s="36">
        <f t="shared" si="9"/>
        <v>58072272.876111396</v>
      </c>
      <c r="D91" s="36">
        <f t="shared" si="6"/>
        <v>55312728.280979849</v>
      </c>
      <c r="E91" s="36">
        <f t="shared" si="10"/>
        <v>2759544.5951315439</v>
      </c>
      <c r="F91" s="36">
        <f t="shared" si="7"/>
        <v>170035519.38181013</v>
      </c>
    </row>
    <row r="92" spans="1:6">
      <c r="A92" s="36">
        <v>10</v>
      </c>
      <c r="B92" s="37">
        <f t="shared" si="8"/>
        <v>43189</v>
      </c>
      <c r="C92" s="36">
        <f t="shared" si="9"/>
        <v>58072272.876111396</v>
      </c>
      <c r="D92" s="36">
        <f t="shared" si="6"/>
        <v>55990070.758469023</v>
      </c>
      <c r="E92" s="36">
        <f t="shared" si="10"/>
        <v>2082202.1176423721</v>
      </c>
      <c r="F92" s="36">
        <f t="shared" si="7"/>
        <v>114045448.62334111</v>
      </c>
    </row>
    <row r="93" spans="1:6">
      <c r="A93" s="36">
        <v>11</v>
      </c>
      <c r="B93" s="37">
        <f t="shared" si="8"/>
        <v>43220</v>
      </c>
      <c r="C93" s="36">
        <f t="shared" si="9"/>
        <v>58072272.876111396</v>
      </c>
      <c r="D93" s="36">
        <f t="shared" si="6"/>
        <v>56675707.761396907</v>
      </c>
      <c r="E93" s="36">
        <f t="shared" si="10"/>
        <v>1396565.1147144882</v>
      </c>
      <c r="F93" s="36">
        <f t="shared" si="7"/>
        <v>57369740.861944206</v>
      </c>
    </row>
    <row r="94" spans="1:6">
      <c r="A94" s="36">
        <v>12</v>
      </c>
      <c r="B94" s="37">
        <f t="shared" si="8"/>
        <v>43250</v>
      </c>
      <c r="C94" s="36">
        <f t="shared" si="9"/>
        <v>58072272.876111396</v>
      </c>
      <c r="D94" s="36">
        <f t="shared" si="6"/>
        <v>57369740.861943811</v>
      </c>
      <c r="E94" s="36">
        <f t="shared" si="10"/>
        <v>702532.01416758413</v>
      </c>
      <c r="F94" s="36">
        <f t="shared" si="7"/>
        <v>3.9488077163696289E-7</v>
      </c>
    </row>
    <row r="95" spans="1:6">
      <c r="A95" s="36">
        <v>13</v>
      </c>
      <c r="B95" s="37">
        <f t="shared" si="8"/>
        <v>43281</v>
      </c>
      <c r="C95" s="36">
        <f t="shared" si="9"/>
        <v>58072272.876111396</v>
      </c>
      <c r="D95" s="36">
        <f t="shared" si="6"/>
        <v>58072272.876111388</v>
      </c>
      <c r="E95" s="36">
        <f t="shared" si="10"/>
        <v>4.83558718735973E-9</v>
      </c>
      <c r="F95" s="36">
        <f t="shared" ref="F95:F142" si="11">F94-D95</f>
        <v>-58072272.876110993</v>
      </c>
    </row>
    <row r="96" spans="1:6">
      <c r="A96" s="36">
        <v>14</v>
      </c>
      <c r="B96" s="37">
        <f t="shared" si="8"/>
        <v>43311</v>
      </c>
      <c r="C96" s="36">
        <f t="shared" si="9"/>
        <v>58072272.876111396</v>
      </c>
      <c r="D96" s="36">
        <f t="shared" si="6"/>
        <v>58783407.878954098</v>
      </c>
      <c r="E96" s="36">
        <f t="shared" si="10"/>
        <v>-711135.00284270279</v>
      </c>
      <c r="F96" s="36">
        <f t="shared" si="11"/>
        <v>-116855680.75506508</v>
      </c>
    </row>
    <row r="97" spans="1:6">
      <c r="A97" s="36">
        <v>15</v>
      </c>
      <c r="B97" s="37">
        <f t="shared" si="8"/>
        <v>43342</v>
      </c>
      <c r="C97" s="36">
        <f t="shared" si="9"/>
        <v>58072272.876111396</v>
      </c>
      <c r="D97" s="36">
        <f t="shared" si="6"/>
        <v>59503251.219997153</v>
      </c>
      <c r="E97" s="36">
        <f t="shared" si="10"/>
        <v>-1430978.3438857589</v>
      </c>
      <c r="F97" s="36">
        <f t="shared" si="11"/>
        <v>-176358931.97506225</v>
      </c>
    </row>
    <row r="98" spans="1:6">
      <c r="A98" s="36">
        <v>16</v>
      </c>
      <c r="B98" s="37">
        <f t="shared" si="8"/>
        <v>43373</v>
      </c>
      <c r="C98" s="36">
        <f t="shared" si="9"/>
        <v>58072272.876111396</v>
      </c>
      <c r="D98" s="36">
        <f t="shared" si="6"/>
        <v>60231909.538843319</v>
      </c>
      <c r="E98" s="36">
        <f t="shared" si="10"/>
        <v>-2159636.6627319232</v>
      </c>
      <c r="F98" s="36">
        <f t="shared" si="11"/>
        <v>-236590841.51390558</v>
      </c>
    </row>
    <row r="99" spans="1:6">
      <c r="A99" s="36">
        <v>17</v>
      </c>
      <c r="B99" s="37">
        <f t="shared" si="8"/>
        <v>43403</v>
      </c>
      <c r="C99" s="36">
        <f t="shared" si="9"/>
        <v>58072272.876111396</v>
      </c>
      <c r="D99" s="36">
        <f t="shared" si="6"/>
        <v>60969490.780970782</v>
      </c>
      <c r="E99" s="36">
        <f t="shared" si="10"/>
        <v>-2897217.9048593836</v>
      </c>
      <c r="F99" s="36">
        <f t="shared" si="11"/>
        <v>-297560332.29487634</v>
      </c>
    </row>
    <row r="100" spans="1:6">
      <c r="A100" s="36">
        <v>18</v>
      </c>
      <c r="B100" s="37">
        <f t="shared" si="8"/>
        <v>43434</v>
      </c>
      <c r="C100" s="36">
        <f t="shared" si="9"/>
        <v>58072272.876111396</v>
      </c>
      <c r="D100" s="36">
        <f t="shared" si="6"/>
        <v>61716104.213724494</v>
      </c>
      <c r="E100" s="36">
        <f t="shared" si="10"/>
        <v>-3643831.3376131002</v>
      </c>
      <c r="F100" s="36">
        <f t="shared" si="11"/>
        <v>-359276436.50860083</v>
      </c>
    </row>
    <row r="101" spans="1:6">
      <c r="A101" s="36">
        <v>19</v>
      </c>
      <c r="B101" s="37">
        <f t="shared" si="8"/>
        <v>43464</v>
      </c>
      <c r="C101" s="36">
        <f t="shared" si="9"/>
        <v>58072272.876111396</v>
      </c>
      <c r="D101" s="36">
        <f t="shared" si="6"/>
        <v>62471860.44250337</v>
      </c>
      <c r="E101" s="36">
        <f t="shared" si="10"/>
        <v>-4399587.5663919775</v>
      </c>
      <c r="F101" s="36">
        <f t="shared" si="11"/>
        <v>-421748296.95110422</v>
      </c>
    </row>
    <row r="102" spans="1:6">
      <c r="A102" s="36">
        <v>20</v>
      </c>
      <c r="B102" s="37">
        <f t="shared" si="8"/>
        <v>43495</v>
      </c>
      <c r="C102" s="36">
        <f t="shared" si="9"/>
        <v>58072272.876111396</v>
      </c>
      <c r="D102" s="36">
        <f t="shared" si="6"/>
        <v>63236871.427145645</v>
      </c>
      <c r="E102" s="36">
        <f t="shared" si="10"/>
        <v>-5164598.5510342531</v>
      </c>
      <c r="F102" s="36">
        <f t="shared" si="11"/>
        <v>-484985168.37824988</v>
      </c>
    </row>
    <row r="103" spans="1:6">
      <c r="A103" s="36">
        <v>21</v>
      </c>
      <c r="B103" s="37">
        <f t="shared" si="8"/>
        <v>43524</v>
      </c>
      <c r="C103" s="36">
        <f t="shared" si="9"/>
        <v>58072272.876111396</v>
      </c>
      <c r="D103" s="36">
        <f t="shared" si="6"/>
        <v>64011250.498514935</v>
      </c>
      <c r="E103" s="36">
        <f t="shared" si="10"/>
        <v>-5938977.6224035434</v>
      </c>
      <c r="F103" s="36">
        <f t="shared" si="11"/>
        <v>-548996418.87676477</v>
      </c>
    </row>
    <row r="104" spans="1:6">
      <c r="A104" s="36">
        <v>22</v>
      </c>
      <c r="B104" s="37">
        <f t="shared" si="8"/>
        <v>43554</v>
      </c>
      <c r="C104" s="36">
        <f t="shared" si="9"/>
        <v>58072272.876111396</v>
      </c>
      <c r="D104" s="36">
        <f t="shared" si="6"/>
        <v>64795112.375289388</v>
      </c>
      <c r="E104" s="36">
        <f t="shared" si="10"/>
        <v>-6722839.4991779933</v>
      </c>
      <c r="F104" s="36">
        <f t="shared" si="11"/>
        <v>-613791531.25205421</v>
      </c>
    </row>
    <row r="105" spans="1:6">
      <c r="A105" s="36">
        <v>23</v>
      </c>
      <c r="B105" s="37">
        <f t="shared" si="8"/>
        <v>43585</v>
      </c>
      <c r="C105" s="36">
        <f t="shared" si="9"/>
        <v>58072272.876111396</v>
      </c>
      <c r="D105" s="36">
        <f t="shared" si="6"/>
        <v>65588573.180956423</v>
      </c>
      <c r="E105" s="36">
        <f t="shared" si="10"/>
        <v>-7516300.3048450239</v>
      </c>
      <c r="F105" s="36">
        <f t="shared" si="11"/>
        <v>-679380104.43301058</v>
      </c>
    </row>
    <row r="106" spans="1:6">
      <c r="A106" s="36">
        <v>24</v>
      </c>
      <c r="B106" s="37">
        <f t="shared" si="8"/>
        <v>43615</v>
      </c>
      <c r="C106" s="36">
        <f t="shared" si="9"/>
        <v>58072272.876111396</v>
      </c>
      <c r="D106" s="36">
        <f t="shared" si="6"/>
        <v>66391750.461015582</v>
      </c>
      <c r="E106" s="36">
        <f t="shared" si="10"/>
        <v>-8319477.5849041855</v>
      </c>
      <c r="F106" s="36">
        <f t="shared" si="11"/>
        <v>-745771854.89402616</v>
      </c>
    </row>
    <row r="107" spans="1:6">
      <c r="A107" s="36">
        <v>25</v>
      </c>
      <c r="B107" s="37">
        <f t="shared" si="8"/>
        <v>43646</v>
      </c>
      <c r="C107" s="36">
        <f t="shared" si="9"/>
        <v>58072272.876111396</v>
      </c>
      <c r="D107" s="36">
        <f t="shared" si="6"/>
        <v>67204763.200392082</v>
      </c>
      <c r="E107" s="36">
        <f t="shared" si="10"/>
        <v>-9132490.3242806811</v>
      </c>
      <c r="F107" s="36">
        <f t="shared" si="11"/>
        <v>-812976618.09441829</v>
      </c>
    </row>
    <row r="108" spans="1:6">
      <c r="A108" s="36">
        <v>26</v>
      </c>
      <c r="B108" s="37">
        <f t="shared" si="8"/>
        <v>43676</v>
      </c>
      <c r="C108" s="36">
        <f t="shared" si="9"/>
        <v>58072272.876111396</v>
      </c>
      <c r="D108" s="36">
        <f t="shared" si="6"/>
        <v>68027731.841063514</v>
      </c>
      <c r="E108" s="36">
        <f t="shared" si="10"/>
        <v>-9955458.9649521206</v>
      </c>
      <c r="F108" s="36">
        <f t="shared" si="11"/>
        <v>-881004349.93548179</v>
      </c>
    </row>
    <row r="109" spans="1:6">
      <c r="A109" s="36">
        <v>27</v>
      </c>
      <c r="B109" s="37">
        <f t="shared" si="8"/>
        <v>43707</v>
      </c>
      <c r="C109" s="36">
        <f t="shared" si="9"/>
        <v>58072272.876111396</v>
      </c>
      <c r="D109" s="36">
        <f t="shared" si="6"/>
        <v>68860778.299902529</v>
      </c>
      <c r="E109" s="36">
        <f t="shared" si="10"/>
        <v>-10788505.423791137</v>
      </c>
      <c r="F109" s="36">
        <f t="shared" si="11"/>
        <v>-949865128.23538435</v>
      </c>
    </row>
    <row r="110" spans="1:6">
      <c r="A110" s="36">
        <v>28</v>
      </c>
      <c r="B110" s="37">
        <f t="shared" si="8"/>
        <v>43738</v>
      </c>
      <c r="C110" s="36">
        <f t="shared" si="9"/>
        <v>58072272.876111396</v>
      </c>
      <c r="D110" s="36">
        <f t="shared" si="6"/>
        <v>69704025.986737877</v>
      </c>
      <c r="E110" s="36">
        <f t="shared" si="10"/>
        <v>-11631753.110626489</v>
      </c>
      <c r="F110" s="36">
        <f t="shared" si="11"/>
        <v>-1019569154.2221222</v>
      </c>
    </row>
    <row r="111" spans="1:6">
      <c r="A111" s="36">
        <v>29</v>
      </c>
      <c r="B111" s="37">
        <f t="shared" si="8"/>
        <v>43768</v>
      </c>
      <c r="C111" s="36">
        <f t="shared" si="9"/>
        <v>58072272.876111396</v>
      </c>
      <c r="D111" s="36">
        <f t="shared" si="6"/>
        <v>70557599.822636738</v>
      </c>
      <c r="E111" s="36">
        <f t="shared" si="10"/>
        <v>-12485326.946525337</v>
      </c>
      <c r="F111" s="36">
        <f t="shared" si="11"/>
        <v>-1090126754.044759</v>
      </c>
    </row>
    <row r="112" spans="1:6">
      <c r="A112" s="36">
        <v>30</v>
      </c>
      <c r="B112" s="37">
        <f t="shared" si="8"/>
        <v>43799</v>
      </c>
      <c r="C112" s="36">
        <f t="shared" si="9"/>
        <v>58072272.876111396</v>
      </c>
      <c r="D112" s="36">
        <f t="shared" si="6"/>
        <v>71421626.258410797</v>
      </c>
      <c r="E112" s="36">
        <f t="shared" si="10"/>
        <v>-13349353.382299403</v>
      </c>
      <c r="F112" s="36">
        <f t="shared" si="11"/>
        <v>-1161548380.3031697</v>
      </c>
    </row>
    <row r="113" spans="1:6">
      <c r="A113" s="36">
        <v>31</v>
      </c>
      <c r="B113" s="37">
        <f t="shared" si="8"/>
        <v>43829</v>
      </c>
      <c r="C113" s="36">
        <f t="shared" si="9"/>
        <v>58072272.876111396</v>
      </c>
      <c r="D113" s="36">
        <f t="shared" si="6"/>
        <v>72296233.293349132</v>
      </c>
      <c r="E113" s="36">
        <f t="shared" si="10"/>
        <v>-14223960.417237738</v>
      </c>
      <c r="F113" s="36">
        <f t="shared" si="11"/>
        <v>-1233844613.5965188</v>
      </c>
    </row>
    <row r="114" spans="1:6">
      <c r="A114" s="36">
        <v>32</v>
      </c>
      <c r="B114" s="37">
        <f t="shared" si="8"/>
        <v>43860</v>
      </c>
      <c r="C114" s="36">
        <f t="shared" si="9"/>
        <v>58072272.876111396</v>
      </c>
      <c r="D114" s="36">
        <f t="shared" si="6"/>
        <v>73181550.494180307</v>
      </c>
      <c r="E114" s="36">
        <f t="shared" si="10"/>
        <v>-15109277.618068907</v>
      </c>
      <c r="F114" s="36">
        <f t="shared" si="11"/>
        <v>-1307026164.090699</v>
      </c>
    </row>
    <row r="115" spans="1:6">
      <c r="A115" s="36">
        <v>33</v>
      </c>
      <c r="B115" s="37">
        <f t="shared" si="8"/>
        <v>43890</v>
      </c>
      <c r="C115" s="36">
        <f t="shared" si="9"/>
        <v>58072272.876111396</v>
      </c>
      <c r="D115" s="36">
        <f t="shared" si="6"/>
        <v>74077709.014266759</v>
      </c>
      <c r="E115" s="36">
        <f t="shared" si="10"/>
        <v>-16005436.13815536</v>
      </c>
      <c r="F115" s="36">
        <f t="shared" si="11"/>
        <v>-1381103873.1049657</v>
      </c>
    </row>
    <row r="116" spans="1:6">
      <c r="A116" s="36">
        <v>34</v>
      </c>
      <c r="B116" s="37">
        <f t="shared" si="8"/>
        <v>43920</v>
      </c>
      <c r="C116" s="36">
        <f t="shared" si="9"/>
        <v>58072272.876111396</v>
      </c>
      <c r="D116" s="36">
        <f t="shared" si="6"/>
        <v>74984841.613034248</v>
      </c>
      <c r="E116" s="36">
        <f t="shared" si="10"/>
        <v>-16912568.736922853</v>
      </c>
      <c r="F116" s="36">
        <f t="shared" si="11"/>
        <v>-1456088714.7179999</v>
      </c>
    </row>
    <row r="117" spans="1:6">
      <c r="A117" s="36">
        <v>35</v>
      </c>
      <c r="B117" s="37">
        <f t="shared" si="8"/>
        <v>43951</v>
      </c>
      <c r="C117" s="36">
        <f t="shared" si="9"/>
        <v>58072272.876111396</v>
      </c>
      <c r="D117" s="36">
        <f t="shared" si="6"/>
        <v>75903082.675639197</v>
      </c>
      <c r="E117" s="36">
        <f t="shared" si="10"/>
        <v>-17830809.799527802</v>
      </c>
      <c r="F117" s="36">
        <f t="shared" si="11"/>
        <v>-1531991797.3936391</v>
      </c>
    </row>
    <row r="118" spans="1:6">
      <c r="A118" s="36">
        <v>36</v>
      </c>
      <c r="B118" s="37">
        <f t="shared" si="8"/>
        <v>43981</v>
      </c>
      <c r="C118" s="36">
        <f t="shared" si="9"/>
        <v>58072272.876111396</v>
      </c>
      <c r="D118" s="36">
        <f t="shared" si="6"/>
        <v>76832568.232876867</v>
      </c>
      <c r="E118" s="36">
        <f t="shared" si="10"/>
        <v>-18760295.356765479</v>
      </c>
      <c r="F118" s="36">
        <f t="shared" si="11"/>
        <v>-1608824365.6265159</v>
      </c>
    </row>
    <row r="119" spans="1:6">
      <c r="A119" s="36">
        <v>37</v>
      </c>
      <c r="B119" s="37">
        <f t="shared" si="8"/>
        <v>44012</v>
      </c>
      <c r="C119" s="36">
        <f t="shared" si="9"/>
        <v>58072272.876111396</v>
      </c>
      <c r="D119" s="36">
        <f t="shared" si="6"/>
        <v>77773435.98133339</v>
      </c>
      <c r="E119" s="36">
        <f t="shared" si="10"/>
        <v>-19701163.105221994</v>
      </c>
      <c r="F119" s="36">
        <f t="shared" si="11"/>
        <v>-1686597801.6078494</v>
      </c>
    </row>
    <row r="120" spans="1:6">
      <c r="A120" s="36">
        <v>38</v>
      </c>
      <c r="B120" s="37">
        <f t="shared" si="8"/>
        <v>44042</v>
      </c>
      <c r="C120" s="36">
        <f t="shared" si="9"/>
        <v>58072272.876111396</v>
      </c>
      <c r="D120" s="36">
        <f t="shared" si="6"/>
        <v>78725825.303784445</v>
      </c>
      <c r="E120" s="36">
        <f t="shared" si="10"/>
        <v>-20653552.427673053</v>
      </c>
      <c r="F120" s="36">
        <f t="shared" si="11"/>
        <v>-1765323626.9116337</v>
      </c>
    </row>
    <row r="121" spans="1:6">
      <c r="A121" s="36">
        <v>39</v>
      </c>
      <c r="B121" s="37">
        <f t="shared" si="8"/>
        <v>44073</v>
      </c>
      <c r="C121" s="36">
        <f t="shared" si="9"/>
        <v>58072272.876111396</v>
      </c>
      <c r="D121" s="36">
        <f t="shared" si="6"/>
        <v>79689877.289843887</v>
      </c>
      <c r="E121" s="36">
        <f t="shared" si="10"/>
        <v>-21617604.413732499</v>
      </c>
      <c r="F121" s="36">
        <f t="shared" si="11"/>
        <v>-1845013504.2014775</v>
      </c>
    </row>
    <row r="122" spans="1:6">
      <c r="A122" s="36">
        <v>40</v>
      </c>
      <c r="B122" s="37">
        <f t="shared" si="8"/>
        <v>44104</v>
      </c>
      <c r="C122" s="36">
        <f t="shared" si="9"/>
        <v>58072272.876111396</v>
      </c>
      <c r="D122" s="36">
        <f t="shared" si="6"/>
        <v>80665734.756865129</v>
      </c>
      <c r="E122" s="36">
        <f t="shared" si="10"/>
        <v>-22593461.880753737</v>
      </c>
      <c r="F122" s="36">
        <f t="shared" si="11"/>
        <v>-1925679238.9583426</v>
      </c>
    </row>
    <row r="123" spans="1:6">
      <c r="A123" s="36">
        <v>41</v>
      </c>
      <c r="B123" s="37">
        <f t="shared" si="8"/>
        <v>44134</v>
      </c>
      <c r="C123" s="36">
        <f t="shared" si="9"/>
        <v>58072272.876111396</v>
      </c>
      <c r="D123" s="36">
        <f t="shared" si="6"/>
        <v>81653542.27109848</v>
      </c>
      <c r="E123" s="36">
        <f t="shared" si="10"/>
        <v>-23581269.394987084</v>
      </c>
      <c r="F123" s="36">
        <f t="shared" si="11"/>
        <v>-2007332781.2294409</v>
      </c>
    </row>
    <row r="124" spans="1:6">
      <c r="A124" s="36">
        <v>42</v>
      </c>
      <c r="B124" s="37">
        <f t="shared" si="8"/>
        <v>44165</v>
      </c>
      <c r="C124" s="36">
        <f t="shared" si="9"/>
        <v>58072272.876111396</v>
      </c>
      <c r="D124" s="36">
        <f t="shared" si="6"/>
        <v>82653446.169107631</v>
      </c>
      <c r="E124" s="36">
        <f t="shared" si="10"/>
        <v>-24581173.292996231</v>
      </c>
      <c r="F124" s="36">
        <f t="shared" si="11"/>
        <v>-2089986227.3985486</v>
      </c>
    </row>
    <row r="125" spans="1:6">
      <c r="A125" s="36">
        <v>43</v>
      </c>
      <c r="B125" s="37">
        <f t="shared" si="8"/>
        <v>44195</v>
      </c>
      <c r="C125" s="36">
        <f t="shared" si="9"/>
        <v>58072272.876111396</v>
      </c>
      <c r="D125" s="36">
        <f t="shared" si="6"/>
        <v>83665594.579448342</v>
      </c>
      <c r="E125" s="36">
        <f t="shared" si="10"/>
        <v>-25593321.703336939</v>
      </c>
      <c r="F125" s="36">
        <f t="shared" si="11"/>
        <v>-2173651821.9779968</v>
      </c>
    </row>
    <row r="126" spans="1:6">
      <c r="A126" s="36">
        <v>44</v>
      </c>
      <c r="B126" s="37">
        <f t="shared" si="8"/>
        <v>44226</v>
      </c>
      <c r="C126" s="36">
        <f t="shared" si="9"/>
        <v>58072272.876111396</v>
      </c>
      <c r="D126" s="36">
        <f t="shared" si="6"/>
        <v>84690137.444612607</v>
      </c>
      <c r="E126" s="36">
        <f t="shared" si="10"/>
        <v>-26617864.568501215</v>
      </c>
      <c r="F126" s="36">
        <f t="shared" si="11"/>
        <v>-2258341959.4226093</v>
      </c>
    </row>
    <row r="127" spans="1:6">
      <c r="A127" s="36">
        <v>45</v>
      </c>
      <c r="B127" s="37">
        <f t="shared" si="8"/>
        <v>44255</v>
      </c>
      <c r="C127" s="36">
        <f t="shared" si="9"/>
        <v>58072272.876111396</v>
      </c>
      <c r="D127" s="36">
        <f t="shared" si="6"/>
        <v>85727226.54324162</v>
      </c>
      <c r="E127" s="36">
        <f t="shared" si="10"/>
        <v>-27654953.667130217</v>
      </c>
      <c r="F127" s="36">
        <f t="shared" si="11"/>
        <v>-2344069185.9658508</v>
      </c>
    </row>
    <row r="128" spans="1:6">
      <c r="A128" s="36">
        <v>46</v>
      </c>
      <c r="B128" s="37">
        <f t="shared" si="8"/>
        <v>44285</v>
      </c>
      <c r="C128" s="36">
        <f t="shared" si="9"/>
        <v>58072272.876111396</v>
      </c>
      <c r="D128" s="36">
        <f t="shared" si="6"/>
        <v>86777015.51261057</v>
      </c>
      <c r="E128" s="36">
        <f t="shared" si="10"/>
        <v>-28704742.63649917</v>
      </c>
      <c r="F128" s="36">
        <f t="shared" si="11"/>
        <v>-2430846201.4784613</v>
      </c>
    </row>
    <row r="129" spans="1:6">
      <c r="A129" s="36">
        <v>47</v>
      </c>
      <c r="B129" s="37">
        <f t="shared" si="8"/>
        <v>44316</v>
      </c>
      <c r="C129" s="36">
        <f t="shared" si="9"/>
        <v>58072272.876111396</v>
      </c>
      <c r="D129" s="36">
        <f t="shared" si="6"/>
        <v>87839659.871389002</v>
      </c>
      <c r="E129" s="36">
        <f t="shared" si="10"/>
        <v>-29767386.995277606</v>
      </c>
      <c r="F129" s="36">
        <f t="shared" si="11"/>
        <v>-2518685861.3498502</v>
      </c>
    </row>
    <row r="130" spans="1:6">
      <c r="A130" s="36">
        <v>48</v>
      </c>
      <c r="B130" s="37">
        <f t="shared" si="8"/>
        <v>44346</v>
      </c>
      <c r="C130" s="36">
        <f t="shared" si="9"/>
        <v>58072272.876111396</v>
      </c>
      <c r="D130" s="36">
        <f t="shared" si="6"/>
        <v>88915317.042679757</v>
      </c>
      <c r="E130" s="36">
        <f t="shared" si="10"/>
        <v>-30843044.166568357</v>
      </c>
      <c r="F130" s="36">
        <f t="shared" si="11"/>
        <v>-2607601178.39253</v>
      </c>
    </row>
    <row r="131" spans="1:6">
      <c r="A131" s="36">
        <v>49</v>
      </c>
      <c r="B131" s="37">
        <f t="shared" si="8"/>
        <v>44377</v>
      </c>
      <c r="C131" s="36">
        <f t="shared" si="9"/>
        <v>58072272.876111396</v>
      </c>
      <c r="D131" s="36">
        <f t="shared" si="6"/>
        <v>90004146.377340034</v>
      </c>
      <c r="E131" s="36">
        <f t="shared" si="10"/>
        <v>-31931873.501228634</v>
      </c>
      <c r="F131" s="36">
        <f t="shared" si="11"/>
        <v>-2697605324.7698698</v>
      </c>
    </row>
    <row r="132" spans="1:6">
      <c r="A132" s="36">
        <v>50</v>
      </c>
      <c r="B132" s="37">
        <f t="shared" si="8"/>
        <v>44407</v>
      </c>
      <c r="C132" s="36">
        <f t="shared" si="9"/>
        <v>58072272.876111396</v>
      </c>
      <c r="D132" s="36">
        <f t="shared" si="6"/>
        <v>91106309.177588105</v>
      </c>
      <c r="E132" s="36">
        <f t="shared" si="10"/>
        <v>-33034036.301476706</v>
      </c>
      <c r="F132" s="36">
        <f t="shared" si="11"/>
        <v>-2788711633.9474578</v>
      </c>
    </row>
    <row r="133" spans="1:6">
      <c r="A133" s="36">
        <v>51</v>
      </c>
      <c r="B133" s="37">
        <f t="shared" si="8"/>
        <v>44438</v>
      </c>
      <c r="C133" s="36">
        <f t="shared" si="9"/>
        <v>58072272.876111396</v>
      </c>
      <c r="D133" s="36">
        <f t="shared" si="6"/>
        <v>92221968.720899075</v>
      </c>
      <c r="E133" s="36">
        <f t="shared" si="10"/>
        <v>-34149695.84478768</v>
      </c>
      <c r="F133" s="36">
        <f t="shared" si="11"/>
        <v>-2880933602.6683569</v>
      </c>
    </row>
    <row r="134" spans="1:6">
      <c r="A134" s="36">
        <v>52</v>
      </c>
      <c r="B134" s="37">
        <f t="shared" si="8"/>
        <v>44469</v>
      </c>
      <c r="C134" s="36">
        <f t="shared" si="9"/>
        <v>58072272.876111396</v>
      </c>
      <c r="D134" s="36">
        <f t="shared" si="6"/>
        <v>93351290.284193262</v>
      </c>
      <c r="E134" s="36">
        <f t="shared" si="10"/>
        <v>-35279017.408081867</v>
      </c>
      <c r="F134" s="36">
        <f t="shared" si="11"/>
        <v>-2974284892.9525499</v>
      </c>
    </row>
    <row r="135" spans="1:6">
      <c r="A135" s="36">
        <v>53</v>
      </c>
      <c r="B135" s="37">
        <f t="shared" si="8"/>
        <v>44499</v>
      </c>
      <c r="C135" s="36">
        <f t="shared" si="9"/>
        <v>58072272.876111396</v>
      </c>
      <c r="D135" s="36">
        <f t="shared" si="6"/>
        <v>94494441.16832076</v>
      </c>
      <c r="E135" s="36">
        <f t="shared" si="10"/>
        <v>-36422168.292209364</v>
      </c>
      <c r="F135" s="36">
        <f t="shared" si="11"/>
        <v>-3068779334.1208706</v>
      </c>
    </row>
    <row r="136" spans="1:6">
      <c r="A136" s="36">
        <v>54</v>
      </c>
      <c r="B136" s="37">
        <f t="shared" si="8"/>
        <v>44530</v>
      </c>
      <c r="C136" s="36">
        <f t="shared" si="9"/>
        <v>58072272.876111396</v>
      </c>
      <c r="D136" s="36">
        <f t="shared" si="6"/>
        <v>95651590.722845882</v>
      </c>
      <c r="E136" s="36">
        <f t="shared" si="10"/>
        <v>-37579317.846734487</v>
      </c>
      <c r="F136" s="36">
        <f t="shared" si="11"/>
        <v>-3164430924.8437166</v>
      </c>
    </row>
    <row r="137" spans="1:6">
      <c r="A137" s="36">
        <v>55</v>
      </c>
      <c r="B137" s="37">
        <f t="shared" si="8"/>
        <v>44560</v>
      </c>
      <c r="C137" s="36">
        <f t="shared" si="9"/>
        <v>58072272.876111396</v>
      </c>
      <c r="D137" s="36">
        <f t="shared" si="6"/>
        <v>96822910.371135071</v>
      </c>
      <c r="E137" s="36">
        <f t="shared" si="10"/>
        <v>-38750637.495023675</v>
      </c>
      <c r="F137" s="36">
        <f t="shared" si="11"/>
        <v>-3261253835.2148519</v>
      </c>
    </row>
    <row r="138" spans="1:6">
      <c r="A138" s="36">
        <v>56</v>
      </c>
      <c r="B138" s="37">
        <f t="shared" si="8"/>
        <v>44591</v>
      </c>
      <c r="C138" s="36">
        <f t="shared" si="9"/>
        <v>58072272.876111396</v>
      </c>
      <c r="D138" s="36">
        <f t="shared" si="6"/>
        <v>98008573.635752022</v>
      </c>
      <c r="E138" s="36">
        <f t="shared" si="10"/>
        <v>-39936300.759640627</v>
      </c>
      <c r="F138" s="36">
        <f t="shared" si="11"/>
        <v>-3359262408.8506041</v>
      </c>
    </row>
    <row r="139" spans="1:6">
      <c r="A139" s="36">
        <v>57</v>
      </c>
      <c r="B139" s="37">
        <f t="shared" si="8"/>
        <v>44620</v>
      </c>
      <c r="C139" s="36">
        <f t="shared" si="9"/>
        <v>58072272.876111396</v>
      </c>
      <c r="D139" s="36">
        <f t="shared" si="6"/>
        <v>99208756.164163798</v>
      </c>
      <c r="E139" s="36">
        <f t="shared" si="10"/>
        <v>-41136483.28805241</v>
      </c>
      <c r="F139" s="36">
        <f t="shared" si="11"/>
        <v>-3458471165.0147676</v>
      </c>
    </row>
    <row r="140" spans="1:6">
      <c r="A140" s="36">
        <v>58</v>
      </c>
      <c r="B140" s="37">
        <f t="shared" si="8"/>
        <v>44650</v>
      </c>
      <c r="C140" s="36">
        <f t="shared" si="9"/>
        <v>58072272.876111396</v>
      </c>
      <c r="D140" s="36">
        <f t="shared" si="6"/>
        <v>100423635.75476179</v>
      </c>
      <c r="E140" s="36">
        <f t="shared" si="10"/>
        <v>-42351362.878650382</v>
      </c>
      <c r="F140" s="36">
        <f t="shared" si="11"/>
        <v>-3558894800.7695293</v>
      </c>
    </row>
    <row r="141" spans="1:6">
      <c r="A141" s="36">
        <v>59</v>
      </c>
      <c r="B141" s="37">
        <f t="shared" si="8"/>
        <v>44681</v>
      </c>
      <c r="C141" s="36">
        <f t="shared" si="9"/>
        <v>58072272.876111396</v>
      </c>
      <c r="D141" s="36">
        <f t="shared" si="6"/>
        <v>101653392.38320115</v>
      </c>
      <c r="E141" s="36">
        <f t="shared" si="10"/>
        <v>-43581119.507089749</v>
      </c>
      <c r="F141" s="36">
        <f t="shared" si="11"/>
        <v>-3660548193.1527305</v>
      </c>
    </row>
    <row r="142" spans="1:6">
      <c r="A142" s="36">
        <v>60</v>
      </c>
      <c r="B142" s="37">
        <f t="shared" si="8"/>
        <v>44711</v>
      </c>
      <c r="C142" s="36">
        <f t="shared" si="9"/>
        <v>58072272.876111396</v>
      </c>
      <c r="D142" s="36">
        <f t="shared" si="6"/>
        <v>102898208.22906303</v>
      </c>
      <c r="E142" s="36">
        <f t="shared" si="10"/>
        <v>-44825935.352951631</v>
      </c>
      <c r="F142" s="36">
        <f t="shared" si="11"/>
        <v>-3763446401.3817935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64555580.569866017</v>
      </c>
    </row>
    <row r="148" spans="1:6">
      <c r="A148" s="40" t="s">
        <v>64</v>
      </c>
      <c r="B148" s="94">
        <f ca="1">PMT(B9,B10-B146,-INDIRECT(CONCATENATE("F",150+B146)),0,0)</f>
        <v>76989842.28554067</v>
      </c>
      <c r="D148" s="78" t="s">
        <v>70</v>
      </c>
      <c r="E148" s="43">
        <f ca="1">F150+E147</f>
        <v>716875580.56986606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652320000</v>
      </c>
    </row>
    <row r="151" spans="1:6">
      <c r="A151" s="36">
        <v>1</v>
      </c>
      <c r="B151" s="37">
        <f t="shared" ref="B151:B210" si="12">EDATE($B$7,$B$6*A151)</f>
        <v>42916</v>
      </c>
      <c r="C151" s="77">
        <f>IF($B$146&gt;=A151,IF($B$15&lt;&gt;0,CEILING(E151,$B$15),E151),$B$148)</f>
        <v>7989000</v>
      </c>
      <c r="D151" s="102">
        <f>IF($B$146&gt;=$A151,0,C151-E151)</f>
        <v>0</v>
      </c>
      <c r="E151" s="77">
        <f>IF($B$146&gt;=A151,IF($B$15&lt;&gt;0,CEILING(F150*$B$9,B$15),F150*$B$9),F150*$B$9)</f>
        <v>7989000</v>
      </c>
      <c r="F151" s="77">
        <f>F150-D151</f>
        <v>652320000</v>
      </c>
    </row>
    <row r="152" spans="1:6">
      <c r="A152" s="36">
        <v>2</v>
      </c>
      <c r="B152" s="37">
        <f t="shared" si="12"/>
        <v>42946</v>
      </c>
      <c r="C152" s="77">
        <f t="shared" ref="C152:C210" si="13">IF($B$146&gt;=A152,IF($B$15&lt;&gt;0,CEILING(E152,$B$15),E152),$B$148)</f>
        <v>7989000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7989000</v>
      </c>
      <c r="F152" s="77">
        <f t="shared" ref="F152:F162" si="16">F151-D152</f>
        <v>652320000</v>
      </c>
    </row>
    <row r="153" spans="1:6">
      <c r="A153" s="36">
        <v>3</v>
      </c>
      <c r="B153" s="37">
        <f t="shared" si="12"/>
        <v>42977</v>
      </c>
      <c r="C153" s="77">
        <f t="shared" si="13"/>
        <v>7989000</v>
      </c>
      <c r="D153" s="102">
        <f t="shared" si="14"/>
        <v>0</v>
      </c>
      <c r="E153" s="77">
        <f t="shared" si="15"/>
        <v>7989000</v>
      </c>
      <c r="F153" s="77">
        <f>F152-D153</f>
        <v>652320000</v>
      </c>
    </row>
    <row r="154" spans="1:6">
      <c r="A154" s="36">
        <v>4</v>
      </c>
      <c r="B154" s="37">
        <f t="shared" si="12"/>
        <v>43008</v>
      </c>
      <c r="C154" s="77">
        <f t="shared" ca="1" si="13"/>
        <v>76989842.28554067</v>
      </c>
      <c r="D154" s="102">
        <f t="shared" ca="1" si="14"/>
        <v>69001734.328340665</v>
      </c>
      <c r="E154" s="77">
        <f t="shared" si="15"/>
        <v>7988107.9571999991</v>
      </c>
      <c r="F154" s="77">
        <f ca="1">F153-D154</f>
        <v>583318265.67165935</v>
      </c>
    </row>
    <row r="155" spans="1:6">
      <c r="A155" s="36">
        <v>5</v>
      </c>
      <c r="B155" s="37">
        <f t="shared" si="12"/>
        <v>43038</v>
      </c>
      <c r="C155" s="77">
        <f t="shared" ca="1" si="13"/>
        <v>76989842.28554067</v>
      </c>
      <c r="D155" s="102">
        <f t="shared" ca="1" si="14"/>
        <v>69846708.118886441</v>
      </c>
      <c r="E155" s="77">
        <f t="shared" ca="1" si="15"/>
        <v>7143134.1666542264</v>
      </c>
      <c r="F155" s="77">
        <f t="shared" ca="1" si="16"/>
        <v>513471557.55277288</v>
      </c>
    </row>
    <row r="156" spans="1:6">
      <c r="A156" s="36">
        <v>6</v>
      </c>
      <c r="B156" s="37">
        <f t="shared" si="12"/>
        <v>43069</v>
      </c>
      <c r="C156" s="77">
        <f t="shared" ca="1" si="13"/>
        <v>76989842.28554067</v>
      </c>
      <c r="D156" s="102">
        <f t="shared" ca="1" si="14"/>
        <v>70702029.195825219</v>
      </c>
      <c r="E156" s="77">
        <f t="shared" ca="1" si="15"/>
        <v>6287813.0897154501</v>
      </c>
      <c r="F156" s="77">
        <f t="shared" ca="1" si="16"/>
        <v>442769528.35694766</v>
      </c>
    </row>
    <row r="157" spans="1:6">
      <c r="A157" s="36">
        <v>7</v>
      </c>
      <c r="B157" s="37">
        <f t="shared" si="12"/>
        <v>43099</v>
      </c>
      <c r="C157" s="77">
        <f t="shared" ca="1" si="13"/>
        <v>76989842.28554067</v>
      </c>
      <c r="D157" s="102">
        <f t="shared" ca="1" si="14"/>
        <v>71567824.268809885</v>
      </c>
      <c r="E157" s="77">
        <f t="shared" ca="1" si="15"/>
        <v>5422018.0167307826</v>
      </c>
      <c r="F157" s="77">
        <f t="shared" ca="1" si="16"/>
        <v>371201704.08813775</v>
      </c>
    </row>
    <row r="158" spans="1:6">
      <c r="A158" s="36">
        <v>8</v>
      </c>
      <c r="B158" s="37">
        <f t="shared" si="12"/>
        <v>43130</v>
      </c>
      <c r="C158" s="77">
        <f t="shared" ca="1" si="13"/>
        <v>76989842.28554067</v>
      </c>
      <c r="D158" s="102">
        <f t="shared" ca="1" si="14"/>
        <v>72444221.599140361</v>
      </c>
      <c r="E158" s="77">
        <f t="shared" ca="1" si="15"/>
        <v>4545620.6864003139</v>
      </c>
      <c r="F158" s="77">
        <f t="shared" ca="1" si="16"/>
        <v>298757482.4889974</v>
      </c>
    </row>
    <row r="159" spans="1:6">
      <c r="A159" s="36">
        <v>9</v>
      </c>
      <c r="B159" s="37">
        <f t="shared" si="12"/>
        <v>43159</v>
      </c>
      <c r="C159" s="77">
        <f t="shared" ca="1" si="13"/>
        <v>76989842.28554067</v>
      </c>
      <c r="D159" s="102">
        <f t="shared" ca="1" si="14"/>
        <v>73331351.018764555</v>
      </c>
      <c r="E159" s="77">
        <f t="shared" ca="1" si="15"/>
        <v>3658491.2667761217</v>
      </c>
      <c r="F159" s="77">
        <f t="shared" ca="1" si="16"/>
        <v>225426131.47023284</v>
      </c>
    </row>
    <row r="160" spans="1:6">
      <c r="A160" s="36">
        <v>10</v>
      </c>
      <c r="B160" s="37">
        <f t="shared" si="12"/>
        <v>43189</v>
      </c>
      <c r="C160" s="77">
        <f t="shared" ca="1" si="13"/>
        <v>76989842.28554067</v>
      </c>
      <c r="D160" s="102">
        <f t="shared" ca="1" si="14"/>
        <v>74229343.949512064</v>
      </c>
      <c r="E160" s="77">
        <f t="shared" ca="1" si="15"/>
        <v>2760498.3360286057</v>
      </c>
      <c r="F160" s="77">
        <f t="shared" ca="1" si="16"/>
        <v>151196787.52072078</v>
      </c>
    </row>
    <row r="161" spans="1:6">
      <c r="A161" s="36">
        <v>11</v>
      </c>
      <c r="B161" s="37">
        <f t="shared" si="12"/>
        <v>43220</v>
      </c>
      <c r="C161" s="77">
        <f t="shared" ca="1" si="13"/>
        <v>76989842.28554067</v>
      </c>
      <c r="D161" s="102">
        <f t="shared" ca="1" si="14"/>
        <v>75138333.422563374</v>
      </c>
      <c r="E161" s="77">
        <f t="shared" ca="1" si="15"/>
        <v>1851508.8629772922</v>
      </c>
      <c r="F161" s="77">
        <f t="shared" ca="1" si="16"/>
        <v>76058454.098157406</v>
      </c>
    </row>
    <row r="162" spans="1:6">
      <c r="A162" s="36">
        <v>12</v>
      </c>
      <c r="B162" s="37">
        <f t="shared" si="12"/>
        <v>43250</v>
      </c>
      <c r="C162" s="77">
        <f t="shared" ca="1" si="13"/>
        <v>76989842.28554067</v>
      </c>
      <c r="D162" s="102">
        <f t="shared" ca="1" si="14"/>
        <v>76058454.098157451</v>
      </c>
      <c r="E162" s="77">
        <f t="shared" ca="1" si="15"/>
        <v>931388.18738321995</v>
      </c>
      <c r="F162" s="77">
        <f t="shared" ca="1" si="16"/>
        <v>0</v>
      </c>
    </row>
    <row r="163" spans="1:6">
      <c r="A163" s="36">
        <v>13</v>
      </c>
      <c r="B163" s="37">
        <f t="shared" si="12"/>
        <v>43281</v>
      </c>
      <c r="C163" s="77">
        <f t="shared" ca="1" si="13"/>
        <v>76989842.28554067</v>
      </c>
      <c r="D163" s="102">
        <f t="shared" ca="1" si="14"/>
        <v>76989842.28554067</v>
      </c>
      <c r="E163" s="77">
        <f t="shared" ca="1" si="15"/>
        <v>0</v>
      </c>
      <c r="F163" s="77">
        <f t="shared" ref="F163:F210" ca="1" si="17">F162-D163</f>
        <v>-76989842.28554067</v>
      </c>
    </row>
    <row r="164" spans="1:6">
      <c r="A164" s="36">
        <v>14</v>
      </c>
      <c r="B164" s="37">
        <f t="shared" si="12"/>
        <v>43311</v>
      </c>
      <c r="C164" s="77">
        <f t="shared" ca="1" si="13"/>
        <v>76989842.28554067</v>
      </c>
      <c r="D164" s="102">
        <f t="shared" ca="1" si="14"/>
        <v>77932635.963160098</v>
      </c>
      <c r="E164" s="77">
        <f t="shared" ca="1" si="15"/>
        <v>-942793.67761942057</v>
      </c>
      <c r="F164" s="77">
        <f t="shared" ca="1" si="17"/>
        <v>-154922478.24870077</v>
      </c>
    </row>
    <row r="165" spans="1:6">
      <c r="A165" s="36">
        <v>15</v>
      </c>
      <c r="B165" s="37">
        <f t="shared" si="12"/>
        <v>43342</v>
      </c>
      <c r="C165" s="77">
        <f t="shared" ca="1" si="13"/>
        <v>76989842.28554067</v>
      </c>
      <c r="D165" s="102">
        <f t="shared" ca="1" si="14"/>
        <v>78886974.799103931</v>
      </c>
      <c r="E165" s="77">
        <f t="shared" ca="1" si="15"/>
        <v>-1897132.5135632672</v>
      </c>
      <c r="F165" s="77">
        <f t="shared" ca="1" si="17"/>
        <v>-233809453.04780471</v>
      </c>
    </row>
    <row r="166" spans="1:6">
      <c r="A166" s="36">
        <v>16</v>
      </c>
      <c r="B166" s="37">
        <f t="shared" si="12"/>
        <v>43373</v>
      </c>
      <c r="C166" s="77">
        <f t="shared" ca="1" si="13"/>
        <v>76989842.28554067</v>
      </c>
      <c r="D166" s="102">
        <f t="shared" ca="1" si="14"/>
        <v>79853000.171792433</v>
      </c>
      <c r="E166" s="77">
        <f t="shared" ca="1" si="15"/>
        <v>-2863157.8862517606</v>
      </c>
      <c r="F166" s="77">
        <f t="shared" ca="1" si="17"/>
        <v>-313662453.21959716</v>
      </c>
    </row>
    <row r="167" spans="1:6">
      <c r="A167" s="36">
        <v>17</v>
      </c>
      <c r="B167" s="37">
        <f t="shared" si="12"/>
        <v>43403</v>
      </c>
      <c r="C167" s="77">
        <f t="shared" ca="1" si="13"/>
        <v>76989842.28554067</v>
      </c>
      <c r="D167" s="102">
        <f t="shared" ca="1" si="14"/>
        <v>80830855.190921977</v>
      </c>
      <c r="E167" s="77">
        <f t="shared" ca="1" si="15"/>
        <v>-3841012.9053813107</v>
      </c>
      <c r="F167" s="77">
        <f t="shared" ca="1" si="17"/>
        <v>-394493308.41051912</v>
      </c>
    </row>
    <row r="168" spans="1:6">
      <c r="A168" s="36">
        <v>18</v>
      </c>
      <c r="B168" s="37">
        <f t="shared" si="12"/>
        <v>43434</v>
      </c>
      <c r="C168" s="77">
        <f t="shared" ca="1" si="13"/>
        <v>76989842.28554067</v>
      </c>
      <c r="D168" s="102">
        <f t="shared" ca="1" si="14"/>
        <v>81820684.718665853</v>
      </c>
      <c r="E168" s="77">
        <f t="shared" ca="1" si="15"/>
        <v>-4830842.4331251858</v>
      </c>
      <c r="F168" s="77">
        <f t="shared" ca="1" si="17"/>
        <v>-476313993.12918496</v>
      </c>
    </row>
    <row r="169" spans="1:6">
      <c r="A169" s="36">
        <v>19</v>
      </c>
      <c r="B169" s="37">
        <f t="shared" si="12"/>
        <v>43464</v>
      </c>
      <c r="C169" s="77">
        <f t="shared" ca="1" si="13"/>
        <v>76989842.28554067</v>
      </c>
      <c r="D169" s="102">
        <f t="shared" ca="1" si="14"/>
        <v>82822635.391134471</v>
      </c>
      <c r="E169" s="77">
        <f t="shared" ca="1" si="15"/>
        <v>-5832793.1055938005</v>
      </c>
      <c r="F169" s="77">
        <f t="shared" ca="1" si="17"/>
        <v>-559136628.52031946</v>
      </c>
    </row>
    <row r="170" spans="1:6">
      <c r="A170" s="36">
        <v>20</v>
      </c>
      <c r="B170" s="37">
        <f t="shared" si="12"/>
        <v>43495</v>
      </c>
      <c r="C170" s="77">
        <f t="shared" ca="1" si="13"/>
        <v>76989842.28554067</v>
      </c>
      <c r="D170" s="102">
        <f t="shared" ca="1" si="14"/>
        <v>83836855.640098467</v>
      </c>
      <c r="E170" s="77">
        <f t="shared" ca="1" si="15"/>
        <v>-6847013.3545578001</v>
      </c>
      <c r="F170" s="77">
        <f t="shared" ca="1" si="17"/>
        <v>-642973484.16041791</v>
      </c>
    </row>
    <row r="171" spans="1:6">
      <c r="A171" s="36">
        <v>21</v>
      </c>
      <c r="B171" s="37">
        <f t="shared" si="12"/>
        <v>43524</v>
      </c>
      <c r="C171" s="77">
        <f t="shared" ca="1" si="13"/>
        <v>76989842.28554067</v>
      </c>
      <c r="D171" s="102">
        <f t="shared" ca="1" si="14"/>
        <v>84863495.714977816</v>
      </c>
      <c r="E171" s="77">
        <f t="shared" ca="1" si="15"/>
        <v>-7873653.4294371502</v>
      </c>
      <c r="F171" s="77">
        <f t="shared" ca="1" si="17"/>
        <v>-727836979.87539577</v>
      </c>
    </row>
    <row r="172" spans="1:6">
      <c r="A172" s="36">
        <v>22</v>
      </c>
      <c r="B172" s="37">
        <f t="shared" si="12"/>
        <v>43554</v>
      </c>
      <c r="C172" s="77">
        <f t="shared" ca="1" si="13"/>
        <v>76989842.28554067</v>
      </c>
      <c r="D172" s="102">
        <f t="shared" ca="1" si="14"/>
        <v>85902707.705100194</v>
      </c>
      <c r="E172" s="77">
        <f t="shared" ca="1" si="15"/>
        <v>-8912865.4195595179</v>
      </c>
      <c r="F172" s="77">
        <f t="shared" ca="1" si="17"/>
        <v>-813739687.58049595</v>
      </c>
    </row>
    <row r="173" spans="1:6">
      <c r="A173" s="36">
        <v>23</v>
      </c>
      <c r="B173" s="37">
        <f t="shared" si="12"/>
        <v>43585</v>
      </c>
      <c r="C173" s="77">
        <f t="shared" ca="1" si="13"/>
        <v>76989842.28554067</v>
      </c>
      <c r="D173" s="102">
        <f t="shared" ca="1" si="14"/>
        <v>86954645.562231869</v>
      </c>
      <c r="E173" s="77">
        <f t="shared" ca="1" si="15"/>
        <v>-9964803.2766911965</v>
      </c>
      <c r="F173" s="77">
        <f t="shared" ca="1" si="17"/>
        <v>-900694333.14272785</v>
      </c>
    </row>
    <row r="174" spans="1:6">
      <c r="A174" s="36">
        <v>24</v>
      </c>
      <c r="B174" s="37">
        <f t="shared" si="12"/>
        <v>43615</v>
      </c>
      <c r="C174" s="77">
        <f t="shared" ca="1" si="13"/>
        <v>76989842.28554067</v>
      </c>
      <c r="D174" s="102">
        <f t="shared" ca="1" si="14"/>
        <v>88019465.123384625</v>
      </c>
      <c r="E174" s="77">
        <f t="shared" ca="1" si="15"/>
        <v>-11029622.837843958</v>
      </c>
      <c r="F174" s="77">
        <f t="shared" ca="1" si="17"/>
        <v>-988713798.26611245</v>
      </c>
    </row>
    <row r="175" spans="1:6">
      <c r="A175" s="36">
        <v>25</v>
      </c>
      <c r="B175" s="37">
        <f t="shared" si="12"/>
        <v>43646</v>
      </c>
      <c r="C175" s="77">
        <f t="shared" ca="1" si="13"/>
        <v>76989842.28554067</v>
      </c>
      <c r="D175" s="102">
        <f t="shared" ca="1" si="14"/>
        <v>89097324.133901849</v>
      </c>
      <c r="E175" s="77">
        <f t="shared" ca="1" si="15"/>
        <v>-12107481.848361185</v>
      </c>
      <c r="F175" s="77">
        <f t="shared" ca="1" si="17"/>
        <v>-1077811122.4000144</v>
      </c>
    </row>
    <row r="176" spans="1:6">
      <c r="A176" s="36">
        <v>26</v>
      </c>
      <c r="B176" s="37">
        <f t="shared" si="12"/>
        <v>43676</v>
      </c>
      <c r="C176" s="77">
        <f t="shared" ca="1" si="13"/>
        <v>76989842.28554067</v>
      </c>
      <c r="D176" s="102">
        <f t="shared" ca="1" si="14"/>
        <v>90188382.270827368</v>
      </c>
      <c r="E176" s="77">
        <f t="shared" ca="1" si="15"/>
        <v>-13198539.985286696</v>
      </c>
      <c r="F176" s="77">
        <f t="shared" ca="1" si="17"/>
        <v>-1167999504.6708417</v>
      </c>
    </row>
    <row r="177" spans="1:6">
      <c r="A177" s="36">
        <v>27</v>
      </c>
      <c r="B177" s="37">
        <f t="shared" si="12"/>
        <v>43707</v>
      </c>
      <c r="C177" s="77">
        <f t="shared" ca="1" si="13"/>
        <v>76989842.28554067</v>
      </c>
      <c r="D177" s="102">
        <f t="shared" ca="1" si="14"/>
        <v>91292801.166560426</v>
      </c>
      <c r="E177" s="77">
        <f t="shared" ca="1" si="15"/>
        <v>-14302958.881019758</v>
      </c>
      <c r="F177" s="77">
        <f t="shared" ca="1" si="17"/>
        <v>-1259292305.8374021</v>
      </c>
    </row>
    <row r="178" spans="1:6">
      <c r="A178" s="36">
        <v>28</v>
      </c>
      <c r="B178" s="37">
        <f t="shared" si="12"/>
        <v>43738</v>
      </c>
      <c r="C178" s="77">
        <f t="shared" ca="1" si="13"/>
        <v>76989842.28554067</v>
      </c>
      <c r="D178" s="102">
        <f t="shared" ca="1" si="14"/>
        <v>92410744.432800427</v>
      </c>
      <c r="E178" s="77">
        <f t="shared" ca="1" si="15"/>
        <v>-15420902.147259761</v>
      </c>
      <c r="F178" s="77">
        <f t="shared" ca="1" si="17"/>
        <v>-1351703050.2702026</v>
      </c>
    </row>
    <row r="179" spans="1:6">
      <c r="A179" s="36">
        <v>29</v>
      </c>
      <c r="B179" s="37">
        <f t="shared" si="12"/>
        <v>43768</v>
      </c>
      <c r="C179" s="77">
        <f t="shared" ca="1" si="13"/>
        <v>76989842.28554067</v>
      </c>
      <c r="D179" s="102">
        <f t="shared" ca="1" si="14"/>
        <v>93542377.68478477</v>
      </c>
      <c r="E179" s="77">
        <f t="shared" ca="1" si="15"/>
        <v>-16552535.399244107</v>
      </c>
      <c r="F179" s="77">
        <f t="shared" ca="1" si="17"/>
        <v>-1445245427.9549875</v>
      </c>
    </row>
    <row r="180" spans="1:6">
      <c r="A180" s="36">
        <v>30</v>
      </c>
      <c r="B180" s="37">
        <f t="shared" si="12"/>
        <v>43799</v>
      </c>
      <c r="C180" s="77">
        <f t="shared" ca="1" si="13"/>
        <v>76989842.28554067</v>
      </c>
      <c r="D180" s="102">
        <f t="shared" ca="1" si="14"/>
        <v>94687868.565823585</v>
      </c>
      <c r="E180" s="77">
        <f t="shared" ca="1" si="15"/>
        <v>-17698026.280282918</v>
      </c>
      <c r="F180" s="77">
        <f t="shared" ca="1" si="17"/>
        <v>-1539933296.5208111</v>
      </c>
    </row>
    <row r="181" spans="1:6">
      <c r="A181" s="36">
        <v>31</v>
      </c>
      <c r="B181" s="37">
        <f t="shared" si="12"/>
        <v>43829</v>
      </c>
      <c r="C181" s="77">
        <f t="shared" ca="1" si="13"/>
        <v>76989842.28554067</v>
      </c>
      <c r="D181" s="102">
        <f t="shared" ca="1" si="14"/>
        <v>95847386.772134855</v>
      </c>
      <c r="E181" s="77">
        <f t="shared" ca="1" si="15"/>
        <v>-18857544.486594182</v>
      </c>
      <c r="F181" s="77">
        <f t="shared" ca="1" si="17"/>
        <v>-1635780683.2929459</v>
      </c>
    </row>
    <row r="182" spans="1:6">
      <c r="A182" s="36">
        <v>32</v>
      </c>
      <c r="B182" s="37">
        <f t="shared" si="12"/>
        <v>43860</v>
      </c>
      <c r="C182" s="77">
        <f t="shared" ca="1" si="13"/>
        <v>76989842.28554067</v>
      </c>
      <c r="D182" s="102">
        <f t="shared" ca="1" si="14"/>
        <v>97021104.077983692</v>
      </c>
      <c r="E182" s="77">
        <f t="shared" ca="1" si="15"/>
        <v>-20031261.792443022</v>
      </c>
      <c r="F182" s="77">
        <f t="shared" ca="1" si="17"/>
        <v>-1732801787.3709295</v>
      </c>
    </row>
    <row r="183" spans="1:6">
      <c r="A183" s="36">
        <v>33</v>
      </c>
      <c r="B183" s="37">
        <f t="shared" si="12"/>
        <v>43890</v>
      </c>
      <c r="C183" s="77">
        <f t="shared" ca="1" si="13"/>
        <v>76989842.28554067</v>
      </c>
      <c r="D183" s="102">
        <f t="shared" ca="1" si="14"/>
        <v>98209194.361129493</v>
      </c>
      <c r="E183" s="77">
        <f t="shared" ca="1" si="15"/>
        <v>-21219352.075588826</v>
      </c>
      <c r="F183" s="77">
        <f t="shared" ca="1" si="17"/>
        <v>-1831010981.732059</v>
      </c>
    </row>
    <row r="184" spans="1:6">
      <c r="A184" s="36">
        <v>34</v>
      </c>
      <c r="B184" s="37">
        <f t="shared" si="12"/>
        <v>43920</v>
      </c>
      <c r="C184" s="77">
        <f t="shared" ca="1" si="13"/>
        <v>76989842.28554067</v>
      </c>
      <c r="D184" s="102">
        <f t="shared" ca="1" si="14"/>
        <v>99411833.628584638</v>
      </c>
      <c r="E184" s="77">
        <f t="shared" ca="1" si="15"/>
        <v>-22421991.343043972</v>
      </c>
      <c r="F184" s="77">
        <f t="shared" ca="1" si="17"/>
        <v>-1930422815.3606436</v>
      </c>
    </row>
    <row r="185" spans="1:6">
      <c r="A185" s="36">
        <v>35</v>
      </c>
      <c r="B185" s="37">
        <f t="shared" si="12"/>
        <v>43951</v>
      </c>
      <c r="C185" s="77">
        <f t="shared" ca="1" si="13"/>
        <v>76989842.28554067</v>
      </c>
      <c r="D185" s="102">
        <f t="shared" ca="1" si="14"/>
        <v>100629200.04268867</v>
      </c>
      <c r="E185" s="77">
        <f t="shared" ca="1" si="15"/>
        <v>-23639357.757147998</v>
      </c>
      <c r="F185" s="77">
        <f t="shared" ca="1" si="17"/>
        <v>-2031052015.4033322</v>
      </c>
    </row>
    <row r="186" spans="1:6">
      <c r="A186" s="36">
        <v>36</v>
      </c>
      <c r="B186" s="37">
        <f t="shared" si="12"/>
        <v>43981</v>
      </c>
      <c r="C186" s="77">
        <f t="shared" ca="1" si="13"/>
        <v>76989842.28554067</v>
      </c>
      <c r="D186" s="102">
        <f t="shared" ca="1" si="14"/>
        <v>101861473.94750175</v>
      </c>
      <c r="E186" s="77">
        <f t="shared" ca="1" si="15"/>
        <v>-24871631.661961082</v>
      </c>
      <c r="F186" s="77">
        <f t="shared" ca="1" si="17"/>
        <v>-2132913489.3508339</v>
      </c>
    </row>
    <row r="187" spans="1:6">
      <c r="A187" s="36">
        <v>37</v>
      </c>
      <c r="B187" s="37">
        <f t="shared" si="12"/>
        <v>44012</v>
      </c>
      <c r="C187" s="77">
        <f t="shared" ca="1" si="13"/>
        <v>76989842.28554067</v>
      </c>
      <c r="D187" s="102">
        <f t="shared" ca="1" si="14"/>
        <v>103108837.89552137</v>
      </c>
      <c r="E187" s="77">
        <f t="shared" ca="1" si="15"/>
        <v>-26118995.609980702</v>
      </c>
      <c r="F187" s="77">
        <f t="shared" ca="1" si="17"/>
        <v>-2236022327.2463551</v>
      </c>
    </row>
    <row r="188" spans="1:6">
      <c r="A188" s="36">
        <v>38</v>
      </c>
      <c r="B188" s="37">
        <f t="shared" si="12"/>
        <v>44042</v>
      </c>
      <c r="C188" s="77">
        <f t="shared" ca="1" si="13"/>
        <v>76989842.28554067</v>
      </c>
      <c r="D188" s="102">
        <f t="shared" ca="1" si="14"/>
        <v>104371476.67472614</v>
      </c>
      <c r="E188" s="77">
        <f t="shared" ca="1" si="15"/>
        <v>-27381634.389185477</v>
      </c>
      <c r="F188" s="77">
        <f t="shared" ca="1" si="17"/>
        <v>-2340393803.9210811</v>
      </c>
    </row>
    <row r="189" spans="1:6">
      <c r="A189" s="36">
        <v>39</v>
      </c>
      <c r="B189" s="37">
        <f t="shared" si="12"/>
        <v>44073</v>
      </c>
      <c r="C189" s="77">
        <f t="shared" ca="1" si="13"/>
        <v>76989842.28554067</v>
      </c>
      <c r="D189" s="102">
        <f t="shared" ca="1" si="14"/>
        <v>105649577.33595084</v>
      </c>
      <c r="E189" s="77">
        <f t="shared" ca="1" si="15"/>
        <v>-28659735.05041017</v>
      </c>
      <c r="F189" s="77">
        <f t="shared" ca="1" si="17"/>
        <v>-2446043381.2570319</v>
      </c>
    </row>
    <row r="190" spans="1:6">
      <c r="A190" s="36">
        <v>40</v>
      </c>
      <c r="B190" s="37">
        <f t="shared" si="12"/>
        <v>44104</v>
      </c>
      <c r="C190" s="77">
        <f t="shared" ca="1" si="13"/>
        <v>76989842.28554067</v>
      </c>
      <c r="D190" s="102">
        <f t="shared" ca="1" si="14"/>
        <v>106943329.22059661</v>
      </c>
      <c r="E190" s="77">
        <f t="shared" ca="1" si="15"/>
        <v>-29953486.935055934</v>
      </c>
      <c r="F190" s="77">
        <f t="shared" ca="1" si="17"/>
        <v>-2552986710.4776287</v>
      </c>
    </row>
    <row r="191" spans="1:6">
      <c r="A191" s="36">
        <v>41</v>
      </c>
      <c r="B191" s="37">
        <f t="shared" si="12"/>
        <v>44134</v>
      </c>
      <c r="C191" s="77">
        <f t="shared" ca="1" si="13"/>
        <v>76989842.28554067</v>
      </c>
      <c r="D191" s="102">
        <f t="shared" ca="1" si="14"/>
        <v>108252923.98868054</v>
      </c>
      <c r="E191" s="77">
        <f t="shared" ca="1" si="15"/>
        <v>-31263081.703139864</v>
      </c>
      <c r="F191" s="77">
        <f t="shared" ca="1" si="17"/>
        <v>-2661239634.4663091</v>
      </c>
    </row>
    <row r="192" spans="1:6">
      <c r="A192" s="36">
        <v>42</v>
      </c>
      <c r="B192" s="37">
        <f t="shared" si="12"/>
        <v>44165</v>
      </c>
      <c r="C192" s="77">
        <f t="shared" ca="1" si="13"/>
        <v>76989842.28554067</v>
      </c>
      <c r="D192" s="102">
        <f t="shared" ca="1" si="14"/>
        <v>109578555.6472287</v>
      </c>
      <c r="E192" s="77">
        <f t="shared" ca="1" si="15"/>
        <v>-32588713.361688036</v>
      </c>
      <c r="F192" s="77">
        <f t="shared" ca="1" si="17"/>
        <v>-2770818190.1135378</v>
      </c>
    </row>
    <row r="193" spans="1:6">
      <c r="A193" s="36">
        <v>43</v>
      </c>
      <c r="B193" s="37">
        <f t="shared" si="12"/>
        <v>44195</v>
      </c>
      <c r="C193" s="77">
        <f t="shared" ca="1" si="13"/>
        <v>76989842.28554067</v>
      </c>
      <c r="D193" s="102">
        <f t="shared" ca="1" si="14"/>
        <v>110920420.57901695</v>
      </c>
      <c r="E193" s="77">
        <f t="shared" ca="1" si="15"/>
        <v>-33930578.293476284</v>
      </c>
      <c r="F193" s="77">
        <f t="shared" ca="1" si="17"/>
        <v>-2881738610.692555</v>
      </c>
    </row>
    <row r="194" spans="1:6">
      <c r="A194" s="36">
        <v>44</v>
      </c>
      <c r="B194" s="37">
        <f t="shared" si="12"/>
        <v>44226</v>
      </c>
      <c r="C194" s="77">
        <f t="shared" ca="1" si="13"/>
        <v>76989842.28554067</v>
      </c>
      <c r="D194" s="102">
        <f t="shared" ca="1" si="14"/>
        <v>112278717.57166353</v>
      </c>
      <c r="E194" s="77">
        <f t="shared" ca="1" si="15"/>
        <v>-35288875.286122866</v>
      </c>
      <c r="F194" s="77">
        <f t="shared" ca="1" si="17"/>
        <v>-2994017328.2642183</v>
      </c>
    </row>
    <row r="195" spans="1:6">
      <c r="A195" s="36">
        <v>45</v>
      </c>
      <c r="B195" s="37">
        <f t="shared" si="12"/>
        <v>44255</v>
      </c>
      <c r="C195" s="77">
        <f t="shared" ca="1" si="13"/>
        <v>76989842.28554067</v>
      </c>
      <c r="D195" s="102">
        <f t="shared" ca="1" si="14"/>
        <v>113653647.84707808</v>
      </c>
      <c r="E195" s="77">
        <f t="shared" ca="1" si="15"/>
        <v>-36663805.561537415</v>
      </c>
      <c r="F195" s="77">
        <f t="shared" ca="1" si="17"/>
        <v>-3107670976.1112967</v>
      </c>
    </row>
    <row r="196" spans="1:6">
      <c r="A196" s="36">
        <v>46</v>
      </c>
      <c r="B196" s="37">
        <f t="shared" si="12"/>
        <v>44285</v>
      </c>
      <c r="C196" s="77">
        <f t="shared" ca="1" si="13"/>
        <v>76989842.28554067</v>
      </c>
      <c r="D196" s="102">
        <f t="shared" ca="1" si="14"/>
        <v>115045415.09127119</v>
      </c>
      <c r="E196" s="77">
        <f t="shared" ca="1" si="15"/>
        <v>-38055572.805730529</v>
      </c>
      <c r="F196" s="77">
        <f t="shared" ca="1" si="17"/>
        <v>-3222716391.2025681</v>
      </c>
    </row>
    <row r="197" spans="1:6">
      <c r="A197" s="36">
        <v>47</v>
      </c>
      <c r="B197" s="37">
        <f t="shared" si="12"/>
        <v>44316</v>
      </c>
      <c r="C197" s="77">
        <f t="shared" ca="1" si="13"/>
        <v>76989842.28554067</v>
      </c>
      <c r="D197" s="102">
        <f t="shared" ca="1" si="14"/>
        <v>116454225.48452905</v>
      </c>
      <c r="E197" s="77">
        <f t="shared" ca="1" si="15"/>
        <v>-39464383.198988378</v>
      </c>
      <c r="F197" s="77">
        <f t="shared" ca="1" si="17"/>
        <v>-3339170616.6870971</v>
      </c>
    </row>
    <row r="198" spans="1:6">
      <c r="A198" s="36">
        <v>48</v>
      </c>
      <c r="B198" s="37">
        <f t="shared" si="12"/>
        <v>44346</v>
      </c>
      <c r="C198" s="77">
        <f t="shared" ca="1" si="13"/>
        <v>76989842.28554067</v>
      </c>
      <c r="D198" s="102">
        <f t="shared" ca="1" si="14"/>
        <v>117880287.7319575</v>
      </c>
      <c r="E198" s="77">
        <f t="shared" ca="1" si="15"/>
        <v>-40890445.446416833</v>
      </c>
      <c r="F198" s="77">
        <f t="shared" ca="1" si="17"/>
        <v>-3457050904.4190545</v>
      </c>
    </row>
    <row r="199" spans="1:6">
      <c r="A199" s="36">
        <v>49</v>
      </c>
      <c r="B199" s="37">
        <f t="shared" si="12"/>
        <v>44377</v>
      </c>
      <c r="C199" s="77">
        <f t="shared" ca="1" si="13"/>
        <v>76989842.28554067</v>
      </c>
      <c r="D199" s="102">
        <f t="shared" ca="1" si="14"/>
        <v>119323813.09440029</v>
      </c>
      <c r="E199" s="77">
        <f t="shared" ca="1" si="15"/>
        <v>-42333970.808859617</v>
      </c>
      <c r="F199" s="77">
        <f t="shared" ca="1" si="17"/>
        <v>-3576374717.5134549</v>
      </c>
    </row>
    <row r="200" spans="1:6">
      <c r="A200" s="36">
        <v>50</v>
      </c>
      <c r="B200" s="37">
        <f t="shared" si="12"/>
        <v>44407</v>
      </c>
      <c r="C200" s="77">
        <f t="shared" ca="1" si="13"/>
        <v>76989842.28554067</v>
      </c>
      <c r="D200" s="102">
        <f t="shared" ca="1" si="14"/>
        <v>120785015.41973573</v>
      </c>
      <c r="E200" s="77">
        <f t="shared" ca="1" si="15"/>
        <v>-43795173.134195067</v>
      </c>
      <c r="F200" s="77">
        <f t="shared" ca="1" si="17"/>
        <v>-3697159732.9331908</v>
      </c>
    </row>
    <row r="201" spans="1:6">
      <c r="A201" s="36">
        <v>51</v>
      </c>
      <c r="B201" s="37">
        <f t="shared" si="12"/>
        <v>44438</v>
      </c>
      <c r="C201" s="77">
        <f t="shared" ca="1" si="13"/>
        <v>76989842.28554067</v>
      </c>
      <c r="D201" s="102">
        <f t="shared" ca="1" si="14"/>
        <v>122264111.17455687</v>
      </c>
      <c r="E201" s="77">
        <f t="shared" ca="1" si="15"/>
        <v>-45274268.889016196</v>
      </c>
      <c r="F201" s="77">
        <f t="shared" ca="1" si="17"/>
        <v>-3819423844.1077476</v>
      </c>
    </row>
    <row r="202" spans="1:6">
      <c r="A202" s="36">
        <v>52</v>
      </c>
      <c r="B202" s="37">
        <f t="shared" si="12"/>
        <v>44469</v>
      </c>
      <c r="C202" s="77">
        <f t="shared" ca="1" si="13"/>
        <v>76989842.28554067</v>
      </c>
      <c r="D202" s="102">
        <f t="shared" ca="1" si="14"/>
        <v>123761319.47623926</v>
      </c>
      <c r="E202" s="77">
        <f t="shared" ca="1" si="15"/>
        <v>-46771477.190698594</v>
      </c>
      <c r="F202" s="77">
        <f t="shared" ca="1" si="17"/>
        <v>-3943185163.5839868</v>
      </c>
    </row>
    <row r="203" spans="1:6">
      <c r="A203" s="36">
        <v>53</v>
      </c>
      <c r="B203" s="37">
        <f t="shared" si="12"/>
        <v>44499</v>
      </c>
      <c r="C203" s="77">
        <f t="shared" ca="1" si="13"/>
        <v>76989842.28554067</v>
      </c>
      <c r="D203" s="102">
        <f t="shared" ca="1" si="14"/>
        <v>125276862.12540182</v>
      </c>
      <c r="E203" s="77">
        <f t="shared" ca="1" si="15"/>
        <v>-48287019.839861147</v>
      </c>
      <c r="F203" s="77">
        <f t="shared" ca="1" si="17"/>
        <v>-4068462025.7093887</v>
      </c>
    </row>
    <row r="204" spans="1:6">
      <c r="A204" s="36">
        <v>54</v>
      </c>
      <c r="B204" s="37">
        <f t="shared" si="12"/>
        <v>44530</v>
      </c>
      <c r="C204" s="77">
        <f t="shared" ca="1" si="13"/>
        <v>76989842.28554067</v>
      </c>
      <c r="D204" s="102">
        <f t="shared" ca="1" si="14"/>
        <v>126810963.63876486</v>
      </c>
      <c r="E204" s="77">
        <f t="shared" ca="1" si="15"/>
        <v>-49821121.353224181</v>
      </c>
      <c r="F204" s="77">
        <f t="shared" ca="1" si="17"/>
        <v>-4195272989.3481536</v>
      </c>
    </row>
    <row r="205" spans="1:6">
      <c r="A205" s="36">
        <v>55</v>
      </c>
      <c r="B205" s="37">
        <f t="shared" si="12"/>
        <v>44560</v>
      </c>
      <c r="C205" s="77">
        <f t="shared" ca="1" si="13"/>
        <v>76989842.28554067</v>
      </c>
      <c r="D205" s="102">
        <f t="shared" ca="1" si="14"/>
        <v>128363851.28241062</v>
      </c>
      <c r="E205" s="77">
        <f t="shared" ca="1" si="15"/>
        <v>-51374008.996869959</v>
      </c>
      <c r="F205" s="77">
        <f t="shared" ca="1" si="17"/>
        <v>-4323636840.6305637</v>
      </c>
    </row>
    <row r="206" spans="1:6">
      <c r="A206" s="36">
        <v>56</v>
      </c>
      <c r="B206" s="37">
        <f t="shared" si="12"/>
        <v>44591</v>
      </c>
      <c r="C206" s="77">
        <f t="shared" ca="1" si="13"/>
        <v>76989842.28554067</v>
      </c>
      <c r="D206" s="102">
        <f t="shared" ca="1" si="14"/>
        <v>129935755.10545126</v>
      </c>
      <c r="E206" s="77">
        <f t="shared" ca="1" si="15"/>
        <v>-52945912.819910578</v>
      </c>
      <c r="F206" s="77">
        <f t="shared" ca="1" si="17"/>
        <v>-4453572595.7360153</v>
      </c>
    </row>
    <row r="207" spans="1:6">
      <c r="A207" s="36">
        <v>57</v>
      </c>
      <c r="B207" s="37">
        <f t="shared" si="12"/>
        <v>44620</v>
      </c>
      <c r="C207" s="77">
        <f t="shared" ca="1" si="13"/>
        <v>76989842.28554067</v>
      </c>
      <c r="D207" s="102">
        <f t="shared" ca="1" si="14"/>
        <v>131526907.97410873</v>
      </c>
      <c r="E207" s="77">
        <f t="shared" ca="1" si="15"/>
        <v>-54537065.688568063</v>
      </c>
      <c r="F207" s="77">
        <f t="shared" ca="1" si="17"/>
        <v>-4585099503.710124</v>
      </c>
    </row>
    <row r="208" spans="1:6">
      <c r="A208" s="36">
        <v>58</v>
      </c>
      <c r="B208" s="37">
        <f t="shared" si="12"/>
        <v>44650</v>
      </c>
      <c r="C208" s="77">
        <f t="shared" ca="1" si="13"/>
        <v>76989842.28554067</v>
      </c>
      <c r="D208" s="102">
        <f t="shared" ca="1" si="14"/>
        <v>133137545.60621244</v>
      </c>
      <c r="E208" s="77">
        <f t="shared" ca="1" si="15"/>
        <v>-56147703.320671767</v>
      </c>
      <c r="F208" s="36">
        <f t="shared" ca="1" si="17"/>
        <v>-4718237049.3163366</v>
      </c>
    </row>
    <row r="209" spans="1:6">
      <c r="A209" s="36">
        <v>59</v>
      </c>
      <c r="B209" s="37">
        <f t="shared" si="12"/>
        <v>44681</v>
      </c>
      <c r="C209" s="77">
        <f t="shared" ca="1" si="13"/>
        <v>76989842.28554067</v>
      </c>
      <c r="D209" s="102">
        <f t="shared" ca="1" si="14"/>
        <v>134767906.60611904</v>
      </c>
      <c r="E209" s="77">
        <f t="shared" ca="1" si="15"/>
        <v>-57778064.320578359</v>
      </c>
      <c r="F209" s="36">
        <f t="shared" ca="1" si="17"/>
        <v>-4853004955.9224558</v>
      </c>
    </row>
    <row r="210" spans="1:6">
      <c r="A210" s="36">
        <v>60</v>
      </c>
      <c r="B210" s="37">
        <f t="shared" si="12"/>
        <v>44711</v>
      </c>
      <c r="C210" s="77">
        <f t="shared" ca="1" si="13"/>
        <v>76989842.28554067</v>
      </c>
      <c r="D210" s="102">
        <f t="shared" ca="1" si="14"/>
        <v>136418232.50005993</v>
      </c>
      <c r="E210" s="77">
        <f t="shared" ca="1" si="15"/>
        <v>-59428390.214519255</v>
      </c>
      <c r="F210" s="36">
        <f t="shared" ca="1" si="17"/>
        <v>-4989423188.4225159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66357001.546131872</v>
      </c>
    </row>
    <row r="214" spans="1:6">
      <c r="A214" s="40" t="s">
        <v>64</v>
      </c>
      <c r="B214" s="93">
        <f ca="1">PMT(B9,B10-B212,-INDIRECT(CONCATENATE("F",216+B212)),0,0)</f>
        <v>79853000.171792448</v>
      </c>
      <c r="D214" s="78" t="s">
        <v>70</v>
      </c>
      <c r="E214" s="43">
        <f ca="1">F216+E213</f>
        <v>718677001.54613185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652320000</v>
      </c>
    </row>
    <row r="217" spans="1:6">
      <c r="A217" s="36">
        <v>1</v>
      </c>
      <c r="B217" s="37">
        <f t="shared" ref="B217:B276" si="18">EDATE($B$7,$B$6*A217)</f>
        <v>42916</v>
      </c>
      <c r="C217" s="36">
        <f>IF($B$212&gt;=$A217,0,$B$214)</f>
        <v>0</v>
      </c>
      <c r="D217" s="36">
        <f t="shared" ref="D217:D276" si="19">C217-E217</f>
        <v>-7988107.9571999991</v>
      </c>
      <c r="E217" s="36">
        <f t="shared" ref="E217:E276" si="20">F216*$B$9</f>
        <v>7988107.9571999991</v>
      </c>
      <c r="F217" s="36">
        <f t="shared" ref="F217:F228" si="21">F216-D217</f>
        <v>660308107.95720005</v>
      </c>
    </row>
    <row r="218" spans="1:6">
      <c r="A218" s="36">
        <v>2</v>
      </c>
      <c r="B218" s="37">
        <f t="shared" si="18"/>
        <v>42946</v>
      </c>
      <c r="C218" s="36">
        <f t="shared" ref="C218:C276" si="22">IF($B$212&gt;=$A218,0,$B$214)</f>
        <v>0</v>
      </c>
      <c r="D218" s="36">
        <f t="shared" si="19"/>
        <v>-8085927.8442736473</v>
      </c>
      <c r="E218" s="36">
        <f t="shared" si="20"/>
        <v>8085927.8442736473</v>
      </c>
      <c r="F218" s="36">
        <f t="shared" si="21"/>
        <v>668394035.80147374</v>
      </c>
    </row>
    <row r="219" spans="1:6">
      <c r="A219" s="36">
        <v>3</v>
      </c>
      <c r="B219" s="37">
        <f t="shared" si="18"/>
        <v>42977</v>
      </c>
      <c r="C219" s="36">
        <f t="shared" si="22"/>
        <v>0</v>
      </c>
      <c r="D219" s="36">
        <f t="shared" si="19"/>
        <v>-8184945.603278718</v>
      </c>
      <c r="E219" s="36">
        <f t="shared" si="20"/>
        <v>8184945.603278718</v>
      </c>
      <c r="F219" s="36">
        <f t="shared" si="21"/>
        <v>676578981.40475249</v>
      </c>
    </row>
    <row r="220" spans="1:6">
      <c r="A220" s="36">
        <v>4</v>
      </c>
      <c r="B220" s="37">
        <f t="shared" si="18"/>
        <v>43008</v>
      </c>
      <c r="C220" s="36">
        <f t="shared" ca="1" si="22"/>
        <v>79853000.171792448</v>
      </c>
      <c r="D220" s="36">
        <f t="shared" ca="1" si="19"/>
        <v>71567824.2688099</v>
      </c>
      <c r="E220" s="36">
        <f t="shared" si="20"/>
        <v>8285175.9029825451</v>
      </c>
      <c r="F220" s="36">
        <f t="shared" ca="1" si="21"/>
        <v>605011157.13594258</v>
      </c>
    </row>
    <row r="221" spans="1:6">
      <c r="A221" s="36">
        <v>5</v>
      </c>
      <c r="B221" s="37">
        <f t="shared" si="18"/>
        <v>43038</v>
      </c>
      <c r="C221" s="36">
        <f t="shared" ca="1" si="22"/>
        <v>79853000.171792448</v>
      </c>
      <c r="D221" s="36">
        <f t="shared" ca="1" si="19"/>
        <v>72444221.599140376</v>
      </c>
      <c r="E221" s="36">
        <f t="shared" ca="1" si="20"/>
        <v>7408778.5726520754</v>
      </c>
      <c r="F221" s="36">
        <f t="shared" ca="1" si="21"/>
        <v>532566935.53680217</v>
      </c>
    </row>
    <row r="222" spans="1:6">
      <c r="A222" s="36">
        <v>6</v>
      </c>
      <c r="B222" s="37">
        <f t="shared" si="18"/>
        <v>43069</v>
      </c>
      <c r="C222" s="36">
        <f t="shared" ca="1" si="22"/>
        <v>79853000.171792448</v>
      </c>
      <c r="D222" s="36">
        <f t="shared" ca="1" si="19"/>
        <v>73331351.01876457</v>
      </c>
      <c r="E222" s="36">
        <f t="shared" ca="1" si="20"/>
        <v>6521649.1530278828</v>
      </c>
      <c r="F222" s="36">
        <f t="shared" ca="1" si="21"/>
        <v>459235584.51803762</v>
      </c>
    </row>
    <row r="223" spans="1:6">
      <c r="A223" s="36">
        <v>7</v>
      </c>
      <c r="B223" s="37">
        <f t="shared" si="18"/>
        <v>43099</v>
      </c>
      <c r="C223" s="36">
        <f t="shared" ca="1" si="22"/>
        <v>79853000.171792448</v>
      </c>
      <c r="D223" s="36">
        <f t="shared" ca="1" si="19"/>
        <v>74229343.949512079</v>
      </c>
      <c r="E223" s="36">
        <f t="shared" ca="1" si="20"/>
        <v>5623656.2222803673</v>
      </c>
      <c r="F223" s="36">
        <f t="shared" ca="1" si="21"/>
        <v>385006240.56852555</v>
      </c>
    </row>
    <row r="224" spans="1:6">
      <c r="A224" s="36">
        <v>8</v>
      </c>
      <c r="B224" s="37">
        <f t="shared" si="18"/>
        <v>43130</v>
      </c>
      <c r="C224" s="36">
        <f t="shared" ca="1" si="22"/>
        <v>79853000.171792448</v>
      </c>
      <c r="D224" s="36">
        <f t="shared" ca="1" si="19"/>
        <v>75138333.422563389</v>
      </c>
      <c r="E224" s="36">
        <f t="shared" ca="1" si="20"/>
        <v>4714666.749229053</v>
      </c>
      <c r="F224" s="36">
        <f t="shared" ca="1" si="21"/>
        <v>309867907.14596218</v>
      </c>
    </row>
    <row r="225" spans="1:6">
      <c r="A225" s="36">
        <v>9</v>
      </c>
      <c r="B225" s="37">
        <f t="shared" si="18"/>
        <v>43159</v>
      </c>
      <c r="C225" s="36">
        <f t="shared" ca="1" si="22"/>
        <v>79853000.171792448</v>
      </c>
      <c r="D225" s="36">
        <f t="shared" ca="1" si="19"/>
        <v>76058454.098157465</v>
      </c>
      <c r="E225" s="36">
        <f t="shared" ca="1" si="20"/>
        <v>3794546.0736349812</v>
      </c>
      <c r="F225" s="36">
        <f t="shared" ca="1" si="21"/>
        <v>233809453.04780471</v>
      </c>
    </row>
    <row r="226" spans="1:6">
      <c r="A226" s="36">
        <v>10</v>
      </c>
      <c r="B226" s="37">
        <f t="shared" si="18"/>
        <v>43189</v>
      </c>
      <c r="C226" s="36">
        <f t="shared" ca="1" si="22"/>
        <v>79853000.171792448</v>
      </c>
      <c r="D226" s="36">
        <f t="shared" ca="1" si="19"/>
        <v>76989842.285540685</v>
      </c>
      <c r="E226" s="36">
        <f t="shared" ca="1" si="20"/>
        <v>2863157.8862517606</v>
      </c>
      <c r="F226" s="36">
        <f t="shared" ca="1" si="21"/>
        <v>156819610.76226401</v>
      </c>
    </row>
    <row r="227" spans="1:6">
      <c r="A227" s="36">
        <v>11</v>
      </c>
      <c r="B227" s="37">
        <f t="shared" si="18"/>
        <v>43220</v>
      </c>
      <c r="C227" s="36">
        <f t="shared" ca="1" si="22"/>
        <v>79853000.171792448</v>
      </c>
      <c r="D227" s="36">
        <f t="shared" ca="1" si="19"/>
        <v>77932635.963160113</v>
      </c>
      <c r="E227" s="36">
        <f t="shared" ca="1" si="20"/>
        <v>1920364.2086323397</v>
      </c>
      <c r="F227" s="36">
        <f t="shared" ca="1" si="21"/>
        <v>78886974.799103901</v>
      </c>
    </row>
    <row r="228" spans="1:6">
      <c r="A228" s="36">
        <v>12</v>
      </c>
      <c r="B228" s="37">
        <f t="shared" si="18"/>
        <v>43250</v>
      </c>
      <c r="C228" s="36">
        <f t="shared" ca="1" si="22"/>
        <v>79853000.171792448</v>
      </c>
      <c r="D228" s="36">
        <f t="shared" ca="1" si="19"/>
        <v>78886974.79910396</v>
      </c>
      <c r="E228" s="36">
        <f t="shared" ca="1" si="20"/>
        <v>966025.37268849288</v>
      </c>
      <c r="F228" s="36">
        <f t="shared" ca="1" si="21"/>
        <v>0</v>
      </c>
    </row>
    <row r="229" spans="1:6">
      <c r="A229" s="36">
        <v>13</v>
      </c>
      <c r="B229" s="37">
        <f t="shared" si="18"/>
        <v>43281</v>
      </c>
      <c r="C229" s="36">
        <f t="shared" ca="1" si="22"/>
        <v>79853000.171792448</v>
      </c>
      <c r="D229" s="36">
        <f t="shared" ca="1" si="19"/>
        <v>79853000.171792448</v>
      </c>
      <c r="E229" s="36">
        <f t="shared" ca="1" si="20"/>
        <v>0</v>
      </c>
      <c r="F229" s="36">
        <f t="shared" ref="F229:F276" ca="1" si="23">F228-D229</f>
        <v>-79853000.171792448</v>
      </c>
    </row>
    <row r="230" spans="1:6">
      <c r="A230" s="36">
        <v>14</v>
      </c>
      <c r="B230" s="37">
        <f t="shared" si="18"/>
        <v>43311</v>
      </c>
      <c r="C230" s="36">
        <f t="shared" ca="1" si="22"/>
        <v>79853000.171792448</v>
      </c>
      <c r="D230" s="36">
        <f t="shared" ca="1" si="19"/>
        <v>80830855.190921992</v>
      </c>
      <c r="E230" s="36">
        <f t="shared" ca="1" si="20"/>
        <v>-977855.0191295502</v>
      </c>
      <c r="F230" s="36">
        <f t="shared" ca="1" si="23"/>
        <v>-160683855.36271444</v>
      </c>
    </row>
    <row r="231" spans="1:6">
      <c r="A231" s="36">
        <v>15</v>
      </c>
      <c r="B231" s="37">
        <f t="shared" si="18"/>
        <v>43342</v>
      </c>
      <c r="C231" s="36">
        <f t="shared" ca="1" si="22"/>
        <v>79853000.171792448</v>
      </c>
      <c r="D231" s="36">
        <f t="shared" ca="1" si="19"/>
        <v>81820684.718665868</v>
      </c>
      <c r="E231" s="36">
        <f t="shared" ca="1" si="20"/>
        <v>-1967684.5468734256</v>
      </c>
      <c r="F231" s="36">
        <f t="shared" ca="1" si="23"/>
        <v>-242504540.08138031</v>
      </c>
    </row>
    <row r="232" spans="1:6">
      <c r="A232" s="36">
        <v>16</v>
      </c>
      <c r="B232" s="37">
        <f t="shared" si="18"/>
        <v>43373</v>
      </c>
      <c r="C232" s="36">
        <f t="shared" ca="1" si="22"/>
        <v>79853000.171792448</v>
      </c>
      <c r="D232" s="36">
        <f t="shared" ca="1" si="19"/>
        <v>82822635.391134486</v>
      </c>
      <c r="E232" s="36">
        <f t="shared" ca="1" si="20"/>
        <v>-2969635.2193420408</v>
      </c>
      <c r="F232" s="36">
        <f t="shared" ca="1" si="23"/>
        <v>-325327175.47251481</v>
      </c>
    </row>
    <row r="233" spans="1:6">
      <c r="A233" s="36">
        <v>17</v>
      </c>
      <c r="B233" s="37">
        <f t="shared" si="18"/>
        <v>43403</v>
      </c>
      <c r="C233" s="36">
        <f t="shared" ca="1" si="22"/>
        <v>79853000.171792448</v>
      </c>
      <c r="D233" s="36">
        <f t="shared" ca="1" si="19"/>
        <v>83836855.640098482</v>
      </c>
      <c r="E233" s="36">
        <f t="shared" ca="1" si="20"/>
        <v>-3983855.4683060399</v>
      </c>
      <c r="F233" s="36">
        <f t="shared" ca="1" si="23"/>
        <v>-409164031.11261332</v>
      </c>
    </row>
    <row r="234" spans="1:6">
      <c r="A234" s="36">
        <v>18</v>
      </c>
      <c r="B234" s="37">
        <f t="shared" si="18"/>
        <v>43434</v>
      </c>
      <c r="C234" s="36">
        <f t="shared" ca="1" si="22"/>
        <v>79853000.171792448</v>
      </c>
      <c r="D234" s="36">
        <f t="shared" ca="1" si="19"/>
        <v>84863495.714977846</v>
      </c>
      <c r="E234" s="36">
        <f t="shared" ca="1" si="20"/>
        <v>-5010495.5431853915</v>
      </c>
      <c r="F234" s="36">
        <f t="shared" ca="1" si="23"/>
        <v>-494027526.82759118</v>
      </c>
    </row>
    <row r="235" spans="1:6">
      <c r="A235" s="36">
        <v>19</v>
      </c>
      <c r="B235" s="37">
        <f t="shared" si="18"/>
        <v>43464</v>
      </c>
      <c r="C235" s="36">
        <f t="shared" ca="1" si="22"/>
        <v>79853000.171792448</v>
      </c>
      <c r="D235" s="36">
        <f t="shared" ca="1" si="19"/>
        <v>85902707.705100209</v>
      </c>
      <c r="E235" s="36">
        <f t="shared" ca="1" si="20"/>
        <v>-6049707.5333077591</v>
      </c>
      <c r="F235" s="36">
        <f t="shared" ca="1" si="23"/>
        <v>-579930234.53269136</v>
      </c>
    </row>
    <row r="236" spans="1:6">
      <c r="A236" s="36">
        <v>20</v>
      </c>
      <c r="B236" s="37">
        <f t="shared" si="18"/>
        <v>43495</v>
      </c>
      <c r="C236" s="36">
        <f t="shared" ca="1" si="22"/>
        <v>79853000.171792448</v>
      </c>
      <c r="D236" s="36">
        <f t="shared" ca="1" si="19"/>
        <v>86954645.562231883</v>
      </c>
      <c r="E236" s="36">
        <f t="shared" ca="1" si="20"/>
        <v>-7101645.3904394368</v>
      </c>
      <c r="F236" s="36">
        <f t="shared" ca="1" si="23"/>
        <v>-666884880.09492326</v>
      </c>
    </row>
    <row r="237" spans="1:6">
      <c r="A237" s="36">
        <v>21</v>
      </c>
      <c r="B237" s="37">
        <f t="shared" si="18"/>
        <v>43524</v>
      </c>
      <c r="C237" s="36">
        <f t="shared" ca="1" si="22"/>
        <v>79853000.171792448</v>
      </c>
      <c r="D237" s="36">
        <f t="shared" ca="1" si="19"/>
        <v>88019465.123384655</v>
      </c>
      <c r="E237" s="36">
        <f t="shared" ca="1" si="20"/>
        <v>-8166464.9515921995</v>
      </c>
      <c r="F237" s="36">
        <f t="shared" ca="1" si="23"/>
        <v>-754904345.21830797</v>
      </c>
    </row>
    <row r="238" spans="1:6">
      <c r="A238" s="36">
        <v>22</v>
      </c>
      <c r="B238" s="37">
        <f t="shared" si="18"/>
        <v>43554</v>
      </c>
      <c r="C238" s="36">
        <f t="shared" ca="1" si="22"/>
        <v>79853000.171792448</v>
      </c>
      <c r="D238" s="36">
        <f t="shared" ca="1" si="19"/>
        <v>89097324.133901879</v>
      </c>
      <c r="E238" s="36">
        <f t="shared" ca="1" si="20"/>
        <v>-9244323.962109426</v>
      </c>
      <c r="F238" s="36">
        <f t="shared" ca="1" si="23"/>
        <v>-844001669.35220981</v>
      </c>
    </row>
    <row r="239" spans="1:6">
      <c r="A239" s="36">
        <v>23</v>
      </c>
      <c r="B239" s="37">
        <f t="shared" si="18"/>
        <v>43585</v>
      </c>
      <c r="C239" s="36">
        <f t="shared" ca="1" si="22"/>
        <v>79853000.171792448</v>
      </c>
      <c r="D239" s="36">
        <f t="shared" ca="1" si="19"/>
        <v>90188382.270827383</v>
      </c>
      <c r="E239" s="36">
        <f t="shared" ca="1" si="20"/>
        <v>-10335382.099034937</v>
      </c>
      <c r="F239" s="36">
        <f t="shared" ca="1" si="23"/>
        <v>-934190051.62303722</v>
      </c>
    </row>
    <row r="240" spans="1:6">
      <c r="A240" s="36">
        <v>24</v>
      </c>
      <c r="B240" s="37">
        <f t="shared" si="18"/>
        <v>43615</v>
      </c>
      <c r="C240" s="36">
        <f t="shared" ca="1" si="22"/>
        <v>79853000.171792448</v>
      </c>
      <c r="D240" s="36">
        <f t="shared" ca="1" si="19"/>
        <v>91292801.166560441</v>
      </c>
      <c r="E240" s="36">
        <f t="shared" ca="1" si="20"/>
        <v>-11439800.994767999</v>
      </c>
      <c r="F240" s="36">
        <f t="shared" ca="1" si="23"/>
        <v>-1025482852.7895976</v>
      </c>
    </row>
    <row r="241" spans="1:6">
      <c r="A241" s="36">
        <v>25</v>
      </c>
      <c r="B241" s="37">
        <f t="shared" si="18"/>
        <v>43646</v>
      </c>
      <c r="C241" s="36">
        <f t="shared" ca="1" si="22"/>
        <v>79853000.171792448</v>
      </c>
      <c r="D241" s="36">
        <f t="shared" ca="1" si="19"/>
        <v>92410744.432800442</v>
      </c>
      <c r="E241" s="36">
        <f t="shared" ca="1" si="20"/>
        <v>-12557744.261008002</v>
      </c>
      <c r="F241" s="36">
        <f t="shared" ca="1" si="23"/>
        <v>-1117893597.222398</v>
      </c>
    </row>
    <row r="242" spans="1:6">
      <c r="A242" s="36">
        <v>26</v>
      </c>
      <c r="B242" s="37">
        <f t="shared" si="18"/>
        <v>43676</v>
      </c>
      <c r="C242" s="36">
        <f t="shared" ca="1" si="22"/>
        <v>79853000.171792448</v>
      </c>
      <c r="D242" s="36">
        <f t="shared" ca="1" si="19"/>
        <v>93542377.6847848</v>
      </c>
      <c r="E242" s="36">
        <f t="shared" ca="1" si="20"/>
        <v>-13689377.512992349</v>
      </c>
      <c r="F242" s="36">
        <f t="shared" ca="1" si="23"/>
        <v>-1211435974.9071829</v>
      </c>
    </row>
    <row r="243" spans="1:6">
      <c r="A243" s="36">
        <v>27</v>
      </c>
      <c r="B243" s="37">
        <f t="shared" si="18"/>
        <v>43707</v>
      </c>
      <c r="C243" s="36">
        <f t="shared" ca="1" si="22"/>
        <v>79853000.171792448</v>
      </c>
      <c r="D243" s="36">
        <f t="shared" ca="1" si="19"/>
        <v>94687868.565823615</v>
      </c>
      <c r="E243" s="36">
        <f t="shared" ca="1" si="20"/>
        <v>-14834868.39403116</v>
      </c>
      <c r="F243" s="36">
        <f t="shared" ca="1" si="23"/>
        <v>-1306123843.4730065</v>
      </c>
    </row>
    <row r="244" spans="1:6">
      <c r="A244" s="36">
        <v>28</v>
      </c>
      <c r="B244" s="37">
        <f t="shared" si="18"/>
        <v>43738</v>
      </c>
      <c r="C244" s="36">
        <f t="shared" ca="1" si="22"/>
        <v>79853000.171792448</v>
      </c>
      <c r="D244" s="36">
        <f t="shared" ca="1" si="19"/>
        <v>95847386.77213487</v>
      </c>
      <c r="E244" s="36">
        <f t="shared" ca="1" si="20"/>
        <v>-15994386.600342423</v>
      </c>
      <c r="F244" s="36">
        <f t="shared" ca="1" si="23"/>
        <v>-1401971230.2451413</v>
      </c>
    </row>
    <row r="245" spans="1:6">
      <c r="A245" s="36">
        <v>29</v>
      </c>
      <c r="B245" s="37">
        <f t="shared" si="18"/>
        <v>43768</v>
      </c>
      <c r="C245" s="36">
        <f t="shared" ca="1" si="22"/>
        <v>79853000.171792448</v>
      </c>
      <c r="D245" s="36">
        <f t="shared" ca="1" si="19"/>
        <v>97021104.077983707</v>
      </c>
      <c r="E245" s="36">
        <f t="shared" ca="1" si="20"/>
        <v>-17168103.906191263</v>
      </c>
      <c r="F245" s="36">
        <f t="shared" ca="1" si="23"/>
        <v>-1498992334.3231249</v>
      </c>
    </row>
    <row r="246" spans="1:6">
      <c r="A246" s="36">
        <v>30</v>
      </c>
      <c r="B246" s="37">
        <f t="shared" si="18"/>
        <v>43799</v>
      </c>
      <c r="C246" s="36">
        <f t="shared" ca="1" si="22"/>
        <v>79853000.171792448</v>
      </c>
      <c r="D246" s="36">
        <f t="shared" ca="1" si="19"/>
        <v>98209194.361129522</v>
      </c>
      <c r="E246" s="36">
        <f t="shared" ca="1" si="20"/>
        <v>-18356194.189337067</v>
      </c>
      <c r="F246" s="36">
        <f t="shared" ca="1" si="23"/>
        <v>-1597201528.6842544</v>
      </c>
    </row>
    <row r="247" spans="1:6">
      <c r="A247" s="36">
        <v>31</v>
      </c>
      <c r="B247" s="37">
        <f t="shared" si="18"/>
        <v>43829</v>
      </c>
      <c r="C247" s="36">
        <f t="shared" ca="1" si="22"/>
        <v>79853000.171792448</v>
      </c>
      <c r="D247" s="36">
        <f t="shared" ca="1" si="19"/>
        <v>99411833.628584653</v>
      </c>
      <c r="E247" s="36">
        <f t="shared" ca="1" si="20"/>
        <v>-19558833.456792213</v>
      </c>
      <c r="F247" s="36">
        <f t="shared" ca="1" si="23"/>
        <v>-1696613362.312839</v>
      </c>
    </row>
    <row r="248" spans="1:6">
      <c r="A248" s="36">
        <v>32</v>
      </c>
      <c r="B248" s="37">
        <f t="shared" si="18"/>
        <v>43860</v>
      </c>
      <c r="C248" s="36">
        <f t="shared" ca="1" si="22"/>
        <v>79853000.171792448</v>
      </c>
      <c r="D248" s="36">
        <f t="shared" ca="1" si="19"/>
        <v>100629200.04268868</v>
      </c>
      <c r="E248" s="36">
        <f t="shared" ca="1" si="20"/>
        <v>-20776199.870896239</v>
      </c>
      <c r="F248" s="36">
        <f t="shared" ca="1" si="23"/>
        <v>-1797242562.3555276</v>
      </c>
    </row>
    <row r="249" spans="1:6">
      <c r="A249" s="36">
        <v>33</v>
      </c>
      <c r="B249" s="37">
        <f t="shared" si="18"/>
        <v>43890</v>
      </c>
      <c r="C249" s="36">
        <f t="shared" ca="1" si="22"/>
        <v>79853000.171792448</v>
      </c>
      <c r="D249" s="36">
        <f t="shared" ca="1" si="19"/>
        <v>101861473.94750178</v>
      </c>
      <c r="E249" s="36">
        <f t="shared" ca="1" si="20"/>
        <v>-22008473.775709324</v>
      </c>
      <c r="F249" s="36">
        <f t="shared" ca="1" si="23"/>
        <v>-1899104036.3030295</v>
      </c>
    </row>
    <row r="250" spans="1:6">
      <c r="A250" s="36">
        <v>34</v>
      </c>
      <c r="B250" s="37">
        <f t="shared" si="18"/>
        <v>43920</v>
      </c>
      <c r="C250" s="36">
        <f t="shared" ca="1" si="22"/>
        <v>79853000.171792448</v>
      </c>
      <c r="D250" s="36">
        <f t="shared" ca="1" si="19"/>
        <v>103108837.8955214</v>
      </c>
      <c r="E250" s="36">
        <f t="shared" ca="1" si="20"/>
        <v>-23255837.723728947</v>
      </c>
      <c r="F250" s="36">
        <f t="shared" ca="1" si="23"/>
        <v>-2002212874.1985509</v>
      </c>
    </row>
    <row r="251" spans="1:6">
      <c r="A251" s="36">
        <v>35</v>
      </c>
      <c r="B251" s="37">
        <f t="shared" si="18"/>
        <v>43951</v>
      </c>
      <c r="C251" s="36">
        <f t="shared" ca="1" si="22"/>
        <v>79853000.171792448</v>
      </c>
      <c r="D251" s="36">
        <f t="shared" ca="1" si="19"/>
        <v>104371476.67472617</v>
      </c>
      <c r="E251" s="36">
        <f t="shared" ca="1" si="20"/>
        <v>-24518476.502933722</v>
      </c>
      <c r="F251" s="36">
        <f t="shared" ca="1" si="23"/>
        <v>-2106584350.8732772</v>
      </c>
    </row>
    <row r="252" spans="1:6">
      <c r="A252" s="36">
        <v>36</v>
      </c>
      <c r="B252" s="37">
        <f t="shared" si="18"/>
        <v>43981</v>
      </c>
      <c r="C252" s="36">
        <f t="shared" ca="1" si="22"/>
        <v>79853000.171792448</v>
      </c>
      <c r="D252" s="36">
        <f t="shared" ca="1" si="19"/>
        <v>105649577.33595087</v>
      </c>
      <c r="E252" s="36">
        <f t="shared" ca="1" si="20"/>
        <v>-25796577.164158419</v>
      </c>
      <c r="F252" s="36">
        <f t="shared" ca="1" si="23"/>
        <v>-2212233928.209228</v>
      </c>
    </row>
    <row r="253" spans="1:6">
      <c r="A253" s="36">
        <v>37</v>
      </c>
      <c r="B253" s="37">
        <f t="shared" si="18"/>
        <v>44012</v>
      </c>
      <c r="C253" s="36">
        <f t="shared" ca="1" si="22"/>
        <v>79853000.171792448</v>
      </c>
      <c r="D253" s="36">
        <f t="shared" ca="1" si="19"/>
        <v>106943329.22059664</v>
      </c>
      <c r="E253" s="36">
        <f t="shared" ca="1" si="20"/>
        <v>-27090329.048804186</v>
      </c>
      <c r="F253" s="36">
        <f t="shared" ca="1" si="23"/>
        <v>-2319177257.4298248</v>
      </c>
    </row>
    <row r="254" spans="1:6">
      <c r="A254" s="36">
        <v>38</v>
      </c>
      <c r="B254" s="37">
        <f t="shared" si="18"/>
        <v>44042</v>
      </c>
      <c r="C254" s="36">
        <f t="shared" ca="1" si="22"/>
        <v>79853000.171792448</v>
      </c>
      <c r="D254" s="36">
        <f t="shared" ca="1" si="19"/>
        <v>108252923.98868056</v>
      </c>
      <c r="E254" s="36">
        <f t="shared" ca="1" si="20"/>
        <v>-28399923.816888113</v>
      </c>
      <c r="F254" s="36">
        <f t="shared" ca="1" si="23"/>
        <v>-2427430181.4185052</v>
      </c>
    </row>
    <row r="255" spans="1:6">
      <c r="A255" s="36">
        <v>39</v>
      </c>
      <c r="B255" s="37">
        <f t="shared" si="18"/>
        <v>44073</v>
      </c>
      <c r="C255" s="36">
        <f t="shared" ca="1" si="22"/>
        <v>79853000.171792448</v>
      </c>
      <c r="D255" s="36">
        <f t="shared" ca="1" si="19"/>
        <v>109578555.64722873</v>
      </c>
      <c r="E255" s="36">
        <f t="shared" ca="1" si="20"/>
        <v>-29725555.475436289</v>
      </c>
      <c r="F255" s="36">
        <f t="shared" ca="1" si="23"/>
        <v>-2537008737.0657339</v>
      </c>
    </row>
    <row r="256" spans="1:6">
      <c r="A256" s="36">
        <v>40</v>
      </c>
      <c r="B256" s="37">
        <f t="shared" si="18"/>
        <v>44104</v>
      </c>
      <c r="C256" s="36">
        <f t="shared" ca="1" si="22"/>
        <v>79853000.171792448</v>
      </c>
      <c r="D256" s="36">
        <f t="shared" ca="1" si="19"/>
        <v>110920420.57901698</v>
      </c>
      <c r="E256" s="36">
        <f t="shared" ca="1" si="20"/>
        <v>-31067420.407224536</v>
      </c>
      <c r="F256" s="36">
        <f t="shared" ca="1" si="23"/>
        <v>-2647929157.6447511</v>
      </c>
    </row>
    <row r="257" spans="1:6">
      <c r="A257" s="36">
        <v>41</v>
      </c>
      <c r="B257" s="37">
        <f t="shared" si="18"/>
        <v>44134</v>
      </c>
      <c r="C257" s="36">
        <f t="shared" ca="1" si="22"/>
        <v>79853000.171792448</v>
      </c>
      <c r="D257" s="36">
        <f t="shared" ca="1" si="19"/>
        <v>112278717.57166356</v>
      </c>
      <c r="E257" s="36">
        <f t="shared" ca="1" si="20"/>
        <v>-32425717.399871118</v>
      </c>
      <c r="F257" s="36">
        <f t="shared" ca="1" si="23"/>
        <v>-2760207875.2164145</v>
      </c>
    </row>
    <row r="258" spans="1:6">
      <c r="A258" s="36">
        <v>42</v>
      </c>
      <c r="B258" s="37">
        <f t="shared" si="18"/>
        <v>44165</v>
      </c>
      <c r="C258" s="36">
        <f t="shared" ca="1" si="22"/>
        <v>79853000.171792448</v>
      </c>
      <c r="D258" s="36">
        <f t="shared" ca="1" si="19"/>
        <v>113653647.84707811</v>
      </c>
      <c r="E258" s="36">
        <f t="shared" ca="1" si="20"/>
        <v>-33800647.67528566</v>
      </c>
      <c r="F258" s="36">
        <f t="shared" ca="1" si="23"/>
        <v>-2873861523.0634928</v>
      </c>
    </row>
    <row r="259" spans="1:6">
      <c r="A259" s="36">
        <v>43</v>
      </c>
      <c r="B259" s="37">
        <f t="shared" si="18"/>
        <v>44195</v>
      </c>
      <c r="C259" s="36">
        <f t="shared" ca="1" si="22"/>
        <v>79853000.171792448</v>
      </c>
      <c r="D259" s="36">
        <f t="shared" ca="1" si="19"/>
        <v>115045415.09127122</v>
      </c>
      <c r="E259" s="36">
        <f t="shared" ca="1" si="20"/>
        <v>-35192414.919478774</v>
      </c>
      <c r="F259" s="36">
        <f t="shared" ca="1" si="23"/>
        <v>-2988906938.1547642</v>
      </c>
    </row>
    <row r="260" spans="1:6">
      <c r="A260" s="36">
        <v>44</v>
      </c>
      <c r="B260" s="37">
        <f t="shared" si="18"/>
        <v>44226</v>
      </c>
      <c r="C260" s="36">
        <f t="shared" ca="1" si="22"/>
        <v>79853000.171792448</v>
      </c>
      <c r="D260" s="36">
        <f t="shared" ca="1" si="19"/>
        <v>116454225.48452908</v>
      </c>
      <c r="E260" s="36">
        <f t="shared" ca="1" si="20"/>
        <v>-36601225.31273663</v>
      </c>
      <c r="F260" s="36">
        <f t="shared" ca="1" si="23"/>
        <v>-3105361163.6392932</v>
      </c>
    </row>
    <row r="261" spans="1:6">
      <c r="A261" s="36">
        <v>45</v>
      </c>
      <c r="B261" s="37">
        <f t="shared" si="18"/>
        <v>44255</v>
      </c>
      <c r="C261" s="36">
        <f t="shared" ca="1" si="22"/>
        <v>79853000.171792448</v>
      </c>
      <c r="D261" s="36">
        <f t="shared" ca="1" si="19"/>
        <v>117880287.73195753</v>
      </c>
      <c r="E261" s="36">
        <f t="shared" ca="1" si="20"/>
        <v>-38027287.560165085</v>
      </c>
      <c r="F261" s="36">
        <f t="shared" ca="1" si="23"/>
        <v>-3223241451.3712506</v>
      </c>
    </row>
    <row r="262" spans="1:6">
      <c r="A262" s="36">
        <v>46</v>
      </c>
      <c r="B262" s="37">
        <f t="shared" si="18"/>
        <v>44285</v>
      </c>
      <c r="C262" s="36">
        <f t="shared" ca="1" si="22"/>
        <v>79853000.171792448</v>
      </c>
      <c r="D262" s="36">
        <f t="shared" ca="1" si="19"/>
        <v>119323813.09440032</v>
      </c>
      <c r="E262" s="36">
        <f t="shared" ca="1" si="20"/>
        <v>-39470812.922607861</v>
      </c>
      <c r="F262" s="36">
        <f t="shared" ca="1" si="23"/>
        <v>-3342565264.465651</v>
      </c>
    </row>
    <row r="263" spans="1:6">
      <c r="A263" s="36">
        <v>47</v>
      </c>
      <c r="B263" s="37">
        <f t="shared" si="18"/>
        <v>44316</v>
      </c>
      <c r="C263" s="36">
        <f t="shared" ca="1" si="22"/>
        <v>79853000.171792448</v>
      </c>
      <c r="D263" s="36">
        <f t="shared" ca="1" si="19"/>
        <v>120785015.41973576</v>
      </c>
      <c r="E263" s="36">
        <f t="shared" ca="1" si="20"/>
        <v>-40932015.247943319</v>
      </c>
      <c r="F263" s="36">
        <f t="shared" ca="1" si="23"/>
        <v>-3463350279.8853869</v>
      </c>
    </row>
    <row r="264" spans="1:6">
      <c r="A264" s="36">
        <v>48</v>
      </c>
      <c r="B264" s="37">
        <f t="shared" si="18"/>
        <v>44346</v>
      </c>
      <c r="C264" s="36">
        <f t="shared" ca="1" si="22"/>
        <v>79853000.171792448</v>
      </c>
      <c r="D264" s="36">
        <f t="shared" ca="1" si="19"/>
        <v>122264111.1745569</v>
      </c>
      <c r="E264" s="36">
        <f t="shared" ca="1" si="20"/>
        <v>-42411111.002764449</v>
      </c>
      <c r="F264" s="36">
        <f t="shared" ca="1" si="23"/>
        <v>-3585614391.0599437</v>
      </c>
    </row>
    <row r="265" spans="1:6">
      <c r="A265" s="36">
        <v>49</v>
      </c>
      <c r="B265" s="37">
        <f t="shared" si="18"/>
        <v>44377</v>
      </c>
      <c r="C265" s="36">
        <f t="shared" ca="1" si="22"/>
        <v>79853000.171792448</v>
      </c>
      <c r="D265" s="36">
        <f t="shared" ca="1" si="19"/>
        <v>123761319.47623929</v>
      </c>
      <c r="E265" s="36">
        <f t="shared" ca="1" si="20"/>
        <v>-43908319.304446846</v>
      </c>
      <c r="F265" s="36">
        <f t="shared" ca="1" si="23"/>
        <v>-3709375710.5361829</v>
      </c>
    </row>
    <row r="266" spans="1:6">
      <c r="A266" s="36">
        <v>50</v>
      </c>
      <c r="B266" s="37">
        <f t="shared" si="18"/>
        <v>44407</v>
      </c>
      <c r="C266" s="36">
        <f t="shared" ca="1" si="22"/>
        <v>79853000.171792448</v>
      </c>
      <c r="D266" s="36">
        <f t="shared" ca="1" si="19"/>
        <v>125276862.12540185</v>
      </c>
      <c r="E266" s="36">
        <f t="shared" ca="1" si="20"/>
        <v>-45423861.953609399</v>
      </c>
      <c r="F266" s="36">
        <f t="shared" ca="1" si="23"/>
        <v>-3834652572.6615849</v>
      </c>
    </row>
    <row r="267" spans="1:6">
      <c r="A267" s="36">
        <v>51</v>
      </c>
      <c r="B267" s="37">
        <f t="shared" si="18"/>
        <v>44438</v>
      </c>
      <c r="C267" s="36">
        <f t="shared" ca="1" si="22"/>
        <v>79853000.171792448</v>
      </c>
      <c r="D267" s="36">
        <f t="shared" ca="1" si="19"/>
        <v>126810963.63876487</v>
      </c>
      <c r="E267" s="36">
        <f t="shared" ca="1" si="20"/>
        <v>-46957963.466972426</v>
      </c>
      <c r="F267" s="36">
        <f t="shared" ca="1" si="23"/>
        <v>-3961463536.3003497</v>
      </c>
    </row>
    <row r="268" spans="1:6">
      <c r="A268" s="36">
        <v>52</v>
      </c>
      <c r="B268" s="37">
        <f t="shared" si="18"/>
        <v>44469</v>
      </c>
      <c r="C268" s="36">
        <f t="shared" ca="1" si="22"/>
        <v>79853000.171792448</v>
      </c>
      <c r="D268" s="36">
        <f t="shared" ca="1" si="19"/>
        <v>128363851.28241065</v>
      </c>
      <c r="E268" s="36">
        <f t="shared" ca="1" si="20"/>
        <v>-48510851.110618211</v>
      </c>
      <c r="F268" s="36">
        <f t="shared" ca="1" si="23"/>
        <v>-4089827387.5827603</v>
      </c>
    </row>
    <row r="269" spans="1:6">
      <c r="A269" s="36">
        <v>53</v>
      </c>
      <c r="B269" s="37">
        <f t="shared" si="18"/>
        <v>44499</v>
      </c>
      <c r="C269" s="36">
        <f t="shared" ca="1" si="22"/>
        <v>79853000.171792448</v>
      </c>
      <c r="D269" s="36">
        <f t="shared" ca="1" si="19"/>
        <v>129935755.10545129</v>
      </c>
      <c r="E269" s="36">
        <f t="shared" ca="1" si="20"/>
        <v>-50082754.933658838</v>
      </c>
      <c r="F269" s="36">
        <f t="shared" ca="1" si="23"/>
        <v>-4219763142.6882114</v>
      </c>
    </row>
    <row r="270" spans="1:6">
      <c r="A270" s="36">
        <v>54</v>
      </c>
      <c r="B270" s="37">
        <f t="shared" si="18"/>
        <v>44530</v>
      </c>
      <c r="C270" s="36">
        <f t="shared" ca="1" si="22"/>
        <v>79853000.171792448</v>
      </c>
      <c r="D270" s="36">
        <f t="shared" ca="1" si="19"/>
        <v>131526907.97410876</v>
      </c>
      <c r="E270" s="36">
        <f t="shared" ca="1" si="20"/>
        <v>-51673907.802316315</v>
      </c>
      <c r="F270" s="36">
        <f t="shared" ca="1" si="23"/>
        <v>-4351290050.6623201</v>
      </c>
    </row>
    <row r="271" spans="1:6">
      <c r="A271" s="36">
        <v>55</v>
      </c>
      <c r="B271" s="37">
        <f t="shared" si="18"/>
        <v>44560</v>
      </c>
      <c r="C271" s="36">
        <f t="shared" ca="1" si="22"/>
        <v>79853000.171792448</v>
      </c>
      <c r="D271" s="36">
        <f t="shared" ca="1" si="19"/>
        <v>133137545.60621247</v>
      </c>
      <c r="E271" s="36">
        <f t="shared" ca="1" si="20"/>
        <v>-53284545.434420019</v>
      </c>
      <c r="F271" s="36">
        <f t="shared" ca="1" si="23"/>
        <v>-4484427596.2685328</v>
      </c>
    </row>
    <row r="272" spans="1:6">
      <c r="A272" s="36">
        <v>56</v>
      </c>
      <c r="B272" s="37">
        <f t="shared" si="18"/>
        <v>44591</v>
      </c>
      <c r="C272" s="36">
        <f t="shared" ca="1" si="22"/>
        <v>79853000.171792448</v>
      </c>
      <c r="D272" s="36">
        <f t="shared" ca="1" si="19"/>
        <v>134767906.60611904</v>
      </c>
      <c r="E272" s="36">
        <f t="shared" ca="1" si="20"/>
        <v>-54914906.434326604</v>
      </c>
      <c r="F272" s="36">
        <f t="shared" ca="1" si="23"/>
        <v>-4619195502.8746519</v>
      </c>
    </row>
    <row r="273" spans="1:6">
      <c r="A273" s="36">
        <v>57</v>
      </c>
      <c r="B273" s="37">
        <f t="shared" si="18"/>
        <v>44620</v>
      </c>
      <c r="C273" s="36">
        <f t="shared" ca="1" si="22"/>
        <v>79853000.171792448</v>
      </c>
      <c r="D273" s="36">
        <f t="shared" ca="1" si="19"/>
        <v>136418232.50005996</v>
      </c>
      <c r="E273" s="36">
        <f t="shared" ca="1" si="20"/>
        <v>-56565232.328267507</v>
      </c>
      <c r="F273" s="36">
        <f t="shared" ca="1" si="23"/>
        <v>-4755613735.374712</v>
      </c>
    </row>
    <row r="274" spans="1:6">
      <c r="A274" s="36">
        <v>58</v>
      </c>
      <c r="B274" s="37">
        <f t="shared" si="18"/>
        <v>44650</v>
      </c>
      <c r="C274" s="36">
        <f t="shared" ca="1" si="22"/>
        <v>79853000.171792448</v>
      </c>
      <c r="D274" s="36">
        <f t="shared" ca="1" si="19"/>
        <v>138088767.77192175</v>
      </c>
      <c r="E274" s="36">
        <f t="shared" ca="1" si="20"/>
        <v>-58235767.600129306</v>
      </c>
      <c r="F274" s="36">
        <f t="shared" ca="1" si="23"/>
        <v>-4893702503.1466341</v>
      </c>
    </row>
    <row r="275" spans="1:6">
      <c r="A275" s="36">
        <v>59</v>
      </c>
      <c r="B275" s="37">
        <f t="shared" si="18"/>
        <v>44681</v>
      </c>
      <c r="C275" s="36">
        <f t="shared" ca="1" si="22"/>
        <v>79853000.171792448</v>
      </c>
      <c r="D275" s="36">
        <f t="shared" ca="1" si="19"/>
        <v>139779759.89946473</v>
      </c>
      <c r="E275" s="36">
        <f t="shared" ca="1" si="20"/>
        <v>-59926759.727672279</v>
      </c>
      <c r="F275" s="36">
        <f t="shared" ca="1" si="23"/>
        <v>-5033482263.0460987</v>
      </c>
    </row>
    <row r="276" spans="1:6">
      <c r="A276" s="36">
        <v>60</v>
      </c>
      <c r="B276" s="37">
        <f t="shared" si="18"/>
        <v>44711</v>
      </c>
      <c r="C276" s="36">
        <f t="shared" ca="1" si="22"/>
        <v>79853000.171792448</v>
      </c>
      <c r="D276" s="36">
        <f t="shared" ca="1" si="19"/>
        <v>141491459.39098486</v>
      </c>
      <c r="E276" s="36">
        <f t="shared" ca="1" si="20"/>
        <v>-61638459.219192423</v>
      </c>
      <c r="F276" s="36">
        <f t="shared" ca="1" si="23"/>
        <v>-5174973722.4370832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2023-02-22T04:01:19Z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