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connections+xml" PartName="/xl/connections.xml"/>
  <Override ContentType="application/binary" PartName="/xl/metadata"/>
  <Override ContentType="application/vnd.openxmlformats-officedocument.spreadsheetml.queryTable+xml" PartName="/xl/queryTables/queryTable1.xml"/>
  <Override ContentType="application/vnd.openxmlformats-officedocument.spreadsheetml.queryTable+xml" PartName="/xl/queryTables/queryTable2.xml"/>
  <Override ContentType="application/vnd.openxmlformats-officedocument.spreadsheetml.queryTable+xml" PartName="/xl/queryTables/queryTable3.xml"/>
  <Override ContentType="application/vnd.openxmlformats-officedocument.spreadsheetml.queryTable+xml" PartName="/xl/queryTables/queryTable4.xml"/>
  <Override ContentType="application/vnd.openxmlformats-officedocument.spreadsheetml.queryTable+xml" PartName="/xl/queryTables/queryTable5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3.xml"/>
  <Override ContentType="application/vnd.openxmlformats-officedocument.spreadsheetml.table+xml" PartName="/xl/tables/table4.xml"/>
  <Override ContentType="application/vnd.openxmlformats-officedocument.spreadsheetml.table+xml" PartName="/xl/tables/table5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7" rupBuild="14420"/>
  <workbookPr/>
  <mc:AlternateContent>
    <mc:Choice Requires="x15">
      <x15ac:absPath xmlns:x15ac="http://schemas.microsoft.com/office/spreadsheetml/2010/11/ac" url="C:\Users\fendy.tio\git\NAP-CF4W-UF-NEW\Simulasi\"/>
    </mc:Choice>
  </mc:AlternateContent>
  <bookViews>
    <workbookView windowHeight="7350" windowWidth="20490" xWindow="0" yWindow="0"/>
  </bookViews>
  <sheets>
    <sheet name="SIMULASI TAX PERSONAL NEW" r:id="rId1" sheetId="1"/>
    <sheet name="SIMULASI TAX COMPANY NEW" r:id="rId2" sheetId="2"/>
    <sheet name="DB" r:id="rId3" sheetId="3"/>
  </sheets>
  <definedNames>
    <definedName hidden="1" localSheetId="2" name="ExternalData_1">DB!$A$2:$E$3</definedName>
    <definedName hidden="1" localSheetId="0" name="ExternalData_1">'SIMULASI TAX PERSONAL NEW'!$B$23:$F$27</definedName>
    <definedName hidden="1" localSheetId="2" name="ExternalData_2">DB!$A$10:$B$11</definedName>
    <definedName hidden="1" localSheetId="2" name="ExternalData_3">DB!$A$14:$B$15</definedName>
    <definedName hidden="1" localSheetId="2" name="ExternalData_4">DB!$A$5:$F$7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6" roundtripDataSignature="AMtx7mgwQg3XN9AFvUBz+VCnsi2qtqD8IQ=="/>
    </ext>
  </extLst>
</workbook>
</file>

<file path=xl/calcChain.xml><?xml version="1.0" encoding="utf-8"?>
<calcChain xmlns="http://schemas.openxmlformats.org/spreadsheetml/2006/main">
  <c i="1" l="1" r="E8"/>
  <c i="1" r="C8"/>
  <c i="1" l="1" r="E10"/>
  <c i="1" r="F33"/>
  <c i="1" r="F20"/>
  <c i="2" r="N21"/>
  <c i="1" l="1" r="F40"/>
  <c i="1" r="F39"/>
  <c i="1" r="F38"/>
  <c i="1" r="F37"/>
  <c i="1" r="D37"/>
  <c i="1" r="D38" s="1"/>
  <c i="1" l="1" r="C39"/>
  <c i="1" r="D39"/>
  <c i="1" r="C40" s="1"/>
  <c i="1" r="C38"/>
  <c i="1" l="1" r="C20"/>
  <c i="1" l="1" r="K23"/>
  <c i="1" r="E37"/>
  <c i="1" r="E40"/>
  <c i="1" r="E38"/>
  <c i="1" r="E39"/>
  <c i="2" r="F23"/>
  <c i="2" r="E23"/>
  <c i="1" r="C21"/>
  <c i="2" l="1" r="C23"/>
  <c i="2" r="C20"/>
  <c i="2" r="F19"/>
  <c i="2" r="C19"/>
  <c i="2" r="D23"/>
  <c i="2" l="1" r="F31"/>
  <c i="2" r="E31"/>
  <c i="2" r="D31"/>
  <c i="2" r="C31"/>
  <c i="1" r="K36"/>
  <c i="1" l="1" r="K48"/>
  <c i="1" r="L36"/>
  <c i="1" r="L48" s="1"/>
  <c i="1" r="N23"/>
  <c i="2" l="1" r="K30"/>
  <c i="2" r="L30" s="1"/>
  <c i="2" r="M30" s="1"/>
  <c i="2" r="K21"/>
  <c i="2" r="E10"/>
  <c i="2" r="C10"/>
  <c i="1" r="K26"/>
  <c i="1" r="K25"/>
  <c i="1" r="K24"/>
  <c i="1" r="L23"/>
  <c i="1" r="C10"/>
  <c i="1" l="1" r="L24"/>
  <c i="1" r="M24" s="1"/>
  <c i="1" r="O24" s="1"/>
  <c i="1" r="N24"/>
  <c i="1" r="L26"/>
  <c i="1" r="M26" s="1"/>
  <c i="1" r="O26" s="1"/>
  <c i="1" r="N26"/>
  <c i="1" r="L25"/>
  <c i="1" r="M25" s="1"/>
  <c i="1" r="O25" s="1"/>
  <c i="1" r="N25"/>
  <c i="1" r="M23"/>
  <c i="1" r="O23" s="1"/>
  <c i="2" r="N30"/>
  <c i="2" r="N31" s="1"/>
  <c i="2" r="E12" s="1"/>
  <c i="2" r="O30"/>
  <c i="2" r="O31" s="1"/>
  <c i="1" r="M36"/>
  <c i="1" r="N36"/>
  <c i="1" r="N48" s="1"/>
  <c i="1" r="K27"/>
  <c i="2" r="K22"/>
  <c i="2" r="L21"/>
  <c i="2" r="N22" s="1"/>
  <c i="2" r="C12" s="1"/>
  <c i="2" r="K31"/>
  <c i="1" l="1" r="P26"/>
  <c i="1" r="Q26" s="1"/>
  <c i="1" r="P25"/>
  <c i="1" r="Q25" s="1"/>
  <c i="1" r="P23"/>
  <c i="1" r="Q23" s="1"/>
  <c i="1" r="O27"/>
  <c i="1" r="O36"/>
  <c i="1" r="P24"/>
  <c i="1" r="Q24" s="1"/>
  <c i="2" r="L31"/>
  <c i="2" r="E11" s="1"/>
  <c i="2" r="L22"/>
  <c i="2" r="C11" s="1"/>
  <c i="2" r="M21"/>
  <c i="1" r="K37"/>
  <c i="1" r="K49" s="1"/>
  <c i="1" r="L27"/>
  <c i="1" r="C11" s="1"/>
  <c i="1" r="N27"/>
  <c i="1" r="C12" s="1"/>
  <c i="1" l="1" r="P36"/>
  <c i="1" r="M48" s="1"/>
  <c i="2" r="O21"/>
  <c i="2" r="O22" s="1"/>
  <c i="1" r="L37"/>
  <c i="1" r="L49" s="1"/>
  <c i="1" r="M27"/>
  <c i="1" r="K39"/>
  <c i="1" r="K51" s="1"/>
  <c i="1" r="K38"/>
  <c i="1" r="K50" s="1"/>
  <c i="2" r="M22"/>
  <c i="2" r="M31"/>
  <c i="2" r="E8" s="1"/>
  <c i="2" r="P30"/>
  <c i="2" r="Q30" s="1"/>
  <c i="1" l="1" r="N37"/>
  <c i="1" r="N49" s="1"/>
  <c i="2" r="C8"/>
  <c i="1" r="Q36"/>
  <c i="1" r="Q48" s="1"/>
  <c i="1" r="O48"/>
  <c i="2" r="P21"/>
  <c i="2" r="P22" s="1"/>
  <c i="2" r="C13" s="1"/>
  <c i="1" r="K52"/>
  <c i="1" r="P48"/>
  <c i="1" r="L38"/>
  <c i="1" r="L50" s="1"/>
  <c i="1" r="L39"/>
  <c i="1" r="M37"/>
  <c i="2" r="P31"/>
  <c i="2" r="E13" s="1"/>
  <c i="2" r="Q31"/>
  <c i="2" r="E14" s="1"/>
  <c i="1" r="K40"/>
  <c i="1" r="P27"/>
  <c i="1" r="C13" s="1"/>
  <c i="1" r="Q27"/>
  <c i="1" r="C14" s="1"/>
  <c i="1" l="1" r="N38"/>
  <c i="1" r="N50" s="1"/>
  <c i="1" r="L51"/>
  <c i="1" r="L52" s="1"/>
  <c i="1" r="E11" s="1"/>
  <c i="1" r="N39"/>
  <c i="1" r="N51" s="1"/>
  <c i="2" r="Q21"/>
  <c i="2" r="Q22" s="1"/>
  <c i="2" r="C14" s="1"/>
  <c i="1" r="M38"/>
  <c i="1" r="M39"/>
  <c i="1" r="M51" s="1"/>
  <c i="1" r="O37"/>
  <c i="1" r="L40"/>
  <c i="1" l="1" r="N40"/>
  <c i="1" r="N52"/>
  <c i="1" r="E12" s="1"/>
  <c i="1" r="P37"/>
  <c i="1" r="O49" s="1"/>
  <c i="1" r="O39"/>
  <c i="1" r="O38"/>
  <c i="1" r="M40"/>
  <c i="1" l="1" r="P49"/>
  <c i="1" r="M49"/>
  <c i="1" r="O40"/>
  <c i="1" r="P38"/>
  <c i="1" r="O50" s="1"/>
  <c i="1" r="P39"/>
  <c i="1" r="P51" s="1"/>
  <c i="1" r="Q37"/>
  <c i="1" r="Q49" s="1"/>
  <c i="1" l="1" r="O51"/>
  <c i="1" r="O52" s="1"/>
  <c i="1" r="P50"/>
  <c i="1" r="P52" s="1"/>
  <c i="1" r="M50"/>
  <c i="1" r="M52" s="1"/>
  <c i="1" r="Q38"/>
  <c i="1" r="Q50" s="1"/>
  <c i="1" r="Q39"/>
  <c i="1" r="Q51" s="1"/>
  <c i="1" r="P40"/>
  <c i="1" l="1" r="Q52"/>
  <c i="1" r="E14" s="1"/>
  <c i="1" r="E13"/>
  <c i="1" r="Q40"/>
</calcChain>
</file>

<file path=xl/connections.xml><?xml version="1.0" encoding="utf-8"?>
<connections xmlns="http://schemas.openxmlformats.org/spreadsheetml/2006/main">
  <connection id="1" keepAlive="1" name="Query - r3db-server ad-ins com\r3: TAX" description="Connection to the 'r3db-server ad-ins com\r3: TAX' query in the workbook." type="5" refreshedVersion="0" background="1">
    <dbPr connection="Provider=Microsoft.Mashup.OleDb.1;Data Source=$Workbook$;Location=&quot;r3db-server ad-ins com\r3: TAX&quot;" command="SELECT * FROM [r3db-server ad-ins com\r3: TAX]"/>
  </connection>
  <connection id="2" keepAlive="1" name="Query - r3db-server ad-ins com\r3: TAX (2)" description="Connection to the 'r3db-server ad-ins com\r3: TAX (2)' query in the workbook." type="5" refreshedVersion="6" background="1" saveData="1">
    <dbPr connection="Provider=Microsoft.Mashup.OleDb.1;Data Source=$Workbook$;Location=&quot;r3db-server ad-ins com\r3: TAX (2)&quot;" command="SELECT * FROM [r3db-server ad-ins com\r3: TAX (2)]"/>
  </connection>
  <connection id="3" keepAlive="1" name="Query - r3db-server ad-ins com\r3: TAX (3)" description="Connection to the 'r3db-server ad-ins com\r3: TAX (3)' query in the workbook." type="5" refreshedVersion="6" background="1" saveData="1">
    <dbPr connection="Provider=Microsoft.Mashup.OleDb.1;Data Source=$Workbook$;Location=&quot;r3db-server ad-ins com\r3: TAX (3)&quot;" command="SELECT * FROM [r3db-server ad-ins com\r3: TAX (3)]"/>
  </connection>
  <connection id="4" keepAlive="1" name="Query - r3db-server ad-ins com\r3: TAX (4)" description="Connection to the 'r3db-server ad-ins com\r3: TAX (4)' query in the workbook." type="5" refreshedVersion="6" background="1" saveData="1">
    <dbPr connection="Provider=Microsoft.Mashup.OleDb.1;Data Source=$Workbook$;Location=r3db-server ad-ins com\r3: TAX (4);Extended Properties=&quot;&quot;" command="SELECT * FROM [r3db-server ad-ins com\r3: TAX (4)]"/>
  </connection>
  <connection id="5" keepAlive="1" name="Query - r3db-server ad-ins com\r3: TAX (5)" description="Connection to the 'r3db-server ad-ins com\r3: TAX (5)' query in the workbook." type="5" refreshedVersion="6" background="1" saveData="1">
    <dbPr connection="Provider=Microsoft.Mashup.OleDb.1;Data Source=$Workbook$;Location=r3db-server ad-ins com\r3: TAX (5);Extended Properties=&quot;&quot;" command="SELECT * FROM [r3db-server ad-ins com\r3: TAX (5)]"/>
  </connection>
  <connection id="6" keepAlive="1" name="Query - r3db-server ad-ins com\r3: TAX (6)" description="Connection to the 'r3db-server ad-ins com\r3: TAX (6)' query in the workbook." type="5" refreshedVersion="6" background="1" saveData="1">
    <dbPr connection="Provider=Microsoft.Mashup.OleDb.1;Data Source=$Workbook$;Location=r3db-server ad-ins com\r3: TAX (6);Extended Properties=&quot;&quot;" command="SELECT * FROM [r3db-server ad-ins com\r3: TAX (6)]"/>
  </connection>
</connections>
</file>

<file path=xl/sharedStrings.xml><?xml version="1.0" encoding="utf-8"?>
<sst xmlns="http://schemas.openxmlformats.org/spreadsheetml/2006/main" count="162" uniqueCount="60">
  <si>
    <t>NILAI KENA PAJAK</t>
  </si>
  <si>
    <t>NPWP EXIST</t>
  </si>
  <si>
    <t>IS PKP</t>
  </si>
  <si>
    <t>NETT</t>
  </si>
  <si>
    <t>GROSS</t>
  </si>
  <si>
    <t>Total Trx Amt</t>
  </si>
  <si>
    <t>Total Dpp Amt</t>
  </si>
  <si>
    <t>Total Vat Amt</t>
  </si>
  <si>
    <t>Total Disburse</t>
  </si>
  <si>
    <t>Total Expense</t>
  </si>
  <si>
    <t>SETTING PARAMETER NETT (DEFINABLE)</t>
  </si>
  <si>
    <t>BREAKDOWN NETT CALCULATION</t>
  </si>
  <si>
    <t>DPP</t>
  </si>
  <si>
    <t>VAT</t>
  </si>
  <si>
    <t>ROUDING</t>
  </si>
  <si>
    <t>PERSONAL</t>
  </si>
  <si>
    <t>TRX AMT</t>
  </si>
  <si>
    <t>DPP AMT</t>
  </si>
  <si>
    <t>WHT AMOUNT</t>
  </si>
  <si>
    <t>VAT AMOUNT</t>
  </si>
  <si>
    <t>PENALTY AMT</t>
  </si>
  <si>
    <t>TOTAL DISBURSE</t>
  </si>
  <si>
    <t>TOTAL EXPENSE</t>
  </si>
  <si>
    <t>FROM &gt;=</t>
  </si>
  <si>
    <t>TO &lt;=</t>
  </si>
  <si>
    <t>NPWP</t>
  </si>
  <si>
    <t>PENALTY_RATE</t>
  </si>
  <si>
    <t>TIER 1</t>
  </si>
  <si>
    <t>TIER 2</t>
  </si>
  <si>
    <t>TIER 3</t>
  </si>
  <si>
    <t>TIER 4</t>
  </si>
  <si>
    <t>TOTAL</t>
  </si>
  <si>
    <t>SETTING PARAMETER GROSS  (DEFINABLE)</t>
  </si>
  <si>
    <t>BREAKDOWN GROSS CALCULATION</t>
  </si>
  <si>
    <t>PINALTY AMT</t>
  </si>
  <si>
    <t>SETTING PARAMETER  (DEFINABLE)</t>
  </si>
  <si>
    <t>COMPANY</t>
  </si>
  <si>
    <t>DASAR PERHITUNGAN PAJAK BERDASAR DPP</t>
  </si>
  <si>
    <t>Personal</t>
  </si>
  <si>
    <t>Company</t>
  </si>
  <si>
    <t>tier</t>
  </si>
  <si>
    <t>amt_from</t>
  </si>
  <si>
    <t>amt_to</t>
  </si>
  <si>
    <t>tax_rate_prcnt</t>
  </si>
  <si>
    <t>PENALTY_RATE_PRCNT</t>
  </si>
  <si>
    <t>PARTIAL_TAXABLE_PRCNT</t>
  </si>
  <si>
    <t>ROUNDING_AMT</t>
  </si>
  <si>
    <t>Column1</t>
  </si>
  <si>
    <t>2</t>
  </si>
  <si>
    <t>TAX_TYPE_DESCR</t>
  </si>
  <si>
    <t>TAX_RATE_PRCNT</t>
  </si>
  <si>
    <t>With Holding Tax</t>
  </si>
  <si>
    <t>Value Added Tax</t>
  </si>
  <si>
    <t>TOTAL COM AMT</t>
  </si>
  <si>
    <t>wht</t>
  </si>
  <si>
    <t>vat</t>
  </si>
  <si>
    <t>disburse</t>
  </si>
  <si>
    <t>expense</t>
  </si>
  <si>
    <t>Total Wht Amt</t>
  </si>
  <si>
    <t>IS VAT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</si>
</sst>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9">
    <font>
      <sz val="11"/>
      <color theme="1"/>
      <name val="Arial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Arial"/>
      <family val="2"/>
    </font>
    <font>
      <b/>
      <sz val="11"/>
      <color rgb="FFFF0000"/>
      <name val="Calibri"/>
      <family val="2"/>
    </font>
    <font>
      <sz val="11"/>
      <color rgb="FF000000"/>
      <name val="Arial"/>
      <family val="2"/>
    </font>
    <font>
      <b/>
      <sz val="11"/>
      <color theme="1"/>
      <name val="Calibri"/>
    </font>
    <font>
      <b/>
      <sz val="11"/>
      <color theme="1"/>
      <name val="Calibri"/>
      <charset val="134"/>
    </font>
    <font>
      <sz val="11"/>
      <color theme="1"/>
      <name val="Calibri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99"/>
        <bgColor rgb="FFFFFF99"/>
      </patternFill>
    </fill>
    <fill>
      <patternFill patternType="solid">
        <fgColor rgb="FFD8D8D8"/>
        <bgColor rgb="FFD8D8D8"/>
      </patternFill>
    </fill>
    <fill>
      <patternFill patternType="solid">
        <fgColor rgb="FFBFBFBF"/>
        <bgColor rgb="FFBFBFBF"/>
      </patternFill>
    </fill>
  </fills>
  <borders count="17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 style="thin">
        <color rgb="FF9CC2E5"/>
      </top>
      <bottom style="thin">
        <color rgb="FF9CC2E5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double">
        <color indexed="64"/>
      </bottom>
      <diagonal/>
    </border>
  </borders>
  <cellStyleXfs count="1">
    <xf borderId="0" fillId="0" fontId="0" numFmtId="0"/>
  </cellStyleXfs>
  <cellXfs count="65">
    <xf borderId="0" fillId="0" fontId="0" numFmtId="0" xfId="0"/>
    <xf applyFont="1" borderId="0" fillId="0" fontId="1" numFmtId="0" xfId="0"/>
    <xf applyBorder="1" applyFill="1" applyFont="1" borderId="1" fillId="2" fontId="2" numFmtId="0" xfId="0"/>
    <xf applyFont="1" borderId="0" fillId="0" fontId="2" numFmtId="0" xfId="0"/>
    <xf applyFont="1" applyNumberFormat="1" borderId="0" fillId="0" fontId="4" numFmtId="43" xfId="0"/>
    <xf applyFont="1" applyNumberFormat="1" borderId="0" fillId="0" fontId="5" numFmtId="43" xfId="0"/>
    <xf applyBorder="1" applyFont="1" borderId="4" fillId="0" fontId="2" numFmtId="0" xfId="0"/>
    <xf applyBorder="1" applyFont="1" borderId="7" fillId="0" fontId="2" numFmtId="0" xfId="0"/>
    <xf applyAlignment="1" applyFont="1" borderId="0" fillId="0" fontId="2" numFmtId="0" xfId="0">
      <alignment vertical="center"/>
    </xf>
    <xf applyBorder="1" applyFill="1" applyFont="1" borderId="1" fillId="3" fontId="2" numFmtId="0" xfId="0"/>
    <xf applyAlignment="1" applyBorder="1" applyFill="1" applyFont="1" borderId="1" fillId="3" fontId="2" numFmtId="0" xfId="0">
      <alignment horizontal="center"/>
    </xf>
    <xf applyAlignment="1" applyBorder="1" applyFill="1" applyFont="1" borderId="12" fillId="4" fontId="2" numFmtId="0" xfId="0">
      <alignment vertical="center"/>
    </xf>
    <xf applyAlignment="1" applyBorder="1" applyFont="1" borderId="13" fillId="0" fontId="2" numFmtId="0" xfId="0">
      <alignment vertical="center"/>
    </xf>
    <xf applyAlignment="1" applyBorder="1" applyFill="1" applyFont="1" borderId="12" fillId="4" fontId="2" numFmtId="0" xfId="0">
      <alignment horizontal="center" vertical="center"/>
    </xf>
    <xf applyBorder="1" applyFont="1" borderId="14" fillId="0" fontId="2" numFmtId="0" xfId="0"/>
    <xf applyAlignment="1" applyBorder="1" applyFont="1" borderId="12" fillId="0" fontId="2" numFmtId="0" xfId="0">
      <alignment vertical="center"/>
    </xf>
    <xf applyFont="1" applyNumberFormat="1" borderId="0" fillId="0" fontId="2" numFmtId="43" xfId="0"/>
    <xf applyFont="1" applyNumberFormat="1" borderId="0" fillId="0" fontId="1" numFmtId="43" xfId="0"/>
    <xf applyBorder="1" applyFill="1" applyFont="1" borderId="1" fillId="2" fontId="1" numFmtId="0" xfId="0"/>
    <xf applyBorder="1" applyFont="1" borderId="4" fillId="0" fontId="1" numFmtId="0" xfId="0"/>
    <xf applyBorder="1" applyFont="1" borderId="5" fillId="0" fontId="1" numFmtId="0" xfId="0"/>
    <xf applyBorder="1" applyFont="1" borderId="9" fillId="0" fontId="1" numFmtId="0" xfId="0"/>
    <xf applyBorder="1" applyFont="1" borderId="10" fillId="0" fontId="1" numFmtId="0" xfId="0"/>
    <xf applyBorder="1" applyFont="1" borderId="11" fillId="0" fontId="1" numFmtId="0" xfId="0"/>
    <xf applyBorder="1" applyFont="1" applyNumberFormat="1" borderId="10" fillId="0" fontId="1" numFmtId="43" xfId="0"/>
    <xf applyFont="1" applyNumberFormat="1" borderId="0" fillId="0" fontId="1" numFmtId="9" xfId="0"/>
    <xf applyAlignment="1" applyFont="1" borderId="0" fillId="0" fontId="1" numFmtId="0" xfId="0">
      <alignment vertical="center"/>
    </xf>
    <xf applyAlignment="1" applyBorder="1" applyFont="1" applyNumberFormat="1" borderId="12" fillId="0" fontId="1" numFmtId="43" xfId="0">
      <alignment vertical="center"/>
    </xf>
    <xf applyAlignment="1" applyBorder="1" applyFont="1" applyNumberFormat="1" borderId="12" fillId="0" fontId="1" numFmtId="10" xfId="0">
      <alignment vertical="center" wrapText="1"/>
    </xf>
    <xf applyAlignment="1" applyBorder="1" applyFont="1" applyNumberFormat="1" borderId="12" fillId="0" fontId="1" numFmtId="10" xfId="0">
      <alignment vertical="center"/>
    </xf>
    <xf applyBorder="1" applyFont="1" applyNumberFormat="1" borderId="14" fillId="0" fontId="1" numFmtId="43" xfId="0"/>
    <xf applyBorder="1" applyFont="1" borderId="7" fillId="0" fontId="1" numFmtId="0" xfId="0"/>
    <xf applyBorder="1" applyFont="1" borderId="15" fillId="0" fontId="1" numFmtId="0" xfId="0"/>
    <xf applyBorder="1" applyFont="1" borderId="8" fillId="0" fontId="1" numFmtId="0" xfId="0"/>
    <xf applyBorder="1" applyFont="1" applyNumberFormat="1" borderId="5" fillId="0" fontId="1" numFmtId="43" xfId="0"/>
    <xf applyFont="1" applyNumberFormat="1" borderId="0" fillId="0" fontId="1" numFmtId="47" xfId="0"/>
    <xf applyBorder="1" applyFont="1" applyNumberFormat="1" borderId="16" fillId="0" fontId="1" numFmtId="43" xfId="0"/>
    <xf applyNumberFormat="1" borderId="0" fillId="0" fontId="0" numFmtId="43" xfId="0"/>
    <xf applyBorder="1" applyFill="1" applyFont="1" borderId="1" fillId="0" fontId="1" numFmtId="0" xfId="0"/>
    <xf applyAlignment="1" applyBorder="1" applyFill="1" applyFont="1" borderId="1" fillId="0" fontId="2" numFmtId="0" xfId="0">
      <alignment vertical="center"/>
    </xf>
    <xf applyAlignment="1" applyBorder="1" applyFill="1" applyFont="1" borderId="1" fillId="0" fontId="2" numFmtId="0" xfId="0">
      <alignment horizontal="center" vertical="center"/>
    </xf>
    <xf applyAlignment="1" applyBorder="1" applyFill="1" applyFont="1" applyNumberFormat="1" borderId="1" fillId="0" fontId="1" numFmtId="43" xfId="0">
      <alignment vertical="center"/>
    </xf>
    <xf applyAlignment="1" applyBorder="1" applyFill="1" applyFont="1" applyNumberFormat="1" borderId="1" fillId="0" fontId="1" numFmtId="10" xfId="0">
      <alignment vertical="center" wrapText="1"/>
    </xf>
    <xf applyAlignment="1" applyBorder="1" applyFill="1" applyFont="1" applyNumberFormat="1" borderId="1" fillId="0" fontId="1" numFmtId="10" xfId="0">
      <alignment vertical="center"/>
    </xf>
    <xf applyBorder="1" applyFill="1" borderId="1" fillId="0" fontId="0" numFmtId="0" xfId="0"/>
    <xf applyBorder="1" applyFill="1" applyFont="1" applyNumberFormat="1" borderId="6" fillId="0" fontId="1" numFmtId="43" xfId="0"/>
    <xf applyNumberFormat="1" borderId="0" fillId="0" fontId="0" numFmtId="0" xfId="0"/>
    <xf applyNumberFormat="1" borderId="0" fillId="0" fontId="0" numFmtId="1" xfId="0"/>
    <xf applyAlignment="1" applyBorder="1" applyFill="1" applyFont="1" applyNumberFormat="1" borderId="1" fillId="0" fontId="2" numFmtId="0" xfId="0">
      <alignment vertical="center"/>
    </xf>
    <xf applyAlignment="1" applyBorder="1" applyFill="1" applyFont="1" applyNumberFormat="1" borderId="1" fillId="0" fontId="6" numFmtId="0" xfId="0">
      <alignment vertical="center"/>
    </xf>
    <xf applyAlignment="1" applyBorder="1" applyFill="1" applyFont="1" applyNumberFormat="1" borderId="1" fillId="0" fontId="6" numFmtId="2" xfId="0">
      <alignment vertical="center"/>
    </xf>
    <xf applyBorder="1" applyFont="1" applyNumberFormat="1" borderId="5" fillId="0" fontId="4" numFmtId="2" xfId="0"/>
    <xf applyBorder="1" applyFont="1" applyNumberFormat="1" borderId="8" fillId="0" fontId="4" numFmtId="2" xfId="0"/>
    <xf applyAlignment="1" applyBorder="1" applyFill="1" applyFont="1" borderId="12" fillId="4" fontId="7" numFmtId="0" xfId="0">
      <alignment vertical="center"/>
    </xf>
    <xf applyAlignment="1" applyBorder="1" applyFill="1" applyFont="1" borderId="12" fillId="4" fontId="7" numFmtId="0" xfId="0">
      <alignment horizontal="center" vertical="center"/>
    </xf>
    <xf applyAlignment="1" applyBorder="1" applyFont="1" borderId="12" fillId="0" fontId="7" numFmtId="0" xfId="0">
      <alignment vertical="center"/>
    </xf>
    <xf applyAlignment="1" applyBorder="1" applyFont="1" applyNumberFormat="1" borderId="12" fillId="0" fontId="8" numFmtId="43" xfId="0">
      <alignment vertical="center"/>
    </xf>
    <xf applyAlignment="1" applyBorder="1" applyFont="1" applyNumberFormat="1" borderId="12" fillId="0" fontId="8" numFmtId="10" xfId="0">
      <alignment vertical="center"/>
    </xf>
    <xf applyAlignment="1" applyBorder="1" applyFont="1" applyNumberFormat="1" borderId="12" fillId="0" fontId="8" numFmtId="10" xfId="0">
      <alignment vertical="center" wrapText="1"/>
    </xf>
    <xf applyAlignment="1" applyBorder="1" applyFill="1" applyFont="1" borderId="2" fillId="3" fontId="2" numFmtId="0" xfId="0">
      <alignment horizontal="center"/>
    </xf>
    <xf applyAlignment="1" applyBorder="1" applyFont="1" borderId="3" fillId="0" fontId="3" numFmtId="0" xfId="0"/>
    <xf applyAlignment="1" applyBorder="1" applyFill="1" applyFont="1" borderId="2" fillId="3" fontId="2" numFmtId="0" xfId="0">
      <alignment horizontal="center" wrapText="1"/>
    </xf>
    <xf applyAlignment="1" applyFont="1" borderId="0" fillId="0" fontId="2" numFmtId="0" xfId="0">
      <alignment horizontal="center"/>
    </xf>
    <xf applyAlignment="1" borderId="0" fillId="0" fontId="0" numFmtId="0" xfId="0"/>
    <xf applyAlignment="1" applyFont="1" borderId="0" fillId="0" fontId="2" numFmtId="0" xfId="0">
      <alignment horizontal="center" wrapText="1"/>
    </xf>
  </cellXfs>
  <cellStyles count="1">
    <cellStyle builtinId="0" name="Normal" xfId="0"/>
  </cellStyles>
  <dxfs count="25">
    <dxf>
      <numFmt formatCode="General" numFmtId="0"/>
    </dxf>
    <dxf>
      <numFmt formatCode="General" numFmtId="0"/>
    </dxf>
    <dxf>
      <numFmt formatCode="General" numFmtId="0"/>
    </dxf>
    <dxf>
      <numFmt formatCode="General" numFmtId="0"/>
    </dxf>
    <dxf>
      <numFmt formatCode="General" numFmtId="0"/>
    </dxf>
    <dxf>
      <numFmt formatCode="General" numFmtId="0"/>
    </dxf>
    <dxf>
      <numFmt formatCode="General" numFmtId="0"/>
    </dxf>
    <dxf>
      <numFmt formatCode="General" numFmtId="0"/>
    </dxf>
    <dxf>
      <numFmt formatCode="General" numFmtId="0"/>
    </dxf>
    <dxf>
      <numFmt formatCode="General" numFmtId="0"/>
    </dxf>
    <dxf>
      <numFmt formatCode="General" numFmtId="0"/>
    </dxf>
    <dxf>
      <numFmt formatCode="General" numFmtId="0"/>
    </dxf>
    <dxf>
      <numFmt formatCode="0" numFmtId="1"/>
    </dxf>
    <dxf>
      <numFmt formatCode="General" numFmtId="0"/>
    </dxf>
    <dxf>
      <numFmt formatCode="General" numFmtId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formatCode="0.00" numFmtId="2"/>
      <fill>
        <patternFill patternType="none">
          <fgColor indexed="64"/>
          <bgColor indexed="65"/>
        </patternFill>
      </fill>
      <alignment horizontal="general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formatCode="0.00" numFmtId="2"/>
      <fill>
        <patternFill patternType="none">
          <fgColor indexed="64"/>
          <bgColor indexed="65"/>
        </patternFill>
      </fill>
      <alignment horizontal="general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formatCode="General" numFmtId="0"/>
      <fill>
        <patternFill patternType="none">
          <fgColor indexed="64"/>
          <bgColor indexed="65"/>
        </patternFill>
      </fill>
      <alignment horizontal="general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formatCode="General" numFmtId="0"/>
      <fill>
        <patternFill patternType="none">
          <fgColor indexed="64"/>
          <bgColor indexed="65"/>
        </patternFill>
      </fill>
      <alignment horizontal="general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formatCode="General" numFmtId="0"/>
      <fill>
        <patternFill patternType="none">
          <fgColor indexed="64"/>
          <bgColor indexed="65"/>
        </patternFill>
      </fill>
      <alignment horizontal="general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indent="0" justifyLastLine="0" readingOrder="0" shrinkToFit="0" textRotation="0" vertical="center" wrapText="0"/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</dxfs>
  <tableStyles count="1">
    <tableStyle count="3" name="SIMULASI TAX PERSONAL NEW-style" pivot="0">
      <tableStyleElement dxfId="24" type="headerRow"/>
      <tableStyleElement dxfId="23" type="firstRowStripe"/>
      <tableStyleElement dxfId="22" type="secondRowStripe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haredStrings.xml" Type="http://schemas.openxmlformats.org/officeDocument/2006/relationships/sharedStrings"/><Relationship Id="rId11" Target="calcChain.xml" Type="http://schemas.openxmlformats.org/officeDocument/2006/relationships/calcChain"/><Relationship Id="rId12" Target="../customXml/item1.xml" Type="http://schemas.openxmlformats.org/officeDocument/2006/relationships/customXml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6" Target="metadata" Type="http://customschemas.google.com/relationships/workbookmetadata"/><Relationship Id="rId7" Target="theme/theme1.xml" Type="http://schemas.openxmlformats.org/officeDocument/2006/relationships/theme"/><Relationship Id="rId8" Target="connections.xml" Type="http://schemas.openxmlformats.org/officeDocument/2006/relationships/connections"/><Relationship Id="rId9" Target="styles.xml" Type="http://schemas.openxmlformats.org/officeDocument/2006/relationships/styles"/></Relationships>
</file>

<file path=xl/queryTables/queryTable1.xml><?xml version="1.0" encoding="utf-8"?>
<queryTable xmlns="http://schemas.openxmlformats.org/spreadsheetml/2006/main" name="ExternalData_1" connectionId="4" autoFormatId="0" applyNumberFormats="0" applyBorderFormats="0" applyFontFormats="1" applyPatternFormats="1" applyAlignmentFormats="0" applyWidthHeightFormats="0">
  <queryTableRefresh preserveSortFilterLayout="0" nextId="6">
    <queryTableFields count="5">
      <queryTableField id="1" name="tier" tableColumnId="26"/>
      <queryTableField id="2" name="amt_from" tableColumnId="27"/>
      <queryTableField id="3" name="amt_to" tableColumnId="28"/>
      <queryTableField id="4" name="Column1" tableColumnId="29"/>
      <queryTableField id="5" name="2" tableColumnId="30"/>
    </queryTableFields>
  </queryTableRefresh>
</queryTable>
</file>

<file path=xl/queryTables/queryTable2.xml><?xml version="1.0" encoding="utf-8"?>
<queryTable xmlns="http://schemas.openxmlformats.org/spreadsheetml/2006/main" name="ExternalData_1" connectionId="2" autoFormatId="0" applyNumberFormats="0" applyBorderFormats="0" applyFontFormats="1" applyPatternFormats="1" applyAlignmentFormats="0" applyWidthHeightFormats="0">
  <queryTableRefresh preserveSortFilterLayout="0" nextId="6">
    <queryTableFields count="5">
      <queryTableField id="1" name="tier" tableColumnId="6"/>
      <queryTableField id="2" name="amt_from" tableColumnId="7"/>
      <queryTableField id="3" name="amt_to" tableColumnId="8"/>
      <queryTableField id="4" name="tax_rate_prcnt" tableColumnId="9"/>
      <queryTableField id="5" name="PENALTY_RATE_PRCNT" tableColumnId="10"/>
    </queryTableFields>
  </queryTableRefresh>
</queryTable>
</file>

<file path=xl/queryTables/queryTable3.xml><?xml version="1.0" encoding="utf-8"?>
<queryTable xmlns="http://schemas.openxmlformats.org/spreadsheetml/2006/main" name="ExternalData_2" connectionId="3" autoFormatId="0" applyNumberFormats="0" applyBorderFormats="0" applyFontFormats="1" applyPatternFormats="1" applyAlignmentFormats="0" applyWidthHeightFormats="0">
  <queryTableRefresh preserveSortFilterLayout="0" nextId="3">
    <queryTableFields count="2">
      <queryTableField id="1" name="PARTIAL_TAXABLE_PRCNT" tableColumnId="3"/>
      <queryTableField id="2" name="ROUNDING_AMT" tableColumnId="4"/>
    </queryTableFields>
  </queryTableRefresh>
</queryTable>
</file>

<file path=xl/queryTables/queryTable4.xml><?xml version="1.0" encoding="utf-8"?>
<queryTable xmlns="http://schemas.openxmlformats.org/spreadsheetml/2006/main" name="ExternalData_3" connectionId="5" autoFormatId="0" applyNumberFormats="0" applyBorderFormats="0" applyFontFormats="1" applyPatternFormats="1" applyAlignmentFormats="0" applyWidthHeightFormats="0">
  <queryTableRefresh preserveSortFilterLayout="0" nextId="3">
    <queryTableFields count="2">
      <queryTableField id="1" name="PARTIAL_TAXABLE_PRCNT" tableColumnId="5"/>
      <queryTableField id="2" name="ROUNDING_AMT" tableColumnId="6"/>
    </queryTableFields>
  </queryTableRefresh>
</queryTable>
</file>

<file path=xl/queryTables/queryTable5.xml><?xml version="1.0" encoding="utf-8"?>
<queryTable xmlns="http://schemas.openxmlformats.org/spreadsheetml/2006/main" name="ExternalData_4" connectionId="6" autoFormatId="0" applyNumberFormats="0" applyBorderFormats="0" applyFontFormats="1" applyPatternFormats="1" applyAlignmentFormats="0" applyWidthHeightFormats="0">
  <queryTableRefresh preserveSortFilterLayout="0" nextId="7">
    <queryTableFields count="6">
      <queryTableField id="1" name="TAX_TYPE_DESCR" tableColumnId="13"/>
      <queryTableField id="2" name="TAX_RATE_PRCNT" tableColumnId="14"/>
      <queryTableField id="3" name="PENALTY_RATE_PRCNT" tableColumnId="15"/>
      <queryTableField id="4" name="PARTIAL_TAXABLE_PRCNT" tableColumnId="16"/>
      <queryTableField id="5" name="amt_from" tableColumnId="17"/>
      <queryTableField id="6" name="amt_to" tableColumnId="18"/>
    </queryTableFields>
  </queryTableRefresh>
</queryTable>
</file>

<file path=xl/tables/_rels/table1.xml.rels><?xml version="1.0" encoding="UTF-8" standalone="no"?><Relationships xmlns="http://schemas.openxmlformats.org/package/2006/relationships"><Relationship Id="rId1" Target="../queryTables/queryTable1.xml" Type="http://schemas.openxmlformats.org/officeDocument/2006/relationships/queryTable"/></Relationships>
</file>

<file path=xl/tables/_rels/table2.xml.rels><?xml version="1.0" encoding="UTF-8" standalone="no"?><Relationships xmlns="http://schemas.openxmlformats.org/package/2006/relationships"><Relationship Id="rId1" Target="../queryTables/queryTable2.xml" Type="http://schemas.openxmlformats.org/officeDocument/2006/relationships/queryTable"/></Relationships>
</file>

<file path=xl/tables/_rels/table3.xml.rels><?xml version="1.0" encoding="UTF-8" standalone="no"?><Relationships xmlns="http://schemas.openxmlformats.org/package/2006/relationships"><Relationship Id="rId1" Target="../queryTables/queryTable3.xml" Type="http://schemas.openxmlformats.org/officeDocument/2006/relationships/queryTable"/></Relationships>
</file>

<file path=xl/tables/_rels/table4.xml.rels><?xml version="1.0" encoding="UTF-8" standalone="no"?><Relationships xmlns="http://schemas.openxmlformats.org/package/2006/relationships"><Relationship Id="rId1" Target="../queryTables/queryTable4.xml" Type="http://schemas.openxmlformats.org/officeDocument/2006/relationships/queryTable"/></Relationships>
</file>

<file path=xl/tables/_rels/table5.xml.rels><?xml version="1.0" encoding="UTF-8" standalone="no"?><Relationships xmlns="http://schemas.openxmlformats.org/package/2006/relationships"><Relationship Id="rId1" Target="../queryTables/queryTable5.xml" Type="http://schemas.openxmlformats.org/officeDocument/2006/relationships/queryTable"/></Relationships>
</file>

<file path=xl/tables/table1.xml><?xml version="1.0" encoding="utf-8"?>
<table xmlns="http://schemas.openxmlformats.org/spreadsheetml/2006/main" dataDxfId="20" displayName="_r3db_server_ad_ins_com\r3__TAX__4" headerRowDxfId="21" id="3" name="_r3db_server_ad_ins_com\r3__TAX__4" ref="B23:F27" tableType="queryTable" totalsRowShown="0">
  <autoFilter ref="B23:F27"/>
  <tableColumns count="5">
    <tableColumn dataDxfId="19" id="26" name="tier" queryTableFieldId="1" uniqueName="26"/>
    <tableColumn dataDxfId="18" id="27" name="amt_from" queryTableFieldId="2" uniqueName="27"/>
    <tableColumn dataDxfId="17" id="28" name="amt_to" queryTableFieldId="3" uniqueName="28"/>
    <tableColumn dataDxfId="16" id="29" name="Column1" queryTableFieldId="4" uniqueName="29"/>
    <tableColumn dataDxfId="15" id="30" name="2" queryTableFieldId="5" uniqueName="30"/>
  </tableColumns>
  <tableStyleInfo name="TableStyleMedium7" showColumnStripes="0" showFirstColumn="0" showLastColumn="0" showRowStripes="1"/>
</table>
</file>

<file path=xl/tables/table2.xml><?xml version="1.0" encoding="utf-8"?>
<table xmlns="http://schemas.openxmlformats.org/spreadsheetml/2006/main" displayName="_r3db_server_ad_ins_com\r3__TAX__2" id="1" name="_r3db_server_ad_ins_com\r3__TAX__2" ref="A2:E3" tableType="queryTable" totalsRowShown="0">
  <autoFilter ref="A2:E3"/>
  <tableColumns count="5">
    <tableColumn dataDxfId="14" id="6" name="tier" queryTableFieldId="1" uniqueName="6"/>
    <tableColumn dataDxfId="13" id="7" name="amt_from" queryTableFieldId="2" uniqueName="7"/>
    <tableColumn dataDxfId="12" id="8" name="amt_to" queryTableFieldId="3" uniqueName="8"/>
    <tableColumn dataDxfId="11" id="9" name="tax_rate_prcnt" queryTableFieldId="4" uniqueName="9"/>
    <tableColumn dataDxfId="10" id="10" name="PENALTY_RATE_PRCNT" queryTableFieldId="5" uniqueName="10"/>
  </tableColumns>
  <tableStyleInfo name="TableStyleMedium7" showColumnStripes="0" showFirstColumn="0" showLastColumn="0" showRowStripes="1"/>
</table>
</file>

<file path=xl/tables/table3.xml><?xml version="1.0" encoding="utf-8"?>
<table xmlns="http://schemas.openxmlformats.org/spreadsheetml/2006/main" displayName="_r3db_server_ad_ins_com\r3__TAX__3" id="2" name="_r3db_server_ad_ins_com\r3__TAX__3" ref="A10:B11" tableType="queryTable" totalsRowShown="0">
  <autoFilter ref="A10:B11"/>
  <tableColumns count="2">
    <tableColumn dataDxfId="9" id="3" name="PARTIAL_TAXABLE_PRCNT" queryTableFieldId="1" uniqueName="3"/>
    <tableColumn dataDxfId="8" id="4" name="ROUNDING_AMT" queryTableFieldId="2" uniqueName="4"/>
  </tableColumns>
  <tableStyleInfo name="TableStyleMedium7" showColumnStripes="0" showFirstColumn="0" showLastColumn="0" showRowStripes="1"/>
</table>
</file>

<file path=xl/tables/table4.xml><?xml version="1.0" encoding="utf-8"?>
<table xmlns="http://schemas.openxmlformats.org/spreadsheetml/2006/main" displayName="_r3db_server_ad_ins_com\r3__TAX__5" id="4" name="_r3db_server_ad_ins_com\r3__TAX__5" ref="A14:B15" tableType="queryTable" totalsRowShown="0">
  <autoFilter ref="A14:B15"/>
  <tableColumns count="2">
    <tableColumn dataDxfId="7" id="5" name="PARTIAL_TAXABLE_PRCNT" queryTableFieldId="1" uniqueName="5"/>
    <tableColumn dataDxfId="6" id="6" name="ROUNDING_AMT" queryTableFieldId="2" uniqueName="6"/>
  </tableColumns>
  <tableStyleInfo name="TableStyleMedium7" showColumnStripes="0" showFirstColumn="0" showLastColumn="0" showRowStripes="1"/>
</table>
</file>

<file path=xl/tables/table5.xml><?xml version="1.0" encoding="utf-8"?>
<table xmlns="http://schemas.openxmlformats.org/spreadsheetml/2006/main" displayName="_r3db_server_ad_ins_com\r3__TAX__6" id="5" name="_r3db_server_ad_ins_com\r3__TAX__6" ref="A5:F7" tableType="queryTable" totalsRowShown="0">
  <autoFilter ref="A5:F7"/>
  <tableColumns count="6">
    <tableColumn dataDxfId="5" id="13" name="TAX_TYPE_DESCR" queryTableFieldId="1" uniqueName="13"/>
    <tableColumn dataDxfId="4" id="14" name="TAX_RATE_PRCNT" queryTableFieldId="2" uniqueName="14"/>
    <tableColumn dataDxfId="3" id="15" name="PENALTY_RATE_PRCNT" queryTableFieldId="3" uniqueName="15"/>
    <tableColumn dataDxfId="2" id="16" name="PARTIAL_TAXABLE_PRCNT" queryTableFieldId="4" uniqueName="16"/>
    <tableColumn dataDxfId="1" id="17" name="amt_from" queryTableFieldId="5" uniqueName="17"/>
    <tableColumn dataDxfId="0" id="18" name="amt_to" queryTableFieldId="6" uniqueName="18"/>
  </tableColumns>
  <tableStyleInfo name="TableStyleMedium7" showColumnStripes="0" showFirstColumn="0" showLastColumn="0" showRowStripes="1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tables/table1.xml" Type="http://schemas.openxmlformats.org/officeDocument/2006/relationships/table"/></Relationships>
</file>

<file path=xl/worksheets/_rels/sheet3.xml.rels><?xml version="1.0" encoding="UTF-8" standalone="no"?><Relationships xmlns="http://schemas.openxmlformats.org/package/2006/relationships"><Relationship Id="rId1" Target="../tables/table2.xml" Type="http://schemas.openxmlformats.org/officeDocument/2006/relationships/table"/><Relationship Id="rId2" Target="../tables/table3.xml" Type="http://schemas.openxmlformats.org/officeDocument/2006/relationships/table"/><Relationship Id="rId3" Target="../tables/table4.xml" Type="http://schemas.openxmlformats.org/officeDocument/2006/relationships/table"/><Relationship Id="rId4" Target="../tables/table5.xml" Type="http://schemas.openxmlformats.org/officeDocument/2006/relationships/table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G1000"/>
  <sheetViews>
    <sheetView tabSelected="1" workbookViewId="0" zoomScaleNormal="100">
      <selection activeCell="E9" sqref="E9"/>
    </sheetView>
  </sheetViews>
  <sheetFormatPr customHeight="1" defaultColWidth="12.625" defaultRowHeight="15"/>
  <cols>
    <col min="1" max="1" customWidth="true" width="7.625" collapsed="true"/>
    <col min="2" max="2" customWidth="true" width="25.5" collapsed="true"/>
    <col min="3" max="3" customWidth="true" width="17.0" collapsed="true"/>
    <col min="4" max="4" customWidth="true" width="20.125" collapsed="true"/>
    <col min="5" max="5" customWidth="true" width="12.75" collapsed="true"/>
    <col min="6" max="6" customWidth="true" width="10.875" collapsed="true"/>
    <col min="7" max="7" bestFit="true" customWidth="true" width="15.0" collapsed="true"/>
    <col min="8" max="8" customWidth="true" width="13.75" collapsed="true"/>
    <col min="9" max="9" customWidth="true" width="14.75" collapsed="true"/>
    <col min="10" max="10" customWidth="true" width="27.375" collapsed="true"/>
    <col min="11" max="11" customWidth="true" width="20.5" collapsed="true"/>
    <col min="12" max="12" customWidth="true" width="19.625" collapsed="true"/>
    <col min="13" max="13" customWidth="true" width="16.5" collapsed="true"/>
    <col min="14" max="14" customWidth="true" width="15.875" collapsed="true"/>
    <col min="15" max="15" customWidth="true" width="16.0" collapsed="true"/>
    <col min="16" max="16" customWidth="true" width="19.75" collapsed="true"/>
    <col min="17" max="17" customWidth="true" width="18.625" collapsed="true"/>
    <col min="18" max="18" customWidth="true" width="13.375" collapsed="true"/>
    <col min="19" max="19" customWidth="true" width="13.125" collapsed="true"/>
    <col min="20" max="20" customWidth="true" width="12.5" collapsed="true"/>
    <col min="21" max="21" customWidth="true" width="15.75" collapsed="true"/>
    <col min="22" max="32" customWidth="true" width="7.625" collapsed="true"/>
  </cols>
  <sheetData>
    <row customHeight="1" ht="14.25" r="1" spans="1:17">
      <c r="A1" s="1"/>
    </row>
    <row customHeight="1" ht="14.25" r="2" spans="1:17">
      <c r="B2" s="2" t="s">
        <v>0</v>
      </c>
      <c r="C2" t="n">
        <v>13000.0</v>
      </c>
      <c r="D2" s="17"/>
      <c r="G2" s="17"/>
    </row>
    <row customHeight="1" ht="14.25" r="3" spans="1:17">
      <c r="B3" s="2" t="s">
        <v>1</v>
      </c>
      <c r="C3" t="n">
        <v>0.0</v>
      </c>
      <c r="G3" s="17"/>
    </row>
    <row customHeight="1" ht="14.25" r="4" spans="1:17">
      <c r="B4" s="2" t="s">
        <v>59</v>
      </c>
      <c r="C4" t="n">
        <v>0.0</v>
      </c>
      <c r="G4" s="17"/>
    </row>
    <row customHeight="1" ht="14.25" r="5" spans="1:17">
      <c r="G5" s="17"/>
      <c r="H5" s="17"/>
      <c r="I5" s="17"/>
    </row>
    <row customHeight="1" ht="14.25" r="6" spans="1:17">
      <c r="B6" s="59" t="s">
        <v>3</v>
      </c>
      <c r="C6" s="60"/>
      <c r="D6" s="61" t="s">
        <v>4</v>
      </c>
      <c r="E6" s="60"/>
      <c r="G6" s="17"/>
      <c r="I6" s="17"/>
      <c r="J6" s="17"/>
    </row>
    <row customHeight="1" ht="14.25" r="7" spans="1:17">
      <c r="B7" s="19"/>
      <c r="C7" s="20"/>
      <c r="D7" s="19"/>
      <c r="E7" s="20"/>
      <c r="G7" s="5"/>
      <c r="H7" s="17"/>
      <c r="I7" s="17"/>
      <c r="J7" s="17"/>
    </row>
    <row customHeight="1" ht="14.25" r="8" spans="1:17">
      <c r="B8" s="6" t="s">
        <v>58</v>
      </c>
      <c r="C8" s="51">
        <f>$M$27+$O$27</f>
        <v>2186</v>
      </c>
      <c r="D8" s="6" t="s">
        <v>58</v>
      </c>
      <c r="E8" s="51">
        <f>$M$52+$O$52</f>
        <v>9762.5399999999936</v>
      </c>
      <c r="F8" s="17"/>
      <c r="G8" s="17"/>
      <c r="H8" s="17"/>
      <c r="I8" s="17"/>
      <c r="J8" s="17"/>
      <c r="K8" s="37"/>
    </row>
    <row customHeight="1" ht="14.25" r="9" spans="1:17">
      <c r="B9" s="6"/>
      <c r="C9" s="51"/>
      <c r="D9" s="6"/>
      <c r="E9" s="51"/>
      <c r="G9" s="17"/>
      <c r="I9" s="17"/>
      <c r="J9" s="17"/>
    </row>
    <row customHeight="1" ht="14.25" r="10" spans="1:17">
      <c r="B10" s="6" t="s">
        <v>5</v>
      </c>
      <c r="C10" s="51">
        <f>$C$2</f>
        <v>72830.460000000006</v>
      </c>
      <c r="D10" s="6" t="s">
        <v>5</v>
      </c>
      <c r="E10" s="51">
        <f>$C$2</f>
        <v>72830.460000000006</v>
      </c>
      <c r="G10" s="17"/>
      <c r="J10" s="17"/>
    </row>
    <row customHeight="1" ht="14.25" r="11" spans="1:17">
      <c r="B11" s="6" t="s">
        <v>6</v>
      </c>
      <c r="C11" s="51">
        <f>$L$27</f>
        <v>36416</v>
      </c>
      <c r="D11" s="6" t="s">
        <v>6</v>
      </c>
      <c r="E11" s="51">
        <f>$L$52</f>
        <v>37542</v>
      </c>
      <c r="G11" s="45"/>
      <c r="H11" s="17"/>
      <c r="J11" s="17"/>
    </row>
    <row customHeight="1" ht="14.25" r="12" spans="1:17">
      <c r="B12" s="6" t="s">
        <v>7</v>
      </c>
      <c r="C12" s="51">
        <f>$N$27</f>
        <v>7284</v>
      </c>
      <c r="D12" s="6" t="s">
        <v>7</v>
      </c>
      <c r="E12" s="51">
        <f>$N$52</f>
        <v>7509</v>
      </c>
      <c r="J12" s="17"/>
      <c r="K12" s="17"/>
    </row>
    <row customHeight="1" ht="14.25" r="13" spans="1:17">
      <c r="B13" s="6" t="s">
        <v>8</v>
      </c>
      <c r="C13" s="51">
        <f>$P$27</f>
        <v>77929.23000000001</v>
      </c>
      <c r="D13" s="6" t="s">
        <v>8</v>
      </c>
      <c r="E13" s="51">
        <f>$P$52</f>
        <v>72830.460000000006</v>
      </c>
      <c r="G13" s="17"/>
    </row>
    <row customHeight="1" ht="14.25" r="14" spans="1:17">
      <c r="B14" s="7" t="s">
        <v>9</v>
      </c>
      <c r="C14" s="52">
        <f>$Q$27</f>
        <v>80115.23000000001</v>
      </c>
      <c r="D14" s="7" t="s">
        <v>9</v>
      </c>
      <c r="E14" s="52">
        <f>$Q$52</f>
        <v>82593</v>
      </c>
      <c r="G14" s="17"/>
      <c r="K14" s="17"/>
      <c r="N14" s="17"/>
      <c r="Q14" s="17"/>
    </row>
    <row customHeight="1" ht="14.25" r="15" spans="1:17">
      <c r="B15" s="3"/>
      <c r="C15" s="4"/>
      <c r="D15" s="3"/>
      <c r="E15" s="4"/>
      <c r="N15" s="17"/>
    </row>
    <row customHeight="1" ht="14.25" r="16" spans="1:17">
      <c r="L16" s="17"/>
    </row>
    <row customHeight="1" ht="14.25" r="17" spans="1:21">
      <c r="A17" s="21"/>
      <c r="B17" s="22"/>
      <c r="C17" s="22"/>
      <c r="D17" s="22"/>
      <c r="E17" s="22"/>
      <c r="F17" s="22"/>
      <c r="G17" s="23"/>
    </row>
    <row customHeight="1" ht="14.25" r="18" spans="1:21">
      <c r="A18" s="19"/>
      <c r="B18" s="2" t="s">
        <v>10</v>
      </c>
      <c r="C18" s="18"/>
      <c r="D18" s="18"/>
      <c r="E18" s="18"/>
      <c r="F18" s="18"/>
      <c r="G18" s="20"/>
      <c r="I18" s="21"/>
      <c r="J18" s="22"/>
      <c r="K18" s="22"/>
      <c r="L18" s="22"/>
      <c r="M18" s="22"/>
      <c r="N18" s="22"/>
      <c r="O18" s="22"/>
      <c r="P18" s="24"/>
      <c r="Q18" s="22"/>
      <c r="R18" s="23"/>
    </row>
    <row customHeight="1" ht="14.25" r="19" spans="1:21">
      <c r="A19" s="19"/>
      <c r="B19" s="1"/>
      <c r="C19" s="1"/>
      <c r="D19" s="1"/>
      <c r="E19" s="1"/>
      <c r="F19" s="1"/>
      <c r="G19" s="20"/>
      <c r="I19" s="19"/>
      <c r="J19" s="3" t="s">
        <v>11</v>
      </c>
      <c r="K19" s="1"/>
      <c r="L19" s="1"/>
      <c r="M19" s="1"/>
      <c r="N19" s="1"/>
      <c r="O19" s="1"/>
      <c r="P19" s="1"/>
      <c r="Q19" s="1"/>
      <c r="R19" s="20"/>
    </row>
    <row customHeight="1" ht="14.25" r="20" spans="1:21">
      <c r="A20" s="19"/>
      <c r="B20" s="8" t="s">
        <v>12</v>
      </c>
      <c r="C20" s="25">
        <f>_r3db_server_ad_ins_com\r3__TAX__5[PARTIAL_TAXABLE_PRCNT]/100</f>
        <v>0.5</v>
      </c>
      <c r="D20" s="1"/>
      <c r="E20" s="3" t="s">
        <v>13</v>
      </c>
      <c r="F20" s="25">
        <f>_r3db_server_ad_ins_com\r3__TAX__2[tax_rate_prcnt]/100</f>
        <v>0.1</v>
      </c>
      <c r="G20" s="20"/>
      <c r="I20" s="19"/>
      <c r="J20" s="1"/>
      <c r="K20" s="1"/>
      <c r="L20" s="1"/>
      <c r="M20" s="1"/>
      <c r="N20" s="1"/>
      <c r="O20" s="1"/>
      <c r="P20" s="17"/>
      <c r="Q20" s="17"/>
      <c r="R20" s="20"/>
    </row>
    <row customHeight="1" ht="14.25" r="21" spans="1:21">
      <c r="A21" s="19"/>
      <c r="B21" s="3" t="s">
        <v>14</v>
      </c>
      <c r="C21" s="1">
        <f>_r3db_server_ad_ins_com\r3__TAX__5[ROUNDING_AMT]</f>
        <v>1</v>
      </c>
      <c r="D21" s="1"/>
      <c r="E21" s="1"/>
      <c r="F21" s="1"/>
      <c r="G21" s="20"/>
      <c r="I21" s="19"/>
      <c r="J21" s="3" t="s">
        <v>15</v>
      </c>
      <c r="K21" s="1"/>
      <c r="L21" s="1"/>
      <c r="M21" s="1"/>
      <c r="N21" s="1"/>
      <c r="O21" s="1"/>
      <c r="P21" s="1"/>
      <c r="Q21" s="1"/>
      <c r="R21" s="20"/>
    </row>
    <row customHeight="1" ht="14.25" r="22" spans="1:21">
      <c r="A22" s="19"/>
      <c r="B22" s="8" t="s">
        <v>15</v>
      </c>
      <c r="C22" s="26"/>
      <c r="D22" s="26"/>
      <c r="E22" s="26"/>
      <c r="F22" s="26"/>
      <c r="G22" s="20"/>
      <c r="I22" s="19"/>
      <c r="J22" s="9"/>
      <c r="K22" s="10" t="s">
        <v>16</v>
      </c>
      <c r="L22" s="10" t="s">
        <v>17</v>
      </c>
      <c r="M22" s="10" t="s">
        <v>18</v>
      </c>
      <c r="N22" s="10" t="s">
        <v>19</v>
      </c>
      <c r="O22" s="10" t="s">
        <v>20</v>
      </c>
      <c r="P22" s="10" t="s">
        <v>21</v>
      </c>
      <c r="Q22" s="10" t="s">
        <v>22</v>
      </c>
      <c r="R22" s="20"/>
    </row>
    <row r="23" spans="1:21">
      <c r="A23" s="19"/>
      <c r="B23" s="48" t="s">
        <v>40</v>
      </c>
      <c r="C23" s="49" t="s">
        <v>41</v>
      </c>
      <c r="D23" s="49" t="s">
        <v>42</v>
      </c>
      <c r="E23" s="49" t="s">
        <v>47</v>
      </c>
      <c r="F23" s="49" t="s">
        <v>48</v>
      </c>
      <c r="G23" s="20"/>
      <c r="I23" s="19"/>
      <c r="J23" s="3" t="s">
        <v>27</v>
      </c>
      <c r="K23" s="17">
        <f>IF((C$2&gt;(D$24/$C$20)),(D$24/$C$20),C$2)</f>
        <v>72830.460000000006</v>
      </c>
      <c r="L23" s="17">
        <f>CEILING(($K$23*$C$20),$C$21)</f>
        <v>36416</v>
      </c>
      <c r="M23" s="17">
        <f>CEILING(($L$23*$E$24),$C$21)</f>
        <v>1821</v>
      </c>
      <c r="N23" s="17">
        <f>IF($C$4=1,CEILING($K$23*$F$20,$C$21),0)</f>
        <v>7284</v>
      </c>
      <c r="O23" s="17">
        <f>IF($C$3=1,0,CEILING(M23*F24,$C$21))</f>
        <v>365</v>
      </c>
      <c r="P23" s="17">
        <f>(L23-M23-O23+N23)+(K23*(100%-C20))</f>
        <v>77929.23000000001</v>
      </c>
      <c r="Q23" s="17">
        <f>P23+M23+O23</f>
        <v>80115.23000000001</v>
      </c>
      <c r="R23" s="20"/>
      <c r="T23" s="17"/>
    </row>
    <row r="24" spans="1:21">
      <c r="A24" s="19"/>
      <c r="B24" s="49">
        <v>1</v>
      </c>
      <c r="C24" s="49">
        <v>0</v>
      </c>
      <c r="D24" s="49">
        <v>50000000</v>
      </c>
      <c r="E24" s="50">
        <v>0.05</v>
      </c>
      <c r="F24" s="50">
        <v>0.2</v>
      </c>
      <c r="G24" s="20"/>
      <c r="I24" s="19"/>
      <c r="J24" s="3" t="s">
        <v>28</v>
      </c>
      <c r="K24" s="17">
        <f>IF((C$2&gt;(D$25/C$20)),(D$25-D$24)/C$20,IF(C$2-($C$25/C$20)&lt;0,0,C$2-(D$24/C$20)))</f>
        <v>0</v>
      </c>
      <c r="L24" s="17">
        <f>CEILING(K24*$C$20,$C$21)</f>
        <v>0</v>
      </c>
      <c r="M24" s="17">
        <f>CEILING($L$24*$E$25,$C$21)</f>
        <v>0</v>
      </c>
      <c r="N24" s="17">
        <f>IF($C$4=1,CEILING($K$24*$F$20,$C$21),0)</f>
        <v>0</v>
      </c>
      <c r="O24" s="17">
        <f ref="O24:O26" si="0" t="shared">IF($C$3=1,0,CEILING(M24*F25,$C$21))</f>
        <v>0</v>
      </c>
      <c r="P24" s="17">
        <f ref="P24:P26" si="1" t="shared">(L24-M24-O24+N24)+(K24*(100%-$C$20))</f>
        <v>0</v>
      </c>
      <c r="Q24" s="17">
        <f ref="Q24:Q26" si="2" t="shared">P24+M24+O24</f>
        <v>0</v>
      </c>
      <c r="R24" s="20"/>
      <c r="T24" s="17"/>
    </row>
    <row r="25" spans="1:21">
      <c r="A25" s="19"/>
      <c r="B25" s="49">
        <v>2</v>
      </c>
      <c r="C25" s="49">
        <v>50000001</v>
      </c>
      <c r="D25" s="49">
        <v>250000000</v>
      </c>
      <c r="E25" s="50">
        <v>0.15</v>
      </c>
      <c r="F25" s="50">
        <v>0.2</v>
      </c>
      <c r="G25" s="20"/>
      <c r="I25" s="19"/>
      <c r="J25" s="3" t="s">
        <v>29</v>
      </c>
      <c r="K25" s="17">
        <f>IF((C$2&gt;(D$26/C$20)),(D$26-D$25)/C$20,IF(C$2-($C$26/C$20)&lt;0,0,C$2-(D$25/C$20)))</f>
        <v>0</v>
      </c>
      <c r="L25" s="17">
        <f>CEILING(K25*$C$20,$C$21)</f>
        <v>0</v>
      </c>
      <c r="M25" s="17">
        <f>CEILING($L$25*$E$26,$C$21)</f>
        <v>0</v>
      </c>
      <c r="N25" s="17">
        <f>IF($C$4=1,CEILING($K$25*$F$20,$C$21),0)</f>
        <v>0</v>
      </c>
      <c r="O25" s="17">
        <f si="0" t="shared"/>
        <v>0</v>
      </c>
      <c r="P25" s="17">
        <f si="1" t="shared"/>
        <v>0</v>
      </c>
      <c r="Q25" s="17">
        <f si="2" t="shared"/>
        <v>0</v>
      </c>
      <c r="R25" s="20"/>
    </row>
    <row ht="15.75" r="26" spans="1:21" thickBot="1">
      <c r="A26" s="19"/>
      <c r="B26" s="49">
        <v>3</v>
      </c>
      <c r="C26" s="49">
        <v>250000001</v>
      </c>
      <c r="D26" s="49">
        <v>500000000</v>
      </c>
      <c r="E26" s="50">
        <v>0.25</v>
      </c>
      <c r="F26" s="50">
        <v>0.2</v>
      </c>
      <c r="G26" s="20"/>
      <c r="I26" s="19"/>
      <c r="J26" s="14" t="s">
        <v>30</v>
      </c>
      <c r="K26" s="30">
        <f>IF((C$2&gt;(D$27/C$20)),(D$27-D$26)/C$20,IF(C$2-($C$27/C$20)&lt;0,0,C$2-(D$26/C$20)))</f>
        <v>0</v>
      </c>
      <c r="L26" s="30">
        <f>CEILING(K26*$C$20,$C$21)</f>
        <v>0</v>
      </c>
      <c r="M26" s="30">
        <f>CEILING($L$26*$E$27,$C$21)</f>
        <v>0</v>
      </c>
      <c r="N26" s="36">
        <f>IF($C$4=1,CEILING($K$26*$F$20,$C$21),0)</f>
        <v>0</v>
      </c>
      <c r="O26" s="36">
        <f si="0" t="shared"/>
        <v>0</v>
      </c>
      <c r="P26" s="30">
        <f si="1" t="shared"/>
        <v>0</v>
      </c>
      <c r="Q26" s="30">
        <f si="2" t="shared"/>
        <v>0</v>
      </c>
      <c r="R26" s="20"/>
      <c r="U26" s="17"/>
    </row>
    <row ht="15.75" r="27" spans="1:21" thickTop="1">
      <c r="A27" s="19"/>
      <c r="B27" s="49">
        <v>4</v>
      </c>
      <c r="C27" s="49">
        <v>500000001</v>
      </c>
      <c r="D27" s="49">
        <v>100000000000000</v>
      </c>
      <c r="E27" s="50">
        <v>0.3</v>
      </c>
      <c r="F27" s="50">
        <v>0.2</v>
      </c>
      <c r="G27" s="20"/>
      <c r="I27" s="19"/>
      <c r="J27" s="1" t="s">
        <v>31</v>
      </c>
      <c r="K27" s="16">
        <f ref="K27:Q27" si="3" t="shared">SUM(K23:K26)</f>
        <v>72830.460000000006</v>
      </c>
      <c r="L27" s="16">
        <f si="3" t="shared"/>
        <v>36416</v>
      </c>
      <c r="M27" s="16">
        <f si="3" t="shared"/>
        <v>1821</v>
      </c>
      <c r="N27" s="16">
        <f si="3" t="shared"/>
        <v>7284</v>
      </c>
      <c r="O27" s="16">
        <f si="3" t="shared"/>
        <v>365</v>
      </c>
      <c r="P27" s="16">
        <f si="3" t="shared"/>
        <v>77929.23000000001</v>
      </c>
      <c r="Q27" s="16">
        <f si="3" t="shared"/>
        <v>80115.23000000001</v>
      </c>
      <c r="R27" s="20"/>
    </row>
    <row customHeight="1" ht="14.25" r="28" spans="1:21" thickBot="1">
      <c r="A28" s="31"/>
      <c r="B28" s="32"/>
      <c r="C28" s="32"/>
      <c r="D28" s="32"/>
      <c r="E28" s="32"/>
      <c r="F28" s="32"/>
      <c r="G28" s="33"/>
      <c r="I28" s="31"/>
      <c r="J28" s="32"/>
      <c r="K28" s="32"/>
      <c r="L28" s="32"/>
      <c r="M28" s="32"/>
      <c r="N28" s="32"/>
      <c r="O28" s="32"/>
      <c r="P28" s="32"/>
      <c r="Q28" s="32"/>
      <c r="R28" s="33"/>
      <c r="S28" s="17"/>
    </row>
    <row customHeight="1" ht="14.25" r="29" spans="1:21">
      <c r="A29" s="1"/>
      <c r="B29" s="1"/>
      <c r="C29" s="1"/>
      <c r="I29" s="1"/>
      <c r="J29" s="1"/>
      <c r="K29" s="1"/>
      <c r="L29" s="17"/>
      <c r="M29" s="17"/>
      <c r="N29" s="1"/>
      <c r="O29" s="1"/>
      <c r="P29" s="1"/>
      <c r="Q29" s="1"/>
      <c r="R29" s="1"/>
    </row>
    <row customHeight="1" ht="14.25" r="30" spans="1:21">
      <c r="A30" s="21"/>
      <c r="B30" s="22"/>
      <c r="C30" s="22"/>
      <c r="D30" s="22"/>
      <c r="E30" s="22"/>
      <c r="F30" s="22"/>
      <c r="G30" s="23"/>
      <c r="N30" s="17"/>
      <c r="P30" s="17"/>
    </row>
    <row customHeight="1" ht="14.25" r="31" spans="1:21">
      <c r="A31" s="19"/>
      <c r="B31" s="2" t="s">
        <v>32</v>
      </c>
      <c r="C31" s="18"/>
      <c r="D31" s="18"/>
      <c r="E31" s="18"/>
      <c r="F31" s="18"/>
      <c r="G31" s="20"/>
      <c r="I31" s="21"/>
      <c r="J31" s="22"/>
      <c r="K31" s="22"/>
      <c r="L31" s="22"/>
      <c r="M31" s="22"/>
      <c r="N31" s="22"/>
      <c r="O31" s="22"/>
      <c r="P31" s="22"/>
      <c r="Q31" s="22"/>
      <c r="R31" s="23"/>
    </row>
    <row customHeight="1" ht="14.25" r="32" spans="1:21">
      <c r="A32" s="19"/>
      <c r="B32" s="1"/>
      <c r="C32" s="1"/>
      <c r="D32" s="1"/>
      <c r="E32" s="1"/>
      <c r="F32" s="1"/>
      <c r="G32" s="20"/>
      <c r="I32" s="19"/>
      <c r="J32" s="3" t="s">
        <v>33</v>
      </c>
      <c r="K32" s="1"/>
      <c r="L32" s="1"/>
      <c r="M32" s="1"/>
      <c r="N32" s="1"/>
      <c r="O32" s="1"/>
      <c r="P32" s="1"/>
      <c r="Q32" s="1"/>
      <c r="R32" s="20"/>
    </row>
    <row customHeight="1" ht="14.25" r="33" spans="1:19">
      <c r="A33" s="19"/>
      <c r="B33" s="8" t="s">
        <v>12</v>
      </c>
      <c r="C33" s="25">
        <v>0.5</v>
      </c>
      <c r="D33" s="1"/>
      <c r="E33" s="3" t="s">
        <v>13</v>
      </c>
      <c r="F33" s="25">
        <f>_r3db_server_ad_ins_com\r3__TAX__2[tax_rate_prcnt]/100</f>
        <v>0.1</v>
      </c>
      <c r="G33" s="20"/>
      <c r="I33" s="19"/>
      <c r="J33" s="1"/>
      <c r="K33" s="1"/>
      <c r="L33" s="1"/>
      <c r="M33" s="1"/>
      <c r="N33" s="1"/>
      <c r="O33" s="1"/>
      <c r="P33" s="17"/>
      <c r="Q33" s="17"/>
      <c r="R33" s="20"/>
    </row>
    <row customHeight="1" ht="14.25" r="34" spans="1:19">
      <c r="A34" s="19"/>
      <c r="B34" s="3" t="s">
        <v>14</v>
      </c>
      <c r="C34" s="1">
        <v>1</v>
      </c>
      <c r="D34" s="1"/>
      <c r="E34" s="1"/>
      <c r="F34" s="1"/>
      <c r="G34" s="20"/>
      <c r="I34" s="19"/>
      <c r="J34" s="3" t="s">
        <v>15</v>
      </c>
      <c r="K34" s="1"/>
      <c r="L34" s="17"/>
      <c r="M34" s="17"/>
      <c r="N34" s="1"/>
      <c r="O34" s="1"/>
      <c r="P34" s="1"/>
      <c r="Q34" s="1"/>
      <c r="R34" s="20"/>
    </row>
    <row customHeight="1" ht="14.25" r="35" spans="1:19">
      <c r="A35" s="19"/>
      <c r="B35" s="8" t="s">
        <v>15</v>
      </c>
      <c r="C35" s="26"/>
      <c r="D35" s="26"/>
      <c r="E35" s="26"/>
      <c r="F35" s="26"/>
      <c r="G35" s="20"/>
      <c r="I35" s="19"/>
      <c r="J35" s="9"/>
      <c r="K35" s="10" t="s">
        <v>16</v>
      </c>
      <c r="L35" s="10" t="s">
        <v>17</v>
      </c>
      <c r="M35" s="10" t="s">
        <v>18</v>
      </c>
      <c r="N35" s="10" t="s">
        <v>19</v>
      </c>
      <c r="O35" s="10" t="s">
        <v>34</v>
      </c>
      <c r="P35" s="10" t="s">
        <v>21</v>
      </c>
      <c r="Q35" s="10" t="s">
        <v>22</v>
      </c>
      <c r="R35" s="20"/>
    </row>
    <row r="36" spans="1:19">
      <c r="A36" s="19"/>
      <c r="B36" s="53"/>
      <c r="C36" s="54" t="s">
        <v>23</v>
      </c>
      <c r="D36" s="54" t="s">
        <v>24</v>
      </c>
      <c r="E36" s="54" t="s">
        <v>25</v>
      </c>
      <c r="F36" s="54" t="s">
        <v>26</v>
      </c>
      <c r="G36" s="20"/>
      <c r="I36" s="19"/>
      <c r="J36" s="3" t="s">
        <v>27</v>
      </c>
      <c r="K36" s="17">
        <f>IF((C$2&gt;(D$37/$C$20)),(D$37/$C$20),C$2)</f>
        <v>72830.460000000006</v>
      </c>
      <c r="L36" s="17">
        <f>CEILING(($K$36*$C$33)/(100%-IF($C$3=1,$E$37,$E$37+($E$37*$F$37))),$C$34)</f>
        <v>37542</v>
      </c>
      <c r="M36" s="17">
        <f>CEILING(($L$36*$E$24),$C$34)</f>
        <v>1878</v>
      </c>
      <c r="N36" s="17">
        <f>IF($C$4=1,CEILING(($L$36*$F$20)*(100%/$C$33),$C$34),0)</f>
        <v>7509</v>
      </c>
      <c r="O36" s="17">
        <f>IF($C$3=1,0,CEILING((M36*F24),$C$34))</f>
        <v>376</v>
      </c>
      <c r="P36" s="17">
        <f>(L36/$C$33)-M36-O36+N36</f>
        <v>80339</v>
      </c>
      <c r="Q36" s="17">
        <f>P36+M36+O36</f>
        <v>82593</v>
      </c>
      <c r="R36" s="34"/>
      <c r="S36" s="1"/>
    </row>
    <row r="37" spans="1:19">
      <c r="A37" s="19"/>
      <c r="B37" s="55" t="s">
        <v>27</v>
      </c>
      <c r="C37" s="56">
        <v>0</v>
      </c>
      <c r="D37" s="56">
        <f>($D$24-($D$24*IF($C$3=1,$E$24*$C$33,($E$24+($E$24*$F$24))*$C$33)))</f>
        <v>48500000</v>
      </c>
      <c r="E37" s="58">
        <f>E24*$C$20</f>
        <v>2.5000000000000001E-2</v>
      </c>
      <c r="F37" s="57">
        <f>F24</f>
        <v>0.2</v>
      </c>
      <c r="G37" s="20"/>
      <c r="I37" s="19"/>
      <c r="J37" s="3" t="s">
        <v>28</v>
      </c>
      <c r="K37" s="17">
        <f>IF((C$2&gt;(D$38/C$20)),(D$38-D$37)/C$20,IF(C$2-($C$38/C$20)&lt;0,0,C$2-(D$37/C$20)))</f>
        <v>0</v>
      </c>
      <c r="L37" s="17">
        <f>CEILING(($K$37*$C$33)/(100%-IF($C$3=1,$E$38,$E$38+($E$38*$F$38))),$C$34)</f>
        <v>0</v>
      </c>
      <c r="M37" s="17">
        <f>CEILING(($L$37*$E$25),$C$34)</f>
        <v>0</v>
      </c>
      <c r="N37" s="17">
        <f>IF($C$4=1,CEILING($L$37*$F$20*(100%/$C$33),$C$34),0)</f>
        <v>0</v>
      </c>
      <c r="O37" s="17">
        <f>IF($C$3=1,0,CEILING((M37*F25),$C$34))</f>
        <v>0</v>
      </c>
      <c r="P37" s="17">
        <f>ROUND(L37/$C$33-M37-O37+N37,0)*$C$34</f>
        <v>0</v>
      </c>
      <c r="Q37" s="17">
        <f ref="Q37:Q39" si="4" t="shared">P37+M37+O37</f>
        <v>0</v>
      </c>
      <c r="R37" s="20"/>
      <c r="S37" s="1"/>
    </row>
    <row r="38" spans="1:19">
      <c r="A38" s="19"/>
      <c r="B38" s="55" t="s">
        <v>28</v>
      </c>
      <c r="C38" s="56">
        <f ref="C38:C40" si="5" t="shared">D37+1</f>
        <v>48500001</v>
      </c>
      <c r="D38" s="56">
        <f>(($D$25-$D$24)-(($D$25-$D$24)*IF($C$3=1,$E$25*$C$33,($E$25+($E$25*$F$25))*$C$33))+(($D$25-$D$24)*IF($C$4=1,$F$20,0%))+$D$37)</f>
        <v>250500000</v>
      </c>
      <c r="E38" s="58">
        <f>E25*$C$20</f>
        <v>7.4999999999999997E-2</v>
      </c>
      <c r="F38" s="57">
        <f>F25</f>
        <v>0.2</v>
      </c>
      <c r="G38" s="20"/>
      <c r="I38" s="19"/>
      <c r="J38" s="3" t="s">
        <v>29</v>
      </c>
      <c r="K38" s="17">
        <f>IF((C$2&gt;(D$39/C$20)),(D$39-D$38)/C$20,IF(C$2-($C$39/C$20)&lt;0,0,C$2-(D$38/C$20)))</f>
        <v>0</v>
      </c>
      <c r="L38" s="17">
        <f>CEILING(($K$38*$C$33)/(100%-IF($C$3=1,$E$39,$E$39+($E$39*$F$39))),$C$34)</f>
        <v>0</v>
      </c>
      <c r="M38" s="17">
        <f>CEILING(($L$38*$E$26),$C$34)</f>
        <v>0</v>
      </c>
      <c r="N38" s="17">
        <f>IF($C$4=1,CEILING($L$38*$F$20*(100%/$C$33),$C$34),0)</f>
        <v>0</v>
      </c>
      <c r="O38" s="17">
        <f>IF($C$3=1,0,CEILING((M38*F26),$C$34))</f>
        <v>0</v>
      </c>
      <c r="P38" s="17">
        <f>ROUND(L38/$C$33-M38-O38+N38,0)*$C$34</f>
        <v>0</v>
      </c>
      <c r="Q38" s="17">
        <f si="4" t="shared"/>
        <v>0</v>
      </c>
      <c r="R38" s="20"/>
    </row>
    <row ht="15.75" r="39" spans="1:19" thickBot="1">
      <c r="A39" s="19"/>
      <c r="B39" s="55" t="s">
        <v>29</v>
      </c>
      <c r="C39" s="56">
        <f si="5" t="shared"/>
        <v>250500001</v>
      </c>
      <c r="D39" s="56">
        <f>(($D$26-$D$25)-(($D$26-$D$25)*IF($C$3=1,$E$26*$C$33,($E$26+($E$26*$F$26))*$C$33))+(($D$26-$D$25)*IF($C$4=1,$F$20,0%))+$D$38)</f>
        <v>488000000</v>
      </c>
      <c r="E39" s="58">
        <f>E26*$C$20</f>
        <v>0.125</v>
      </c>
      <c r="F39" s="57">
        <f>F26</f>
        <v>0.2</v>
      </c>
      <c r="G39" s="20"/>
      <c r="I39" s="19"/>
      <c r="J39" s="14" t="s">
        <v>30</v>
      </c>
      <c r="K39" s="30">
        <f>IF((C$2&gt;(D$40/C$20)),(D$40-D$39)/C$20,IF(C$2-($C$40/C$20)&lt;0,0,C$2-(D$39/C$20)))</f>
        <v>0</v>
      </c>
      <c r="L39" s="30">
        <f>CEILING(($K$39*$C$33)/(100%-IF($C$3=1,$E$40,$E$40+($E$40*$F$40))),$C$34)</f>
        <v>0</v>
      </c>
      <c r="M39" s="30">
        <f>CEILING($L$39*$E$27,$C$21)</f>
        <v>0</v>
      </c>
      <c r="N39" s="36">
        <f>IF($C$4=1,CEILING($L$39*$F$20*(100%/$C$33),$C$34),0)</f>
        <v>0</v>
      </c>
      <c r="O39" s="30">
        <f>IF($C$3=1,0,CEILING(M39*F27,$C$34))</f>
        <v>0</v>
      </c>
      <c r="P39" s="30">
        <f ref="P39" si="6" t="shared">(L39-M39-O39+N39)+(K39*(100%-$C$33))</f>
        <v>0</v>
      </c>
      <c r="Q39" s="30">
        <f si="4" t="shared"/>
        <v>0</v>
      </c>
      <c r="R39" s="20"/>
    </row>
    <row ht="15.75" r="40" spans="1:19" thickTop="1">
      <c r="A40" s="19"/>
      <c r="B40" s="55" t="s">
        <v>30</v>
      </c>
      <c r="C40" s="56">
        <f si="5" t="shared"/>
        <v>488000001</v>
      </c>
      <c r="D40" s="56">
        <v>100000000000000</v>
      </c>
      <c r="E40" s="58">
        <f>E27*$C$20</f>
        <v>0.15</v>
      </c>
      <c r="F40" s="57">
        <f>F27</f>
        <v>0.2</v>
      </c>
      <c r="G40" s="20"/>
      <c r="I40" s="19"/>
      <c r="J40" s="1" t="s">
        <v>31</v>
      </c>
      <c r="K40" s="16">
        <f ref="K40:Q40" si="7" t="shared">SUM(K36:K39)</f>
        <v>72830.460000000006</v>
      </c>
      <c r="L40" s="16">
        <f si="7" t="shared"/>
        <v>37542</v>
      </c>
      <c r="M40" s="16">
        <f si="7" t="shared"/>
        <v>1878</v>
      </c>
      <c r="N40" s="16">
        <f si="7" t="shared"/>
        <v>7509</v>
      </c>
      <c r="O40" s="16">
        <f si="7" t="shared"/>
        <v>376</v>
      </c>
      <c r="P40" s="16">
        <f si="7" t="shared"/>
        <v>80339</v>
      </c>
      <c r="Q40" s="16">
        <f si="7" t="shared"/>
        <v>82593</v>
      </c>
      <c r="R40" s="20"/>
    </row>
    <row customHeight="1" ht="14.25" r="41" spans="1:19" thickBot="1">
      <c r="A41" s="31"/>
      <c r="B41" s="32"/>
      <c r="C41" s="32"/>
      <c r="D41" s="32"/>
      <c r="E41" s="32"/>
      <c r="F41" s="32"/>
      <c r="G41" s="33"/>
      <c r="I41" s="31"/>
      <c r="J41" s="32"/>
      <c r="K41" s="32"/>
      <c r="L41" s="32"/>
      <c r="M41" s="32"/>
      <c r="N41" s="32"/>
      <c r="O41" s="32"/>
      <c r="P41" s="32"/>
      <c r="Q41" s="32"/>
      <c r="R41" s="33"/>
    </row>
    <row customHeight="1" ht="14.25" r="42" spans="1:19" thickBot="1">
      <c r="A42" s="1"/>
      <c r="C42" s="17"/>
      <c r="L42" s="17"/>
      <c r="M42" s="17"/>
      <c r="P42" s="17"/>
    </row>
    <row customHeight="1" ht="14.25" r="43" spans="1:19">
      <c r="A43" s="38"/>
      <c r="B43" s="39"/>
      <c r="C43" s="40"/>
      <c r="D43" s="40"/>
      <c r="E43" s="40"/>
      <c r="F43" s="40"/>
      <c r="I43" s="21"/>
      <c r="J43" s="22"/>
      <c r="K43" s="22"/>
      <c r="L43" s="22"/>
      <c r="M43" s="22"/>
      <c r="N43" s="22"/>
      <c r="O43" s="22"/>
      <c r="P43" s="22"/>
      <c r="Q43" s="22"/>
      <c r="R43" s="23"/>
    </row>
    <row customHeight="1" ht="14.25" r="44" spans="1:19">
      <c r="A44" s="38"/>
      <c r="B44" s="39"/>
      <c r="C44" s="41"/>
      <c r="D44" s="41"/>
      <c r="E44" s="42"/>
      <c r="F44" s="43"/>
      <c r="G44" s="17"/>
      <c r="H44" s="17"/>
      <c r="I44" s="19"/>
      <c r="J44" s="3" t="s">
        <v>33</v>
      </c>
      <c r="K44" s="1"/>
      <c r="L44" s="1"/>
      <c r="M44" s="1"/>
      <c r="N44" s="1"/>
      <c r="O44" s="1"/>
      <c r="P44" s="1"/>
      <c r="Q44" s="1"/>
      <c r="R44" s="20"/>
      <c r="S44" s="17"/>
    </row>
    <row customHeight="1" ht="14.25" r="45" spans="1:19">
      <c r="A45" s="44"/>
      <c r="B45" s="39"/>
      <c r="C45" s="41"/>
      <c r="D45" s="41"/>
      <c r="E45" s="42"/>
      <c r="F45" s="43"/>
      <c r="G45" s="17"/>
      <c r="H45" s="17"/>
      <c r="I45" s="19"/>
      <c r="J45" s="1"/>
      <c r="K45" s="1"/>
      <c r="L45" s="1"/>
      <c r="M45" s="1"/>
      <c r="N45" s="1"/>
      <c r="O45" s="1"/>
      <c r="P45" s="17"/>
      <c r="Q45" s="17"/>
      <c r="R45" s="20"/>
      <c r="S45" s="17"/>
    </row>
    <row customHeight="1" ht="14.25" r="46" spans="1:19">
      <c r="A46" s="44"/>
      <c r="B46" s="39"/>
      <c r="C46" s="41"/>
      <c r="D46" s="41"/>
      <c r="E46" s="42"/>
      <c r="F46" s="43"/>
      <c r="G46" s="17"/>
      <c r="H46" s="17"/>
      <c r="I46" s="19"/>
      <c r="J46" s="3" t="s">
        <v>15</v>
      </c>
      <c r="K46" s="1"/>
      <c r="L46" s="17"/>
      <c r="M46" s="17"/>
      <c r="N46" s="1"/>
      <c r="O46" s="1"/>
      <c r="P46" s="1"/>
      <c r="Q46" s="1"/>
      <c r="R46" s="20"/>
      <c r="S46" s="17"/>
    </row>
    <row customHeight="1" ht="14.25" r="47" spans="1:19">
      <c r="A47" s="44"/>
      <c r="B47" s="39"/>
      <c r="C47" s="41"/>
      <c r="D47" s="41"/>
      <c r="E47" s="42"/>
      <c r="F47" s="43"/>
      <c r="G47" s="17"/>
      <c r="H47" s="17"/>
      <c r="I47" s="19"/>
      <c r="J47" s="9"/>
      <c r="K47" s="10" t="s">
        <v>16</v>
      </c>
      <c r="L47" s="10" t="s">
        <v>17</v>
      </c>
      <c r="M47" s="10" t="s">
        <v>18</v>
      </c>
      <c r="N47" s="10" t="s">
        <v>19</v>
      </c>
      <c r="O47" s="10" t="s">
        <v>34</v>
      </c>
      <c r="P47" s="10" t="s">
        <v>21</v>
      </c>
      <c r="Q47" s="10" t="s">
        <v>22</v>
      </c>
      <c r="R47" s="20"/>
      <c r="S47" s="17"/>
    </row>
    <row customHeight="1" ht="14.25" r="48" spans="1:19">
      <c r="B48" s="17"/>
      <c r="C48" s="17"/>
      <c r="D48" s="17"/>
      <c r="E48" s="17"/>
      <c r="F48" s="17"/>
      <c r="G48" s="17"/>
      <c r="H48" s="17"/>
      <c r="I48" s="19"/>
      <c r="J48" s="3" t="s">
        <v>27</v>
      </c>
      <c r="K48" s="17">
        <f>K36</f>
        <v>72830.460000000006</v>
      </c>
      <c r="L48" s="17">
        <f>L36</f>
        <v>37542</v>
      </c>
      <c r="M48" s="17">
        <f>M36+IF($C$3=1,(P36-K48))</f>
        <v>1878</v>
      </c>
      <c r="N48" s="17">
        <f>N36</f>
        <v>7509</v>
      </c>
      <c r="O48" s="17">
        <f>O36+IF($C$3=0,(P36-K48))</f>
        <v>7884.5399999999936</v>
      </c>
      <c r="P48" s="17">
        <f>IF(P36&lt;&gt;K48,P36-(P36-K48),P36)</f>
        <v>72830.460000000006</v>
      </c>
      <c r="Q48" s="17">
        <f>Q36</f>
        <v>82593</v>
      </c>
      <c r="R48" s="34"/>
      <c r="S48" s="17"/>
    </row>
    <row customHeight="1" ht="14.25" r="49" spans="2:19">
      <c r="B49" s="17"/>
      <c r="C49" s="17"/>
      <c r="D49" s="17"/>
      <c r="E49" s="17"/>
      <c r="F49" s="17"/>
      <c r="G49" s="17"/>
      <c r="H49" s="17"/>
      <c r="I49" s="19"/>
      <c r="J49" s="3" t="s">
        <v>28</v>
      </c>
      <c r="K49" s="17">
        <f ref="K49:K51" si="8" t="shared">K37</f>
        <v>0</v>
      </c>
      <c r="L49" s="17">
        <f ref="L49:Q51" si="9" t="shared">L37</f>
        <v>0</v>
      </c>
      <c r="M49" s="17">
        <f ref="M49" si="10" t="shared">M37+IF($C$3=1,(P37-K49))</f>
        <v>0</v>
      </c>
      <c r="N49" s="17">
        <f si="9" t="shared"/>
        <v>0</v>
      </c>
      <c r="O49" s="17">
        <f>O37+IF($C$3=0,(P37-K49))</f>
        <v>0</v>
      </c>
      <c r="P49" s="17">
        <f>IF(P37&lt;&gt;K49,P37-(P37-K49),P37)</f>
        <v>0</v>
      </c>
      <c r="Q49" s="17">
        <f si="9" t="shared"/>
        <v>0</v>
      </c>
      <c r="R49" s="20"/>
      <c r="S49" s="17"/>
    </row>
    <row customHeight="1" ht="14.25" r="50" spans="2:19">
      <c r="B50" s="17"/>
      <c r="C50" s="17"/>
      <c r="D50" s="17"/>
      <c r="E50" s="17"/>
      <c r="F50" s="17"/>
      <c r="G50" s="17"/>
      <c r="H50" s="17"/>
      <c r="I50" s="19"/>
      <c r="J50" s="3" t="s">
        <v>29</v>
      </c>
      <c r="K50" s="17">
        <f si="8" t="shared"/>
        <v>0</v>
      </c>
      <c r="L50" s="17">
        <f si="9" t="shared"/>
        <v>0</v>
      </c>
      <c r="M50" s="17">
        <f>M38+IF($C$3=1,(P38-K50))</f>
        <v>0</v>
      </c>
      <c r="N50" s="17">
        <f si="9" t="shared"/>
        <v>0</v>
      </c>
      <c r="O50" s="17">
        <f>O38+IF($C$3=0,(P38-K50))</f>
        <v>0</v>
      </c>
      <c r="P50" s="17">
        <f>IF(P38&lt;&gt;K50,P38-(P38-K50),P38)</f>
        <v>0</v>
      </c>
      <c r="Q50" s="17">
        <f si="9" t="shared"/>
        <v>0</v>
      </c>
      <c r="R50" s="20"/>
      <c r="S50" s="17"/>
    </row>
    <row customHeight="1" ht="14.25" r="51" spans="2:19" thickBot="1">
      <c r="C51" s="17"/>
      <c r="D51" s="17"/>
      <c r="E51" s="17"/>
      <c r="I51" s="19"/>
      <c r="J51" s="14" t="s">
        <v>30</v>
      </c>
      <c r="K51" s="36">
        <f si="8" t="shared"/>
        <v>0</v>
      </c>
      <c r="L51" s="36">
        <f si="9" t="shared"/>
        <v>0</v>
      </c>
      <c r="M51" s="36">
        <f si="9" t="shared"/>
        <v>0</v>
      </c>
      <c r="N51" s="36">
        <f si="9" t="shared"/>
        <v>0</v>
      </c>
      <c r="O51" s="36">
        <f>O39+IF($C$3=0,(P39-K51))</f>
        <v>0</v>
      </c>
      <c r="P51" s="36">
        <f>IF(P39&lt;&gt;K51,P39-(P39-K51),P39)</f>
        <v>0</v>
      </c>
      <c r="Q51" s="36">
        <f si="9" t="shared"/>
        <v>0</v>
      </c>
      <c r="R51" s="20"/>
      <c r="S51" s="17"/>
    </row>
    <row customHeight="1" ht="14.25" r="52" spans="2:19" thickTop="1">
      <c r="C52" s="17"/>
      <c r="D52" s="17"/>
      <c r="E52" s="17"/>
      <c r="I52" s="19"/>
      <c r="J52" s="1" t="s">
        <v>31</v>
      </c>
      <c r="K52" s="16">
        <f ref="K52:Q52" si="11" t="shared">SUM(K48:K51)</f>
        <v>72830.460000000006</v>
      </c>
      <c r="L52" s="16">
        <f si="11" t="shared"/>
        <v>37542</v>
      </c>
      <c r="M52" s="16">
        <f si="11" t="shared"/>
        <v>1878</v>
      </c>
      <c r="N52" s="16">
        <f si="11" t="shared"/>
        <v>7509</v>
      </c>
      <c r="O52" s="16">
        <f si="11" t="shared"/>
        <v>7884.5399999999936</v>
      </c>
      <c r="P52" s="16">
        <f si="11" t="shared"/>
        <v>72830.460000000006</v>
      </c>
      <c r="Q52" s="16">
        <f si="11" t="shared"/>
        <v>82593</v>
      </c>
      <c r="R52" s="20"/>
      <c r="S52" s="17"/>
    </row>
    <row customHeight="1" ht="14.25" r="53" spans="2:19" thickBot="1">
      <c r="D53" s="17"/>
      <c r="I53" s="31"/>
      <c r="J53" s="32"/>
      <c r="K53" s="32"/>
      <c r="L53" s="32"/>
      <c r="M53" s="32"/>
      <c r="N53" s="32"/>
      <c r="O53" s="32"/>
      <c r="P53" s="32"/>
      <c r="Q53" s="32"/>
      <c r="R53" s="33"/>
      <c r="S53" s="17"/>
    </row>
    <row customHeight="1" ht="14.25" r="54" spans="2:19">
      <c r="G54" s="17"/>
      <c r="J54" s="17"/>
      <c r="K54" s="17"/>
      <c r="L54" s="17"/>
      <c r="M54" s="16"/>
      <c r="N54" s="17"/>
      <c r="O54" s="17"/>
      <c r="P54" s="17"/>
      <c r="Q54" s="17"/>
      <c r="R54" s="17"/>
      <c r="S54" s="17"/>
    </row>
    <row customHeight="1" ht="14.25" r="55" spans="2:19">
      <c r="G55" s="17"/>
      <c r="J55" s="17"/>
      <c r="K55" s="17"/>
      <c r="L55" s="17"/>
      <c r="M55" s="16"/>
      <c r="N55" s="17"/>
      <c r="O55" s="17"/>
      <c r="P55" s="17"/>
      <c r="Q55" s="17"/>
      <c r="R55" s="17"/>
      <c r="S55" s="17"/>
    </row>
    <row customHeight="1" ht="14.25" r="56" spans="2:19">
      <c r="G56" s="17"/>
      <c r="J56" s="17"/>
      <c r="K56" s="17"/>
      <c r="L56" s="17"/>
      <c r="M56" s="17"/>
      <c r="N56" s="17"/>
      <c r="O56" s="17"/>
      <c r="P56" s="17"/>
      <c r="Q56" s="17"/>
      <c r="R56" s="17"/>
      <c r="S56" s="17"/>
    </row>
    <row customHeight="1" ht="14.25" r="57" spans="2:19">
      <c r="J57" s="17"/>
      <c r="K57" s="17"/>
      <c r="L57" s="17"/>
      <c r="N57" s="17"/>
      <c r="O57" s="17"/>
      <c r="P57" s="17"/>
      <c r="Q57" s="17"/>
      <c r="R57" s="17"/>
      <c r="S57" s="17"/>
    </row>
    <row customHeight="1" ht="14.25" r="58" spans="2:19">
      <c r="G58" s="17"/>
      <c r="J58" s="17"/>
      <c r="K58" s="17"/>
      <c r="L58" s="17"/>
      <c r="M58" s="17"/>
      <c r="N58" s="17"/>
      <c r="O58" s="17"/>
      <c r="P58" s="17"/>
      <c r="Q58" s="17"/>
      <c r="R58" s="17"/>
      <c r="S58" s="17"/>
    </row>
    <row customHeight="1" ht="14.25" r="59" spans="2:19">
      <c r="G59" s="17"/>
      <c r="J59" s="17"/>
      <c r="K59" s="17"/>
      <c r="L59" s="17"/>
      <c r="M59" s="17"/>
      <c r="N59" s="17"/>
      <c r="O59" s="17"/>
      <c r="P59" s="17"/>
      <c r="Q59" s="17"/>
      <c r="R59" s="17"/>
      <c r="S59" s="17"/>
    </row>
    <row customHeight="1" ht="14.25" r="60" spans="2:19">
      <c r="N60" s="17"/>
      <c r="O60" s="17"/>
      <c r="P60" s="17"/>
    </row>
    <row customHeight="1" ht="14.25" r="61" spans="2:19">
      <c r="L61" s="17"/>
      <c r="M61" s="17"/>
      <c r="N61" s="17"/>
      <c r="P61" s="17"/>
    </row>
    <row customHeight="1" ht="14.25" r="62" spans="2:19">
      <c r="K62" s="17"/>
      <c r="L62" s="17"/>
      <c r="N62" s="17"/>
      <c r="Q62" s="17"/>
    </row>
    <row customHeight="1" ht="14.25" r="63" spans="2:19">
      <c r="K63" s="17"/>
      <c r="L63" s="17"/>
      <c r="M63" s="17"/>
      <c r="N63" s="17"/>
      <c r="P63" s="17"/>
    </row>
    <row customHeight="1" ht="14.25" r="64" spans="2:19">
      <c r="K64" s="17"/>
      <c r="L64" s="17"/>
      <c r="M64" s="17"/>
      <c r="N64" s="17"/>
    </row>
    <row customHeight="1" ht="14.25" r="65" spans="10:32">
      <c r="K65" s="17"/>
      <c r="L65" s="17"/>
      <c r="M65" s="17"/>
      <c r="N65" s="17"/>
      <c r="O65" s="17"/>
      <c r="P65" s="17"/>
      <c r="Q65" s="17"/>
    </row>
    <row customHeight="1" ht="14.25" r="66" spans="10:32">
      <c r="L66" s="17"/>
      <c r="M66" s="17"/>
      <c r="Q66" s="17"/>
      <c r="R66" s="17"/>
    </row>
    <row customHeight="1" ht="14.25" r="67" spans="10:32">
      <c r="J67" s="17"/>
      <c r="K67" s="17"/>
    </row>
    <row customHeight="1" ht="14.25" r="68" spans="10:32">
      <c r="J68" s="17"/>
      <c r="K68" s="17"/>
      <c r="L68" s="17"/>
      <c r="Q68" s="17"/>
    </row>
    <row customHeight="1" ht="14.25" r="69" spans="10:32">
      <c r="L69" s="17"/>
      <c r="M69" s="17"/>
      <c r="N69" s="17"/>
      <c r="O69" s="17"/>
    </row>
    <row customHeight="1" ht="14.25" r="70" spans="10:32"/>
    <row customHeight="1" ht="14.25" r="71" spans="10:32"/>
    <row customHeight="1" ht="14.25" r="72" spans="10:32"/>
    <row customHeight="1" ht="14.25" r="73" spans="10:32"/>
    <row customHeight="1" ht="14.25" r="74" spans="10:32"/>
    <row customHeight="1" ht="14.25" r="75" spans="10:32"/>
    <row customHeight="1" ht="14.25" r="76" spans="10:32"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</row>
    <row customHeight="1" ht="14.25" r="77" spans="10:32">
      <c r="J77" s="1"/>
      <c r="K77" s="1"/>
      <c r="L77" s="1"/>
      <c r="M77" s="35"/>
      <c r="N77" s="17"/>
      <c r="O77" s="17"/>
      <c r="P77" s="17"/>
      <c r="Q77" s="17"/>
      <c r="R77" s="17"/>
      <c r="S77" s="17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35"/>
      <c r="AF77" s="35"/>
    </row>
    <row customHeight="1" ht="14.25" r="78" spans="10:32">
      <c r="J78" s="1"/>
      <c r="K78" s="1"/>
      <c r="L78" s="1"/>
      <c r="M78" s="35"/>
      <c r="N78" s="17"/>
      <c r="O78" s="17"/>
      <c r="P78" s="17"/>
      <c r="Q78" s="17"/>
      <c r="R78" s="17"/>
      <c r="S78" s="17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35"/>
      <c r="AF78" s="35"/>
    </row>
    <row customHeight="1" ht="14.25" r="79" spans="10:32">
      <c r="J79" s="1"/>
      <c r="K79" s="1"/>
      <c r="L79" s="1"/>
      <c r="M79" s="35"/>
      <c r="N79" s="17"/>
      <c r="O79" s="17"/>
      <c r="P79" s="17"/>
      <c r="Q79" s="17"/>
      <c r="R79" s="17"/>
      <c r="S79" s="17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35"/>
      <c r="AF79" s="35"/>
    </row>
    <row customHeight="1" ht="14.25" r="80" spans="10:32">
      <c r="J80" s="1"/>
      <c r="K80" s="1"/>
      <c r="L80" s="1"/>
      <c r="M80" s="35"/>
      <c r="N80" s="17"/>
      <c r="O80" s="17"/>
      <c r="P80" s="17"/>
      <c r="Q80" s="17"/>
      <c r="R80" s="17"/>
      <c r="S80" s="17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35"/>
      <c r="AF80" s="35"/>
    </row>
    <row customHeight="1" ht="14.25" r="81" spans="10:32">
      <c r="J81" s="1"/>
      <c r="K81" s="1"/>
      <c r="L81" s="1"/>
      <c r="M81" s="35"/>
      <c r="N81" s="17"/>
      <c r="O81" s="17"/>
      <c r="P81" s="17"/>
      <c r="Q81" s="17"/>
      <c r="R81" s="17"/>
      <c r="S81" s="17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35"/>
      <c r="AF81" s="35"/>
    </row>
    <row customHeight="1" ht="14.25" r="82" spans="10:32">
      <c r="J82" s="1"/>
      <c r="K82" s="1"/>
      <c r="L82" s="1"/>
      <c r="M82" s="35"/>
      <c r="N82" s="17"/>
      <c r="O82" s="17"/>
      <c r="P82" s="17"/>
      <c r="Q82" s="17"/>
      <c r="R82" s="17"/>
      <c r="S82" s="17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35"/>
      <c r="AF82" s="35"/>
    </row>
    <row customHeight="1" ht="14.25" r="83" spans="10:32">
      <c r="N83" s="17"/>
      <c r="O83" s="17"/>
      <c r="P83" s="17"/>
      <c r="Q83" s="17"/>
      <c r="R83" s="17"/>
      <c r="S83" s="17"/>
    </row>
    <row customHeight="1" ht="14.25" r="84" spans="10:32"/>
    <row customHeight="1" ht="14.25" r="85" spans="10:32"/>
    <row customHeight="1" ht="14.25" r="86" spans="10:32">
      <c r="K86" s="1"/>
      <c r="L86" s="1"/>
      <c r="M86" s="1"/>
      <c r="N86" s="1"/>
      <c r="O86" s="1"/>
      <c r="P86" s="1"/>
      <c r="Q86" s="1"/>
      <c r="R86" s="1"/>
      <c r="S86" s="1"/>
    </row>
    <row customHeight="1" ht="14.25" r="87" spans="10:32">
      <c r="K87" s="1"/>
      <c r="L87" s="1"/>
      <c r="M87" s="1"/>
      <c r="N87" s="17"/>
      <c r="O87" s="17"/>
      <c r="P87" s="1"/>
      <c r="Q87" s="1"/>
      <c r="R87" s="35"/>
      <c r="S87" s="35"/>
    </row>
    <row customHeight="1" ht="14.25" r="88" spans="10:32">
      <c r="K88" s="1"/>
      <c r="L88" s="1"/>
      <c r="M88" s="1"/>
      <c r="N88" s="17"/>
      <c r="O88" s="17"/>
      <c r="P88" s="1"/>
      <c r="Q88" s="1"/>
      <c r="R88" s="35"/>
      <c r="S88" s="35"/>
    </row>
    <row customHeight="1" ht="14.25" r="89" spans="10:32">
      <c r="K89" s="1"/>
      <c r="L89" s="1"/>
      <c r="M89" s="1"/>
      <c r="N89" s="17"/>
      <c r="O89" s="17"/>
      <c r="P89" s="1"/>
      <c r="Q89" s="1"/>
      <c r="R89" s="35"/>
      <c r="S89" s="35"/>
    </row>
    <row customHeight="1" ht="14.25" r="90" spans="10:32">
      <c r="K90" s="1"/>
      <c r="L90" s="1"/>
      <c r="M90" s="1"/>
      <c r="N90" s="17"/>
      <c r="O90" s="17"/>
      <c r="P90" s="1"/>
      <c r="Q90" s="1"/>
      <c r="R90" s="35"/>
      <c r="S90" s="35"/>
    </row>
    <row customHeight="1" ht="14.25" r="91" spans="10:32">
      <c r="K91" s="1"/>
      <c r="L91" s="1"/>
      <c r="M91" s="1"/>
      <c r="N91" s="17"/>
      <c r="O91" s="17"/>
      <c r="P91" s="1"/>
      <c r="Q91" s="1"/>
      <c r="R91" s="35"/>
      <c r="S91" s="35"/>
    </row>
    <row customHeight="1" ht="14.25" r="92" spans="10:32">
      <c r="K92" s="1"/>
      <c r="L92" s="1"/>
      <c r="M92" s="1"/>
      <c r="N92" s="17"/>
      <c r="O92" s="17"/>
      <c r="P92" s="1"/>
      <c r="Q92" s="1"/>
      <c r="R92" s="35"/>
      <c r="S92" s="35"/>
    </row>
    <row customHeight="1" ht="14.25" r="93" spans="10:32">
      <c r="K93" s="1"/>
      <c r="L93" s="1"/>
      <c r="M93" s="1"/>
      <c r="N93" s="17"/>
      <c r="O93" s="17"/>
      <c r="P93" s="1"/>
      <c r="Q93" s="1"/>
      <c r="R93" s="35"/>
      <c r="S93" s="35"/>
    </row>
    <row customHeight="1" ht="14.25" r="94" spans="10:32">
      <c r="K94" s="1"/>
      <c r="L94" s="1"/>
      <c r="M94" s="1"/>
      <c r="N94" s="17"/>
      <c r="O94" s="17"/>
      <c r="P94" s="1"/>
      <c r="Q94" s="1"/>
      <c r="R94" s="35"/>
      <c r="S94" s="35"/>
    </row>
    <row customHeight="1" ht="14.25" r="95" spans="10:32">
      <c r="K95" s="1"/>
      <c r="L95" s="1"/>
      <c r="M95" s="1"/>
      <c r="N95" s="17"/>
      <c r="O95" s="17"/>
      <c r="P95" s="1"/>
      <c r="Q95" s="1"/>
      <c r="R95" s="35"/>
      <c r="S95" s="35"/>
    </row>
    <row customHeight="1" ht="14.25" r="96" spans="10:32">
      <c r="K96" s="1"/>
      <c r="L96" s="1"/>
      <c r="M96" s="1"/>
      <c r="N96" s="17"/>
      <c r="O96" s="17"/>
      <c r="P96" s="1"/>
      <c r="Q96" s="1"/>
      <c r="R96" s="35"/>
      <c r="S96" s="35"/>
    </row>
    <row customHeight="1" ht="14.25" r="97" spans="11:19">
      <c r="K97" s="1"/>
      <c r="L97" s="1"/>
      <c r="M97" s="1"/>
      <c r="N97" s="17"/>
      <c r="O97" s="17"/>
      <c r="P97" s="1"/>
      <c r="Q97" s="1"/>
      <c r="R97" s="35"/>
      <c r="S97" s="35"/>
    </row>
    <row customHeight="1" ht="14.25" r="98" spans="11:19">
      <c r="K98" s="1"/>
      <c r="L98" s="1"/>
      <c r="M98" s="1"/>
      <c r="N98" s="17"/>
      <c r="O98" s="17"/>
      <c r="P98" s="1"/>
      <c r="Q98" s="1"/>
      <c r="R98" s="35"/>
      <c r="S98" s="35"/>
    </row>
    <row customHeight="1" ht="14.25" r="99" spans="11:19"/>
    <row customHeight="1" ht="14.25" r="100" spans="11:19"/>
    <row customHeight="1" ht="14.25" r="101" spans="11:19">
      <c r="N101" s="17"/>
    </row>
    <row customHeight="1" ht="14.25" r="102" spans="11:19">
      <c r="N102" s="17"/>
    </row>
    <row customHeight="1" ht="14.25" r="103" spans="11:19"/>
    <row customHeight="1" ht="14.25" r="104" spans="11:19"/>
    <row customHeight="1" ht="14.25" r="105" spans="11:19"/>
    <row customHeight="1" ht="14.25" r="106" spans="11:19"/>
    <row customHeight="1" ht="14.25" r="107" spans="11:19"/>
    <row customHeight="1" ht="14.25" r="108" spans="11:19"/>
    <row customHeight="1" ht="14.25" r="109" spans="11:19"/>
    <row customHeight="1" ht="14.25" r="110" spans="11:19"/>
    <row customHeight="1" ht="14.25" r="111" spans="11:19"/>
    <row customHeight="1" ht="14.25" r="112" spans="11:19"/>
    <row customHeight="1" ht="14.25" r="113"/>
    <row customHeight="1" ht="14.25" r="114"/>
    <row customHeight="1" ht="14.25" r="115"/>
    <row customHeight="1" ht="14.25" r="116"/>
    <row customHeight="1" ht="14.25" r="117"/>
    <row customHeight="1" ht="14.25" r="118"/>
    <row customHeight="1" ht="14.25" r="119"/>
    <row customHeight="1" ht="14.25" r="120"/>
    <row customHeight="1" ht="14.25" r="121"/>
    <row customHeight="1" ht="14.25" r="122"/>
    <row customHeight="1" ht="14.25" r="123"/>
    <row customHeight="1" ht="14.25" r="124"/>
    <row customHeight="1" ht="14.25" r="125"/>
    <row customHeight="1" ht="14.25" r="126"/>
    <row customHeight="1" ht="14.25" r="127"/>
    <row customHeight="1" ht="14.25" r="128"/>
    <row customHeight="1" ht="14.25" r="129"/>
    <row customHeight="1" ht="14.25" r="130"/>
    <row customHeight="1" ht="14.25" r="131"/>
    <row customHeight="1" ht="14.25" r="132"/>
    <row customHeight="1" ht="14.25" r="133"/>
    <row customHeight="1" ht="14.25" r="134"/>
    <row customHeight="1" ht="14.25" r="135"/>
    <row customHeight="1" ht="14.25" r="136"/>
    <row customHeight="1" ht="14.25" r="137"/>
    <row customHeight="1" ht="14.25" r="138"/>
    <row customHeight="1" ht="14.25" r="139"/>
    <row customHeight="1" ht="14.25" r="140"/>
    <row customHeight="1" ht="14.25" r="141"/>
    <row customHeight="1" ht="14.25" r="142"/>
    <row customHeight="1" ht="14.25" r="143"/>
    <row customHeight="1" ht="14.25" r="144"/>
    <row customHeight="1" ht="14.25" r="145"/>
    <row customHeight="1" ht="14.25" r="146"/>
    <row customHeight="1" ht="14.25" r="147"/>
    <row customHeight="1" ht="14.25" r="148"/>
    <row customHeight="1" ht="14.25" r="149"/>
    <row customHeight="1" ht="14.25" r="150"/>
    <row customHeight="1" ht="14.25" r="151"/>
    <row customHeight="1" ht="14.25" r="152"/>
    <row customHeight="1" ht="14.25" r="153"/>
    <row customHeight="1" ht="14.25" r="154"/>
    <row customHeight="1" ht="14.25" r="155"/>
    <row customHeight="1" ht="14.25" r="156"/>
    <row customHeight="1" ht="14.25" r="157"/>
    <row customHeight="1" ht="14.25" r="158"/>
    <row customHeight="1" ht="14.25" r="159"/>
    <row customHeight="1" ht="14.25" r="160"/>
    <row customHeight="1" ht="14.25" r="161"/>
    <row customHeight="1" ht="14.25" r="162"/>
    <row customHeight="1" ht="14.25" r="163"/>
    <row customHeight="1" ht="14.25" r="164"/>
    <row customHeight="1" ht="14.25" r="165"/>
    <row customHeight="1" ht="14.25" r="166"/>
    <row customHeight="1" ht="14.25" r="167"/>
    <row customHeight="1" ht="14.25" r="168"/>
    <row customHeight="1" ht="14.25" r="169"/>
    <row customHeight="1" ht="14.25" r="170"/>
    <row customHeight="1" ht="14.25" r="171"/>
    <row customHeight="1" ht="14.25" r="172"/>
    <row customHeight="1" ht="14.25" r="173"/>
    <row customHeight="1" ht="14.25" r="174"/>
    <row customHeight="1" ht="14.25" r="175"/>
    <row customHeight="1" ht="14.25" r="176"/>
    <row customHeight="1" ht="14.25" r="177"/>
    <row customHeight="1" ht="14.25" r="178"/>
    <row customHeight="1" ht="14.25" r="179"/>
    <row customHeight="1" ht="14.25" r="180"/>
    <row customHeight="1" ht="14.25" r="181"/>
    <row customHeight="1" ht="14.25" r="182"/>
    <row customHeight="1" ht="14.25" r="183"/>
    <row customHeight="1" ht="14.25" r="184"/>
    <row customHeight="1" ht="14.25" r="185"/>
    <row customHeight="1" ht="14.25" r="186"/>
    <row customHeight="1" ht="14.25" r="187"/>
    <row customHeight="1" ht="14.25" r="188"/>
    <row customHeight="1" ht="14.25" r="189"/>
    <row customHeight="1" ht="14.25" r="190"/>
    <row customHeight="1" ht="14.25" r="191"/>
    <row customHeight="1" ht="14.25" r="192"/>
    <row customHeight="1" ht="14.25" r="193"/>
    <row customHeight="1" ht="14.25" r="194"/>
    <row customHeight="1" ht="14.25" r="195"/>
    <row customHeight="1" ht="14.25" r="196"/>
    <row customHeight="1" ht="14.25" r="197"/>
    <row customHeight="1" ht="14.25" r="198"/>
    <row customHeight="1" ht="14.25" r="199"/>
    <row customHeight="1" ht="14.25" r="200"/>
    <row customHeight="1" ht="14.25" r="201"/>
    <row customHeight="1" ht="14.25" r="202"/>
    <row customHeight="1" ht="14.25" r="203"/>
    <row customHeight="1" ht="14.25" r="204"/>
    <row customHeight="1" ht="14.25" r="205"/>
    <row customHeight="1" ht="14.25" r="206"/>
    <row customHeight="1" ht="14.25" r="207"/>
    <row customHeight="1" ht="14.25" r="208"/>
    <row customHeight="1" ht="14.25" r="209"/>
    <row customHeight="1" ht="14.25" r="210"/>
    <row customHeight="1" ht="14.25" r="211"/>
    <row customHeight="1" ht="14.25" r="212"/>
    <row customHeight="1" ht="14.25" r="213"/>
    <row customHeight="1" ht="14.25" r="214"/>
    <row customHeight="1" ht="14.25" r="215"/>
    <row customHeight="1" ht="14.25" r="216"/>
    <row customHeight="1" ht="14.25" r="217"/>
    <row customHeight="1" ht="14.25" r="218"/>
    <row customHeight="1" ht="14.25" r="219"/>
    <row customHeight="1" ht="14.25" r="220"/>
    <row customHeight="1" ht="14.25" r="221"/>
    <row customHeight="1" ht="14.25" r="222"/>
    <row customHeight="1" ht="14.25" r="223"/>
    <row customHeight="1" ht="14.25" r="224"/>
    <row customHeight="1" ht="14.25" r="225"/>
    <row customHeight="1" ht="14.25" r="226"/>
    <row customHeight="1" ht="14.25" r="227"/>
    <row customHeight="1" ht="14.25" r="228"/>
    <row customHeight="1" ht="14.25" r="229"/>
    <row customHeight="1" ht="14.25" r="230"/>
    <row customHeight="1" ht="14.25" r="231"/>
    <row customHeight="1" ht="14.25" r="232"/>
    <row customHeight="1" ht="14.25" r="233"/>
    <row customHeight="1" ht="14.25" r="234"/>
    <row customHeight="1" ht="14.25" r="235"/>
    <row customHeight="1" ht="14.25" r="236"/>
    <row customHeight="1" ht="14.25" r="237"/>
    <row customHeight="1" ht="14.25" r="238"/>
    <row customHeight="1" ht="14.25" r="239"/>
    <row customHeight="1" ht="14.25" r="240"/>
    <row customHeight="1" ht="14.25" r="241"/>
    <row customHeight="1" ht="14.25" r="242"/>
    <row customHeight="1" ht="14.25" r="243"/>
    <row customHeight="1" ht="14.25" r="244"/>
    <row customHeight="1" ht="14.25" r="245"/>
    <row customHeight="1" ht="14.25" r="246"/>
    <row customHeight="1" ht="14.25" r="247"/>
    <row customHeight="1" ht="14.25" r="248"/>
    <row customHeight="1" ht="14.25" r="249"/>
    <row customHeight="1" ht="14.25" r="250"/>
    <row customHeight="1" ht="14.25" r="251"/>
    <row customHeight="1" ht="14.25" r="252"/>
    <row customHeight="1" ht="14.25" r="253"/>
    <row customHeight="1" ht="14.25" r="254"/>
    <row customHeight="1" ht="14.25" r="255"/>
    <row customHeight="1" ht="14.25" r="256"/>
    <row customHeight="1" ht="14.25" r="257"/>
    <row customHeight="1" ht="14.25" r="258"/>
    <row customHeight="1" ht="14.25" r="259"/>
    <row customHeight="1" ht="14.25" r="260"/>
    <row customHeight="1" ht="14.25" r="261"/>
    <row customHeight="1" ht="14.25" r="262"/>
    <row customHeight="1" ht="14.25" r="263"/>
    <row customHeight="1" ht="14.25" r="264"/>
    <row customHeight="1" ht="14.25" r="265"/>
    <row customHeight="1" ht="14.25" r="266"/>
    <row customHeight="1" ht="14.25" r="267"/>
    <row customHeight="1" ht="14.25" r="268"/>
    <row customHeight="1" ht="14.25" r="269"/>
    <row customHeight="1" ht="14.25" r="270"/>
    <row customHeight="1" ht="14.25" r="271"/>
    <row customHeight="1" ht="14.25" r="272"/>
    <row customHeight="1" ht="14.25" r="273"/>
    <row customHeight="1" ht="14.25" r="274"/>
    <row customHeight="1" ht="14.25" r="275"/>
    <row customHeight="1" ht="14.25" r="276"/>
    <row customHeight="1" ht="14.25" r="277"/>
    <row customHeight="1" ht="14.25" r="278"/>
    <row customHeight="1" ht="14.25" r="279"/>
    <row customHeight="1" ht="14.25" r="280"/>
    <row customHeight="1" ht="14.25" r="281"/>
    <row customHeight="1" ht="14.25" r="282"/>
    <row customHeight="1" ht="14.25" r="283"/>
    <row customHeight="1" ht="14.25" r="284"/>
    <row customHeight="1" ht="14.25" r="285"/>
    <row customHeight="1" ht="14.25" r="286"/>
    <row customHeight="1" ht="14.25" r="287"/>
    <row customHeight="1" ht="14.25" r="288"/>
    <row customHeight="1" ht="14.25" r="289"/>
    <row customHeight="1" ht="14.25" r="290"/>
    <row customHeight="1" ht="14.25" r="291"/>
    <row customHeight="1" ht="14.25" r="292"/>
    <row customHeight="1" ht="14.25" r="293"/>
    <row customHeight="1" ht="14.25" r="294"/>
    <row customHeight="1" ht="14.25" r="295"/>
    <row customHeight="1" ht="14.25" r="296"/>
    <row customHeight="1" ht="14.25" r="297"/>
    <row customHeight="1" ht="14.25" r="298"/>
    <row customHeight="1" ht="14.25" r="299"/>
    <row customHeight="1" ht="14.25" r="300"/>
    <row customHeight="1" ht="14.25" r="301"/>
    <row customHeight="1" ht="14.25" r="302"/>
    <row customHeight="1" ht="14.25" r="303"/>
    <row customHeight="1" ht="14.25" r="304"/>
    <row customHeight="1" ht="14.25" r="305"/>
    <row customHeight="1" ht="14.25" r="306"/>
    <row customHeight="1" ht="14.25" r="307"/>
    <row customHeight="1" ht="14.25" r="308"/>
    <row customHeight="1" ht="14.25" r="309"/>
    <row customHeight="1" ht="14.25" r="310"/>
    <row customHeight="1" ht="14.25" r="311"/>
    <row customHeight="1" ht="14.25" r="312"/>
    <row customHeight="1" ht="14.25" r="313"/>
    <row customHeight="1" ht="14.25" r="314"/>
    <row customHeight="1" ht="14.25" r="315"/>
    <row customHeight="1" ht="14.25" r="316"/>
    <row customHeight="1" ht="14.25" r="317"/>
    <row customHeight="1" ht="14.25" r="318"/>
    <row customHeight="1" ht="14.25" r="319"/>
    <row customHeight="1" ht="14.25" r="320"/>
    <row customHeight="1" ht="14.25" r="321"/>
    <row customHeight="1" ht="14.25" r="322"/>
    <row customHeight="1" ht="14.25" r="323"/>
    <row customHeight="1" ht="14.25" r="324"/>
    <row customHeight="1" ht="14.25" r="325"/>
    <row customHeight="1" ht="14.25" r="326"/>
    <row customHeight="1" ht="14.25" r="327"/>
    <row customHeight="1" ht="14.25" r="328"/>
    <row customHeight="1" ht="14.25" r="329"/>
    <row customHeight="1" ht="14.25" r="330"/>
    <row customHeight="1" ht="14.25" r="331"/>
    <row customHeight="1" ht="14.25" r="332"/>
    <row customHeight="1" ht="14.25" r="333"/>
    <row customHeight="1" ht="14.25" r="334"/>
    <row customHeight="1" ht="14.25" r="335"/>
    <row customHeight="1" ht="14.25" r="336"/>
    <row customHeight="1" ht="14.25" r="337"/>
    <row customHeight="1" ht="14.25" r="338"/>
    <row customHeight="1" ht="14.25" r="339"/>
    <row customHeight="1" ht="14.25" r="340"/>
    <row customHeight="1" ht="14.25" r="341"/>
    <row customHeight="1" ht="14.25" r="342"/>
    <row customHeight="1" ht="14.25" r="343"/>
    <row customHeight="1" ht="14.25" r="344"/>
    <row customHeight="1" ht="14.25" r="345"/>
    <row customHeight="1" ht="14.25" r="346"/>
    <row customHeight="1" ht="14.25" r="347"/>
    <row customHeight="1" ht="14.25" r="348"/>
    <row customHeight="1" ht="14.25" r="349"/>
    <row customHeight="1" ht="14.25" r="350"/>
    <row customHeight="1" ht="14.25" r="351"/>
    <row customHeight="1" ht="14.25" r="352"/>
    <row customHeight="1" ht="14.25" r="353"/>
    <row customHeight="1" ht="14.25" r="354"/>
    <row customHeight="1" ht="14.25" r="355"/>
    <row customHeight="1" ht="14.25" r="356"/>
    <row customHeight="1" ht="14.25" r="357"/>
    <row customHeight="1" ht="14.25" r="358"/>
    <row customHeight="1" ht="14.25" r="359"/>
    <row customHeight="1" ht="14.25" r="360"/>
    <row customHeight="1" ht="14.25" r="361"/>
    <row customHeight="1" ht="14.25" r="362"/>
    <row customHeight="1" ht="14.25" r="363"/>
    <row customHeight="1" ht="14.25" r="364"/>
    <row customHeight="1" ht="14.25" r="365"/>
    <row customHeight="1" ht="14.25" r="366"/>
    <row customHeight="1" ht="14.25" r="367"/>
    <row customHeight="1" ht="14.25" r="368"/>
    <row customHeight="1" ht="14.25" r="369"/>
    <row customHeight="1" ht="14.25" r="370"/>
    <row customHeight="1" ht="14.25" r="371"/>
    <row customHeight="1" ht="14.25" r="372"/>
    <row customHeight="1" ht="14.25" r="373"/>
    <row customHeight="1" ht="14.25" r="374"/>
    <row customHeight="1" ht="14.25" r="375"/>
    <row customHeight="1" ht="14.25" r="376"/>
    <row customHeight="1" ht="14.25" r="377"/>
    <row customHeight="1" ht="14.25" r="378"/>
    <row customHeight="1" ht="14.25" r="379"/>
    <row customHeight="1" ht="14.25" r="380"/>
    <row customHeight="1" ht="14.25" r="381"/>
    <row customHeight="1" ht="14.25" r="382"/>
    <row customHeight="1" ht="14.25" r="383"/>
    <row customHeight="1" ht="14.25" r="384"/>
    <row customHeight="1" ht="14.25" r="385"/>
    <row customHeight="1" ht="14.25" r="386"/>
    <row customHeight="1" ht="14.25" r="387"/>
    <row customHeight="1" ht="14.25" r="388"/>
    <row customHeight="1" ht="14.25" r="389"/>
    <row customHeight="1" ht="14.25" r="390"/>
    <row customHeight="1" ht="14.25" r="391"/>
    <row customHeight="1" ht="14.25" r="392"/>
    <row customHeight="1" ht="14.25" r="393"/>
    <row customHeight="1" ht="14.25" r="394"/>
    <row customHeight="1" ht="14.25" r="395"/>
    <row customHeight="1" ht="14.25" r="396"/>
    <row customHeight="1" ht="14.25" r="397"/>
    <row customHeight="1" ht="14.25" r="398"/>
    <row customHeight="1" ht="14.25" r="399"/>
    <row customHeight="1" ht="14.25" r="400"/>
    <row customHeight="1" ht="14.25" r="401"/>
    <row customHeight="1" ht="14.25" r="402"/>
    <row customHeight="1" ht="14.25" r="403"/>
    <row customHeight="1" ht="14.25" r="404"/>
    <row customHeight="1" ht="14.25" r="405"/>
    <row customHeight="1" ht="14.25" r="406"/>
    <row customHeight="1" ht="14.25" r="407"/>
    <row customHeight="1" ht="14.25" r="408"/>
    <row customHeight="1" ht="14.25" r="409"/>
    <row customHeight="1" ht="14.25" r="410"/>
    <row customHeight="1" ht="14.25" r="411"/>
    <row customHeight="1" ht="14.25" r="412"/>
    <row customHeight="1" ht="14.25" r="413"/>
    <row customHeight="1" ht="14.25" r="414"/>
    <row customHeight="1" ht="14.25" r="415"/>
    <row customHeight="1" ht="14.25" r="416"/>
    <row customHeight="1" ht="14.25" r="417"/>
    <row customHeight="1" ht="14.25" r="418"/>
    <row customHeight="1" ht="14.25" r="419"/>
    <row customHeight="1" ht="14.25" r="420"/>
    <row customHeight="1" ht="14.25" r="421"/>
    <row customHeight="1" ht="14.25" r="422"/>
    <row customHeight="1" ht="14.25" r="423"/>
    <row customHeight="1" ht="14.25" r="424"/>
    <row customHeight="1" ht="14.25" r="425"/>
    <row customHeight="1" ht="14.25" r="426"/>
    <row customHeight="1" ht="14.25" r="427"/>
    <row customHeight="1" ht="14.25" r="428"/>
    <row customHeight="1" ht="14.25" r="429"/>
    <row customHeight="1" ht="14.25" r="430"/>
    <row customHeight="1" ht="14.25" r="431"/>
    <row customHeight="1" ht="14.25" r="432"/>
    <row customHeight="1" ht="14.25" r="433"/>
    <row customHeight="1" ht="14.25" r="434"/>
    <row customHeight="1" ht="14.25" r="435"/>
    <row customHeight="1" ht="14.25" r="436"/>
    <row customHeight="1" ht="14.25" r="437"/>
    <row customHeight="1" ht="14.25" r="438"/>
    <row customHeight="1" ht="14.25" r="439"/>
    <row customHeight="1" ht="14.25" r="440"/>
    <row customHeight="1" ht="14.25" r="441"/>
    <row customHeight="1" ht="14.25" r="442"/>
    <row customHeight="1" ht="14.25" r="443"/>
    <row customHeight="1" ht="14.25" r="444"/>
    <row customHeight="1" ht="14.25" r="445"/>
    <row customHeight="1" ht="14.25" r="446"/>
    <row customHeight="1" ht="14.25" r="447"/>
    <row customHeight="1" ht="14.25" r="448"/>
    <row customHeight="1" ht="14.25" r="449"/>
    <row customHeight="1" ht="14.25" r="450"/>
    <row customHeight="1" ht="14.25" r="451"/>
    <row customHeight="1" ht="14.25" r="452"/>
    <row customHeight="1" ht="14.25" r="453"/>
    <row customHeight="1" ht="14.25" r="454"/>
    <row customHeight="1" ht="14.25" r="455"/>
    <row customHeight="1" ht="14.25" r="456"/>
    <row customHeight="1" ht="14.25" r="457"/>
    <row customHeight="1" ht="14.25" r="458"/>
    <row customHeight="1" ht="14.25" r="459"/>
    <row customHeight="1" ht="14.25" r="460"/>
    <row customHeight="1" ht="14.25" r="461"/>
    <row customHeight="1" ht="14.25" r="462"/>
    <row customHeight="1" ht="14.25" r="463"/>
    <row customHeight="1" ht="14.25" r="464"/>
    <row customHeight="1" ht="14.25" r="465"/>
    <row customHeight="1" ht="14.25" r="466"/>
    <row customHeight="1" ht="14.25" r="467"/>
    <row customHeight="1" ht="14.25" r="468"/>
    <row customHeight="1" ht="14.25" r="469"/>
    <row customHeight="1" ht="14.25" r="470"/>
    <row customHeight="1" ht="14.25" r="471"/>
    <row customHeight="1" ht="14.25" r="472"/>
    <row customHeight="1" ht="14.25" r="473"/>
    <row customHeight="1" ht="14.25" r="474"/>
    <row customHeight="1" ht="14.25" r="475"/>
    <row customHeight="1" ht="14.25" r="476"/>
    <row customHeight="1" ht="14.25" r="477"/>
    <row customHeight="1" ht="14.25" r="478"/>
    <row customHeight="1" ht="14.25" r="479"/>
    <row customHeight="1" ht="14.25" r="480"/>
    <row customHeight="1" ht="14.25" r="481"/>
    <row customHeight="1" ht="14.25" r="482"/>
    <row customHeight="1" ht="14.25" r="483"/>
    <row customHeight="1" ht="14.25" r="484"/>
    <row customHeight="1" ht="14.25" r="485"/>
    <row customHeight="1" ht="14.25" r="486"/>
    <row customHeight="1" ht="14.25" r="487"/>
    <row customHeight="1" ht="14.25" r="488"/>
    <row customHeight="1" ht="14.25" r="489"/>
    <row customHeight="1" ht="14.25" r="490"/>
    <row customHeight="1" ht="14.25" r="491"/>
    <row customHeight="1" ht="14.25" r="492"/>
    <row customHeight="1" ht="14.25" r="493"/>
    <row customHeight="1" ht="14.25" r="494"/>
    <row customHeight="1" ht="14.25" r="495"/>
    <row customHeight="1" ht="14.25" r="496"/>
    <row customHeight="1" ht="14.25" r="497"/>
    <row customHeight="1" ht="14.25" r="498"/>
    <row customHeight="1" ht="14.25" r="499"/>
    <row customHeight="1" ht="14.25" r="500"/>
    <row customHeight="1" ht="14.25" r="501"/>
    <row customHeight="1" ht="14.25" r="502"/>
    <row customHeight="1" ht="14.25" r="503"/>
    <row customHeight="1" ht="14.25" r="504"/>
    <row customHeight="1" ht="14.25" r="505"/>
    <row customHeight="1" ht="14.25" r="506"/>
    <row customHeight="1" ht="14.25" r="507"/>
    <row customHeight="1" ht="14.25" r="508"/>
    <row customHeight="1" ht="14.25" r="509"/>
    <row customHeight="1" ht="14.25" r="510"/>
    <row customHeight="1" ht="14.25" r="511"/>
    <row customHeight="1" ht="14.25" r="512"/>
    <row customHeight="1" ht="14.25" r="513"/>
    <row customHeight="1" ht="14.25" r="514"/>
    <row customHeight="1" ht="14.25" r="515"/>
    <row customHeight="1" ht="14.25" r="516"/>
    <row customHeight="1" ht="14.25" r="517"/>
    <row customHeight="1" ht="14.25" r="518"/>
    <row customHeight="1" ht="14.25" r="519"/>
    <row customHeight="1" ht="14.25" r="520"/>
    <row customHeight="1" ht="14.25" r="521"/>
    <row customHeight="1" ht="14.25" r="522"/>
    <row customHeight="1" ht="14.25" r="523"/>
    <row customHeight="1" ht="14.25" r="524"/>
    <row customHeight="1" ht="14.25" r="525"/>
    <row customHeight="1" ht="14.25" r="526"/>
    <row customHeight="1" ht="14.25" r="527"/>
    <row customHeight="1" ht="14.25" r="528"/>
    <row customHeight="1" ht="14.25" r="529"/>
    <row customHeight="1" ht="14.25" r="530"/>
    <row customHeight="1" ht="14.25" r="531"/>
    <row customHeight="1" ht="14.25" r="532"/>
    <row customHeight="1" ht="14.25" r="533"/>
    <row customHeight="1" ht="14.25" r="534"/>
    <row customHeight="1" ht="14.25" r="535"/>
    <row customHeight="1" ht="14.25" r="536"/>
    <row customHeight="1" ht="14.25" r="537"/>
    <row customHeight="1" ht="14.25" r="538"/>
    <row customHeight="1" ht="14.25" r="539"/>
    <row customHeight="1" ht="14.25" r="540"/>
    <row customHeight="1" ht="14.25" r="541"/>
    <row customHeight="1" ht="14.25" r="542"/>
    <row customHeight="1" ht="14.25" r="543"/>
    <row customHeight="1" ht="14.25" r="544"/>
    <row customHeight="1" ht="14.25" r="545"/>
    <row customHeight="1" ht="14.25" r="546"/>
    <row customHeight="1" ht="14.25" r="547"/>
    <row customHeight="1" ht="14.25" r="548"/>
    <row customHeight="1" ht="14.25" r="549"/>
    <row customHeight="1" ht="14.25" r="550"/>
    <row customHeight="1" ht="14.25" r="551"/>
    <row customHeight="1" ht="14.25" r="552"/>
    <row customHeight="1" ht="14.25" r="553"/>
    <row customHeight="1" ht="14.25" r="554"/>
    <row customHeight="1" ht="14.25" r="555"/>
    <row customHeight="1" ht="14.25" r="556"/>
    <row customHeight="1" ht="14.25" r="557"/>
    <row customHeight="1" ht="14.25" r="558"/>
    <row customHeight="1" ht="14.25" r="559"/>
    <row customHeight="1" ht="14.25" r="560"/>
    <row customHeight="1" ht="14.25" r="561"/>
    <row customHeight="1" ht="14.25" r="562"/>
    <row customHeight="1" ht="14.25" r="563"/>
    <row customHeight="1" ht="14.25" r="564"/>
    <row customHeight="1" ht="14.25" r="565"/>
    <row customHeight="1" ht="14.25" r="566"/>
    <row customHeight="1" ht="14.25" r="567"/>
    <row customHeight="1" ht="14.25" r="568"/>
    <row customHeight="1" ht="14.25" r="569"/>
    <row customHeight="1" ht="14.25" r="570"/>
    <row customHeight="1" ht="14.25" r="571"/>
    <row customHeight="1" ht="14.25" r="572"/>
    <row customHeight="1" ht="14.25" r="573"/>
    <row customHeight="1" ht="14.25" r="574"/>
    <row customHeight="1" ht="14.25" r="575"/>
    <row customHeight="1" ht="14.25" r="576"/>
    <row customHeight="1" ht="14.25" r="577"/>
    <row customHeight="1" ht="14.25" r="578"/>
    <row customHeight="1" ht="14.25" r="579"/>
    <row customHeight="1" ht="14.25" r="580"/>
    <row customHeight="1" ht="14.25" r="581"/>
    <row customHeight="1" ht="14.25" r="582"/>
    <row customHeight="1" ht="14.25" r="583"/>
    <row customHeight="1" ht="14.25" r="584"/>
    <row customHeight="1" ht="14.25" r="585"/>
    <row customHeight="1" ht="14.25" r="586"/>
    <row customHeight="1" ht="14.25" r="587"/>
    <row customHeight="1" ht="14.25" r="588"/>
    <row customHeight="1" ht="14.25" r="589"/>
    <row customHeight="1" ht="14.25" r="590"/>
    <row customHeight="1" ht="14.25" r="591"/>
    <row customHeight="1" ht="14.25" r="592"/>
    <row customHeight="1" ht="14.25" r="593"/>
    <row customHeight="1" ht="14.25" r="594"/>
    <row customHeight="1" ht="14.25" r="595"/>
    <row customHeight="1" ht="14.25" r="596"/>
    <row customHeight="1" ht="14.25" r="597"/>
    <row customHeight="1" ht="14.25" r="598"/>
    <row customHeight="1" ht="14.25" r="599"/>
    <row customHeight="1" ht="14.25" r="600"/>
    <row customHeight="1" ht="14.25" r="601"/>
    <row customHeight="1" ht="14.25" r="602"/>
    <row customHeight="1" ht="14.25" r="603"/>
    <row customHeight="1" ht="14.25" r="604"/>
    <row customHeight="1" ht="14.25" r="605"/>
    <row customHeight="1" ht="14.25" r="606"/>
    <row customHeight="1" ht="14.25" r="607"/>
    <row customHeight="1" ht="14.25" r="608"/>
    <row customHeight="1" ht="14.25" r="609"/>
    <row customHeight="1" ht="14.25" r="610"/>
    <row customHeight="1" ht="14.25" r="611"/>
    <row customHeight="1" ht="14.25" r="612"/>
    <row customHeight="1" ht="14.25" r="613"/>
    <row customHeight="1" ht="14.25" r="614"/>
    <row customHeight="1" ht="14.25" r="615"/>
    <row customHeight="1" ht="14.25" r="616"/>
    <row customHeight="1" ht="14.25" r="617"/>
    <row customHeight="1" ht="14.25" r="618"/>
    <row customHeight="1" ht="14.25" r="619"/>
    <row customHeight="1" ht="14.25" r="620"/>
    <row customHeight="1" ht="14.25" r="621"/>
    <row customHeight="1" ht="14.25" r="622"/>
    <row customHeight="1" ht="14.25" r="623"/>
    <row customHeight="1" ht="14.25" r="624"/>
    <row customHeight="1" ht="14.25" r="625"/>
    <row customHeight="1" ht="14.25" r="626"/>
    <row customHeight="1" ht="14.25" r="627"/>
    <row customHeight="1" ht="14.25" r="628"/>
    <row customHeight="1" ht="14.25" r="629"/>
    <row customHeight="1" ht="14.25" r="630"/>
    <row customHeight="1" ht="14.25" r="631"/>
    <row customHeight="1" ht="14.25" r="632"/>
    <row customHeight="1" ht="14.25" r="633"/>
    <row customHeight="1" ht="14.25" r="634"/>
    <row customHeight="1" ht="14.25" r="635"/>
    <row customHeight="1" ht="14.25" r="636"/>
    <row customHeight="1" ht="14.25" r="637"/>
    <row customHeight="1" ht="14.25" r="638"/>
    <row customHeight="1" ht="14.25" r="639"/>
    <row customHeight="1" ht="14.25" r="640"/>
    <row customHeight="1" ht="14.25" r="641"/>
    <row customHeight="1" ht="14.25" r="642"/>
    <row customHeight="1" ht="14.25" r="643"/>
    <row customHeight="1" ht="14.25" r="644"/>
    <row customHeight="1" ht="14.25" r="645"/>
    <row customHeight="1" ht="14.25" r="646"/>
    <row customHeight="1" ht="14.25" r="647"/>
    <row customHeight="1" ht="14.25" r="648"/>
    <row customHeight="1" ht="14.25" r="649"/>
    <row customHeight="1" ht="14.25" r="650"/>
    <row customHeight="1" ht="14.25" r="651"/>
    <row customHeight="1" ht="14.25" r="652"/>
    <row customHeight="1" ht="14.25" r="653"/>
    <row customHeight="1" ht="14.25" r="654"/>
    <row customHeight="1" ht="14.25" r="655"/>
    <row customHeight="1" ht="14.25" r="656"/>
    <row customHeight="1" ht="14.25" r="657"/>
    <row customHeight="1" ht="14.25" r="658"/>
    <row customHeight="1" ht="14.25" r="659"/>
    <row customHeight="1" ht="14.25" r="660"/>
    <row customHeight="1" ht="14.25" r="661"/>
    <row customHeight="1" ht="14.25" r="662"/>
    <row customHeight="1" ht="14.25" r="663"/>
    <row customHeight="1" ht="14.25" r="664"/>
    <row customHeight="1" ht="14.25" r="665"/>
    <row customHeight="1" ht="14.25" r="666"/>
    <row customHeight="1" ht="14.25" r="667"/>
    <row customHeight="1" ht="14.25" r="668"/>
    <row customHeight="1" ht="14.25" r="669"/>
    <row customHeight="1" ht="14.25" r="670"/>
    <row customHeight="1" ht="14.25" r="671"/>
    <row customHeight="1" ht="14.25" r="672"/>
    <row customHeight="1" ht="14.25" r="673"/>
    <row customHeight="1" ht="14.25" r="674"/>
    <row customHeight="1" ht="14.25" r="675"/>
    <row customHeight="1" ht="14.25" r="676"/>
    <row customHeight="1" ht="14.25" r="677"/>
    <row customHeight="1" ht="14.25" r="678"/>
    <row customHeight="1" ht="14.25" r="679"/>
    <row customHeight="1" ht="14.25" r="680"/>
    <row customHeight="1" ht="14.25" r="681"/>
    <row customHeight="1" ht="14.25" r="682"/>
    <row customHeight="1" ht="14.25" r="683"/>
    <row customHeight="1" ht="14.25" r="684"/>
    <row customHeight="1" ht="14.25" r="685"/>
    <row customHeight="1" ht="14.25" r="686"/>
    <row customHeight="1" ht="14.25" r="687"/>
    <row customHeight="1" ht="14.25" r="688"/>
    <row customHeight="1" ht="14.25" r="689"/>
    <row customHeight="1" ht="14.25" r="690"/>
    <row customHeight="1" ht="14.25" r="691"/>
    <row customHeight="1" ht="14.25" r="692"/>
    <row customHeight="1" ht="14.25" r="693"/>
    <row customHeight="1" ht="14.25" r="694"/>
    <row customHeight="1" ht="14.25" r="695"/>
    <row customHeight="1" ht="14.25" r="696"/>
    <row customHeight="1" ht="14.25" r="697"/>
    <row customHeight="1" ht="14.25" r="698"/>
    <row customHeight="1" ht="14.25" r="699"/>
    <row customHeight="1" ht="14.25" r="700"/>
    <row customHeight="1" ht="14.25" r="701"/>
    <row customHeight="1" ht="14.25" r="702"/>
    <row customHeight="1" ht="14.25" r="703"/>
    <row customHeight="1" ht="14.25" r="704"/>
    <row customHeight="1" ht="14.25" r="705"/>
    <row customHeight="1" ht="14.25" r="706"/>
    <row customHeight="1" ht="14.25" r="707"/>
    <row customHeight="1" ht="14.25" r="708"/>
    <row customHeight="1" ht="14.25" r="709"/>
    <row customHeight="1" ht="14.25" r="710"/>
    <row customHeight="1" ht="14.25" r="711"/>
    <row customHeight="1" ht="14.25" r="712"/>
    <row customHeight="1" ht="14.25" r="713"/>
    <row customHeight="1" ht="14.25" r="714"/>
    <row customHeight="1" ht="14.25" r="715"/>
    <row customHeight="1" ht="14.25" r="716"/>
    <row customHeight="1" ht="14.25" r="717"/>
    <row customHeight="1" ht="14.25" r="718"/>
    <row customHeight="1" ht="14.25" r="719"/>
    <row customHeight="1" ht="14.25" r="720"/>
    <row customHeight="1" ht="14.25" r="721"/>
    <row customHeight="1" ht="14.25" r="722"/>
    <row customHeight="1" ht="14.25" r="723"/>
    <row customHeight="1" ht="14.25" r="724"/>
    <row customHeight="1" ht="14.25" r="725"/>
    <row customHeight="1" ht="14.25" r="726"/>
    <row customHeight="1" ht="14.25" r="727"/>
    <row customHeight="1" ht="14.25" r="728"/>
    <row customHeight="1" ht="14.25" r="729"/>
    <row customHeight="1" ht="14.25" r="730"/>
    <row customHeight="1" ht="14.25" r="731"/>
    <row customHeight="1" ht="14.25" r="732"/>
    <row customHeight="1" ht="14.25" r="733"/>
    <row customHeight="1" ht="14.25" r="734"/>
    <row customHeight="1" ht="14.25" r="735"/>
    <row customHeight="1" ht="14.25" r="736"/>
    <row customHeight="1" ht="14.25" r="737"/>
    <row customHeight="1" ht="14.25" r="738"/>
    <row customHeight="1" ht="14.25" r="739"/>
    <row customHeight="1" ht="14.25" r="740"/>
    <row customHeight="1" ht="14.25" r="741"/>
    <row customHeight="1" ht="14.25" r="742"/>
    <row customHeight="1" ht="14.25" r="743"/>
    <row customHeight="1" ht="14.25" r="744"/>
    <row customHeight="1" ht="14.25" r="745"/>
    <row customHeight="1" ht="14.25" r="746"/>
    <row customHeight="1" ht="14.25" r="747"/>
    <row customHeight="1" ht="14.25" r="748"/>
    <row customHeight="1" ht="14.25" r="749"/>
    <row customHeight="1" ht="14.25" r="750"/>
    <row customHeight="1" ht="14.25" r="751"/>
    <row customHeight="1" ht="14.25" r="752"/>
    <row customHeight="1" ht="14.25" r="753"/>
    <row customHeight="1" ht="14.25" r="754"/>
    <row customHeight="1" ht="14.25" r="755"/>
    <row customHeight="1" ht="14.25" r="756"/>
    <row customHeight="1" ht="14.25" r="757"/>
    <row customHeight="1" ht="14.25" r="758"/>
    <row customHeight="1" ht="14.25" r="759"/>
    <row customHeight="1" ht="14.25" r="760"/>
    <row customHeight="1" ht="14.25" r="761"/>
    <row customHeight="1" ht="14.25" r="762"/>
    <row customHeight="1" ht="14.25" r="763"/>
    <row customHeight="1" ht="14.25" r="764"/>
    <row customHeight="1" ht="14.25" r="765"/>
    <row customHeight="1" ht="14.25" r="766"/>
    <row customHeight="1" ht="14.25" r="767"/>
    <row customHeight="1" ht="14.25" r="768"/>
    <row customHeight="1" ht="14.25" r="769"/>
    <row customHeight="1" ht="14.25" r="770"/>
    <row customHeight="1" ht="14.25" r="771"/>
    <row customHeight="1" ht="14.25" r="772"/>
    <row customHeight="1" ht="14.25" r="773"/>
    <row customHeight="1" ht="14.25" r="774"/>
    <row customHeight="1" ht="14.25" r="775"/>
    <row customHeight="1" ht="14.25" r="776"/>
    <row customHeight="1" ht="14.25" r="777"/>
    <row customHeight="1" ht="14.25" r="778"/>
    <row customHeight="1" ht="14.25" r="779"/>
    <row customHeight="1" ht="14.25" r="780"/>
    <row customHeight="1" ht="14.25" r="781"/>
    <row customHeight="1" ht="14.25" r="782"/>
    <row customHeight="1" ht="14.25" r="783"/>
    <row customHeight="1" ht="14.25" r="784"/>
    <row customHeight="1" ht="14.25" r="785"/>
    <row customHeight="1" ht="14.25" r="786"/>
    <row customHeight="1" ht="14.25" r="787"/>
    <row customHeight="1" ht="14.25" r="788"/>
    <row customHeight="1" ht="14.25" r="789"/>
    <row customHeight="1" ht="14.25" r="790"/>
    <row customHeight="1" ht="14.25" r="791"/>
    <row customHeight="1" ht="14.25" r="792"/>
    <row customHeight="1" ht="14.25" r="793"/>
    <row customHeight="1" ht="14.25" r="794"/>
    <row customHeight="1" ht="14.25" r="795"/>
    <row customHeight="1" ht="14.25" r="796"/>
    <row customHeight="1" ht="14.25" r="797"/>
    <row customHeight="1" ht="14.25" r="798"/>
    <row customHeight="1" ht="14.25" r="799"/>
    <row customHeight="1" ht="14.25" r="800"/>
    <row customHeight="1" ht="14.25" r="801"/>
    <row customHeight="1" ht="14.25" r="802"/>
    <row customHeight="1" ht="14.25" r="803"/>
    <row customHeight="1" ht="14.25" r="804"/>
    <row customHeight="1" ht="14.25" r="805"/>
    <row customHeight="1" ht="14.25" r="806"/>
    <row customHeight="1" ht="14.25" r="807"/>
    <row customHeight="1" ht="14.25" r="808"/>
    <row customHeight="1" ht="14.25" r="809"/>
    <row customHeight="1" ht="14.25" r="810"/>
    <row customHeight="1" ht="14.25" r="811"/>
    <row customHeight="1" ht="14.25" r="812"/>
    <row customHeight="1" ht="14.25" r="813"/>
    <row customHeight="1" ht="14.25" r="814"/>
    <row customHeight="1" ht="14.25" r="815"/>
    <row customHeight="1" ht="14.25" r="816"/>
    <row customHeight="1" ht="14.25" r="817"/>
    <row customHeight="1" ht="14.25" r="818"/>
    <row customHeight="1" ht="14.25" r="819"/>
    <row customHeight="1" ht="14.25" r="820"/>
    <row customHeight="1" ht="14.25" r="821"/>
    <row customHeight="1" ht="14.25" r="822"/>
    <row customHeight="1" ht="14.25" r="823"/>
    <row customHeight="1" ht="14.25" r="824"/>
    <row customHeight="1" ht="14.25" r="825"/>
    <row customHeight="1" ht="14.25" r="826"/>
    <row customHeight="1" ht="14.25" r="827"/>
    <row customHeight="1" ht="14.25" r="828"/>
    <row customHeight="1" ht="14.25" r="829"/>
    <row customHeight="1" ht="14.25" r="830"/>
    <row customHeight="1" ht="14.25" r="831"/>
    <row customHeight="1" ht="14.25" r="832"/>
    <row customHeight="1" ht="14.25" r="833"/>
    <row customHeight="1" ht="14.25" r="834"/>
    <row customHeight="1" ht="14.25" r="835"/>
    <row customHeight="1" ht="14.25" r="836"/>
    <row customHeight="1" ht="14.25" r="837"/>
    <row customHeight="1" ht="14.25" r="838"/>
    <row customHeight="1" ht="14.25" r="839"/>
    <row customHeight="1" ht="14.25" r="840"/>
    <row customHeight="1" ht="14.25" r="841"/>
    <row customHeight="1" ht="14.25" r="842"/>
    <row customHeight="1" ht="14.25" r="843"/>
    <row customHeight="1" ht="14.25" r="844"/>
    <row customHeight="1" ht="14.25" r="845"/>
    <row customHeight="1" ht="14.25" r="846"/>
    <row customHeight="1" ht="14.25" r="847"/>
    <row customHeight="1" ht="14.25" r="848"/>
    <row customHeight="1" ht="14.25" r="849"/>
    <row customHeight="1" ht="14.25" r="850"/>
    <row customHeight="1" ht="14.25" r="851"/>
    <row customHeight="1" ht="14.25" r="852"/>
    <row customHeight="1" ht="14.25" r="853"/>
    <row customHeight="1" ht="14.25" r="854"/>
    <row customHeight="1" ht="14.25" r="855"/>
    <row customHeight="1" ht="14.25" r="856"/>
    <row customHeight="1" ht="14.25" r="857"/>
    <row customHeight="1" ht="14.25" r="858"/>
    <row customHeight="1" ht="14.25" r="859"/>
    <row customHeight="1" ht="14.25" r="860"/>
    <row customHeight="1" ht="14.25" r="861"/>
    <row customHeight="1" ht="14.25" r="862"/>
    <row customHeight="1" ht="14.25" r="863"/>
    <row customHeight="1" ht="14.25" r="864"/>
    <row customHeight="1" ht="14.25" r="865"/>
    <row customHeight="1" ht="14.25" r="866"/>
    <row customHeight="1" ht="14.25" r="867"/>
    <row customHeight="1" ht="14.25" r="868"/>
    <row customHeight="1" ht="14.25" r="869"/>
    <row customHeight="1" ht="14.25" r="870"/>
    <row customHeight="1" ht="14.25" r="871"/>
    <row customHeight="1" ht="14.25" r="872"/>
    <row customHeight="1" ht="14.25" r="873"/>
    <row customHeight="1" ht="14.25" r="874"/>
    <row customHeight="1" ht="14.25" r="875"/>
    <row customHeight="1" ht="14.25" r="876"/>
    <row customHeight="1" ht="14.25" r="877"/>
    <row customHeight="1" ht="14.25" r="878"/>
    <row customHeight="1" ht="14.25" r="879"/>
    <row customHeight="1" ht="14.25" r="880"/>
    <row customHeight="1" ht="14.25" r="881"/>
    <row customHeight="1" ht="14.25" r="882"/>
    <row customHeight="1" ht="14.25" r="883"/>
    <row customHeight="1" ht="14.25" r="884"/>
    <row customHeight="1" ht="14.25" r="885"/>
    <row customHeight="1" ht="14.25" r="886"/>
    <row customHeight="1" ht="14.25" r="887"/>
    <row customHeight="1" ht="14.25" r="888"/>
    <row customHeight="1" ht="14.25" r="889"/>
    <row customHeight="1" ht="14.25" r="890"/>
    <row customHeight="1" ht="14.25" r="891"/>
    <row customHeight="1" ht="14.25" r="892"/>
    <row customHeight="1" ht="14.25" r="893"/>
    <row customHeight="1" ht="14.25" r="894"/>
    <row customHeight="1" ht="14.25" r="895"/>
    <row customHeight="1" ht="14.25" r="896"/>
    <row customHeight="1" ht="14.25" r="897"/>
    <row customHeight="1" ht="14.25" r="898"/>
    <row customHeight="1" ht="14.25" r="899"/>
    <row customHeight="1" ht="14.25" r="900"/>
    <row customHeight="1" ht="14.25" r="901"/>
    <row customHeight="1" ht="14.25" r="902"/>
    <row customHeight="1" ht="14.25" r="903"/>
    <row customHeight="1" ht="14.25" r="904"/>
    <row customHeight="1" ht="14.25" r="905"/>
    <row customHeight="1" ht="14.25" r="906"/>
    <row customHeight="1" ht="14.25" r="907"/>
    <row customHeight="1" ht="14.25" r="908"/>
    <row customHeight="1" ht="14.25" r="909"/>
    <row customHeight="1" ht="14.25" r="910"/>
    <row customHeight="1" ht="14.25" r="911"/>
    <row customHeight="1" ht="14.25" r="912"/>
    <row customHeight="1" ht="14.25" r="913"/>
    <row customHeight="1" ht="14.25" r="914"/>
    <row customHeight="1" ht="14.25" r="915"/>
    <row customHeight="1" ht="14.25" r="916"/>
    <row customHeight="1" ht="14.25" r="917"/>
    <row customHeight="1" ht="14.25" r="918"/>
    <row customHeight="1" ht="14.25" r="919"/>
    <row customHeight="1" ht="14.25" r="920"/>
    <row customHeight="1" ht="14.25" r="921"/>
    <row customHeight="1" ht="14.25" r="922"/>
    <row customHeight="1" ht="14.25" r="923"/>
    <row customHeight="1" ht="14.25" r="924"/>
    <row customHeight="1" ht="14.25" r="925"/>
    <row customHeight="1" ht="14.25" r="926"/>
    <row customHeight="1" ht="14.25" r="927"/>
    <row customHeight="1" ht="14.25" r="928"/>
    <row customHeight="1" ht="14.25" r="929"/>
    <row customHeight="1" ht="14.25" r="930"/>
    <row customHeight="1" ht="14.25" r="931"/>
    <row customHeight="1" ht="14.25" r="932"/>
    <row customHeight="1" ht="14.25" r="933"/>
    <row customHeight="1" ht="14.25" r="934"/>
    <row customHeight="1" ht="14.25" r="935"/>
    <row customHeight="1" ht="14.25" r="936"/>
    <row customHeight="1" ht="14.25" r="937"/>
    <row customHeight="1" ht="14.25" r="938"/>
    <row customHeight="1" ht="14.25" r="939"/>
    <row customHeight="1" ht="14.25" r="940"/>
    <row customHeight="1" ht="14.25" r="941"/>
    <row customHeight="1" ht="14.25" r="942"/>
    <row customHeight="1" ht="14.25" r="943"/>
    <row customHeight="1" ht="14.25" r="944"/>
    <row customHeight="1" ht="14.25" r="945"/>
    <row customHeight="1" ht="14.25" r="946"/>
    <row customHeight="1" ht="14.25" r="947"/>
    <row customHeight="1" ht="14.25" r="948"/>
    <row customHeight="1" ht="14.25" r="949"/>
    <row customHeight="1" ht="14.25" r="950"/>
    <row customHeight="1" ht="14.25" r="951"/>
    <row customHeight="1" ht="14.25" r="952"/>
    <row customHeight="1" ht="14.25" r="953"/>
    <row customHeight="1" ht="14.25" r="954"/>
    <row customHeight="1" ht="14.25" r="955"/>
    <row customHeight="1" ht="14.25" r="956"/>
    <row customHeight="1" ht="14.25" r="957"/>
    <row customHeight="1" ht="14.25" r="958"/>
    <row customHeight="1" ht="14.25" r="959"/>
    <row customHeight="1" ht="14.25" r="960"/>
    <row customHeight="1" ht="14.25" r="961"/>
    <row customHeight="1" ht="14.25" r="962"/>
    <row customHeight="1" ht="14.25" r="963"/>
    <row customHeight="1" ht="14.25" r="964"/>
    <row customHeight="1" ht="14.25" r="965"/>
    <row customHeight="1" ht="14.25" r="966"/>
    <row customHeight="1" ht="14.25" r="967"/>
    <row customHeight="1" ht="14.25" r="968"/>
    <row customHeight="1" ht="14.25" r="969"/>
    <row customHeight="1" ht="14.25" r="970"/>
    <row customHeight="1" ht="14.25" r="971"/>
    <row customHeight="1" ht="14.25" r="972"/>
    <row customHeight="1" ht="14.25" r="973"/>
    <row customHeight="1" ht="14.25" r="974"/>
    <row customHeight="1" ht="14.25" r="975"/>
    <row customHeight="1" ht="14.25" r="976"/>
    <row customHeight="1" ht="14.25" r="977"/>
    <row customHeight="1" ht="14.25" r="978"/>
    <row customHeight="1" ht="14.25" r="979"/>
    <row customHeight="1" ht="14.25" r="980"/>
    <row customHeight="1" ht="14.25" r="981"/>
    <row customHeight="1" ht="14.25" r="982"/>
    <row customHeight="1" ht="14.25" r="983"/>
    <row customHeight="1" ht="14.25" r="984"/>
    <row customHeight="1" ht="14.25" r="985"/>
    <row customHeight="1" ht="14.25" r="986"/>
    <row customHeight="1" ht="14.25" r="987"/>
    <row customHeight="1" ht="14.25" r="988"/>
    <row customHeight="1" ht="14.25" r="989"/>
    <row customHeight="1" ht="14.25" r="990"/>
    <row customHeight="1" ht="14.25" r="991"/>
    <row customHeight="1" ht="14.25" r="992"/>
    <row customHeight="1" ht="14.25" r="993"/>
    <row customHeight="1" ht="14.25" r="994"/>
    <row customHeight="1" ht="14.25" r="995"/>
    <row customHeight="1" ht="14.25" r="996"/>
    <row customHeight="1" ht="14.25" r="997"/>
    <row customHeight="1" ht="14.25" r="998"/>
    <row customHeight="1" ht="14.25" r="999"/>
    <row customHeight="1" ht="14.25" r="1000"/>
  </sheetData>
  <mergeCells count="2">
    <mergeCell ref="B6:C6"/>
    <mergeCell ref="D6:E6"/>
  </mergeCells>
  <pageMargins bottom="0.75" footer="0" header="0" left="0.7" right="0.7" top="0.75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S1000"/>
  <sheetViews>
    <sheetView workbookViewId="0" zoomScale="85" zoomScaleNormal="85">
      <selection activeCell="C13" sqref="C13"/>
    </sheetView>
  </sheetViews>
  <sheetFormatPr customHeight="1" defaultColWidth="12.625" defaultRowHeight="15"/>
  <cols>
    <col min="1" max="1" customWidth="true" width="7.625" collapsed="true"/>
    <col min="2" max="2" customWidth="true" width="20.375" collapsed="true"/>
    <col min="3" max="3" bestFit="true" customWidth="true" width="13.875" collapsed="true"/>
    <col min="4" max="4" bestFit="true" customWidth="true" width="19.75" collapsed="true"/>
    <col min="5" max="5" bestFit="true" customWidth="true" width="12.75" collapsed="true"/>
    <col min="6" max="6" bestFit="true" customWidth="true" width="13.0" collapsed="true"/>
    <col min="7" max="7" customWidth="true" width="14.75" collapsed="true"/>
    <col min="8" max="10" customWidth="true" width="7.625" collapsed="true"/>
    <col min="11" max="13" customWidth="true" width="12.5" collapsed="true"/>
    <col min="14" max="14" customWidth="true" width="11.875" collapsed="true"/>
    <col min="15" max="15" bestFit="true" customWidth="true" width="11.75" collapsed="true"/>
    <col min="16" max="16" bestFit="true" customWidth="true" width="14.25" collapsed="true"/>
    <col min="17" max="17" bestFit="true" customWidth="true" width="13.125" collapsed="true"/>
    <col min="18" max="26" customWidth="true" width="7.625" collapsed="true"/>
  </cols>
  <sheetData>
    <row customHeight="1" ht="14.25" r="1" spans="1:18"/>
    <row customHeight="1" ht="14.25" r="2" spans="1:18">
      <c r="B2" s="2" t="s">
        <v>0</v>
      </c>
      <c r="C2" t="n">
        <v>21500.0</v>
      </c>
      <c r="D2" s="17" t="s">
        <v>53</v>
      </c>
    </row>
    <row customHeight="1" ht="14.25" r="3" spans="1:18">
      <c r="B3" s="2" t="s">
        <v>1</v>
      </c>
      <c r="C3" t="n">
        <v>1.0</v>
      </c>
      <c r="D3" s="17"/>
    </row>
    <row customHeight="1" ht="14.25" r="4" spans="1:18">
      <c r="B4" s="2" t="s">
        <v>2</v>
      </c>
      <c r="C4" t="n">
        <v>0.0</v>
      </c>
      <c r="D4" s="17"/>
      <c r="G4" s="62"/>
      <c r="H4" s="63"/>
      <c r="I4" s="64"/>
      <c r="J4" s="63"/>
    </row>
    <row customHeight="1" ht="14.25" r="5" spans="1:18">
      <c r="D5" s="17">
        <v>0</v>
      </c>
      <c r="G5" s="1"/>
      <c r="H5" s="1"/>
      <c r="I5" s="1"/>
      <c r="J5" s="1"/>
    </row>
    <row customHeight="1" ht="14.25" r="6" spans="1:18">
      <c r="B6" s="59" t="s">
        <v>3</v>
      </c>
      <c r="C6" s="60"/>
      <c r="D6" s="61" t="s">
        <v>4</v>
      </c>
      <c r="E6" s="60"/>
      <c r="G6" s="3"/>
      <c r="H6" s="4"/>
      <c r="I6" s="3"/>
      <c r="J6" s="4"/>
    </row>
    <row customHeight="1" ht="14.25" r="7" spans="1:18">
      <c r="B7" s="19"/>
      <c r="C7" s="20"/>
      <c r="D7" s="19"/>
      <c r="E7" s="20"/>
      <c r="G7" s="3"/>
      <c r="H7" s="4"/>
      <c r="I7" s="3"/>
      <c r="J7" s="4"/>
    </row>
    <row customHeight="1" ht="14.25" r="8" spans="1:18">
      <c r="B8" s="6" t="s">
        <v>58</v>
      </c>
      <c r="C8" s="51">
        <f>M22+$O$22</f>
        <v>327.12880000000001</v>
      </c>
      <c r="D8" s="6" t="s">
        <v>58</v>
      </c>
      <c r="E8" s="51">
        <f>$M$31+$O$31</f>
        <v>334</v>
      </c>
      <c r="F8" t="s">
        <v>54</v>
      </c>
      <c r="G8" s="3"/>
      <c r="H8" s="4"/>
      <c r="I8" s="3"/>
      <c r="J8" s="4"/>
    </row>
    <row customHeight="1" ht="14.25" r="9" spans="1:18">
      <c r="B9" s="6"/>
      <c r="C9" s="51"/>
      <c r="D9" s="6"/>
      <c r="E9" s="51"/>
      <c r="G9" s="3"/>
      <c r="H9" s="4"/>
      <c r="I9" s="3"/>
      <c r="J9" s="4"/>
    </row>
    <row customHeight="1" ht="14.25" r="10" spans="1:18">
      <c r="B10" s="6" t="s">
        <v>5</v>
      </c>
      <c r="C10" s="51">
        <f>$C$2</f>
        <v>16356.44</v>
      </c>
      <c r="D10" s="6" t="s">
        <v>5</v>
      </c>
      <c r="E10" s="51">
        <f>$C$2</f>
        <v>16356.44</v>
      </c>
      <c r="G10" s="3"/>
      <c r="H10" s="4"/>
      <c r="I10" s="3"/>
      <c r="J10" s="4"/>
    </row>
    <row customHeight="1" ht="14.25" r="11" spans="1:18">
      <c r="B11" s="6" t="s">
        <v>6</v>
      </c>
      <c r="C11" s="51">
        <f>$L$22</f>
        <v>16356.44</v>
      </c>
      <c r="D11" s="6" t="s">
        <v>6</v>
      </c>
      <c r="E11" s="51">
        <f>$L$31</f>
        <v>16691</v>
      </c>
      <c r="G11" s="3"/>
      <c r="H11" s="4"/>
      <c r="I11" s="3"/>
      <c r="J11" s="4"/>
    </row>
    <row customHeight="1" ht="14.25" r="12" spans="1:18">
      <c r="B12" s="6" t="s">
        <v>7</v>
      </c>
      <c r="C12" s="51">
        <f>$N$22</f>
        <v>0</v>
      </c>
      <c r="D12" s="6" t="s">
        <v>7</v>
      </c>
      <c r="E12" s="51">
        <f>$N$31</f>
        <v>0</v>
      </c>
      <c r="F12" t="s">
        <v>55</v>
      </c>
      <c r="G12" s="3"/>
      <c r="H12" s="4"/>
      <c r="I12" s="3"/>
      <c r="J12" s="4"/>
    </row>
    <row customHeight="1" ht="14.25" r="13" spans="1:18">
      <c r="B13" s="6" t="s">
        <v>8</v>
      </c>
      <c r="C13" s="51">
        <f>$P$22</f>
        <v>16029.3112</v>
      </c>
      <c r="D13" s="6" t="s">
        <v>8</v>
      </c>
      <c r="E13" s="51">
        <f>$P$31</f>
        <v>16357</v>
      </c>
      <c r="F13" t="s">
        <v>56</v>
      </c>
      <c r="G13" s="3"/>
      <c r="H13" s="4"/>
      <c r="I13" s="3"/>
      <c r="J13" s="4"/>
    </row>
    <row customHeight="1" ht="14.25" r="14" spans="1:18">
      <c r="B14" s="7" t="s">
        <v>9</v>
      </c>
      <c r="C14" s="52">
        <f>$Q$22</f>
        <v>16356.44</v>
      </c>
      <c r="D14" s="7" t="s">
        <v>9</v>
      </c>
      <c r="E14" s="52">
        <f>$Q$31</f>
        <v>16691</v>
      </c>
      <c r="F14" t="s">
        <v>57</v>
      </c>
      <c r="G14" s="3"/>
      <c r="H14" s="4"/>
      <c r="I14" s="3"/>
      <c r="J14" s="4"/>
    </row>
    <row customHeight="1" ht="14.25" r="15" spans="1:18"/>
    <row customHeight="1" ht="14.25" r="16" spans="1:18">
      <c r="A16" s="21"/>
      <c r="B16" s="22"/>
      <c r="C16" s="22"/>
      <c r="D16" s="22"/>
      <c r="E16" s="22"/>
      <c r="F16" s="22"/>
      <c r="G16" s="23"/>
      <c r="I16" s="21"/>
      <c r="J16" s="22"/>
      <c r="K16" s="22"/>
      <c r="L16" s="22"/>
      <c r="M16" s="22"/>
      <c r="N16" s="22"/>
      <c r="O16" s="22"/>
      <c r="P16" s="22"/>
      <c r="Q16" s="22"/>
      <c r="R16" s="23"/>
    </row>
    <row customHeight="1" ht="14.25" r="17" spans="1:18">
      <c r="A17" s="19"/>
      <c r="B17" s="2" t="s">
        <v>35</v>
      </c>
      <c r="C17" s="18"/>
      <c r="D17" s="18"/>
      <c r="E17" s="18"/>
      <c r="F17" s="18"/>
      <c r="G17" s="20"/>
      <c r="I17" s="19"/>
      <c r="J17" s="3" t="s">
        <v>11</v>
      </c>
      <c r="K17" s="1"/>
      <c r="L17" s="1"/>
      <c r="M17" s="1"/>
      <c r="N17" s="1"/>
      <c r="O17" s="1"/>
      <c r="P17" s="1"/>
      <c r="Q17" s="1"/>
      <c r="R17" s="20"/>
    </row>
    <row customHeight="1" ht="14.25" r="18" spans="1:18">
      <c r="A18" s="19"/>
      <c r="B18" s="1"/>
      <c r="C18" s="1"/>
      <c r="D18" s="1"/>
      <c r="E18" s="1"/>
      <c r="F18" s="1"/>
      <c r="G18" s="20"/>
      <c r="I18" s="19"/>
      <c r="J18" s="1"/>
      <c r="K18" s="1"/>
      <c r="L18" s="1"/>
      <c r="M18" s="1"/>
      <c r="N18" s="1"/>
      <c r="O18" s="1"/>
      <c r="P18" s="1"/>
      <c r="Q18" s="1"/>
      <c r="R18" s="20"/>
    </row>
    <row customHeight="1" ht="14.25" r="19" spans="1:18">
      <c r="A19" s="19"/>
      <c r="B19" s="8" t="s">
        <v>12</v>
      </c>
      <c r="C19" s="25">
        <f>_r3db_server_ad_ins_com\r3__TAX__3[PARTIAL_TAXABLE_PRCNT]/100</f>
        <v>1</v>
      </c>
      <c r="D19" s="1"/>
      <c r="E19" s="3" t="s">
        <v>13</v>
      </c>
      <c r="F19" s="25">
        <f>_r3db_server_ad_ins_com\r3__TAX__2[tax_rate_prcnt]/100</f>
        <v>0.1</v>
      </c>
      <c r="G19" s="20"/>
      <c r="I19" s="19"/>
      <c r="J19" s="3" t="s">
        <v>36</v>
      </c>
      <c r="K19" s="1"/>
      <c r="L19" s="1"/>
      <c r="M19" s="1"/>
      <c r="N19" s="1"/>
      <c r="O19" s="1"/>
      <c r="P19" s="1"/>
      <c r="Q19" s="1"/>
      <c r="R19" s="20"/>
    </row>
    <row customHeight="1" ht="14.25" r="20" spans="1:18">
      <c r="A20" s="19"/>
      <c r="B20" s="3" t="s">
        <v>14</v>
      </c>
      <c r="C20" s="1">
        <f>_r3db_server_ad_ins_com\r3__TAX__3[ROUNDING_AMT]</f>
        <v>1</v>
      </c>
      <c r="D20" s="1"/>
      <c r="E20" s="1"/>
      <c r="F20" s="1"/>
      <c r="G20" s="20"/>
      <c r="I20" s="19"/>
      <c r="J20" s="9"/>
      <c r="K20" s="10" t="s">
        <v>16</v>
      </c>
      <c r="L20" s="10" t="s">
        <v>17</v>
      </c>
      <c r="M20" s="10" t="s">
        <v>18</v>
      </c>
      <c r="N20" s="10" t="s">
        <v>19</v>
      </c>
      <c r="O20" s="10" t="s">
        <v>34</v>
      </c>
      <c r="P20" s="10" t="s">
        <v>21</v>
      </c>
      <c r="Q20" s="10" t="s">
        <v>22</v>
      </c>
      <c r="R20" s="20"/>
    </row>
    <row customHeight="1" ht="14.25" r="21" spans="1:18">
      <c r="A21" s="19"/>
      <c r="B21" s="12" t="s">
        <v>36</v>
      </c>
      <c r="C21" s="26"/>
      <c r="D21" s="26"/>
      <c r="E21" s="26"/>
      <c r="F21" s="26"/>
      <c r="G21" s="20"/>
      <c r="I21" s="19"/>
      <c r="J21" s="14" t="s">
        <v>27</v>
      </c>
      <c r="K21" s="30">
        <f>IF((C$2*$C$18&gt;D$22),D$22,C$2)</f>
        <v>16356.44</v>
      </c>
      <c r="L21" s="30">
        <f>K21</f>
        <v>16356.44</v>
      </c>
      <c r="M21" s="30">
        <f>$L$21*$E$23</f>
        <v>327.12880000000001</v>
      </c>
      <c r="N21" s="30">
        <f>IF($C$4=1,$L$21*$F$19,0)</f>
        <v>0</v>
      </c>
      <c r="O21" s="30">
        <f>IF($C$3=1,0,M21*$F$23)</f>
        <v>0</v>
      </c>
      <c r="P21" s="30">
        <f>L21-M21-O21+N21</f>
        <v>16029.3112</v>
      </c>
      <c r="Q21" s="30">
        <f>P21+M21+O21</f>
        <v>16356.44</v>
      </c>
      <c r="R21" s="20"/>
    </row>
    <row customHeight="1" ht="14.25" r="22" spans="1:18">
      <c r="A22" s="19"/>
      <c r="B22" s="11"/>
      <c r="C22" s="13" t="s">
        <v>23</v>
      </c>
      <c r="D22" s="13" t="s">
        <v>24</v>
      </c>
      <c r="E22" s="13" t="s">
        <v>25</v>
      </c>
      <c r="F22" s="13" t="s">
        <v>26</v>
      </c>
      <c r="G22" s="20"/>
      <c r="I22" s="19"/>
      <c r="J22" s="1" t="s">
        <v>31</v>
      </c>
      <c r="K22" s="16">
        <f ref="K22:Q22" si="0" t="shared">SUM(K21)</f>
        <v>16356.44</v>
      </c>
      <c r="L22" s="16">
        <f si="0" t="shared"/>
        <v>16356.44</v>
      </c>
      <c r="M22" s="16">
        <f si="0" t="shared"/>
        <v>327.12880000000001</v>
      </c>
      <c r="N22" s="16">
        <f si="0" t="shared"/>
        <v>0</v>
      </c>
      <c r="O22" s="16">
        <f si="0" t="shared"/>
        <v>0</v>
      </c>
      <c r="P22" s="16">
        <f si="0" t="shared"/>
        <v>16029.3112</v>
      </c>
      <c r="Q22" s="16">
        <f si="0" t="shared"/>
        <v>16356.44</v>
      </c>
      <c r="R22" s="20"/>
    </row>
    <row customHeight="1" ht="14.25" r="23" spans="1:18">
      <c r="A23" s="19"/>
      <c r="B23" s="15" t="s">
        <v>27</v>
      </c>
      <c r="C23" s="27">
        <f>_r3db_server_ad_ins_com\r3__TAX__2[amt_from]</f>
        <v>0</v>
      </c>
      <c r="D23" s="27">
        <f>_r3db_server_ad_ins_com\r3__TAX__2[amt_to]</f>
        <v>100000000000000</v>
      </c>
      <c r="E23" s="28">
        <f>DB!B6/100</f>
        <v>0.02</v>
      </c>
      <c r="F23" s="29">
        <f>DB!C6/100</f>
        <v>1</v>
      </c>
      <c r="G23" s="20"/>
      <c r="I23" s="31"/>
      <c r="J23" s="32"/>
      <c r="K23" s="32"/>
      <c r="L23" s="32"/>
      <c r="M23" s="32"/>
      <c r="N23" s="32"/>
      <c r="O23" s="32"/>
      <c r="P23" s="32"/>
      <c r="Q23" s="32"/>
      <c r="R23" s="33"/>
    </row>
    <row customHeight="1" ht="14.25" r="24" spans="1:18">
      <c r="A24" s="31"/>
      <c r="B24" s="32"/>
      <c r="C24" s="32"/>
      <c r="D24" s="32"/>
      <c r="E24" s="32"/>
      <c r="F24" s="32"/>
      <c r="G24" s="33"/>
    </row>
    <row customHeight="1" ht="14.25" r="25" spans="1:18">
      <c r="I25" s="21"/>
      <c r="J25" s="22"/>
      <c r="K25" s="22"/>
      <c r="L25" s="22"/>
      <c r="M25" s="22"/>
      <c r="N25" s="22"/>
      <c r="O25" s="22"/>
      <c r="P25" s="22"/>
      <c r="Q25" s="22"/>
      <c r="R25" s="23"/>
    </row>
    <row customHeight="1" ht="14.25" r="26" spans="1:18">
      <c r="A26" s="21"/>
      <c r="B26" s="22"/>
      <c r="C26" s="22"/>
      <c r="D26" s="22"/>
      <c r="E26" s="22"/>
      <c r="F26" s="22"/>
      <c r="G26" s="23"/>
      <c r="I26" s="19"/>
      <c r="J26" s="3" t="s">
        <v>33</v>
      </c>
      <c r="K26" s="1"/>
      <c r="L26" s="1"/>
      <c r="M26" s="1"/>
      <c r="N26" s="1"/>
      <c r="O26" s="1"/>
      <c r="P26" s="1"/>
      <c r="Q26" s="1"/>
      <c r="R26" s="20"/>
    </row>
    <row customHeight="1" ht="14.25" r="27" spans="1:18">
      <c r="A27" s="19"/>
      <c r="B27" s="2" t="s">
        <v>37</v>
      </c>
      <c r="C27" s="18"/>
      <c r="D27" s="18"/>
      <c r="E27" s="18"/>
      <c r="F27" s="18"/>
      <c r="G27" s="20"/>
      <c r="I27" s="19"/>
      <c r="J27" s="1"/>
      <c r="K27" s="1"/>
      <c r="L27" s="1"/>
      <c r="M27" s="1"/>
      <c r="N27" s="1"/>
      <c r="O27" s="1"/>
      <c r="P27" s="1"/>
      <c r="Q27" s="1"/>
      <c r="R27" s="20"/>
    </row>
    <row customHeight="1" ht="14.25" r="28" spans="1:18">
      <c r="A28" s="19"/>
      <c r="B28" s="1"/>
      <c r="C28" s="1"/>
      <c r="D28" s="1"/>
      <c r="E28" s="1"/>
      <c r="F28" s="1"/>
      <c r="G28" s="20"/>
      <c r="I28" s="19"/>
      <c r="J28" s="3" t="s">
        <v>36</v>
      </c>
      <c r="K28" s="1"/>
      <c r="L28" s="1"/>
      <c r="M28" s="1"/>
      <c r="N28" s="1"/>
      <c r="O28" s="1"/>
      <c r="P28" s="1"/>
      <c r="Q28" s="1"/>
      <c r="R28" s="20"/>
    </row>
    <row customHeight="1" ht="14.25" r="29" spans="1:18">
      <c r="A29" s="19"/>
      <c r="B29" s="12" t="s">
        <v>36</v>
      </c>
      <c r="C29" s="26"/>
      <c r="D29" s="26"/>
      <c r="E29" s="26"/>
      <c r="F29" s="26"/>
      <c r="G29" s="20"/>
      <c r="I29" s="19"/>
      <c r="J29" s="9"/>
      <c r="K29" s="10" t="s">
        <v>16</v>
      </c>
      <c r="L29" s="10" t="s">
        <v>17</v>
      </c>
      <c r="M29" s="10" t="s">
        <v>18</v>
      </c>
      <c r="N29" s="10" t="s">
        <v>19</v>
      </c>
      <c r="O29" s="10" t="s">
        <v>34</v>
      </c>
      <c r="P29" s="10" t="s">
        <v>21</v>
      </c>
      <c r="Q29" s="10" t="s">
        <v>22</v>
      </c>
      <c r="R29" s="20"/>
    </row>
    <row customHeight="1" ht="14.25" r="30" spans="1:18">
      <c r="A30" s="19"/>
      <c r="B30" s="11"/>
      <c r="C30" s="13" t="s">
        <v>23</v>
      </c>
      <c r="D30" s="13" t="s">
        <v>24</v>
      </c>
      <c r="E30" s="13" t="s">
        <v>25</v>
      </c>
      <c r="F30" s="13" t="s">
        <v>26</v>
      </c>
      <c r="G30" s="20"/>
      <c r="I30" s="19"/>
      <c r="J30" s="14" t="s">
        <v>27</v>
      </c>
      <c r="K30" s="30">
        <f>IF((C$2*$C$19&gt;D$23),$L$30*(100%+(IF($C$4=1,$F$19,0%))-IF($C$3=1,$E$23,$F$23)),$C$2*$C$19)</f>
        <v>16356.44</v>
      </c>
      <c r="L30" s="30">
        <f>CEILING(IF(((C$2*$C$19)&gt;D$23),D$23,IF($C$3=1,($K$30*100%)/(100%-$E$23),($K$30*100%)/(100%-($E$23*(100%+$F$23))))),$C$20)</f>
        <v>16691</v>
      </c>
      <c r="M30" s="30">
        <f>CEILING($L$30*$E$23,$C$20)</f>
        <v>334</v>
      </c>
      <c r="N30" s="30">
        <f>CEILING(IF($C$4=1,$L$30*$F$19,0),$C$20)</f>
        <v>0</v>
      </c>
      <c r="O30" s="30">
        <f>CEILING(IF($C$3=1,0,M30*$F$23),$C$20)</f>
        <v>0</v>
      </c>
      <c r="P30" s="30">
        <f>L30-M30-O30+N30</f>
        <v>16357</v>
      </c>
      <c r="Q30" s="30">
        <f>P30+M30+O30</f>
        <v>16691</v>
      </c>
      <c r="R30" s="20"/>
    </row>
    <row customHeight="1" ht="14.25" r="31" spans="1:18">
      <c r="A31" s="19"/>
      <c r="B31" s="15" t="s">
        <v>27</v>
      </c>
      <c r="C31" s="27">
        <f>C23/$C$19</f>
        <v>0</v>
      </c>
      <c r="D31" s="27">
        <f>D23/C19</f>
        <v>100000000000000</v>
      </c>
      <c r="E31" s="28">
        <f>E23*$C$19</f>
        <v>0.02</v>
      </c>
      <c r="F31" s="29">
        <f>F23*$C$19</f>
        <v>1</v>
      </c>
      <c r="G31" s="20"/>
      <c r="I31" s="19"/>
      <c r="J31" s="1" t="s">
        <v>31</v>
      </c>
      <c r="K31" s="16">
        <f ref="K31:Q31" si="1" t="shared">SUM(K30)</f>
        <v>16356.44</v>
      </c>
      <c r="L31" s="16">
        <f si="1" t="shared"/>
        <v>16691</v>
      </c>
      <c r="M31" s="16">
        <f si="1" t="shared"/>
        <v>334</v>
      </c>
      <c r="N31" s="16">
        <f si="1" t="shared"/>
        <v>0</v>
      </c>
      <c r="O31" s="16">
        <f si="1" t="shared"/>
        <v>0</v>
      </c>
      <c r="P31" s="16">
        <f si="1" t="shared"/>
        <v>16357</v>
      </c>
      <c r="Q31" s="16">
        <f si="1" t="shared"/>
        <v>16691</v>
      </c>
      <c r="R31" s="20"/>
    </row>
    <row customHeight="1" ht="14.25" r="32" spans="1:18">
      <c r="A32" s="31"/>
      <c r="B32" s="32"/>
      <c r="C32" s="32"/>
      <c r="D32" s="32"/>
      <c r="E32" s="32"/>
      <c r="F32" s="32"/>
      <c r="G32" s="33"/>
      <c r="I32" s="31"/>
      <c r="J32" s="32"/>
      <c r="K32" s="32"/>
      <c r="L32" s="32"/>
      <c r="M32" s="32"/>
      <c r="N32" s="32"/>
      <c r="O32" s="32"/>
      <c r="P32" s="32"/>
      <c r="Q32" s="32"/>
      <c r="R32" s="33"/>
    </row>
    <row customHeight="1" ht="14.25" r="33" spans="11:12"/>
    <row customHeight="1" ht="14.25" r="34" spans="11:12">
      <c r="K34" s="17"/>
      <c r="L34" s="17"/>
    </row>
    <row customHeight="1" ht="14.25" r="35" spans="11:12"/>
    <row customHeight="1" ht="14.25" r="36" spans="11:12"/>
    <row customHeight="1" ht="14.25" r="37" spans="11:12"/>
    <row customHeight="1" ht="14.25" r="38" spans="11:12"/>
    <row customHeight="1" ht="14.25" r="39" spans="11:12"/>
    <row customHeight="1" ht="14.25" r="40" spans="11:12"/>
    <row customHeight="1" ht="14.25" r="41" spans="11:12"/>
    <row customHeight="1" ht="14.25" r="42" spans="11:12"/>
    <row customHeight="1" ht="14.25" r="43" spans="11:12"/>
    <row customHeight="1" ht="14.25" r="44" spans="11:12"/>
    <row customHeight="1" ht="14.25" r="45" spans="11:12"/>
    <row customHeight="1" ht="14.25" r="46" spans="11:12"/>
    <row customHeight="1" ht="14.25" r="47" spans="11:12"/>
    <row customHeight="1" ht="14.25" r="48" spans="11:12"/>
    <row customHeight="1" ht="14.25" r="49"/>
    <row customHeight="1" ht="14.25" r="50"/>
    <row customHeight="1" ht="14.25" r="51"/>
    <row customHeight="1" ht="14.25" r="52"/>
    <row customHeight="1" ht="14.25" r="53"/>
    <row customHeight="1" ht="14.25" r="54"/>
    <row customHeight="1" ht="14.25" r="55"/>
    <row customHeight="1" ht="14.25" r="56"/>
    <row customHeight="1" ht="14.25" r="57"/>
    <row customHeight="1" ht="14.25" r="58"/>
    <row customHeight="1" ht="14.25" r="59"/>
    <row customHeight="1" ht="14.25" r="60"/>
    <row customHeight="1" ht="14.25" r="61"/>
    <row customHeight="1" ht="14.25" r="62"/>
    <row customHeight="1" ht="14.25" r="63"/>
    <row customHeight="1" ht="14.25" r="64"/>
    <row customHeight="1" ht="14.25" r="65"/>
    <row customHeight="1" ht="14.25" r="66"/>
    <row customHeight="1" ht="14.25" r="67"/>
    <row customHeight="1" ht="14.25" r="68"/>
    <row customHeight="1" ht="14.25" r="69"/>
    <row customHeight="1" ht="14.25" r="70"/>
    <row customHeight="1" ht="14.25" r="71"/>
    <row customHeight="1" ht="14.25" r="72"/>
    <row customHeight="1" ht="14.25" r="73"/>
    <row customHeight="1" ht="14.25" r="74"/>
    <row customHeight="1" ht="14.25" r="75"/>
    <row customHeight="1" ht="14.25" r="76"/>
    <row customHeight="1" ht="14.25" r="77"/>
    <row customHeight="1" ht="14.25" r="78"/>
    <row customHeight="1" ht="14.25" r="79"/>
    <row customHeight="1" ht="14.25" r="80"/>
    <row customHeight="1" ht="14.25" r="81"/>
    <row customHeight="1" ht="14.25" r="82"/>
    <row customHeight="1" ht="14.25" r="83"/>
    <row customHeight="1" ht="14.25" r="84"/>
    <row customHeight="1" ht="14.25" r="85"/>
    <row customHeight="1" ht="14.25" r="86"/>
    <row customHeight="1" ht="14.25" r="87"/>
    <row customHeight="1" ht="14.25" r="88"/>
    <row customHeight="1" ht="14.25" r="89"/>
    <row customHeight="1" ht="14.25" r="90"/>
    <row customHeight="1" ht="14.25" r="91"/>
    <row customHeight="1" ht="14.25" r="92"/>
    <row customHeight="1" ht="14.25" r="93"/>
    <row customHeight="1" ht="14.25" r="94"/>
    <row customHeight="1" ht="14.25" r="95"/>
    <row customHeight="1" ht="14.25" r="96"/>
    <row customHeight="1" ht="14.25" r="97"/>
    <row customHeight="1" ht="14.25" r="98"/>
    <row customHeight="1" ht="14.25" r="99"/>
    <row customHeight="1" ht="14.25" r="100"/>
    <row customHeight="1" ht="14.25" r="101"/>
    <row customHeight="1" ht="14.25" r="102"/>
    <row customHeight="1" ht="14.25" r="103"/>
    <row customHeight="1" ht="14.25" r="104"/>
    <row customHeight="1" ht="14.25" r="105"/>
    <row customHeight="1" ht="14.25" r="106"/>
    <row customHeight="1" ht="14.25" r="107"/>
    <row customHeight="1" ht="14.25" r="108"/>
    <row customHeight="1" ht="14.25" r="109"/>
    <row customHeight="1" ht="14.25" r="110"/>
    <row customHeight="1" ht="14.25" r="111"/>
    <row customHeight="1" ht="14.25" r="112"/>
    <row customHeight="1" ht="14.25" r="113"/>
    <row customHeight="1" ht="14.25" r="114"/>
    <row customHeight="1" ht="14.25" r="115"/>
    <row customHeight="1" ht="14.25" r="116"/>
    <row customHeight="1" ht="14.25" r="117"/>
    <row customHeight="1" ht="14.25" r="118"/>
    <row customHeight="1" ht="14.25" r="119"/>
    <row customHeight="1" ht="14.25" r="120"/>
    <row customHeight="1" ht="14.25" r="121"/>
    <row customHeight="1" ht="14.25" r="122"/>
    <row customHeight="1" ht="14.25" r="123"/>
    <row customHeight="1" ht="14.25" r="124"/>
    <row customHeight="1" ht="14.25" r="125"/>
    <row customHeight="1" ht="14.25" r="126"/>
    <row customHeight="1" ht="14.25" r="127"/>
    <row customHeight="1" ht="14.25" r="128"/>
    <row customHeight="1" ht="14.25" r="129"/>
    <row customHeight="1" ht="14.25" r="130"/>
    <row customHeight="1" ht="14.25" r="131"/>
    <row customHeight="1" ht="14.25" r="132"/>
    <row customHeight="1" ht="14.25" r="133"/>
    <row customHeight="1" ht="14.25" r="134"/>
    <row customHeight="1" ht="14.25" r="135"/>
    <row customHeight="1" ht="14.25" r="136"/>
    <row customHeight="1" ht="14.25" r="137"/>
    <row customHeight="1" ht="14.25" r="138"/>
    <row customHeight="1" ht="14.25" r="139"/>
    <row customHeight="1" ht="14.25" r="140"/>
    <row customHeight="1" ht="14.25" r="141"/>
    <row customHeight="1" ht="14.25" r="142"/>
    <row customHeight="1" ht="14.25" r="143"/>
    <row customHeight="1" ht="14.25" r="144"/>
    <row customHeight="1" ht="14.25" r="145"/>
    <row customHeight="1" ht="14.25" r="146"/>
    <row customHeight="1" ht="14.25" r="147"/>
    <row customHeight="1" ht="14.25" r="148"/>
    <row customHeight="1" ht="14.25" r="149"/>
    <row customHeight="1" ht="14.25" r="150"/>
    <row customHeight="1" ht="14.25" r="151"/>
    <row customHeight="1" ht="14.25" r="152"/>
    <row customHeight="1" ht="14.25" r="153"/>
    <row customHeight="1" ht="14.25" r="154"/>
    <row customHeight="1" ht="14.25" r="155"/>
    <row customHeight="1" ht="14.25" r="156"/>
    <row customHeight="1" ht="14.25" r="157"/>
    <row customHeight="1" ht="14.25" r="158"/>
    <row customHeight="1" ht="14.25" r="159"/>
    <row customHeight="1" ht="14.25" r="160"/>
    <row customHeight="1" ht="14.25" r="161"/>
    <row customHeight="1" ht="14.25" r="162"/>
    <row customHeight="1" ht="14.25" r="163"/>
    <row customHeight="1" ht="14.25" r="164"/>
    <row customHeight="1" ht="14.25" r="165"/>
    <row customHeight="1" ht="14.25" r="166"/>
    <row customHeight="1" ht="14.25" r="167"/>
    <row customHeight="1" ht="14.25" r="168"/>
    <row customHeight="1" ht="14.25" r="169"/>
    <row customHeight="1" ht="14.25" r="170"/>
    <row customHeight="1" ht="14.25" r="171"/>
    <row customHeight="1" ht="14.25" r="172"/>
    <row customHeight="1" ht="14.25" r="173"/>
    <row customHeight="1" ht="14.25" r="174"/>
    <row customHeight="1" ht="14.25" r="175"/>
    <row customHeight="1" ht="14.25" r="176"/>
    <row customHeight="1" ht="14.25" r="177"/>
    <row customHeight="1" ht="14.25" r="178"/>
    <row customHeight="1" ht="14.25" r="179"/>
    <row customHeight="1" ht="14.25" r="180"/>
    <row customHeight="1" ht="14.25" r="181"/>
    <row customHeight="1" ht="14.25" r="182"/>
    <row customHeight="1" ht="14.25" r="183"/>
    <row customHeight="1" ht="14.25" r="184"/>
    <row customHeight="1" ht="14.25" r="185"/>
    <row customHeight="1" ht="14.25" r="186"/>
    <row customHeight="1" ht="14.25" r="187"/>
    <row customHeight="1" ht="14.25" r="188"/>
    <row customHeight="1" ht="14.25" r="189"/>
    <row customHeight="1" ht="14.25" r="190"/>
    <row customHeight="1" ht="14.25" r="191"/>
    <row customHeight="1" ht="14.25" r="192"/>
    <row customHeight="1" ht="14.25" r="193"/>
    <row customHeight="1" ht="14.25" r="194"/>
    <row customHeight="1" ht="14.25" r="195"/>
    <row customHeight="1" ht="14.25" r="196"/>
    <row customHeight="1" ht="14.25" r="197"/>
    <row customHeight="1" ht="14.25" r="198"/>
    <row customHeight="1" ht="14.25" r="199"/>
    <row customHeight="1" ht="14.25" r="200"/>
    <row customHeight="1" ht="14.25" r="201"/>
    <row customHeight="1" ht="14.25" r="202"/>
    <row customHeight="1" ht="14.25" r="203"/>
    <row customHeight="1" ht="14.25" r="204"/>
    <row customHeight="1" ht="14.25" r="205"/>
    <row customHeight="1" ht="14.25" r="206"/>
    <row customHeight="1" ht="14.25" r="207"/>
    <row customHeight="1" ht="14.25" r="208"/>
    <row customHeight="1" ht="14.25" r="209"/>
    <row customHeight="1" ht="14.25" r="210"/>
    <row customHeight="1" ht="14.25" r="211"/>
    <row customHeight="1" ht="14.25" r="212"/>
    <row customHeight="1" ht="14.25" r="213"/>
    <row customHeight="1" ht="14.25" r="214"/>
    <row customHeight="1" ht="14.25" r="215"/>
    <row customHeight="1" ht="14.25" r="216"/>
    <row customHeight="1" ht="14.25" r="217"/>
    <row customHeight="1" ht="14.25" r="218"/>
    <row customHeight="1" ht="14.25" r="219"/>
    <row customHeight="1" ht="14.25" r="220"/>
    <row customHeight="1" ht="14.25" r="221"/>
    <row customHeight="1" ht="14.25" r="222"/>
    <row customHeight="1" ht="14.25" r="223"/>
    <row customHeight="1" ht="14.25" r="224"/>
    <row customHeight="1" ht="14.25" r="225"/>
    <row customHeight="1" ht="14.25" r="226"/>
    <row customHeight="1" ht="14.25" r="227"/>
    <row customHeight="1" ht="14.25" r="228"/>
    <row customHeight="1" ht="14.25" r="229"/>
    <row customHeight="1" ht="14.25" r="230"/>
    <row customHeight="1" ht="14.25" r="231"/>
    <row customHeight="1" ht="14.25" r="232"/>
    <row customHeight="1" ht="14.25" r="233"/>
    <row customHeight="1" ht="14.25" r="234"/>
    <row customHeight="1" ht="14.25" r="235"/>
    <row customHeight="1" ht="14.25" r="236"/>
    <row customHeight="1" ht="14.25" r="237"/>
    <row customHeight="1" ht="14.25" r="238"/>
    <row customHeight="1" ht="14.25" r="239"/>
    <row customHeight="1" ht="14.25" r="240"/>
    <row customHeight="1" ht="14.25" r="241"/>
    <row customHeight="1" ht="14.25" r="242"/>
    <row customHeight="1" ht="14.25" r="243"/>
    <row customHeight="1" ht="14.25" r="244"/>
    <row customHeight="1" ht="14.25" r="245"/>
    <row customHeight="1" ht="14.25" r="246"/>
    <row customHeight="1" ht="14.25" r="247"/>
    <row customHeight="1" ht="14.25" r="248"/>
    <row customHeight="1" ht="14.25" r="249"/>
    <row customHeight="1" ht="14.25" r="250"/>
    <row customHeight="1" ht="14.25" r="251"/>
    <row customHeight="1" ht="14.25" r="252"/>
    <row customHeight="1" ht="14.25" r="253"/>
    <row customHeight="1" ht="14.25" r="254"/>
    <row customHeight="1" ht="14.25" r="255"/>
    <row customHeight="1" ht="14.25" r="256"/>
    <row customHeight="1" ht="14.25" r="257"/>
    <row customHeight="1" ht="14.25" r="258"/>
    <row customHeight="1" ht="14.25" r="259"/>
    <row customHeight="1" ht="14.25" r="260"/>
    <row customHeight="1" ht="14.25" r="261"/>
    <row customHeight="1" ht="14.25" r="262"/>
    <row customHeight="1" ht="14.25" r="263"/>
    <row customHeight="1" ht="14.25" r="264"/>
    <row customHeight="1" ht="14.25" r="265"/>
    <row customHeight="1" ht="14.25" r="266"/>
    <row customHeight="1" ht="14.25" r="267"/>
    <row customHeight="1" ht="14.25" r="268"/>
    <row customHeight="1" ht="14.25" r="269"/>
    <row customHeight="1" ht="14.25" r="270"/>
    <row customHeight="1" ht="14.25" r="271"/>
    <row customHeight="1" ht="14.25" r="272"/>
    <row customHeight="1" ht="14.25" r="273"/>
    <row customHeight="1" ht="14.25" r="274"/>
    <row customHeight="1" ht="14.25" r="275"/>
    <row customHeight="1" ht="14.25" r="276"/>
    <row customHeight="1" ht="14.25" r="277"/>
    <row customHeight="1" ht="14.25" r="278"/>
    <row customHeight="1" ht="14.25" r="279"/>
    <row customHeight="1" ht="14.25" r="280"/>
    <row customHeight="1" ht="14.25" r="281"/>
    <row customHeight="1" ht="14.25" r="282"/>
    <row customHeight="1" ht="14.25" r="283"/>
    <row customHeight="1" ht="14.25" r="284"/>
    <row customHeight="1" ht="14.25" r="285"/>
    <row customHeight="1" ht="14.25" r="286"/>
    <row customHeight="1" ht="14.25" r="287"/>
    <row customHeight="1" ht="14.25" r="288"/>
    <row customHeight="1" ht="14.25" r="289"/>
    <row customHeight="1" ht="14.25" r="290"/>
    <row customHeight="1" ht="14.25" r="291"/>
    <row customHeight="1" ht="14.25" r="292"/>
    <row customHeight="1" ht="14.25" r="293"/>
    <row customHeight="1" ht="14.25" r="294"/>
    <row customHeight="1" ht="14.25" r="295"/>
    <row customHeight="1" ht="14.25" r="296"/>
    <row customHeight="1" ht="14.25" r="297"/>
    <row customHeight="1" ht="14.25" r="298"/>
    <row customHeight="1" ht="14.25" r="299"/>
    <row customHeight="1" ht="14.25" r="300"/>
    <row customHeight="1" ht="14.25" r="301"/>
    <row customHeight="1" ht="14.25" r="302"/>
    <row customHeight="1" ht="14.25" r="303"/>
    <row customHeight="1" ht="14.25" r="304"/>
    <row customHeight="1" ht="14.25" r="305"/>
    <row customHeight="1" ht="14.25" r="306"/>
    <row customHeight="1" ht="14.25" r="307"/>
    <row customHeight="1" ht="14.25" r="308"/>
    <row customHeight="1" ht="14.25" r="309"/>
    <row customHeight="1" ht="14.25" r="310"/>
    <row customHeight="1" ht="14.25" r="311"/>
    <row customHeight="1" ht="14.25" r="312"/>
    <row customHeight="1" ht="14.25" r="313"/>
    <row customHeight="1" ht="14.25" r="314"/>
    <row customHeight="1" ht="14.25" r="315"/>
    <row customHeight="1" ht="14.25" r="316"/>
    <row customHeight="1" ht="14.25" r="317"/>
    <row customHeight="1" ht="14.25" r="318"/>
    <row customHeight="1" ht="14.25" r="319"/>
    <row customHeight="1" ht="14.25" r="320"/>
    <row customHeight="1" ht="14.25" r="321"/>
    <row customHeight="1" ht="14.25" r="322"/>
    <row customHeight="1" ht="14.25" r="323"/>
    <row customHeight="1" ht="14.25" r="324"/>
    <row customHeight="1" ht="14.25" r="325"/>
    <row customHeight="1" ht="14.25" r="326"/>
    <row customHeight="1" ht="14.25" r="327"/>
    <row customHeight="1" ht="14.25" r="328"/>
    <row customHeight="1" ht="14.25" r="329"/>
    <row customHeight="1" ht="14.25" r="330"/>
    <row customHeight="1" ht="14.25" r="331"/>
    <row customHeight="1" ht="14.25" r="332"/>
    <row customHeight="1" ht="14.25" r="333"/>
    <row customHeight="1" ht="14.25" r="334"/>
    <row customHeight="1" ht="14.25" r="335"/>
    <row customHeight="1" ht="14.25" r="336"/>
    <row customHeight="1" ht="14.25" r="337"/>
    <row customHeight="1" ht="14.25" r="338"/>
    <row customHeight="1" ht="14.25" r="339"/>
    <row customHeight="1" ht="14.25" r="340"/>
    <row customHeight="1" ht="14.25" r="341"/>
    <row customHeight="1" ht="14.25" r="342"/>
    <row customHeight="1" ht="14.25" r="343"/>
    <row customHeight="1" ht="14.25" r="344"/>
    <row customHeight="1" ht="14.25" r="345"/>
    <row customHeight="1" ht="14.25" r="346"/>
    <row customHeight="1" ht="14.25" r="347"/>
    <row customHeight="1" ht="14.25" r="348"/>
    <row customHeight="1" ht="14.25" r="349"/>
    <row customHeight="1" ht="14.25" r="350"/>
    <row customHeight="1" ht="14.25" r="351"/>
    <row customHeight="1" ht="14.25" r="352"/>
    <row customHeight="1" ht="14.25" r="353"/>
    <row customHeight="1" ht="14.25" r="354"/>
    <row customHeight="1" ht="14.25" r="355"/>
    <row customHeight="1" ht="14.25" r="356"/>
    <row customHeight="1" ht="14.25" r="357"/>
    <row customHeight="1" ht="14.25" r="358"/>
    <row customHeight="1" ht="14.25" r="359"/>
    <row customHeight="1" ht="14.25" r="360"/>
    <row customHeight="1" ht="14.25" r="361"/>
    <row customHeight="1" ht="14.25" r="362"/>
    <row customHeight="1" ht="14.25" r="363"/>
    <row customHeight="1" ht="14.25" r="364"/>
    <row customHeight="1" ht="14.25" r="365"/>
    <row customHeight="1" ht="14.25" r="366"/>
    <row customHeight="1" ht="14.25" r="367"/>
    <row customHeight="1" ht="14.25" r="368"/>
    <row customHeight="1" ht="14.25" r="369"/>
    <row customHeight="1" ht="14.25" r="370"/>
    <row customHeight="1" ht="14.25" r="371"/>
    <row customHeight="1" ht="14.25" r="372"/>
    <row customHeight="1" ht="14.25" r="373"/>
    <row customHeight="1" ht="14.25" r="374"/>
    <row customHeight="1" ht="14.25" r="375"/>
    <row customHeight="1" ht="14.25" r="376"/>
    <row customHeight="1" ht="14.25" r="377"/>
    <row customHeight="1" ht="14.25" r="378"/>
    <row customHeight="1" ht="14.25" r="379"/>
    <row customHeight="1" ht="14.25" r="380"/>
    <row customHeight="1" ht="14.25" r="381"/>
    <row customHeight="1" ht="14.25" r="382"/>
    <row customHeight="1" ht="14.25" r="383"/>
    <row customHeight="1" ht="14.25" r="384"/>
    <row customHeight="1" ht="14.25" r="385"/>
    <row customHeight="1" ht="14.25" r="386"/>
    <row customHeight="1" ht="14.25" r="387"/>
    <row customHeight="1" ht="14.25" r="388"/>
    <row customHeight="1" ht="14.25" r="389"/>
    <row customHeight="1" ht="14.25" r="390"/>
    <row customHeight="1" ht="14.25" r="391"/>
    <row customHeight="1" ht="14.25" r="392"/>
    <row customHeight="1" ht="14.25" r="393"/>
    <row customHeight="1" ht="14.25" r="394"/>
    <row customHeight="1" ht="14.25" r="395"/>
    <row customHeight="1" ht="14.25" r="396"/>
    <row customHeight="1" ht="14.25" r="397"/>
    <row customHeight="1" ht="14.25" r="398"/>
    <row customHeight="1" ht="14.25" r="399"/>
    <row customHeight="1" ht="14.25" r="400"/>
    <row customHeight="1" ht="14.25" r="401"/>
    <row customHeight="1" ht="14.25" r="402"/>
    <row customHeight="1" ht="14.25" r="403"/>
    <row customHeight="1" ht="14.25" r="404"/>
    <row customHeight="1" ht="14.25" r="405"/>
    <row customHeight="1" ht="14.25" r="406"/>
    <row customHeight="1" ht="14.25" r="407"/>
    <row customHeight="1" ht="14.25" r="408"/>
    <row customHeight="1" ht="14.25" r="409"/>
    <row customHeight="1" ht="14.25" r="410"/>
    <row customHeight="1" ht="14.25" r="411"/>
    <row customHeight="1" ht="14.25" r="412"/>
    <row customHeight="1" ht="14.25" r="413"/>
    <row customHeight="1" ht="14.25" r="414"/>
    <row customHeight="1" ht="14.25" r="415"/>
    <row customHeight="1" ht="14.25" r="416"/>
    <row customHeight="1" ht="14.25" r="417"/>
    <row customHeight="1" ht="14.25" r="418"/>
    <row customHeight="1" ht="14.25" r="419"/>
    <row customHeight="1" ht="14.25" r="420"/>
    <row customHeight="1" ht="14.25" r="421"/>
    <row customHeight="1" ht="14.25" r="422"/>
    <row customHeight="1" ht="14.25" r="423"/>
    <row customHeight="1" ht="14.25" r="424"/>
    <row customHeight="1" ht="14.25" r="425"/>
    <row customHeight="1" ht="14.25" r="426"/>
    <row customHeight="1" ht="14.25" r="427"/>
    <row customHeight="1" ht="14.25" r="428"/>
    <row customHeight="1" ht="14.25" r="429"/>
    <row customHeight="1" ht="14.25" r="430"/>
    <row customHeight="1" ht="14.25" r="431"/>
    <row customHeight="1" ht="14.25" r="432"/>
    <row customHeight="1" ht="14.25" r="433"/>
    <row customHeight="1" ht="14.25" r="434"/>
    <row customHeight="1" ht="14.25" r="435"/>
    <row customHeight="1" ht="14.25" r="436"/>
    <row customHeight="1" ht="14.25" r="437"/>
    <row customHeight="1" ht="14.25" r="438"/>
    <row customHeight="1" ht="14.25" r="439"/>
    <row customHeight="1" ht="14.25" r="440"/>
    <row customHeight="1" ht="14.25" r="441"/>
    <row customHeight="1" ht="14.25" r="442"/>
    <row customHeight="1" ht="14.25" r="443"/>
    <row customHeight="1" ht="14.25" r="444"/>
    <row customHeight="1" ht="14.25" r="445"/>
    <row customHeight="1" ht="14.25" r="446"/>
    <row customHeight="1" ht="14.25" r="447"/>
    <row customHeight="1" ht="14.25" r="448"/>
    <row customHeight="1" ht="14.25" r="449"/>
    <row customHeight="1" ht="14.25" r="450"/>
    <row customHeight="1" ht="14.25" r="451"/>
    <row customHeight="1" ht="14.25" r="452"/>
    <row customHeight="1" ht="14.25" r="453"/>
    <row customHeight="1" ht="14.25" r="454"/>
    <row customHeight="1" ht="14.25" r="455"/>
    <row customHeight="1" ht="14.25" r="456"/>
    <row customHeight="1" ht="14.25" r="457"/>
    <row customHeight="1" ht="14.25" r="458"/>
    <row customHeight="1" ht="14.25" r="459"/>
    <row customHeight="1" ht="14.25" r="460"/>
    <row customHeight="1" ht="14.25" r="461"/>
    <row customHeight="1" ht="14.25" r="462"/>
    <row customHeight="1" ht="14.25" r="463"/>
    <row customHeight="1" ht="14.25" r="464"/>
    <row customHeight="1" ht="14.25" r="465"/>
    <row customHeight="1" ht="14.25" r="466"/>
    <row customHeight="1" ht="14.25" r="467"/>
    <row customHeight="1" ht="14.25" r="468"/>
    <row customHeight="1" ht="14.25" r="469"/>
    <row customHeight="1" ht="14.25" r="470"/>
    <row customHeight="1" ht="14.25" r="471"/>
    <row customHeight="1" ht="14.25" r="472"/>
    <row customHeight="1" ht="14.25" r="473"/>
    <row customHeight="1" ht="14.25" r="474"/>
    <row customHeight="1" ht="14.25" r="475"/>
    <row customHeight="1" ht="14.25" r="476"/>
    <row customHeight="1" ht="14.25" r="477"/>
    <row customHeight="1" ht="14.25" r="478"/>
    <row customHeight="1" ht="14.25" r="479"/>
    <row customHeight="1" ht="14.25" r="480"/>
    <row customHeight="1" ht="14.25" r="481"/>
    <row customHeight="1" ht="14.25" r="482"/>
    <row customHeight="1" ht="14.25" r="483"/>
    <row customHeight="1" ht="14.25" r="484"/>
    <row customHeight="1" ht="14.25" r="485"/>
    <row customHeight="1" ht="14.25" r="486"/>
    <row customHeight="1" ht="14.25" r="487"/>
    <row customHeight="1" ht="14.25" r="488"/>
    <row customHeight="1" ht="14.25" r="489"/>
    <row customHeight="1" ht="14.25" r="490"/>
    <row customHeight="1" ht="14.25" r="491"/>
    <row customHeight="1" ht="14.25" r="492"/>
    <row customHeight="1" ht="14.25" r="493"/>
    <row customHeight="1" ht="14.25" r="494"/>
    <row customHeight="1" ht="14.25" r="495"/>
    <row customHeight="1" ht="14.25" r="496"/>
    <row customHeight="1" ht="14.25" r="497"/>
    <row customHeight="1" ht="14.25" r="498"/>
    <row customHeight="1" ht="14.25" r="499"/>
    <row customHeight="1" ht="14.25" r="500"/>
    <row customHeight="1" ht="14.25" r="501"/>
    <row customHeight="1" ht="14.25" r="502"/>
    <row customHeight="1" ht="14.25" r="503"/>
    <row customHeight="1" ht="14.25" r="504"/>
    <row customHeight="1" ht="14.25" r="505"/>
    <row customHeight="1" ht="14.25" r="506"/>
    <row customHeight="1" ht="14.25" r="507"/>
    <row customHeight="1" ht="14.25" r="508"/>
    <row customHeight="1" ht="14.25" r="509"/>
    <row customHeight="1" ht="14.25" r="510"/>
    <row customHeight="1" ht="14.25" r="511"/>
    <row customHeight="1" ht="14.25" r="512"/>
    <row customHeight="1" ht="14.25" r="513"/>
    <row customHeight="1" ht="14.25" r="514"/>
    <row customHeight="1" ht="14.25" r="515"/>
    <row customHeight="1" ht="14.25" r="516"/>
    <row customHeight="1" ht="14.25" r="517"/>
    <row customHeight="1" ht="14.25" r="518"/>
    <row customHeight="1" ht="14.25" r="519"/>
    <row customHeight="1" ht="14.25" r="520"/>
    <row customHeight="1" ht="14.25" r="521"/>
    <row customHeight="1" ht="14.25" r="522"/>
    <row customHeight="1" ht="14.25" r="523"/>
    <row customHeight="1" ht="14.25" r="524"/>
    <row customHeight="1" ht="14.25" r="525"/>
    <row customHeight="1" ht="14.25" r="526"/>
    <row customHeight="1" ht="14.25" r="527"/>
    <row customHeight="1" ht="14.25" r="528"/>
    <row customHeight="1" ht="14.25" r="529"/>
    <row customHeight="1" ht="14.25" r="530"/>
    <row customHeight="1" ht="14.25" r="531"/>
    <row customHeight="1" ht="14.25" r="532"/>
    <row customHeight="1" ht="14.25" r="533"/>
    <row customHeight="1" ht="14.25" r="534"/>
    <row customHeight="1" ht="14.25" r="535"/>
    <row customHeight="1" ht="14.25" r="536"/>
    <row customHeight="1" ht="14.25" r="537"/>
    <row customHeight="1" ht="14.25" r="538"/>
    <row customHeight="1" ht="14.25" r="539"/>
    <row customHeight="1" ht="14.25" r="540"/>
    <row customHeight="1" ht="14.25" r="541"/>
    <row customHeight="1" ht="14.25" r="542"/>
    <row customHeight="1" ht="14.25" r="543"/>
    <row customHeight="1" ht="14.25" r="544"/>
    <row customHeight="1" ht="14.25" r="545"/>
    <row customHeight="1" ht="14.25" r="546"/>
    <row customHeight="1" ht="14.25" r="547"/>
    <row customHeight="1" ht="14.25" r="548"/>
    <row customHeight="1" ht="14.25" r="549"/>
    <row customHeight="1" ht="14.25" r="550"/>
    <row customHeight="1" ht="14.25" r="551"/>
    <row customHeight="1" ht="14.25" r="552"/>
    <row customHeight="1" ht="14.25" r="553"/>
    <row customHeight="1" ht="14.25" r="554"/>
    <row customHeight="1" ht="14.25" r="555"/>
    <row customHeight="1" ht="14.25" r="556"/>
    <row customHeight="1" ht="14.25" r="557"/>
    <row customHeight="1" ht="14.25" r="558"/>
    <row customHeight="1" ht="14.25" r="559"/>
    <row customHeight="1" ht="14.25" r="560"/>
    <row customHeight="1" ht="14.25" r="561"/>
    <row customHeight="1" ht="14.25" r="562"/>
    <row customHeight="1" ht="14.25" r="563"/>
    <row customHeight="1" ht="14.25" r="564"/>
    <row customHeight="1" ht="14.25" r="565"/>
    <row customHeight="1" ht="14.25" r="566"/>
    <row customHeight="1" ht="14.25" r="567"/>
    <row customHeight="1" ht="14.25" r="568"/>
    <row customHeight="1" ht="14.25" r="569"/>
    <row customHeight="1" ht="14.25" r="570"/>
    <row customHeight="1" ht="14.25" r="571"/>
    <row customHeight="1" ht="14.25" r="572"/>
    <row customHeight="1" ht="14.25" r="573"/>
    <row customHeight="1" ht="14.25" r="574"/>
    <row customHeight="1" ht="14.25" r="575"/>
    <row customHeight="1" ht="14.25" r="576"/>
    <row customHeight="1" ht="14.25" r="577"/>
    <row customHeight="1" ht="14.25" r="578"/>
    <row customHeight="1" ht="14.25" r="579"/>
    <row customHeight="1" ht="14.25" r="580"/>
    <row customHeight="1" ht="14.25" r="581"/>
    <row customHeight="1" ht="14.25" r="582"/>
    <row customHeight="1" ht="14.25" r="583"/>
    <row customHeight="1" ht="14.25" r="584"/>
    <row customHeight="1" ht="14.25" r="585"/>
    <row customHeight="1" ht="14.25" r="586"/>
    <row customHeight="1" ht="14.25" r="587"/>
    <row customHeight="1" ht="14.25" r="588"/>
    <row customHeight="1" ht="14.25" r="589"/>
    <row customHeight="1" ht="14.25" r="590"/>
    <row customHeight="1" ht="14.25" r="591"/>
    <row customHeight="1" ht="14.25" r="592"/>
    <row customHeight="1" ht="14.25" r="593"/>
    <row customHeight="1" ht="14.25" r="594"/>
    <row customHeight="1" ht="14.25" r="595"/>
    <row customHeight="1" ht="14.25" r="596"/>
    <row customHeight="1" ht="14.25" r="597"/>
    <row customHeight="1" ht="14.25" r="598"/>
    <row customHeight="1" ht="14.25" r="599"/>
    <row customHeight="1" ht="14.25" r="600"/>
    <row customHeight="1" ht="14.25" r="601"/>
    <row customHeight="1" ht="14.25" r="602"/>
    <row customHeight="1" ht="14.25" r="603"/>
    <row customHeight="1" ht="14.25" r="604"/>
    <row customHeight="1" ht="14.25" r="605"/>
    <row customHeight="1" ht="14.25" r="606"/>
    <row customHeight="1" ht="14.25" r="607"/>
    <row customHeight="1" ht="14.25" r="608"/>
    <row customHeight="1" ht="14.25" r="609"/>
    <row customHeight="1" ht="14.25" r="610"/>
    <row customHeight="1" ht="14.25" r="611"/>
    <row customHeight="1" ht="14.25" r="612"/>
    <row customHeight="1" ht="14.25" r="613"/>
    <row customHeight="1" ht="14.25" r="614"/>
    <row customHeight="1" ht="14.25" r="615"/>
    <row customHeight="1" ht="14.25" r="616"/>
    <row customHeight="1" ht="14.25" r="617"/>
    <row customHeight="1" ht="14.25" r="618"/>
    <row customHeight="1" ht="14.25" r="619"/>
    <row customHeight="1" ht="14.25" r="620"/>
    <row customHeight="1" ht="14.25" r="621"/>
    <row customHeight="1" ht="14.25" r="622"/>
    <row customHeight="1" ht="14.25" r="623"/>
    <row customHeight="1" ht="14.25" r="624"/>
    <row customHeight="1" ht="14.25" r="625"/>
    <row customHeight="1" ht="14.25" r="626"/>
    <row customHeight="1" ht="14.25" r="627"/>
    <row customHeight="1" ht="14.25" r="628"/>
    <row customHeight="1" ht="14.25" r="629"/>
    <row customHeight="1" ht="14.25" r="630"/>
    <row customHeight="1" ht="14.25" r="631"/>
    <row customHeight="1" ht="14.25" r="632"/>
    <row customHeight="1" ht="14.25" r="633"/>
    <row customHeight="1" ht="14.25" r="634"/>
    <row customHeight="1" ht="14.25" r="635"/>
    <row customHeight="1" ht="14.25" r="636"/>
    <row customHeight="1" ht="14.25" r="637"/>
    <row customHeight="1" ht="14.25" r="638"/>
    <row customHeight="1" ht="14.25" r="639"/>
    <row customHeight="1" ht="14.25" r="640"/>
    <row customHeight="1" ht="14.25" r="641"/>
    <row customHeight="1" ht="14.25" r="642"/>
    <row customHeight="1" ht="14.25" r="643"/>
    <row customHeight="1" ht="14.25" r="644"/>
    <row customHeight="1" ht="14.25" r="645"/>
    <row customHeight="1" ht="14.25" r="646"/>
    <row customHeight="1" ht="14.25" r="647"/>
    <row customHeight="1" ht="14.25" r="648"/>
    <row customHeight="1" ht="14.25" r="649"/>
    <row customHeight="1" ht="14.25" r="650"/>
    <row customHeight="1" ht="14.25" r="651"/>
    <row customHeight="1" ht="14.25" r="652"/>
    <row customHeight="1" ht="14.25" r="653"/>
    <row customHeight="1" ht="14.25" r="654"/>
    <row customHeight="1" ht="14.25" r="655"/>
    <row customHeight="1" ht="14.25" r="656"/>
    <row customHeight="1" ht="14.25" r="657"/>
    <row customHeight="1" ht="14.25" r="658"/>
    <row customHeight="1" ht="14.25" r="659"/>
    <row customHeight="1" ht="14.25" r="660"/>
    <row customHeight="1" ht="14.25" r="661"/>
    <row customHeight="1" ht="14.25" r="662"/>
    <row customHeight="1" ht="14.25" r="663"/>
    <row customHeight="1" ht="14.25" r="664"/>
    <row customHeight="1" ht="14.25" r="665"/>
    <row customHeight="1" ht="14.25" r="666"/>
    <row customHeight="1" ht="14.25" r="667"/>
    <row customHeight="1" ht="14.25" r="668"/>
    <row customHeight="1" ht="14.25" r="669"/>
    <row customHeight="1" ht="14.25" r="670"/>
    <row customHeight="1" ht="14.25" r="671"/>
    <row customHeight="1" ht="14.25" r="672"/>
    <row customHeight="1" ht="14.25" r="673"/>
    <row customHeight="1" ht="14.25" r="674"/>
    <row customHeight="1" ht="14.25" r="675"/>
    <row customHeight="1" ht="14.25" r="676"/>
    <row customHeight="1" ht="14.25" r="677"/>
    <row customHeight="1" ht="14.25" r="678"/>
    <row customHeight="1" ht="14.25" r="679"/>
    <row customHeight="1" ht="14.25" r="680"/>
    <row customHeight="1" ht="14.25" r="681"/>
    <row customHeight="1" ht="14.25" r="682"/>
    <row customHeight="1" ht="14.25" r="683"/>
    <row customHeight="1" ht="14.25" r="684"/>
    <row customHeight="1" ht="14.25" r="685"/>
    <row customHeight="1" ht="14.25" r="686"/>
    <row customHeight="1" ht="14.25" r="687"/>
    <row customHeight="1" ht="14.25" r="688"/>
    <row customHeight="1" ht="14.25" r="689"/>
    <row customHeight="1" ht="14.25" r="690"/>
    <row customHeight="1" ht="14.25" r="691"/>
    <row customHeight="1" ht="14.25" r="692"/>
    <row customHeight="1" ht="14.25" r="693"/>
    <row customHeight="1" ht="14.25" r="694"/>
    <row customHeight="1" ht="14.25" r="695"/>
    <row customHeight="1" ht="14.25" r="696"/>
    <row customHeight="1" ht="14.25" r="697"/>
    <row customHeight="1" ht="14.25" r="698"/>
    <row customHeight="1" ht="14.25" r="699"/>
    <row customHeight="1" ht="14.25" r="700"/>
    <row customHeight="1" ht="14.25" r="701"/>
    <row customHeight="1" ht="14.25" r="702"/>
    <row customHeight="1" ht="14.25" r="703"/>
    <row customHeight="1" ht="14.25" r="704"/>
    <row customHeight="1" ht="14.25" r="705"/>
    <row customHeight="1" ht="14.25" r="706"/>
    <row customHeight="1" ht="14.25" r="707"/>
    <row customHeight="1" ht="14.25" r="708"/>
    <row customHeight="1" ht="14.25" r="709"/>
    <row customHeight="1" ht="14.25" r="710"/>
    <row customHeight="1" ht="14.25" r="711"/>
    <row customHeight="1" ht="14.25" r="712"/>
    <row customHeight="1" ht="14.25" r="713"/>
    <row customHeight="1" ht="14.25" r="714"/>
    <row customHeight="1" ht="14.25" r="715"/>
    <row customHeight="1" ht="14.25" r="716"/>
    <row customHeight="1" ht="14.25" r="717"/>
    <row customHeight="1" ht="14.25" r="718"/>
    <row customHeight="1" ht="14.25" r="719"/>
    <row customHeight="1" ht="14.25" r="720"/>
    <row customHeight="1" ht="14.25" r="721"/>
    <row customHeight="1" ht="14.25" r="722"/>
    <row customHeight="1" ht="14.25" r="723"/>
    <row customHeight="1" ht="14.25" r="724"/>
    <row customHeight="1" ht="14.25" r="725"/>
    <row customHeight="1" ht="14.25" r="726"/>
    <row customHeight="1" ht="14.25" r="727"/>
    <row customHeight="1" ht="14.25" r="728"/>
    <row customHeight="1" ht="14.25" r="729"/>
    <row customHeight="1" ht="14.25" r="730"/>
    <row customHeight="1" ht="14.25" r="731"/>
    <row customHeight="1" ht="14.25" r="732"/>
    <row customHeight="1" ht="14.25" r="733"/>
    <row customHeight="1" ht="14.25" r="734"/>
    <row customHeight="1" ht="14.25" r="735"/>
    <row customHeight="1" ht="14.25" r="736"/>
    <row customHeight="1" ht="14.25" r="737"/>
    <row customHeight="1" ht="14.25" r="738"/>
    <row customHeight="1" ht="14.25" r="739"/>
    <row customHeight="1" ht="14.25" r="740"/>
    <row customHeight="1" ht="14.25" r="741"/>
    <row customHeight="1" ht="14.25" r="742"/>
    <row customHeight="1" ht="14.25" r="743"/>
    <row customHeight="1" ht="14.25" r="744"/>
    <row customHeight="1" ht="14.25" r="745"/>
    <row customHeight="1" ht="14.25" r="746"/>
    <row customHeight="1" ht="14.25" r="747"/>
    <row customHeight="1" ht="14.25" r="748"/>
    <row customHeight="1" ht="14.25" r="749"/>
    <row customHeight="1" ht="14.25" r="750"/>
    <row customHeight="1" ht="14.25" r="751"/>
    <row customHeight="1" ht="14.25" r="752"/>
    <row customHeight="1" ht="14.25" r="753"/>
    <row customHeight="1" ht="14.25" r="754"/>
    <row customHeight="1" ht="14.25" r="755"/>
    <row customHeight="1" ht="14.25" r="756"/>
    <row customHeight="1" ht="14.25" r="757"/>
    <row customHeight="1" ht="14.25" r="758"/>
    <row customHeight="1" ht="14.25" r="759"/>
    <row customHeight="1" ht="14.25" r="760"/>
    <row customHeight="1" ht="14.25" r="761"/>
    <row customHeight="1" ht="14.25" r="762"/>
    <row customHeight="1" ht="14.25" r="763"/>
    <row customHeight="1" ht="14.25" r="764"/>
    <row customHeight="1" ht="14.25" r="765"/>
    <row customHeight="1" ht="14.25" r="766"/>
    <row customHeight="1" ht="14.25" r="767"/>
    <row customHeight="1" ht="14.25" r="768"/>
    <row customHeight="1" ht="14.25" r="769"/>
    <row customHeight="1" ht="14.25" r="770"/>
    <row customHeight="1" ht="14.25" r="771"/>
    <row customHeight="1" ht="14.25" r="772"/>
    <row customHeight="1" ht="14.25" r="773"/>
    <row customHeight="1" ht="14.25" r="774"/>
    <row customHeight="1" ht="14.25" r="775"/>
    <row customHeight="1" ht="14.25" r="776"/>
    <row customHeight="1" ht="14.25" r="777"/>
    <row customHeight="1" ht="14.25" r="778"/>
    <row customHeight="1" ht="14.25" r="779"/>
    <row customHeight="1" ht="14.25" r="780"/>
    <row customHeight="1" ht="14.25" r="781"/>
    <row customHeight="1" ht="14.25" r="782"/>
    <row customHeight="1" ht="14.25" r="783"/>
    <row customHeight="1" ht="14.25" r="784"/>
    <row customHeight="1" ht="14.25" r="785"/>
    <row customHeight="1" ht="14.25" r="786"/>
    <row customHeight="1" ht="14.25" r="787"/>
    <row customHeight="1" ht="14.25" r="788"/>
    <row customHeight="1" ht="14.25" r="789"/>
    <row customHeight="1" ht="14.25" r="790"/>
    <row customHeight="1" ht="14.25" r="791"/>
    <row customHeight="1" ht="14.25" r="792"/>
    <row customHeight="1" ht="14.25" r="793"/>
    <row customHeight="1" ht="14.25" r="794"/>
    <row customHeight="1" ht="14.25" r="795"/>
    <row customHeight="1" ht="14.25" r="796"/>
    <row customHeight="1" ht="14.25" r="797"/>
    <row customHeight="1" ht="14.25" r="798"/>
    <row customHeight="1" ht="14.25" r="799"/>
    <row customHeight="1" ht="14.25" r="800"/>
    <row customHeight="1" ht="14.25" r="801"/>
    <row customHeight="1" ht="14.25" r="802"/>
    <row customHeight="1" ht="14.25" r="803"/>
    <row customHeight="1" ht="14.25" r="804"/>
    <row customHeight="1" ht="14.25" r="805"/>
    <row customHeight="1" ht="14.25" r="806"/>
    <row customHeight="1" ht="14.25" r="807"/>
    <row customHeight="1" ht="14.25" r="808"/>
    <row customHeight="1" ht="14.25" r="809"/>
    <row customHeight="1" ht="14.25" r="810"/>
    <row customHeight="1" ht="14.25" r="811"/>
    <row customHeight="1" ht="14.25" r="812"/>
    <row customHeight="1" ht="14.25" r="813"/>
    <row customHeight="1" ht="14.25" r="814"/>
    <row customHeight="1" ht="14.25" r="815"/>
    <row customHeight="1" ht="14.25" r="816"/>
    <row customHeight="1" ht="14.25" r="817"/>
    <row customHeight="1" ht="14.25" r="818"/>
    <row customHeight="1" ht="14.25" r="819"/>
    <row customHeight="1" ht="14.25" r="820"/>
    <row customHeight="1" ht="14.25" r="821"/>
    <row customHeight="1" ht="14.25" r="822"/>
    <row customHeight="1" ht="14.25" r="823"/>
    <row customHeight="1" ht="14.25" r="824"/>
    <row customHeight="1" ht="14.25" r="825"/>
    <row customHeight="1" ht="14.25" r="826"/>
    <row customHeight="1" ht="14.25" r="827"/>
    <row customHeight="1" ht="14.25" r="828"/>
    <row customHeight="1" ht="14.25" r="829"/>
    <row customHeight="1" ht="14.25" r="830"/>
    <row customHeight="1" ht="14.25" r="831"/>
    <row customHeight="1" ht="14.25" r="832"/>
    <row customHeight="1" ht="14.25" r="833"/>
    <row customHeight="1" ht="14.25" r="834"/>
    <row customHeight="1" ht="14.25" r="835"/>
    <row customHeight="1" ht="14.25" r="836"/>
    <row customHeight="1" ht="14.25" r="837"/>
    <row customHeight="1" ht="14.25" r="838"/>
    <row customHeight="1" ht="14.25" r="839"/>
    <row customHeight="1" ht="14.25" r="840"/>
    <row customHeight="1" ht="14.25" r="841"/>
    <row customHeight="1" ht="14.25" r="842"/>
    <row customHeight="1" ht="14.25" r="843"/>
    <row customHeight="1" ht="14.25" r="844"/>
    <row customHeight="1" ht="14.25" r="845"/>
    <row customHeight="1" ht="14.25" r="846"/>
    <row customHeight="1" ht="14.25" r="847"/>
    <row customHeight="1" ht="14.25" r="848"/>
    <row customHeight="1" ht="14.25" r="849"/>
    <row customHeight="1" ht="14.25" r="850"/>
    <row customHeight="1" ht="14.25" r="851"/>
    <row customHeight="1" ht="14.25" r="852"/>
    <row customHeight="1" ht="14.25" r="853"/>
    <row customHeight="1" ht="14.25" r="854"/>
    <row customHeight="1" ht="14.25" r="855"/>
    <row customHeight="1" ht="14.25" r="856"/>
    <row customHeight="1" ht="14.25" r="857"/>
    <row customHeight="1" ht="14.25" r="858"/>
    <row customHeight="1" ht="14.25" r="859"/>
    <row customHeight="1" ht="14.25" r="860"/>
    <row customHeight="1" ht="14.25" r="861"/>
    <row customHeight="1" ht="14.25" r="862"/>
    <row customHeight="1" ht="14.25" r="863"/>
    <row customHeight="1" ht="14.25" r="864"/>
    <row customHeight="1" ht="14.25" r="865"/>
    <row customHeight="1" ht="14.25" r="866"/>
    <row customHeight="1" ht="14.25" r="867"/>
    <row customHeight="1" ht="14.25" r="868"/>
    <row customHeight="1" ht="14.25" r="869"/>
    <row customHeight="1" ht="14.25" r="870"/>
    <row customHeight="1" ht="14.25" r="871"/>
    <row customHeight="1" ht="14.25" r="872"/>
    <row customHeight="1" ht="14.25" r="873"/>
    <row customHeight="1" ht="14.25" r="874"/>
    <row customHeight="1" ht="14.25" r="875"/>
    <row customHeight="1" ht="14.25" r="876"/>
    <row customHeight="1" ht="14.25" r="877"/>
    <row customHeight="1" ht="14.25" r="878"/>
    <row customHeight="1" ht="14.25" r="879"/>
    <row customHeight="1" ht="14.25" r="880"/>
    <row customHeight="1" ht="14.25" r="881"/>
    <row customHeight="1" ht="14.25" r="882"/>
    <row customHeight="1" ht="14.25" r="883"/>
    <row customHeight="1" ht="14.25" r="884"/>
    <row customHeight="1" ht="14.25" r="885"/>
    <row customHeight="1" ht="14.25" r="886"/>
    <row customHeight="1" ht="14.25" r="887"/>
    <row customHeight="1" ht="14.25" r="888"/>
    <row customHeight="1" ht="14.25" r="889"/>
    <row customHeight="1" ht="14.25" r="890"/>
    <row customHeight="1" ht="14.25" r="891"/>
    <row customHeight="1" ht="14.25" r="892"/>
    <row customHeight="1" ht="14.25" r="893"/>
    <row customHeight="1" ht="14.25" r="894"/>
    <row customHeight="1" ht="14.25" r="895"/>
    <row customHeight="1" ht="14.25" r="896"/>
    <row customHeight="1" ht="14.25" r="897"/>
    <row customHeight="1" ht="14.25" r="898"/>
    <row customHeight="1" ht="14.25" r="899"/>
    <row customHeight="1" ht="14.25" r="900"/>
    <row customHeight="1" ht="14.25" r="901"/>
    <row customHeight="1" ht="14.25" r="902"/>
    <row customHeight="1" ht="14.25" r="903"/>
    <row customHeight="1" ht="14.25" r="904"/>
    <row customHeight="1" ht="14.25" r="905"/>
    <row customHeight="1" ht="14.25" r="906"/>
    <row customHeight="1" ht="14.25" r="907"/>
    <row customHeight="1" ht="14.25" r="908"/>
    <row customHeight="1" ht="14.25" r="909"/>
    <row customHeight="1" ht="14.25" r="910"/>
    <row customHeight="1" ht="14.25" r="911"/>
    <row customHeight="1" ht="14.25" r="912"/>
    <row customHeight="1" ht="14.25" r="913"/>
    <row customHeight="1" ht="14.25" r="914"/>
    <row customHeight="1" ht="14.25" r="915"/>
    <row customHeight="1" ht="14.25" r="916"/>
    <row customHeight="1" ht="14.25" r="917"/>
    <row customHeight="1" ht="14.25" r="918"/>
    <row customHeight="1" ht="14.25" r="919"/>
    <row customHeight="1" ht="14.25" r="920"/>
    <row customHeight="1" ht="14.25" r="921"/>
    <row customHeight="1" ht="14.25" r="922"/>
    <row customHeight="1" ht="14.25" r="923"/>
    <row customHeight="1" ht="14.25" r="924"/>
    <row customHeight="1" ht="14.25" r="925"/>
    <row customHeight="1" ht="14.25" r="926"/>
    <row customHeight="1" ht="14.25" r="927"/>
    <row customHeight="1" ht="14.25" r="928"/>
    <row customHeight="1" ht="14.25" r="929"/>
    <row customHeight="1" ht="14.25" r="930"/>
    <row customHeight="1" ht="14.25" r="931"/>
    <row customHeight="1" ht="14.25" r="932"/>
    <row customHeight="1" ht="14.25" r="933"/>
    <row customHeight="1" ht="14.25" r="934"/>
    <row customHeight="1" ht="14.25" r="935"/>
    <row customHeight="1" ht="14.25" r="936"/>
    <row customHeight="1" ht="14.25" r="937"/>
    <row customHeight="1" ht="14.25" r="938"/>
    <row customHeight="1" ht="14.25" r="939"/>
    <row customHeight="1" ht="14.25" r="940"/>
    <row customHeight="1" ht="14.25" r="941"/>
    <row customHeight="1" ht="14.25" r="942"/>
    <row customHeight="1" ht="14.25" r="943"/>
    <row customHeight="1" ht="14.25" r="944"/>
    <row customHeight="1" ht="14.25" r="945"/>
    <row customHeight="1" ht="14.25" r="946"/>
    <row customHeight="1" ht="14.25" r="947"/>
    <row customHeight="1" ht="14.25" r="948"/>
    <row customHeight="1" ht="14.25" r="949"/>
    <row customHeight="1" ht="14.25" r="950"/>
    <row customHeight="1" ht="14.25" r="951"/>
    <row customHeight="1" ht="14.25" r="952"/>
    <row customHeight="1" ht="14.25" r="953"/>
    <row customHeight="1" ht="14.25" r="954"/>
    <row customHeight="1" ht="14.25" r="955"/>
    <row customHeight="1" ht="14.25" r="956"/>
    <row customHeight="1" ht="14.25" r="957"/>
    <row customHeight="1" ht="14.25" r="958"/>
    <row customHeight="1" ht="14.25" r="959"/>
    <row customHeight="1" ht="14.25" r="960"/>
    <row customHeight="1" ht="14.25" r="961"/>
    <row customHeight="1" ht="14.25" r="962"/>
    <row customHeight="1" ht="14.25" r="963"/>
    <row customHeight="1" ht="14.25" r="964"/>
    <row customHeight="1" ht="14.25" r="965"/>
    <row customHeight="1" ht="14.25" r="966"/>
    <row customHeight="1" ht="14.25" r="967"/>
    <row customHeight="1" ht="14.25" r="968"/>
    <row customHeight="1" ht="14.25" r="969"/>
    <row customHeight="1" ht="14.25" r="970"/>
    <row customHeight="1" ht="14.25" r="971"/>
    <row customHeight="1" ht="14.25" r="972"/>
    <row customHeight="1" ht="14.25" r="973"/>
    <row customHeight="1" ht="14.25" r="974"/>
    <row customHeight="1" ht="14.25" r="975"/>
    <row customHeight="1" ht="14.25" r="976"/>
    <row customHeight="1" ht="14.25" r="977"/>
    <row customHeight="1" ht="14.25" r="978"/>
    <row customHeight="1" ht="14.25" r="979"/>
    <row customHeight="1" ht="14.25" r="980"/>
    <row customHeight="1" ht="14.25" r="981"/>
    <row customHeight="1" ht="14.25" r="982"/>
    <row customHeight="1" ht="14.25" r="983"/>
    <row customHeight="1" ht="14.25" r="984"/>
    <row customHeight="1" ht="14.25" r="985"/>
    <row customHeight="1" ht="14.25" r="986"/>
    <row customHeight="1" ht="14.25" r="987"/>
    <row customHeight="1" ht="14.25" r="988"/>
    <row customHeight="1" ht="14.25" r="989"/>
    <row customHeight="1" ht="14.25" r="990"/>
    <row customHeight="1" ht="14.25" r="991"/>
    <row customHeight="1" ht="14.25" r="992"/>
    <row customHeight="1" ht="14.25" r="993"/>
    <row customHeight="1" ht="14.25" r="994"/>
    <row customHeight="1" ht="14.25" r="995"/>
    <row customHeight="1" ht="14.25" r="996"/>
    <row customHeight="1" ht="14.25" r="997"/>
    <row customHeight="1" ht="14.25" r="998"/>
    <row customHeight="1" ht="14.25" r="999"/>
    <row customHeight="1" ht="14.25" r="1000"/>
  </sheetData>
  <mergeCells count="4">
    <mergeCell ref="G4:H4"/>
    <mergeCell ref="I4:J4"/>
    <mergeCell ref="B6:C6"/>
    <mergeCell ref="D6:E6"/>
  </mergeCells>
  <pageMargins bottom="0.75" footer="0" header="0" left="0.7" right="0.7" top="0.75"/>
  <pageSetup orientation="landscape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G15"/>
  <sheetViews>
    <sheetView workbookViewId="0">
      <selection activeCell="D17" sqref="D17"/>
    </sheetView>
  </sheetViews>
  <sheetFormatPr defaultRowHeight="14.25"/>
  <cols>
    <col min="1" max="2" customWidth="true" width="20.375" collapsed="true"/>
    <col min="3" max="3" customWidth="true" width="25.5" collapsed="true"/>
    <col min="4" max="4" customWidth="true" width="28.25" collapsed="true"/>
    <col min="5" max="5" customWidth="true" width="11.0" collapsed="true"/>
    <col min="6" max="6" customWidth="true" width="8.75" collapsed="true"/>
  </cols>
  <sheetData>
    <row r="1" spans="1:6">
      <c r="A1" t="s">
        <v>39</v>
      </c>
    </row>
    <row r="2" spans="1:6">
      <c r="A2" s="46" t="s">
        <v>40</v>
      </c>
      <c r="B2" s="46" t="s">
        <v>41</v>
      </c>
      <c r="C2" s="46" t="s">
        <v>42</v>
      </c>
      <c r="D2" s="46" t="s">
        <v>43</v>
      </c>
      <c r="E2" s="46" t="s">
        <v>44</v>
      </c>
    </row>
    <row r="3" spans="1:6">
      <c r="A3" s="46">
        <v>1</v>
      </c>
      <c r="B3" s="46">
        <v>0</v>
      </c>
      <c r="C3" s="47">
        <v>100000000000000</v>
      </c>
      <c r="D3" s="46">
        <v>10</v>
      </c>
      <c r="E3" s="46">
        <v>0</v>
      </c>
    </row>
    <row r="5" spans="1:6">
      <c r="A5" s="46" t="s">
        <v>49</v>
      </c>
      <c r="B5" s="46" t="s">
        <v>50</v>
      </c>
      <c r="C5" s="46" t="s">
        <v>44</v>
      </c>
      <c r="D5" s="46" t="s">
        <v>45</v>
      </c>
      <c r="E5" s="46" t="s">
        <v>41</v>
      </c>
      <c r="F5" s="46" t="s">
        <v>42</v>
      </c>
    </row>
    <row r="6" spans="1:6">
      <c r="A6" s="46" t="s">
        <v>51</v>
      </c>
      <c r="B6" s="46">
        <v>2</v>
      </c>
      <c r="C6" s="46">
        <v>100</v>
      </c>
      <c r="D6" s="46">
        <v>100</v>
      </c>
      <c r="E6" s="46">
        <v>0</v>
      </c>
      <c r="F6" s="46">
        <v>100000000000000</v>
      </c>
    </row>
    <row r="7" spans="1:6">
      <c r="A7" s="46" t="s">
        <v>52</v>
      </c>
      <c r="B7" s="46">
        <v>10</v>
      </c>
      <c r="C7" s="46">
        <v>0</v>
      </c>
      <c r="D7" s="46">
        <v>100</v>
      </c>
      <c r="E7" s="46">
        <v>0</v>
      </c>
      <c r="F7" s="46">
        <v>100000000000000</v>
      </c>
    </row>
    <row r="10" spans="1:6">
      <c r="A10" s="46" t="s">
        <v>45</v>
      </c>
      <c r="B10" s="46" t="s">
        <v>46</v>
      </c>
    </row>
    <row r="11" spans="1:6">
      <c r="A11" s="46">
        <v>100</v>
      </c>
      <c r="B11" s="46">
        <v>1</v>
      </c>
    </row>
    <row r="13" spans="1:6">
      <c r="A13" t="s">
        <v>38</v>
      </c>
    </row>
    <row r="14" spans="1:6">
      <c r="A14" s="46" t="s">
        <v>45</v>
      </c>
      <c r="B14" s="46" t="s">
        <v>46</v>
      </c>
    </row>
    <row r="15" spans="1:6">
      <c r="A15" s="46">
        <v>50</v>
      </c>
      <c r="B15" s="46">
        <v>1</v>
      </c>
    </row>
  </sheetData>
  <pageMargins bottom="0.75" footer="0.3" header="0.3" left="0.7" right="0.7" top="0.75"/>
  <tableParts count="4">
    <tablePart r:id="rId1"/>
    <tablePart r:id="rId2"/>
    <tablePart r:id="rId3"/>
    <tablePart r:id="rId4"/>
  </tableParts>
</worksheet>
</file>

<file path=customXml/_rels/item1.xml.rels><?xml version="1.0" encoding="UTF-8" standalone="no"?><Relationships xmlns="http://schemas.openxmlformats.org/package/2006/relationships"><Relationship Id="rId1" Target="itemProps1.xml" Type="http://schemas.openxmlformats.org/officeDocument/2006/relationships/customXmlProps"/></Relationships>
</file>

<file path=customXml/item1.xml>��< ? x m l   v e r s i o n = " 1 . 0 "   e n c o d i n g = " u t f - 1 6 " ? > < D a t a M a s h u p   s q m i d = " 2 d 8 e 7 b f 7 - 8 7 b e - 4 7 b 6 - a 8 0 0 - 6 5 a b 3 8 9 8 4 b c c "   x m l n s = " h t t p : / / s c h e m a s . m i c r o s o f t . c o m / D a t a M a s h u p " > A A A A A M k E A A B Q S w M E F A A C A A g A 7 D 1 F V h r 1 H x + m A A A A + Q A A A B I A H A B D b 2 5 m a W c v U G F j a 2 F n Z S 5 4 b W w g o h g A K K A U A A A A A A A A A A A A A A A A A A A A A A A A A A A A h Y + 9 D o I w G E V f h X S n P 4 j G k I 8 y u E p i Q j S u T a n Q C M X Q Y n k 3 B x / J V 5 B E M W y O 9 + Q M 5 7 4 e T 8 j G t g n u q r e 6 M y l i m K J A G d m V 2 l Q p G t w l 3 K K M w 0 H I q 6 h U M M n G J q M t U 1 Q 7 d 0 s I 8 d 5 j v 8 J d X 5 G I U k b O + b 6 Q t W o F + s n 6 v x x q Y 5 0 w U i E O p 0 8 M j 3 A U 4 5 h u 1 p j F l A G Z O e T a L J w p G V M g C w i 7 o X F D r 7 g y 4 b E A M k 8 g 3 x v 8 D V B L A w Q U A A I A C A D s P U V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7 D 1 F V l I 3 m R z B A Q A A p A Y A A B M A H A B G b 3 J t d W x h c y 9 T Z W N 0 a W 9 u M S 5 t I K I Y A C i g F A A A A A A A A A A A A A A A A A A A A A A A A A A A A N V S Q W + b M B i 9 I + U / f G K H J B J l T b P 1 0 K k H h t 3 C S g w z 3 t o q i y w H P A U p g c 7 Q d v v 3 s 5 s 0 y Z L 0 U C X T N A 6 A n p + f v / f 8 a p k 1 R V V C O v / 2 P r S s l l V P h J I 5 v L F V P x 8 f 1 V I 9 S A U i P y r K G r J q 9 k 3 1 z 4 B 5 N z a c w 1 Q 2 L Q v 0 k 1 b 3 K p M a S X 9 M X S Q a M R a 1 7 K w r u H M F d 6 5 g O 2 A b j W 7 L K s p 1 i d d M A J 2 T 7 k G m c I a f 7 6 X 6 d W 7 X c q q T g K a Q y h G z h n 9 X 1 e z p p 6 m c R v z k S j S S 3 6 m s b B x I M P E i d s u p x z B P q E 8 Y G D o M 8 3 E 1 c o d a l 6 d + M O B o B I 8 T q S Q s k Y C H S A 9 5 A q L M g e I L b l b Y b Y I X u D 3 a M 5 b + 3 4 k l 8 S g L v c i M 6 3 2 M F q Y d G n 8 h K C S X 3 B u 8 k E D w n I C J s M 4 m M z 7 h R W 6 c W n t b f f f P G v C 2 d 3 y 8 q w U G f 2 U T e i 8 0 o b d / P u / / k y o c w O r p g a 2 m O M I + A 8 q Y u 7 w W h F O f O g w 9 I a s 7 N 8 h 2 E 5 z d K W 3 U C i 5 o P A C d k 7 t K C V g A 1 6 F + d U g c x f 5 V F z 7 F I f m T h I C h D V J M Y D H a e r t Y s A E t t d Y b Z 3 x u y x n z 2 7 3 U h 2 y C 1 w G m 2 B w 1 o J z R m 9 W a H y O s t 7 Q T e p l + b Y N H 0 D N L M 6 5 C g p Y M v 7 2 z A 7 8 B U E s B A i 0 A F A A C A A g A 7 D 1 F V h r 1 H x + m A A A A + Q A A A B I A A A A A A A A A A A A A A A A A A A A A A E N v b m Z p Z y 9 Q Y W N r Y W d l L n h t b F B L A Q I t A B Q A A g A I A O w 9 R V Y P y u m r p A A A A O k A A A A T A A A A A A A A A A A A A A A A A P I A A A B b Q 2 9 u d G V u d F 9 U e X B l c 1 0 u e G 1 s U E s B A i 0 A F A A C A A g A 7 D 1 F V l I 3 m R z B A Q A A p A Y A A B M A A A A A A A A A A A A A A A A A 4 w E A A E Z v c m 1 1 b G F z L 1 N l Y 3 R p b 2 4 x L m 1 Q S w U G A A A A A A M A A w D C A A A A 8 Q M A A A A A N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x X b 3 J r Y m 9 v a 0 d y b 3 V w V H l w Z S B 4 c 2 k 6 b m l s P S J 0 c n V l I i A v P j w v U G V y b W l z c 2 l v b k x p c 3 Q + O T I A A A A A A A A X M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I z Z G I t c 2 V y d m V y J T I w Y W Q t a W 5 z J T I w Y 2 9 t J T V D c j M l M 0 E l M j B U Q V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F R v R G F 0 Y U 1 v Z G V s R W 5 h Y m x l Z C I g V m F s d W U 9 I m w w I i A v P j x F b n R y e S B U e X B l P S J G a W x s T G F z d F V w Z G F 0 Z W Q i I F Z h b H V l P S J k M j A y M y 0 w M i 0 w M V Q w O T o 0 M j o x M S 4 2 N z c 2 N T Q 5 W i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Q n V m Z m V y T m V 4 d F J l Z n J l c 2 g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y M 2 R i L X N l c n Z l c i U y M G F k L W l u c y U y M G N v b S U 1 Q 3 I z J T N B J T I w V E F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I z Z G I t c 2 V y d m V y J T I w Y W Q t a W 5 z J T I w Y 2 9 t J T V D c j M l M 0 E l M j B U Q V g l M j A o M i k 8 L 0 l 0 Z W 1 Q Y X R o P j w v S X R l b U x v Y 2 F 0 a W 9 u P j x T d G F i b G V F b n R y a W V z P j x F b n R y e S B U e X B l P S J J c 1 B y a X Z h d G U i I F Z h b H V l P S J s M C I g L z 4 8 R W 5 0 c n k g V H l w Z T 0 i U m V z d W x 0 V H l w Z S I g V m F s d W U 9 I n N U Y W J s Z S I g L z 4 8 R W 5 0 c n k g V H l w Z T 0 i R m l s b E V u Y W J s Z W Q i I F Z h b H V l P S J s M S I g L z 4 8 R W 5 0 c n k g V H l w Z T 0 i R m l s b F R v R G F 0 Y U 1 v Z G V s R W 5 h Y m x l Z C I g V m F s d W U 9 I m w w I i A v P j x F b n R y e S B U e X B l P S J G a W x s U 3 R h d H V z I i B W Y W x 1 Z T 0 i c 0 N v b X B s Z X R l I i A v P j x F b n R y e S B U e X B l P S J G a W x s Q 2 9 1 b n Q i I F Z h b H V l P S J s M S I g L z 4 8 R W 5 0 c n k g V H l w Z T 0 i R m l s b E V y c m 9 y Q 2 9 1 b n Q i I F Z h b H V l P S J s M C I g L z 4 8 R W 5 0 c n k g V H l w Z T 0 i R m l s b E N v b H V t b l R 5 c G V z I i B W Y W x 1 Z T 0 i c 0 F n O F B E d z g 9 I i A v P j x F b n R y e S B U e X B l P S J G a W x s Q 2 9 s d W 1 u T m F t Z X M i I F Z h b H V l P S J z W y Z x d W 9 0 O 3 R p Z X I m c X V v d D s s J n F 1 b 3 Q 7 Y W 1 0 X 2 Z y b 2 0 m c X V v d D s s J n F 1 b 3 Q 7 Y W 1 0 X 3 R v J n F 1 b 3 Q 7 L C Z x d W 9 0 O 3 R h e F 9 y Y X R l X 3 B y Y 2 5 0 J n F 1 b 3 Q 7 L C Z x d W 9 0 O 1 B F T k F M V F l f U k F U R V 9 Q U k N O V C Z x d W 9 0 O 1 0 i I C 8 + P E V u d H J 5 I F R 5 c G U 9 I k Z p b G x F c n J v c k N v Z G U i I F Z h b H V l P S J z V W 5 r b m 9 3 b i I g L z 4 8 R W 5 0 c n k g V H l w Z T 0 i R m l s b E x h c 3 R V c G R h d G V k I i B W Y W x 1 Z T 0 i Z D I w M j M t M D I t M D F U M T A 6 M D c 6 M D k u N T c z M D U w N l o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N o Z W V 0 I i B W Y W x 1 Z T 0 i c 1 N o Z W V 0 M S I g L z 4 8 R W 5 0 c n k g V H l w Z T 0 i U m V j b 3 Z l c n l U Y X J n Z X R D b 2 x 1 b W 4 i I F Z h b H V l P S J s M S I g L z 4 8 R W 5 0 c n k g V H l w Z T 0 i U m V j b 3 Z l c n l U Y X J n Z X R S b 3 c i I F Z h b H V l P S J s M i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j N k Y i 1 z Z X J 2 Z X I g Y W Q t a W 5 z I G N v b V x c X F x y M z o g V E F Y I C g y K S 9 T b 3 V y Y 2 U u e 3 R p Z X I s M H 0 m c X V v d D s s J n F 1 b 3 Q 7 U 2 V j d G l v b j E v c j N k Y i 1 z Z X J 2 Z X I g Y W Q t a W 5 z I G N v b V x c X F x y M z o g V E F Y I C g y K S 9 T b 3 V y Y 2 U u e 2 F t d F 9 m c m 9 t L D F 9 J n F 1 b 3 Q 7 L C Z x d W 9 0 O 1 N l Y 3 R p b 2 4 x L 3 I z Z G I t c 2 V y d m V y I G F k L W l u c y B j b 2 1 c X F x c c j M 6 I F R B W C A o M i k v U 2 9 1 c m N l L n t h b X R f d G 8 s M n 0 m c X V v d D s s J n F 1 b 3 Q 7 U 2 V j d G l v b j E v c j N k Y i 1 z Z X J 2 Z X I g Y W Q t a W 5 z I G N v b V x c X F x y M z o g V E F Y I C g y K S 9 T b 3 V y Y 2 U u e 3 R h e F 9 y Y X R l X 3 B y Y 2 5 0 L D N 9 J n F 1 b 3 Q 7 L C Z x d W 9 0 O 1 N l Y 3 R p b 2 4 x L 3 I z Z G I t c 2 V y d m V y I G F k L W l u c y B j b 2 1 c X F x c c j M 6 I F R B W C A o M i k v U 2 9 1 c m N l L n t Q R U 5 B T F R Z X 1 J B V E V f U F J D T l Q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c j N k Y i 1 z Z X J 2 Z X I g Y W Q t a W 5 z I G N v b V x c X F x y M z o g V E F Y I C g y K S 9 T b 3 V y Y 2 U u e 3 R p Z X I s M H 0 m c X V v d D s s J n F 1 b 3 Q 7 U 2 V j d G l v b j E v c j N k Y i 1 z Z X J 2 Z X I g Y W Q t a W 5 z I G N v b V x c X F x y M z o g V E F Y I C g y K S 9 T b 3 V y Y 2 U u e 2 F t d F 9 m c m 9 t L D F 9 J n F 1 b 3 Q 7 L C Z x d W 9 0 O 1 N l Y 3 R p b 2 4 x L 3 I z Z G I t c 2 V y d m V y I G F k L W l u c y B j b 2 1 c X F x c c j M 6 I F R B W C A o M i k v U 2 9 1 c m N l L n t h b X R f d G 8 s M n 0 m c X V v d D s s J n F 1 b 3 Q 7 U 2 V j d G l v b j E v c j N k Y i 1 z Z X J 2 Z X I g Y W Q t a W 5 z I G N v b V x c X F x y M z o g V E F Y I C g y K S 9 T b 3 V y Y 2 U u e 3 R h e F 9 y Y X R l X 3 B y Y 2 5 0 L D N 9 J n F 1 b 3 Q 7 L C Z x d W 9 0 O 1 N l Y 3 R p b 2 4 x L 3 I z Z G I t c 2 V y d m V y I G F k L W l u c y B j b 2 1 c X F x c c j M 6 I F R B W C A o M i k v U 2 9 1 c m N l L n t Q R U 5 B T F R Z X 1 J B V E V f U F J D T l Q s N H 0 m c X V v d D t d L C Z x d W 9 0 O 1 J l b G F 0 a W 9 u c 2 h p c E l u Z m 8 m c X V v d D s 6 W 1 1 9 I i A v P j x F b n R y e S B U e X B l P S J C d W Z m Z X J O Z X h 0 U m V m c m V z a C I g V m F s d W U 9 I m w x I i A v P j x F b n R y e S B U e X B l P S J G a W x s V G F y Z 2 V 0 I i B W Y W x 1 Z T 0 i c 1 9 y M 2 R i X 3 N l c n Z l c l 9 h Z F 9 p b n N f Y 2 9 t X H I z X 1 9 U Q V h f X z I i I C 8 + P E V u d H J 5 I F R 5 c G U 9 I l F 1 Z X J 5 S U Q i I F Z h b H V l P S J z N z M 5 Z D l k N G Y t M j V i N C 0 0 O W E 1 L W I 5 Y z A t Z j B j N T A 2 O G U z M G U x I i A v P j w v U 3 R h Y m x l R W 5 0 c m l l c z 4 8 L 0 l 0 Z W 0 + P E l 0 Z W 0 + P E l 0 Z W 1 M b 2 N h d G l v b j 4 8 S X R l b V R 5 c G U + R m 9 y b X V s Y T w v S X R l b V R 5 c G U + P E l 0 Z W 1 Q Y X R o P l N l Y 3 R p b 2 4 x L 3 I z Z G I t c 2 V y d m V y J T I w Y W Q t a W 5 z J T I w Y 2 9 t J T V D c j M l M 0 E l M j B U Q V g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j N k Y i 1 z Z X J 2 Z X I l M j B h Z C 1 p b n M l M j B j b 2 0 l N U N y M y U z Q S U y M F R B W C U y M C g z K T w v S X R l b V B h d G g + P C 9 J d G V t T G 9 j Y X R p b 2 4 + P F N 0 Y W J s Z U V u d H J p Z X M + P E V u d H J 5 I F R 5 c G U 9 I k l z U H J p d m F 0 Z S I g V m F s d W U 9 I m w w I i A v P j x F b n R y e S B U e X B l P S J S Z X N 1 b H R U e X B l I i B W Y W x 1 Z T 0 i c 1 R h Y m x l I i A v P j x F b n R y e S B U e X B l P S J G a W x s R W 5 h Y m x l Z C I g V m F s d W U 9 I m w x I i A v P j x F b n R y e S B U e X B l P S J G a W x s V G 9 E Y X R h T W 9 k Z W x F b m F i b G V k I i B W Y W x 1 Z T 0 i b D A i I C 8 + P E V u d H J 5 I F R 5 c G U 9 I k Z p b G x T d G F 0 d X M i I F Z h b H V l P S J z Q 2 9 t c G x l d G U i I C 8 + P E V u d H J 5 I F R 5 c G U 9 I k Z p b G x D b 3 V u d C I g V m F s d W U 9 I m w x I i A v P j x F b n R y e S B U e X B l P S J G a W x s R X J y b 3 J D b 3 V u d C I g V m F s d W U 9 I m w w I i A v P j x F b n R y e S B U e X B l P S J G a W x s Q 2 9 s d W 1 u V H l w Z X M i I F Z h b H V l P S J z R H c 4 P S I g L z 4 8 R W 5 0 c n k g V H l w Z T 0 i R m l s b E N v b H V t b k 5 h b W V z I i B W Y W x 1 Z T 0 i c 1 s m c X V v d D t Q Q V J U S U F M X 1 R B W E F C T E V f U F J D T l Q m c X V v d D s s J n F 1 b 3 Q 7 U k 9 V T k R J T k d f Q U 1 U J n F 1 b 3 Q 7 X S I g L z 4 8 R W 5 0 c n k g V H l w Z T 0 i R m l s b E V y c m 9 y Q 2 9 k Z S I g V m F s d W U 9 I n N V b m t u b 3 d u I i A v P j x F b n R y e S B U e X B l P S J G a W x s T G F z d F V w Z G F 0 Z W Q i I F Z h b H V l P S J k M j A y M y 0 w M i 0 w M V Q x M D o w N z o w O S 4 2 M j M w N T E x W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J l Y 2 9 2 Z X J 5 V G F y Z 2 V 0 U 2 h l Z X Q i I F Z h b H V l P S J z U 2 h l Z X Q x I i A v P j x F b n R y e S B U e X B l P S J S Z W N v d m V y e V R h c m d l d E N v b H V t b i I g V m F s d W U 9 I m w x I i A v P j x F b n R y e S B U e X B l P S J S Z W N v d m V y e V R h c m d l d F J v d y I g V m F s d W U 9 I m w x M C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j N k Y i 1 z Z X J 2 Z X I g Y W Q t a W 5 z I G N v b V x c X F x y M z o g V E F Y I C g z K S 9 T b 3 V y Y 2 U u e 1 B B U l R J Q U x f V E F Y Q U J M R V 9 Q U k N O V C w w f S Z x d W 9 0 O y w m c X V v d D t T Z W N 0 a W 9 u M S 9 y M 2 R i L X N l c n Z l c i B h Z C 1 p b n M g Y 2 9 t X F x c X H I z O i B U Q V g g K D M p L 1 N v d X J j Z S 5 7 U k 9 V T k R J T k d f Q U 1 U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I z Z G I t c 2 V y d m V y I G F k L W l u c y B j b 2 1 c X F x c c j M 6 I F R B W C A o M y k v U 2 9 1 c m N l L n t Q Q V J U S U F M X 1 R B W E F C T E V f U F J D T l Q s M H 0 m c X V v d D s s J n F 1 b 3 Q 7 U 2 V j d G l v b j E v c j N k Y i 1 z Z X J 2 Z X I g Y W Q t a W 5 z I G N v b V x c X F x y M z o g V E F Y I C g z K S 9 T b 3 V y Y 2 U u e 1 J P V U 5 E S U 5 H X 0 F N V C w x f S Z x d W 9 0 O 1 0 s J n F 1 b 3 Q 7 U m V s Y X R p b 2 5 z a G l w S W 5 m b y Z x d W 9 0 O z p b X X 0 i I C 8 + P E V u d H J 5 I F R 5 c G U 9 I k J 1 Z m Z l c k 5 l e H R S Z W Z y Z X N o I i B W Y W x 1 Z T 0 i b D E i I C 8 + P E V u d H J 5 I F R 5 c G U 9 I k Z p b G x U Y X J n Z X Q i I F Z h b H V l P S J z X 3 I z Z G J f c 2 V y d m V y X 2 F k X 2 l u c 1 9 j b 2 1 c c j N f X 1 R B W F 9 f M y I g L z 4 8 R W 5 0 c n k g V H l w Z T 0 i U X V l c n l J R C I g V m F s d W U 9 I n N k M z h i Y j B h Y y 0 z Z T l i L T Q 3 N m M t Y j F m Y y 0 y N W J h Y 2 R i Z W I x N W I i I C 8 + P C 9 T d G F i b G V F b n R y a W V z P j w v S X R l b T 4 8 S X R l b T 4 8 S X R l b U x v Y 2 F 0 a W 9 u P j x J d G V t V H l w Z T 5 G b 3 J t d W x h P C 9 J d G V t V H l w Z T 4 8 S X R l b V B h d G g + U 2 V j d G l v b j E v c j N k Y i 1 z Z X J 2 Z X I l M j B h Z C 1 p b n M l M j B j b 2 0 l N U N y M y U z Q S U y M F R B W C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M 2 R i L X N l c n Z l c i U y M G F k L W l u c y U y M G N v b S U 1 Q 3 I z J T N B J T I w V E F Y J T I w K D Q p P C 9 J d G V t U G F 0 a D 4 8 L 0 l 0 Z W 1 M b 2 N h d G l v b j 4 8 U 3 R h Y m x l R W 5 0 c m l l c z 4 8 R W 5 0 c n k g V H l w Z T 0 i S X N Q c m l 2 Y X R l I i B W Y W x 1 Z T 0 i b D A i I C 8 + P E V u d H J 5 I F R 5 c G U 9 I l J l c 3 V s d F R 5 c G U i I F Z h b H V l P S J z V G F i b G U i I C 8 + P E V u d H J 5 I F R 5 c G U 9 I k Z p b G x F b m F i b G V k I i B W Y W x 1 Z T 0 i b D E i I C 8 + P E V u d H J 5 I F R 5 c G U 9 I k Z p b G x U b 0 R h d G F N b 2 R l b E V u Y W J s Z W Q i I F Z h b H V l P S J s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j N k Y i 1 z Z X J 2 Z X I g Y W Q t a W 5 z I G N v b V x c X F x y M z o g V E F Y I C g 0 K S 9 T b 3 V y Y 2 U u e 3 R p Z X I s M H 0 m c X V v d D s s J n F 1 b 3 Q 7 U 2 V j d G l v b j E v c j N k Y i 1 z Z X J 2 Z X I g Y W Q t a W 5 z I G N v b V x c X F x y M z o g V E F Y I C g 0 K S 9 T b 3 V y Y 2 U u e 2 F t d F 9 m c m 9 t L D F 9 J n F 1 b 3 Q 7 L C Z x d W 9 0 O 1 N l Y 3 R p b 2 4 x L 3 I z Z G I t c 2 V y d m V y I G F k L W l u c y B j b 2 1 c X F x c c j M 6 I F R B W C A o N C k v U 2 9 1 c m N l L n t h b X R f d G 8 s M n 0 m c X V v d D s s J n F 1 b 3 Q 7 U 2 V j d G l v b j E v c j N k Y i 1 z Z X J 2 Z X I g Y W Q t a W 5 z I G N v b V x c X F x y M z o g V E F Y I C g 0 K S 9 T b 3 V y Y 2 U u e y w z f S Z x d W 9 0 O y w m c X V v d D t T Z W N 0 a W 9 u M S 9 y M 2 R i L X N l c n Z l c i B h Z C 1 p b n M g Y 2 9 t X F x c X H I z O i B U Q V g g K D Q p L 1 N v d X J j Z S 5 7 M i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y M 2 R i L X N l c n Z l c i B h Z C 1 p b n M g Y 2 9 t X F x c X H I z O i B U Q V g g K D Q p L 1 N v d X J j Z S 5 7 d G l l c i w w f S Z x d W 9 0 O y w m c X V v d D t T Z W N 0 a W 9 u M S 9 y M 2 R i L X N l c n Z l c i B h Z C 1 p b n M g Y 2 9 t X F x c X H I z O i B U Q V g g K D Q p L 1 N v d X J j Z S 5 7 Y W 1 0 X 2 Z y b 2 0 s M X 0 m c X V v d D s s J n F 1 b 3 Q 7 U 2 V j d G l v b j E v c j N k Y i 1 z Z X J 2 Z X I g Y W Q t a W 5 z I G N v b V x c X F x y M z o g V E F Y I C g 0 K S 9 T b 3 V y Y 2 U u e 2 F t d F 9 0 b y w y f S Z x d W 9 0 O y w m c X V v d D t T Z W N 0 a W 9 u M S 9 y M 2 R i L X N l c n Z l c i B h Z C 1 p b n M g Y 2 9 t X F x c X H I z O i B U Q V g g K D Q p L 1 N v d X J j Z S 5 7 L D N 9 J n F 1 b 3 Q 7 L C Z x d W 9 0 O 1 N l Y 3 R p b 2 4 x L 3 I z Z G I t c 2 V y d m V y I G F k L W l u c y B j b 2 1 c X F x c c j M 6 I F R B W C A o N C k v U 2 9 1 c m N l L n s y L D R 9 J n F 1 b 3 Q 7 X S w m c X V v d D t S Z W x h d G l v b n N o a X B J b m Z v J n F 1 b 3 Q 7 O l t d f S I g L z 4 8 R W 5 0 c n k g V H l w Z T 0 i R m l s b E x h c 3 R V c G R h d G V k I i B W Y W x 1 Z T 0 i Z D I w M j M t M D I t M D F U M T A 6 M D c 6 N D Q u M D Q z M D k x M l o i I C 8 + P E V u d H J 5 I F R 5 c G U 9 I k Z p b G x F c n J v c k N v Z G U i I F Z h b H V l P S J z V W 5 r b m 9 3 b i I g L z 4 8 R W 5 0 c n k g V H l w Z T 0 i R m l s b E N v b H V t b k 5 h b W V z I i B W Y W x 1 Z T 0 i c 1 s m c X V v d D t 0 a W V y J n F 1 b 3 Q 7 L C Z x d W 9 0 O 2 F t d F 9 m c m 9 t J n F 1 b 3 Q 7 L C Z x d W 9 0 O 2 F t d F 9 0 b y Z x d W 9 0 O y w m c X V v d D t D b 2 x 1 b W 4 x J n F 1 b 3 Q 7 L C Z x d W 9 0 O z I m c X V v d D t d I i A v P j x F b n R y e S B U e X B l P S J G a W x s Q 2 9 s d W 1 u V H l w Z X M i I F Z h b H V l P S J z Q W d R R U J B U T 0 i I C 8 + P E V u d H J 5 I F R 5 c G U 9 I k Z p b G x F c n J v c k N v d W 5 0 I i B W Y W x 1 Z T 0 i b D A i I C 8 + P E V u d H J 5 I F R 5 c G U 9 I k Z p b G x D b 3 V u d C I g V m F s d W U 9 I m w 0 I i A v P j x F b n R y e S B U e X B l P S J G a W x s U 3 R h d H V z I i B W Y W x 1 Z T 0 i c 0 N v b X B s Z X R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T a G V l d C I g V m F s d W U 9 I n N T S U 1 V T E F T S S B U Q V g g U E V S U 0 9 O Q U w g T k V X I i A v P j x F b n R y e S B U e X B l P S J S Z W N v d m V y e V R h c m d l d E N v b H V t b i I g V m F s d W U 9 I m w y I i A v P j x F b n R y e S B U e X B l P S J S Z W N v d m V y e V R h c m d l d F J v d y I g V m F s d W U 9 I m w y M y I g L z 4 8 R W 5 0 c n k g V H l w Z T 0 i T m F t Z V V w Z G F 0 Z W R B Z n R l c k Z p b G w i I F Z h b H V l P S J s M C I g L z 4 8 R W 5 0 c n k g V H l w Z T 0 i R m l s b F R h c m d l d C I g V m F s d W U 9 I n N f c j N k Y l 9 z Z X J 2 Z X J f Y W R f a W 5 z X 2 N v b V x y M 1 9 f V E F Y X 1 8 0 I i A v P j x F b n R y e S B U e X B l P S J C d W Z m Z X J O Z X h 0 U m V m c m V z a C I g V m F s d W U 9 I m w x I i A v P j x F b n R y e S B U e X B l P S J R d W V y e U l E I i B W Y W x 1 Z T 0 i c 2 N l M T Y 1 Y z U x L T l l M T M t N G V j Z i 0 5 O D I y L T Y w O T M y Y W F i N z Y y M S I g L z 4 8 L 1 N 0 Y W J s Z U V u d H J p Z X M + P C 9 J d G V t P j x J d G V t P j x J d G V t T G 9 j Y X R p b 2 4 + P E l 0 Z W 1 U e X B l P k Z v c m 1 1 b G E 8 L 0 l 0 Z W 1 U e X B l P j x J d G V t U G F 0 a D 5 T Z W N 0 a W 9 u M S 9 y M 2 R i L X N l c n Z l c i U y M G F k L W l u c y U y M G N v b S U 1 Q 3 I z J T N B J T I w V E F Y J T I w K D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I z Z G I t c 2 V y d m V y J T I w Y W Q t a W 5 z J T I w Y 2 9 t J T V D c j M l M 0 E l M j B U Q V g l M j A o N S k 8 L 0 l 0 Z W 1 Q Y X R o P j w v S X R l b U x v Y 2 F 0 a W 9 u P j x T d G F i b G V F b n R y a W V z P j x F b n R y e S B U e X B l P S J J c 1 B y a X Z h d G U i I F Z h b H V l P S J s M C I g L z 4 8 R W 5 0 c n k g V H l w Z T 0 i U m V z d W x 0 V H l w Z S I g V m F s d W U 9 I n N U Y W J s Z S I g L z 4 8 R W 5 0 c n k g V H l w Z T 0 i R m l s b E V u Y W J s Z W Q i I F Z h b H V l P S J s M S I g L z 4 8 R W 5 0 c n k g V H l w Z T 0 i R m l s b F R v R G F 0 Y U 1 v Z G V s R W 5 h Y m x l Z C I g V m F s d W U 9 I m w w I i A v P j x F b n R y e S B U e X B l P S J G a W x s V G F y Z 2 V 0 I i B W Y W x 1 Z T 0 i c 1 9 y M 2 R i X 3 N l c n Z l c l 9 h Z F 9 p b n N f Y 2 9 t X H I z X 1 9 U Q V h f X z U i I C 8 + P E V u d H J 5 I F R 5 c G U 9 I k Z p b G x T d G F 0 d X M i I F Z h b H V l P S J z Q 2 9 t c G x l d G U i I C 8 + P E V u d H J 5 I F R 5 c G U 9 I k Z p b G x D b 3 V u d C I g V m F s d W U 9 I m w x I i A v P j x F b n R y e S B U e X B l P S J G a W x s R X J y b 3 J D b 3 V u d C I g V m F s d W U 9 I m w w I i A v P j x F b n R y e S B U e X B l P S J G a W x s Q 2 9 s d W 1 u V H l w Z X M i I F Z h b H V l P S J z R H c 4 P S I g L z 4 8 R W 5 0 c n k g V H l w Z T 0 i R m l s b E N v b H V t b k 5 h b W V z I i B W Y W x 1 Z T 0 i c 1 s m c X V v d D t Q Q V J U S U F M X 1 R B W E F C T E V f U F J D T l Q m c X V v d D s s J n F 1 b 3 Q 7 U k 9 V T k R J T k d f Q U 1 U J n F 1 b 3 Q 7 X S I g L z 4 8 R W 5 0 c n k g V H l w Z T 0 i R m l s b E V y c m 9 y Q 2 9 k Z S I g V m F s d W U 9 I n N V b m t u b 3 d u I i A v P j x F b n R y e S B U e X B l P S J G a W x s T G F z d F V w Z G F 0 Z W Q i I F Z h b H V l P S J k M j A y M y 0 w M i 0 w M V Q x M D o x M D o 0 M i 4 w M j Q 2 O D k 4 W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J l Y 2 9 2 Z X J 5 V G F y Z 2 V 0 U 2 h l Z X Q i I F Z h b H V l P S J z R E I i I C 8 + P E V u d H J 5 I F R 5 c G U 9 I l J l Y 2 9 2 Z X J 5 V G F y Z 2 V 0 Q 2 9 s d W 1 u I i B W Y W x 1 Z T 0 i b D E i I C 8 + P E V u d H J 5 I F R 5 c G U 9 I l J l Y 2 9 2 Z X J 5 V G F y Z 2 V 0 U m 9 3 I i B W Y W x 1 Z T 0 i b D E 0 I i A v P j x F b n R y e S B U e X B l P S J O Y W 1 l V X B k Y X R l Z E F m d G V y R m l s b C I g V m F s d W U 9 I m w w I i A v P j x F b n R y e S B U e X B l P S J C d W Z m Z X J O Z X h 0 U m V m c m V z a C I g V m F s d W U 9 I m w x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M 2 R i L X N l c n Z l c i B h Z C 1 p b n M g Y 2 9 t X F x c X H I z O i B U Q V g g K D U p L 1 N v d X J j Z S 5 7 U E F S V E l B T F 9 U Q V h B Q k x F X 1 B S Q 0 5 U L D B 9 J n F 1 b 3 Q 7 L C Z x d W 9 0 O 1 N l Y 3 R p b 2 4 x L 3 I z Z G I t c 2 V y d m V y I G F k L W l u c y B j b 2 1 c X F x c c j M 6 I F R B W C A o N S k v U 2 9 1 c m N l L n t S T 1 V O R E l O R 1 9 B T V Q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j N k Y i 1 z Z X J 2 Z X I g Y W Q t a W 5 z I G N v b V x c X F x y M z o g V E F Y I C g 1 K S 9 T b 3 V y Y 2 U u e 1 B B U l R J Q U x f V E F Y Q U J M R V 9 Q U k N O V C w w f S Z x d W 9 0 O y w m c X V v d D t T Z W N 0 a W 9 u M S 9 y M 2 R i L X N l c n Z l c i B h Z C 1 p b n M g Y 2 9 t X F x c X H I z O i B U Q V g g K D U p L 1 N v d X J j Z S 5 7 U k 9 V T k R J T k d f Q U 1 U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M 2 R i L X N l c n Z l c i U y M G F k L W l u c y U y M G N v b S U 1 Q 3 I z J T N B J T I w V E F Y J T I w K D U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I z Z G I t c 2 V y d m V y J T I w Y W Q t a W 5 z J T I w Y 2 9 t J T V D c j M l M 0 E l M j B U Q V g l M j A o N i k 8 L 0 l 0 Z W 1 Q Y X R o P j w v S X R l b U x v Y 2 F 0 a W 9 u P j x T d G F i b G V F b n R y a W V z P j x F b n R y e S B U e X B l P S J J c 1 B y a X Z h d G U i I F Z h b H V l P S J s M C I g L z 4 8 R W 5 0 c n k g V H l w Z T 0 i U m V z d W x 0 V H l w Z S I g V m F s d W U 9 I n N U Y W J s Z S I g L z 4 8 R W 5 0 c n k g V H l w Z T 0 i R m l s b E V u Y W J s Z W Q i I F Z h b H V l P S J s M S I g L z 4 8 R W 5 0 c n k g V H l w Z T 0 i R m l s b F R v R G F 0 Y U 1 v Z G V s R W 5 h Y m x l Z C I g V m F s d W U 9 I m w w I i A v P j x F b n R y e S B U e X B l P S J G a W x s V G F y Z 2 V 0 I i B W Y W x 1 Z T 0 i c 1 9 y M 2 R i X 3 N l c n Z l c l 9 h Z F 9 p b n N f Y 2 9 t X H I z X 1 9 U Q V h f X z Y i I C 8 + P E V u d H J 5 I F R 5 c G U 9 I k Z p b G x T d G F 0 d X M i I F Z h b H V l P S J z Q 2 9 t c G x l d G U i I C 8 + P E V u d H J 5 I F R 5 c G U 9 I k Z p b G x D b 3 V u d C I g V m F s d W U 9 I m w y I i A v P j x F b n R y e S B U e X B l P S J G a W x s R X J y b 3 J D b 3 V u d C I g V m F s d W U 9 I m w w I i A v P j x F b n R y e S B U e X B l P S J G a W x s Q 2 9 s d W 1 u V H l w Z X M i I F Z h b H V l P S J z Q m c 4 U E R 3 O F A i I C 8 + P E V u d H J 5 I F R 5 c G U 9 I k Z p b G x D b 2 x 1 b W 5 O Y W 1 l c y I g V m F s d W U 9 I n N b J n F 1 b 3 Q 7 V E F Y X 1 R Z U E V f R E V T Q 1 I m c X V v d D s s J n F 1 b 3 Q 7 V E F Y X 1 J B V E V f U F J D T l Q m c X V v d D s s J n F 1 b 3 Q 7 U E V O Q U x U W V 9 S Q V R F X 1 B S Q 0 5 U J n F 1 b 3 Q 7 L C Z x d W 9 0 O 1 B B U l R J Q U x f V E F Y Q U J M R V 9 Q U k N O V C Z x d W 9 0 O y w m c X V v d D t h b X R f Z n J v b S Z x d W 9 0 O y w m c X V v d D t h b X R f d G 8 m c X V v d D t d I i A v P j x F b n R y e S B U e X B l P S J G a W x s R X J y b 3 J D b 2 R l I i B W Y W x 1 Z T 0 i c 1 V u a 2 5 v d 2 4 i I C 8 + P E V u d H J 5 I F R 5 c G U 9 I k Z p b G x M Y X N 0 V X B k Y X R l Z C I g V m F s d W U 9 I m Q y M D I z L T A y L T A x V D E w O j E 3 O j E 5 L j A 1 N z Y y N j F a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T a G V l d C I g V m F s d W U 9 I n N E Q i I g L z 4 8 R W 5 0 c n k g V H l w Z T 0 i U m V j b 3 Z l c n l U Y X J n Z X R D b 2 x 1 b W 4 i I F Z h b H V l P S J s M S I g L z 4 8 R W 5 0 c n k g V H l w Z T 0 i U m V j b 3 Z l c n l U Y X J n Z X R S b 3 c i I F Z h b H V l P S J s N S I g L z 4 8 R W 5 0 c n k g V H l w Z T 0 i T m F t Z V V w Z G F 0 Z W R B Z n R l c k Z p b G w i I F Z h b H V l P S J s M C I g L z 4 8 R W 5 0 c n k g V H l w Z T 0 i Q n V m Z m V y T m V 4 d F J l Z n J l c 2 g i I F Z h b H V l P S J s M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j N k Y i 1 z Z X J 2 Z X I g Y W Q t a W 5 z I G N v b V x c X F x y M z o g V E F Y I C g 2 K S 9 T b 3 V y Y 2 U u e 1 R B W F 9 U W V B F X 0 R F U 0 N S L D B 9 J n F 1 b 3 Q 7 L C Z x d W 9 0 O 1 N l Y 3 R p b 2 4 x L 3 I z Z G I t c 2 V y d m V y I G F k L W l u c y B j b 2 1 c X F x c c j M 6 I F R B W C A o N i k v U 2 9 1 c m N l L n t U Q V h f U k F U R V 9 Q U k N O V C w x f S Z x d W 9 0 O y w m c X V v d D t T Z W N 0 a W 9 u M S 9 y M 2 R i L X N l c n Z l c i B h Z C 1 p b n M g Y 2 9 t X F x c X H I z O i B U Q V g g K D Y p L 1 N v d X J j Z S 5 7 U E V O Q U x U W V 9 S Q V R F X 1 B S Q 0 5 U L D J 9 J n F 1 b 3 Q 7 L C Z x d W 9 0 O 1 N l Y 3 R p b 2 4 x L 3 I z Z G I t c 2 V y d m V y I G F k L W l u c y B j b 2 1 c X F x c c j M 6 I F R B W C A o N i k v U 2 9 1 c m N l L n t Q Q V J U S U F M X 1 R B W E F C T E V f U F J D T l Q s M 3 0 m c X V v d D s s J n F 1 b 3 Q 7 U 2 V j d G l v b j E v c j N k Y i 1 z Z X J 2 Z X I g Y W Q t a W 5 z I G N v b V x c X F x y M z o g V E F Y I C g 2 K S 9 T b 3 V y Y 2 U u e 2 F t d F 9 m c m 9 t L D R 9 J n F 1 b 3 Q 7 L C Z x d W 9 0 O 1 N l Y 3 R p b 2 4 x L 3 I z Z G I t c 2 V y d m V y I G F k L W l u c y B j b 2 1 c X F x c c j M 6 I F R B W C A o N i k v U 2 9 1 c m N l L n t h b X R f d G 8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c j N k Y i 1 z Z X J 2 Z X I g Y W Q t a W 5 z I G N v b V x c X F x y M z o g V E F Y I C g 2 K S 9 T b 3 V y Y 2 U u e 1 R B W F 9 U W V B F X 0 R F U 0 N S L D B 9 J n F 1 b 3 Q 7 L C Z x d W 9 0 O 1 N l Y 3 R p b 2 4 x L 3 I z Z G I t c 2 V y d m V y I G F k L W l u c y B j b 2 1 c X F x c c j M 6 I F R B W C A o N i k v U 2 9 1 c m N l L n t U Q V h f U k F U R V 9 Q U k N O V C w x f S Z x d W 9 0 O y w m c X V v d D t T Z W N 0 a W 9 u M S 9 y M 2 R i L X N l c n Z l c i B h Z C 1 p b n M g Y 2 9 t X F x c X H I z O i B U Q V g g K D Y p L 1 N v d X J j Z S 5 7 U E V O Q U x U W V 9 S Q V R F X 1 B S Q 0 5 U L D J 9 J n F 1 b 3 Q 7 L C Z x d W 9 0 O 1 N l Y 3 R p b 2 4 x L 3 I z Z G I t c 2 V y d m V y I G F k L W l u c y B j b 2 1 c X F x c c j M 6 I F R B W C A o N i k v U 2 9 1 c m N l L n t Q Q V J U S U F M X 1 R B W E F C T E V f U F J D T l Q s M 3 0 m c X V v d D s s J n F 1 b 3 Q 7 U 2 V j d G l v b j E v c j N k Y i 1 z Z X J 2 Z X I g Y W Q t a W 5 z I G N v b V x c X F x y M z o g V E F Y I C g 2 K S 9 T b 3 V y Y 2 U u e 2 F t d F 9 m c m 9 t L D R 9 J n F 1 b 3 Q 7 L C Z x d W 9 0 O 1 N l Y 3 R p b 2 4 x L 3 I z Z G I t c 2 V y d m V y I G F k L W l u c y B j b 2 1 c X F x c c j M 6 I F R B W C A o N i k v U 2 9 1 c m N l L n t h b X R f d G 8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I z Z G I t c 2 V y d m V y J T I w Y W Q t a W 5 z J T I w Y 2 9 t J T V D c j M l M 0 E l M j B U Q V g l M j A o N i k v U 2 9 1 c m N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E i n H F m 4 e u h C v 2 + e d q u z C I Q A A A A A A g A A A A A A A 2 Y A A M A A A A A Q A A A A i j a v O I B a w + / Y y 0 W y a 3 v l f A A A A A A E g A A A o A A A A B A A A A B i Y n f g 9 e g n m 7 P n h m 0 n c A t d U A A A A B K E A f j i 5 k s F 0 h N c U U c L u m z + H W y w a 6 P H T k h I P Q v 0 f 8 P N c p H Q Z l F h M s M u W j o S 1 B 3 A j m 1 d 6 7 I 9 5 3 F l Q 4 i b h m / x d L u 2 Y C + 7 z j j 0 Z P n n 3 3 P Z O E 9 E F A A A A G V 7 s 5 / r F 8 1 2 Z L N m b k F A 8 I a 6 U y 1 o < / D a t a M a s h u p > 
</file>

<file path=customXml/itemProps1.xml><?xml version="1.0" encoding="utf-8"?>
<ds:datastoreItem xmlns:ds="http://schemas.openxmlformats.org/officeDocument/2006/customXml" ds:itemID="{97BF697B-FFA9-4F75-87F5-6D62997E46F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3</vt:i4>
      </vt:variant>
    </vt:vector>
  </HeadingPairs>
  <TitlesOfParts>
    <vt:vector baseType="lpstr" size="3">
      <vt:lpstr>SIMULASI TAX PERSONAL NEW</vt:lpstr>
      <vt:lpstr>SIMULASI TAX COMPANY NEW</vt:lpstr>
      <vt:lpstr>DB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2019-06-13T07:20:58Z</dcterms:created>
  <dc:creator>Hartono Rachmat</dc:creator>
  <cp:lastModifiedBy>Fendy Tio</cp:lastModifiedBy>
  <dcterms:modified xsi:type="dcterms:W3CDTF">2023-02-21T11:26:52Z</dcterms:modified>
</cp:coreProperties>
</file>