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BNI\Simulasi\"/>
    </mc:Choice>
  </mc:AlternateContent>
  <bookViews>
    <workbookView xWindow="0" yWindow="0" windowWidth="19200" windowHeight="1149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8" i="6" l="1"/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79" i="12"/>
  <c r="E15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E214" i="12" l="1"/>
  <c r="D276" i="12"/>
  <c r="F276" i="12" s="1"/>
  <c r="B148" i="12"/>
  <c r="C153" i="12" l="1"/>
  <c r="D153" i="12" s="1"/>
  <c r="F153" i="12" s="1"/>
  <c r="E154" i="12" s="1"/>
  <c r="C154" i="12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4" i="12" l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D157" i="12" s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D1" i="6" l="1"/>
  <c r="B19" i="6" s="1"/>
  <c r="E148" i="12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<sst xmlns="http://schemas.openxmlformats.org/spreadsheetml/2006/main" count="311" uniqueCount="102">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</sst>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7" fontId="0" fillId="0" borderId="0" xfId="0" applyNumberFormat="1"/>
    <xf numFmtId="0" fontId="22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B19" sqref="B19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100145997.93488157</v>
      </c>
    </row>
    <row r="2" spans="1:9">
      <c r="A2" s="91" t="s">
        <v>98</v>
      </c>
      <c r="B2">
        <v>181000000</v>
      </c>
    </row>
    <row r="3" spans="1:9">
      <c r="A3" s="91" t="s">
        <v>70</v>
      </c>
      <c r="B3">
        <v>524145997.93000001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605000000</v>
      </c>
      <c r="C5" s="83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2" t="s">
        <v>99</v>
      </c>
      <c r="B6">
        <v>181000000</v>
      </c>
      <c r="C6" s="83" t="s">
        <v>93</v>
      </c>
      <c r="D6" s="5" t="s">
        <v>3</v>
      </c>
      <c r="E6">
        <v>0</v>
      </c>
      <c r="F6" s="83" t="s">
        <v>93</v>
      </c>
      <c r="G6" s="6" t="s">
        <v>12</v>
      </c>
      <c r="H6">
        <v>0</v>
      </c>
      <c r="I6" s="83" t="s">
        <v>93</v>
      </c>
    </row>
    <row r="7" spans="1:9">
      <c r="A7" t="s">
        <v>32</v>
      </c>
      <c r="B7" s="89">
        <f>B5-B6+D24+D25+D26+D27+D28+D29+D30+D31+D38</f>
        <v>424000000</v>
      </c>
      <c r="D7" s="5" t="s">
        <v>5</v>
      </c>
      <c r="E7">
        <v>0</v>
      </c>
      <c r="F7" s="83" t="s">
        <v>93</v>
      </c>
      <c r="G7" s="6" t="s">
        <v>14</v>
      </c>
      <c r="H7">
        <v>0</v>
      </c>
      <c r="I7" s="83" t="s">
        <v>93</v>
      </c>
    </row>
    <row r="8" spans="1:9">
      <c r="A8" t="s">
        <v>33</v>
      </c>
      <c r="B8">
        <v>0.20010199000000001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24</v>
      </c>
      <c r="C9" s="83" t="s">
        <v>93</v>
      </c>
      <c r="D9" s="5" t="s">
        <v>7</v>
      </c>
      <c r="E9">
        <v>17500000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1</v>
      </c>
      <c r="C10" s="83" t="s">
        <v>93</v>
      </c>
      <c r="D10" s="5" t="s">
        <v>8</v>
      </c>
      <c r="E10">
        <v>1100000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1100000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1.6675165833333335E-2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24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100000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201000000</v>
      </c>
      <c r="D15" s="82" t="s">
        <v>94</v>
      </c>
      <c r="E15">
        <v>7071000</v>
      </c>
      <c r="F15" s="83" t="s">
        <v>93</v>
      </c>
    </row>
    <row r="16" spans="1:9">
      <c r="A16" s="84" t="s">
        <v>40</v>
      </c>
      <c r="B16">
        <v>0</v>
      </c>
      <c r="C16" s="83" t="s">
        <v>93</v>
      </c>
      <c r="D16" s="82" t="s">
        <v>95</v>
      </c>
      <c r="E16">
        <v>2</v>
      </c>
      <c r="F16" s="83" t="s">
        <v>93</v>
      </c>
    </row>
    <row r="17" spans="1:13">
      <c r="A17" t="s">
        <v>41</v>
      </c>
      <c r="B17">
        <v>23181999.91</v>
      </c>
      <c r="C17" s="82" t="s">
        <v>92</v>
      </c>
    </row>
    <row r="18" spans="1:13">
      <c r="B18" s="90">
        <f>ROUNDDOWN(B17,0)</f>
        <v>23181999</v>
      </c>
      <c r="F18" s="2" t="s">
        <v>42</v>
      </c>
    </row>
    <row r="19" spans="1:13">
      <c r="A19" t="s">
        <v>90</v>
      </c>
      <c r="B19" s="13">
        <f ca="1">(D1/B7)/(B9/12/B10)*100</f>
        <v>11.809669567792639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-424000000</v>
      </c>
      <c r="I20" s="85">
        <v>0</v>
      </c>
      <c r="J20" s="100">
        <f>IF(B16=0,B37-C37,0)</f>
        <v>-404100000</v>
      </c>
      <c r="L20" s="13">
        <v>0</v>
      </c>
    </row>
    <row r="21" spans="1:13">
      <c r="A21" s="21" t="s">
        <v>50</v>
      </c>
      <c r="B21" s="22"/>
      <c r="C21" s="23">
        <f>B5</f>
        <v>605000000</v>
      </c>
      <c r="D21" s="21"/>
      <c r="F21" s="105">
        <v>1</v>
      </c>
      <c r="G21" s="101">
        <f>IF($B$16=0,IF(F21&lt;=$E$16,$E$15,$B$17),-B7+B17)</f>
        <v>7071000</v>
      </c>
      <c r="I21" s="85">
        <v>1</v>
      </c>
      <c r="J21" s="101">
        <f>IF(B16=0,IF(I21&lt;=$E$16,$E$15,$B$18),B37-C37)</f>
        <v>7071000</v>
      </c>
      <c r="L21" s="13">
        <v>-246450080</v>
      </c>
    </row>
    <row r="22" spans="1:13">
      <c r="A22" s="21" t="s">
        <v>51</v>
      </c>
      <c r="B22" s="23">
        <f>B6</f>
        <v>181000000</v>
      </c>
      <c r="C22" s="22"/>
      <c r="D22" s="21"/>
      <c r="F22" s="105">
        <v>2</v>
      </c>
      <c r="G22" s="102">
        <f>IF($B$16=0,IF(F22&lt;=$E$16,$E$15,$B$17),$B$17)</f>
        <v>7071000</v>
      </c>
      <c r="I22" s="85">
        <v>2</v>
      </c>
      <c r="J22" s="100">
        <f>IF($B$16=0,IF(I22&lt;=$E$16,$E$15,$B$18),$B$18)</f>
        <v>7071000</v>
      </c>
      <c r="L22" s="13">
        <v>6600000</v>
      </c>
    </row>
    <row r="23" spans="1:13">
      <c r="A23" s="21" t="s">
        <v>52</v>
      </c>
      <c r="B23" s="98">
        <f>IF(B16=1,B18,0)</f>
        <v>0</v>
      </c>
      <c r="C23" s="22"/>
      <c r="D23" s="21"/>
      <c r="F23" s="105">
        <v>3</v>
      </c>
      <c r="G23" s="102">
        <f>IF($B$16=0,IF(F23&lt;=$E$16,$E$15,$B$17),$B$17)</f>
        <v>23181999.91</v>
      </c>
      <c r="I23" s="85">
        <v>3</v>
      </c>
      <c r="J23" s="100">
        <f>IF($B$16=0,IF(I23&lt;=$E$16,$E$15,$B$18),$B$18)</f>
        <v>23181999</v>
      </c>
      <c r="L23" s="13">
        <v>6600000</v>
      </c>
    </row>
    <row r="24" spans="1:13">
      <c r="A24" s="21" t="s">
        <v>53</v>
      </c>
      <c r="B24" s="98">
        <f t="shared" ref="B24:B31" si="0">E6-D24</f>
        <v>0</v>
      </c>
      <c r="C24" s="22"/>
      <c r="D24">
        <v>0</v>
      </c>
      <c r="E24" s="83" t="s">
        <v>93</v>
      </c>
      <c r="F24" s="105">
        <v>4</v>
      </c>
      <c r="G24" s="102">
        <f>IF($B$16=0,IF(F24&lt;=$E$16,$E$15,$B$17),$B$17)</f>
        <v>23181999.91</v>
      </c>
      <c r="H24" s="104"/>
      <c r="I24" s="85">
        <v>4</v>
      </c>
      <c r="J24" s="100">
        <f t="shared" ref="J24:J81" si="1">IF($B$16=0,IF(I24&lt;=$E$16,$E$15,$B$18),$B$18)</f>
        <v>23181999</v>
      </c>
      <c r="L24" s="13">
        <v>6600000</v>
      </c>
      <c r="M24" s="107"/>
    </row>
    <row r="25" spans="1:13">
      <c r="A25" s="21" t="s">
        <v>5</v>
      </c>
      <c r="B25" s="23">
        <f t="shared" si="0"/>
        <v>0</v>
      </c>
      <c r="C25" s="22"/>
      <c r="D25">
        <v>0</v>
      </c>
      <c r="E25" s="83" t="s">
        <v>93</v>
      </c>
      <c r="F25" s="105">
        <v>5</v>
      </c>
      <c r="G25" s="102">
        <f t="shared" ref="G25:G81" si="2">IF($B$16=0,IF(F25&lt;=$E$16,$E$15,$B$17),$B$17)</f>
        <v>23181999.91</v>
      </c>
      <c r="H25" s="104"/>
      <c r="I25" s="85">
        <v>5</v>
      </c>
      <c r="J25" s="100">
        <f t="shared" si="1"/>
        <v>23181999</v>
      </c>
      <c r="L25" s="13">
        <v>6600000</v>
      </c>
      <c r="M25" s="56"/>
    </row>
    <row r="26" spans="1:13">
      <c r="A26" s="21" t="s">
        <v>6</v>
      </c>
      <c r="B26" s="23">
        <f t="shared" si="0"/>
        <v>150000</v>
      </c>
      <c r="C26" s="22"/>
      <c r="D26">
        <v>0</v>
      </c>
      <c r="E26" s="83" t="s">
        <v>93</v>
      </c>
      <c r="F26" s="105">
        <v>6</v>
      </c>
      <c r="G26" s="102">
        <f t="shared" si="2"/>
        <v>23181999.91</v>
      </c>
      <c r="H26" s="104"/>
      <c r="I26" s="85">
        <v>6</v>
      </c>
      <c r="J26" s="100">
        <f t="shared" si="1"/>
        <v>23181999</v>
      </c>
      <c r="L26" s="13">
        <v>6600000</v>
      </c>
    </row>
    <row r="27" spans="1:13">
      <c r="A27" s="21" t="s">
        <v>7</v>
      </c>
      <c r="B27" s="23">
        <f t="shared" si="0"/>
        <v>17500000</v>
      </c>
      <c r="C27" s="22"/>
      <c r="D27">
        <v>0</v>
      </c>
      <c r="E27" s="83" t="s">
        <v>93</v>
      </c>
      <c r="F27" s="105">
        <v>7</v>
      </c>
      <c r="G27" s="102">
        <f t="shared" si="2"/>
        <v>23181999.91</v>
      </c>
      <c r="H27" s="104"/>
      <c r="I27" s="85">
        <v>7</v>
      </c>
      <c r="J27" s="100">
        <f t="shared" si="1"/>
        <v>23181999</v>
      </c>
      <c r="L27" s="13">
        <v>6600000</v>
      </c>
    </row>
    <row r="28" spans="1:13">
      <c r="A28" s="21" t="s">
        <v>8</v>
      </c>
      <c r="B28" s="23">
        <f t="shared" si="0"/>
        <v>1100000</v>
      </c>
      <c r="C28" s="22"/>
      <c r="D28">
        <v>0</v>
      </c>
      <c r="E28" s="83" t="s">
        <v>93</v>
      </c>
      <c r="F28" s="105">
        <v>8</v>
      </c>
      <c r="G28" s="102">
        <f t="shared" si="2"/>
        <v>23181999.91</v>
      </c>
      <c r="H28" s="104"/>
      <c r="I28" s="85">
        <v>8</v>
      </c>
      <c r="J28" s="100">
        <f t="shared" si="1"/>
        <v>23181999</v>
      </c>
      <c r="L28" s="13">
        <v>6600000</v>
      </c>
    </row>
    <row r="29" spans="1:13">
      <c r="A29" s="21" t="s">
        <v>9</v>
      </c>
      <c r="B29" s="23">
        <f t="shared" si="0"/>
        <v>1100000</v>
      </c>
      <c r="C29" s="22"/>
      <c r="D29">
        <v>0</v>
      </c>
      <c r="E29" s="83" t="s">
        <v>93</v>
      </c>
      <c r="F29" s="105">
        <v>9</v>
      </c>
      <c r="G29" s="102">
        <f t="shared" si="2"/>
        <v>23181999.91</v>
      </c>
      <c r="H29" s="104"/>
      <c r="I29" s="85">
        <v>9</v>
      </c>
      <c r="J29" s="100">
        <f t="shared" si="1"/>
        <v>23181999</v>
      </c>
      <c r="L29" s="13">
        <v>6600000</v>
      </c>
    </row>
    <row r="30" spans="1:13">
      <c r="A30" s="21" t="s">
        <v>10</v>
      </c>
      <c r="B30" s="98">
        <f t="shared" si="0"/>
        <v>0</v>
      </c>
      <c r="C30" s="22"/>
      <c r="D30" s="109">
        <v>0</v>
      </c>
      <c r="E30" s="83"/>
      <c r="F30" s="105">
        <v>10</v>
      </c>
      <c r="G30" s="102">
        <f t="shared" si="2"/>
        <v>23181999.91</v>
      </c>
      <c r="H30" s="104"/>
      <c r="I30" s="85">
        <v>10</v>
      </c>
      <c r="J30" s="100">
        <f t="shared" si="1"/>
        <v>23181999</v>
      </c>
      <c r="L30" s="13">
        <v>6600000</v>
      </c>
    </row>
    <row r="31" spans="1:13">
      <c r="A31" s="21" t="s">
        <v>11</v>
      </c>
      <c r="B31" s="23">
        <f t="shared" si="0"/>
        <v>50000</v>
      </c>
      <c r="C31" s="22"/>
      <c r="D31">
        <v>0</v>
      </c>
      <c r="E31" s="83" t="s">
        <v>93</v>
      </c>
      <c r="F31" s="105">
        <v>11</v>
      </c>
      <c r="G31" s="102">
        <f t="shared" si="2"/>
        <v>23181999.91</v>
      </c>
      <c r="H31" s="104"/>
      <c r="I31" s="85">
        <v>11</v>
      </c>
      <c r="J31" s="100">
        <f t="shared" si="1"/>
        <v>23181999</v>
      </c>
      <c r="L31" s="13">
        <v>6600000</v>
      </c>
    </row>
    <row r="32" spans="1:13">
      <c r="A32" s="21" t="s">
        <v>12</v>
      </c>
      <c r="B32" s="22"/>
      <c r="C32" s="24">
        <f>H6</f>
        <v>0</v>
      </c>
      <c r="D32" s="21"/>
      <c r="F32" s="105">
        <v>12</v>
      </c>
      <c r="G32" s="102">
        <f t="shared" si="2"/>
        <v>23181999.91</v>
      </c>
      <c r="H32" s="104"/>
      <c r="I32" s="85">
        <v>12</v>
      </c>
      <c r="J32" s="100">
        <f t="shared" si="1"/>
        <v>23181999</v>
      </c>
      <c r="L32" s="13">
        <v>6600000</v>
      </c>
    </row>
    <row r="33" spans="1:12">
      <c r="A33" s="21" t="s">
        <v>14</v>
      </c>
      <c r="B33" s="22"/>
      <c r="C33" s="24">
        <f>H7</f>
        <v>0</v>
      </c>
      <c r="D33" s="21"/>
      <c r="F33" s="105">
        <v>13</v>
      </c>
      <c r="G33" s="102">
        <f t="shared" si="2"/>
        <v>23181999.91</v>
      </c>
      <c r="H33" s="104"/>
      <c r="I33" s="85">
        <v>13</v>
      </c>
      <c r="J33" s="100">
        <f t="shared" si="1"/>
        <v>23181999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2"/>
        <v>23181999.91</v>
      </c>
      <c r="H34" s="104"/>
      <c r="I34" s="85">
        <v>14</v>
      </c>
      <c r="J34" s="100">
        <f t="shared" si="1"/>
        <v>23181999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2"/>
        <v>23181999.91</v>
      </c>
      <c r="H35" s="104"/>
      <c r="I35" s="85">
        <v>15</v>
      </c>
      <c r="J35" s="100">
        <f t="shared" si="1"/>
        <v>23181999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2"/>
        <v>23181999.91</v>
      </c>
      <c r="H36" s="104"/>
      <c r="I36" s="85">
        <v>16</v>
      </c>
      <c r="J36" s="100">
        <f t="shared" si="1"/>
        <v>23181999</v>
      </c>
      <c r="L36" s="13">
        <v>6600000</v>
      </c>
    </row>
    <row r="37" spans="1:12">
      <c r="A37" t="s">
        <v>55</v>
      </c>
      <c r="B37" s="16">
        <f>SUM(B21:B35)</f>
        <v>200900000</v>
      </c>
      <c r="C37" s="16">
        <f>SUM(C21:C35)</f>
        <v>605000000</v>
      </c>
      <c r="D37" t="s">
        <v>49</v>
      </c>
      <c r="F37" s="105">
        <v>17</v>
      </c>
      <c r="G37" s="102">
        <f t="shared" si="2"/>
        <v>23181999.91</v>
      </c>
      <c r="H37" s="104"/>
      <c r="I37" s="85">
        <v>17</v>
      </c>
      <c r="J37" s="100">
        <f t="shared" si="1"/>
        <v>23181999</v>
      </c>
      <c r="L37" s="13">
        <v>6600000</v>
      </c>
    </row>
    <row r="38" spans="1:12">
      <c r="A38" s="21" t="s">
        <v>100</v>
      </c>
      <c r="B38" s="21"/>
      <c r="C38" s="21"/>
      <c r="D38">
        <v>0</v>
      </c>
      <c r="E38" t="s">
        <v>93</v>
      </c>
      <c r="F38" s="105">
        <v>18</v>
      </c>
      <c r="G38" s="102">
        <f t="shared" si="2"/>
        <v>23181999.91</v>
      </c>
      <c r="H38" s="104"/>
      <c r="I38" s="85">
        <v>18</v>
      </c>
      <c r="J38" s="100">
        <f t="shared" si="1"/>
        <v>23181999</v>
      </c>
      <c r="L38" s="13">
        <v>6600000</v>
      </c>
    </row>
    <row r="39" spans="1:12">
      <c r="F39" s="105">
        <v>19</v>
      </c>
      <c r="G39" s="102">
        <f t="shared" si="2"/>
        <v>23181999.91</v>
      </c>
      <c r="H39" s="104"/>
      <c r="I39" s="85">
        <v>19</v>
      </c>
      <c r="J39" s="100">
        <f t="shared" si="1"/>
        <v>23181999</v>
      </c>
      <c r="K39" s="35"/>
      <c r="L39" s="13">
        <v>6600000</v>
      </c>
    </row>
    <row r="40" spans="1:12">
      <c r="D40" s="13"/>
      <c r="F40" s="105">
        <v>20</v>
      </c>
      <c r="G40" s="102">
        <f t="shared" si="2"/>
        <v>23181999.91</v>
      </c>
      <c r="H40" s="104"/>
      <c r="I40" s="85">
        <v>20</v>
      </c>
      <c r="J40" s="100">
        <f t="shared" si="1"/>
        <v>23181999</v>
      </c>
      <c r="L40" s="13">
        <v>6600000</v>
      </c>
    </row>
    <row r="41" spans="1:12">
      <c r="F41" s="105">
        <v>21</v>
      </c>
      <c r="G41" s="102">
        <f t="shared" si="2"/>
        <v>23181999.91</v>
      </c>
      <c r="H41" s="104"/>
      <c r="I41" s="85">
        <v>21</v>
      </c>
      <c r="J41" s="100">
        <f t="shared" si="1"/>
        <v>23181999</v>
      </c>
      <c r="L41" s="13">
        <v>6600000</v>
      </c>
    </row>
    <row r="42" spans="1:12">
      <c r="F42" s="105">
        <v>22</v>
      </c>
      <c r="G42" s="102">
        <f t="shared" si="2"/>
        <v>23181999.91</v>
      </c>
      <c r="H42" s="104"/>
      <c r="I42" s="85">
        <v>22</v>
      </c>
      <c r="J42" s="100">
        <f t="shared" si="1"/>
        <v>23181999</v>
      </c>
      <c r="L42" s="13">
        <v>6600000</v>
      </c>
    </row>
    <row r="43" spans="1:12">
      <c r="F43" s="105">
        <v>23</v>
      </c>
      <c r="G43" s="102">
        <f t="shared" si="2"/>
        <v>23181999.91</v>
      </c>
      <c r="H43" s="104"/>
      <c r="I43" s="85">
        <v>23</v>
      </c>
      <c r="J43" s="100">
        <f t="shared" si="1"/>
        <v>23181999</v>
      </c>
      <c r="L43" s="13">
        <v>6600000</v>
      </c>
    </row>
    <row r="44" spans="1:12">
      <c r="F44" s="105">
        <v>24</v>
      </c>
      <c r="G44" s="102">
        <f t="shared" si="2"/>
        <v>23181999.91</v>
      </c>
      <c r="H44" s="104"/>
      <c r="I44" s="85">
        <v>24</v>
      </c>
      <c r="J44" s="100">
        <f t="shared" si="1"/>
        <v>23181999</v>
      </c>
      <c r="L44" s="13">
        <v>6600000</v>
      </c>
    </row>
    <row r="45" spans="1:12">
      <c r="F45" s="105">
        <v>25</v>
      </c>
      <c r="G45" s="102">
        <f t="shared" si="2"/>
        <v>23181999.91</v>
      </c>
      <c r="H45" s="104"/>
      <c r="I45" s="85">
        <v>25</v>
      </c>
      <c r="J45" s="100">
        <f t="shared" si="1"/>
        <v>23181999</v>
      </c>
      <c r="L45" s="13">
        <v>6600000</v>
      </c>
    </row>
    <row r="46" spans="1:12">
      <c r="F46" s="105">
        <v>26</v>
      </c>
      <c r="G46" s="102">
        <f t="shared" si="2"/>
        <v>23181999.91</v>
      </c>
      <c r="H46" s="104"/>
      <c r="I46" s="85">
        <v>26</v>
      </c>
      <c r="J46" s="100">
        <f t="shared" si="1"/>
        <v>23181999</v>
      </c>
      <c r="L46" s="13">
        <v>6600000</v>
      </c>
    </row>
    <row r="47" spans="1:12">
      <c r="F47" s="105">
        <v>27</v>
      </c>
      <c r="G47" s="102">
        <f t="shared" si="2"/>
        <v>23181999.91</v>
      </c>
      <c r="H47" s="104"/>
      <c r="I47" s="85">
        <v>27</v>
      </c>
      <c r="J47" s="100">
        <f t="shared" si="1"/>
        <v>23181999</v>
      </c>
      <c r="L47" s="13">
        <v>6600000</v>
      </c>
    </row>
    <row r="48" spans="1:12">
      <c r="F48" s="105">
        <v>28</v>
      </c>
      <c r="G48" s="102">
        <f t="shared" si="2"/>
        <v>23181999.91</v>
      </c>
      <c r="H48" s="104"/>
      <c r="I48" s="85">
        <v>28</v>
      </c>
      <c r="J48" s="100">
        <f t="shared" si="1"/>
        <v>23181999</v>
      </c>
      <c r="L48" s="13">
        <v>6600000</v>
      </c>
    </row>
    <row r="49" spans="6:12">
      <c r="F49" s="105">
        <v>29</v>
      </c>
      <c r="G49" s="102">
        <f t="shared" si="2"/>
        <v>23181999.91</v>
      </c>
      <c r="H49" s="104"/>
      <c r="I49" s="85">
        <v>29</v>
      </c>
      <c r="J49" s="100">
        <f t="shared" si="1"/>
        <v>23181999</v>
      </c>
      <c r="L49" s="13">
        <v>6600000</v>
      </c>
    </row>
    <row r="50" spans="6:12">
      <c r="F50" s="105">
        <v>30</v>
      </c>
      <c r="G50" s="102">
        <f t="shared" si="2"/>
        <v>23181999.91</v>
      </c>
      <c r="H50" s="104"/>
      <c r="I50" s="85">
        <v>30</v>
      </c>
      <c r="J50" s="100">
        <f t="shared" si="1"/>
        <v>23181999</v>
      </c>
      <c r="L50" s="13">
        <v>6600000</v>
      </c>
    </row>
    <row r="51" spans="6:12">
      <c r="F51" s="105">
        <v>31</v>
      </c>
      <c r="G51" s="102">
        <f t="shared" si="2"/>
        <v>23181999.91</v>
      </c>
      <c r="H51" s="104"/>
      <c r="I51" s="85">
        <v>31</v>
      </c>
      <c r="J51" s="100">
        <f t="shared" si="1"/>
        <v>23181999</v>
      </c>
      <c r="L51" s="13">
        <v>6600000</v>
      </c>
    </row>
    <row r="52" spans="6:12">
      <c r="F52" s="105">
        <v>32</v>
      </c>
      <c r="G52" s="102">
        <f t="shared" si="2"/>
        <v>23181999.91</v>
      </c>
      <c r="H52" s="104"/>
      <c r="I52" s="85">
        <v>32</v>
      </c>
      <c r="J52" s="100">
        <f t="shared" si="1"/>
        <v>23181999</v>
      </c>
      <c r="L52" s="13">
        <v>6600000</v>
      </c>
    </row>
    <row r="53" spans="6:12">
      <c r="F53" s="105">
        <v>33</v>
      </c>
      <c r="G53" s="102">
        <f t="shared" si="2"/>
        <v>23181999.91</v>
      </c>
      <c r="H53" s="104"/>
      <c r="I53" s="85">
        <v>33</v>
      </c>
      <c r="J53" s="100">
        <f t="shared" si="1"/>
        <v>23181999</v>
      </c>
      <c r="L53" s="13">
        <v>6600000</v>
      </c>
    </row>
    <row r="54" spans="6:12">
      <c r="F54" s="105">
        <v>34</v>
      </c>
      <c r="G54" s="102">
        <f t="shared" si="2"/>
        <v>23181999.91</v>
      </c>
      <c r="H54" s="104"/>
      <c r="I54" s="85">
        <v>34</v>
      </c>
      <c r="J54" s="100">
        <f t="shared" si="1"/>
        <v>23181999</v>
      </c>
      <c r="L54" s="13">
        <v>6600000</v>
      </c>
    </row>
    <row r="55" spans="6:12">
      <c r="F55" s="105">
        <v>35</v>
      </c>
      <c r="G55" s="102">
        <f t="shared" si="2"/>
        <v>23181999.91</v>
      </c>
      <c r="H55" s="104"/>
      <c r="I55" s="85">
        <v>35</v>
      </c>
      <c r="J55" s="100">
        <f t="shared" si="1"/>
        <v>23181999</v>
      </c>
      <c r="L55" s="13">
        <v>6600000</v>
      </c>
    </row>
    <row r="56" spans="6:12">
      <c r="F56" s="105">
        <v>36</v>
      </c>
      <c r="G56" s="102">
        <f t="shared" si="2"/>
        <v>23181999.91</v>
      </c>
      <c r="H56" s="104"/>
      <c r="I56" s="85">
        <v>36</v>
      </c>
      <c r="J56" s="100">
        <f t="shared" si="1"/>
        <v>23181999</v>
      </c>
      <c r="L56" s="13">
        <v>6600000</v>
      </c>
    </row>
    <row r="57" spans="6:12">
      <c r="F57" s="105">
        <v>37</v>
      </c>
      <c r="G57" s="102">
        <f t="shared" si="2"/>
        <v>23181999.91</v>
      </c>
      <c r="H57" s="104"/>
      <c r="I57" s="85">
        <v>37</v>
      </c>
      <c r="J57" s="100">
        <f t="shared" si="1"/>
        <v>23181999</v>
      </c>
      <c r="L57" s="13">
        <v>6600000</v>
      </c>
    </row>
    <row r="58" spans="6:12">
      <c r="F58" s="105">
        <v>38</v>
      </c>
      <c r="G58" s="102">
        <f t="shared" si="2"/>
        <v>23181999.91</v>
      </c>
      <c r="H58" s="104"/>
      <c r="I58" s="85">
        <v>38</v>
      </c>
      <c r="J58" s="100">
        <f t="shared" si="1"/>
        <v>23181999</v>
      </c>
      <c r="L58" s="13">
        <v>6600000</v>
      </c>
    </row>
    <row r="59" spans="6:12">
      <c r="F59" s="105">
        <v>39</v>
      </c>
      <c r="G59" s="102">
        <f t="shared" si="2"/>
        <v>23181999.91</v>
      </c>
      <c r="H59" s="104"/>
      <c r="I59" s="85">
        <v>39</v>
      </c>
      <c r="J59" s="100">
        <f t="shared" si="1"/>
        <v>23181999</v>
      </c>
      <c r="L59" s="13">
        <v>6600000</v>
      </c>
    </row>
    <row r="60" spans="6:12">
      <c r="F60" s="105">
        <v>40</v>
      </c>
      <c r="G60" s="102">
        <f t="shared" si="2"/>
        <v>23181999.91</v>
      </c>
      <c r="H60" s="104"/>
      <c r="I60" s="85">
        <v>40</v>
      </c>
      <c r="J60" s="100">
        <f t="shared" si="1"/>
        <v>23181999</v>
      </c>
      <c r="L60" s="13">
        <v>6600000</v>
      </c>
    </row>
    <row r="61" spans="6:12">
      <c r="F61" s="105">
        <v>41</v>
      </c>
      <c r="G61" s="102">
        <f t="shared" si="2"/>
        <v>23181999.91</v>
      </c>
      <c r="H61" s="104"/>
      <c r="I61" s="85">
        <v>41</v>
      </c>
      <c r="J61" s="100">
        <f t="shared" si="1"/>
        <v>23181999</v>
      </c>
      <c r="L61" s="13">
        <v>6600000</v>
      </c>
    </row>
    <row r="62" spans="6:12">
      <c r="F62" s="105">
        <v>42</v>
      </c>
      <c r="G62" s="102">
        <f t="shared" si="2"/>
        <v>23181999.91</v>
      </c>
      <c r="H62" s="104"/>
      <c r="I62" s="85">
        <v>42</v>
      </c>
      <c r="J62" s="100">
        <f t="shared" si="1"/>
        <v>23181999</v>
      </c>
      <c r="L62" s="13">
        <v>6600000</v>
      </c>
    </row>
    <row r="63" spans="6:12">
      <c r="F63" s="105">
        <v>43</v>
      </c>
      <c r="G63" s="102">
        <f t="shared" si="2"/>
        <v>23181999.91</v>
      </c>
      <c r="H63" s="104"/>
      <c r="I63" s="85">
        <v>43</v>
      </c>
      <c r="J63" s="100">
        <f t="shared" si="1"/>
        <v>23181999</v>
      </c>
      <c r="L63" s="13">
        <v>6600000</v>
      </c>
    </row>
    <row r="64" spans="6:12">
      <c r="F64" s="105">
        <v>44</v>
      </c>
      <c r="G64" s="102">
        <f t="shared" si="2"/>
        <v>23181999.91</v>
      </c>
      <c r="H64" s="104"/>
      <c r="I64" s="85">
        <v>44</v>
      </c>
      <c r="J64" s="100">
        <f t="shared" si="1"/>
        <v>23181999</v>
      </c>
      <c r="L64" s="13">
        <v>6600000</v>
      </c>
    </row>
    <row r="65" spans="6:12">
      <c r="F65" s="105">
        <v>45</v>
      </c>
      <c r="G65" s="102">
        <f t="shared" si="2"/>
        <v>23181999.91</v>
      </c>
      <c r="H65" s="104"/>
      <c r="I65" s="85">
        <v>45</v>
      </c>
      <c r="J65" s="100">
        <f t="shared" si="1"/>
        <v>23181999</v>
      </c>
      <c r="L65" s="13">
        <v>6600000</v>
      </c>
    </row>
    <row r="66" spans="6:12">
      <c r="F66" s="105">
        <v>46</v>
      </c>
      <c r="G66" s="102">
        <f t="shared" si="2"/>
        <v>23181999.91</v>
      </c>
      <c r="H66" s="104"/>
      <c r="I66" s="85">
        <v>46</v>
      </c>
      <c r="J66" s="100">
        <f t="shared" si="1"/>
        <v>23181999</v>
      </c>
      <c r="L66" s="13">
        <v>6600000</v>
      </c>
    </row>
    <row r="67" spans="6:12">
      <c r="F67" s="105">
        <v>47</v>
      </c>
      <c r="G67" s="102">
        <f t="shared" si="2"/>
        <v>23181999.91</v>
      </c>
      <c r="H67" s="104"/>
      <c r="I67" s="85">
        <v>47</v>
      </c>
      <c r="J67" s="100">
        <f t="shared" si="1"/>
        <v>23181999</v>
      </c>
      <c r="L67" s="13">
        <v>6600000</v>
      </c>
    </row>
    <row r="68" spans="6:12">
      <c r="F68" s="105">
        <v>48</v>
      </c>
      <c r="G68" s="102">
        <f t="shared" si="2"/>
        <v>23181999.91</v>
      </c>
      <c r="H68" s="104"/>
      <c r="I68" s="85">
        <v>48</v>
      </c>
      <c r="J68" s="100">
        <f t="shared" si="1"/>
        <v>23181999</v>
      </c>
      <c r="L68" s="13">
        <v>6600000</v>
      </c>
    </row>
    <row r="69" spans="6:12">
      <c r="F69" s="105">
        <v>49</v>
      </c>
      <c r="G69" s="102">
        <f t="shared" si="2"/>
        <v>23181999.91</v>
      </c>
      <c r="H69" s="104"/>
      <c r="I69" s="85">
        <v>49</v>
      </c>
      <c r="J69" s="100">
        <f t="shared" si="1"/>
        <v>23181999</v>
      </c>
      <c r="L69" s="13">
        <v>6600000</v>
      </c>
    </row>
    <row r="70" spans="6:12">
      <c r="F70" s="105">
        <v>50</v>
      </c>
      <c r="G70" s="102">
        <f t="shared" si="2"/>
        <v>23181999.91</v>
      </c>
      <c r="H70" s="104"/>
      <c r="I70" s="85">
        <v>50</v>
      </c>
      <c r="J70" s="100">
        <f t="shared" si="1"/>
        <v>23181999</v>
      </c>
      <c r="L70" s="13">
        <v>6600000</v>
      </c>
    </row>
    <row r="71" spans="6:12">
      <c r="F71" s="105">
        <v>51</v>
      </c>
      <c r="G71" s="102">
        <f t="shared" si="2"/>
        <v>23181999.91</v>
      </c>
      <c r="H71" s="104"/>
      <c r="I71" s="85">
        <v>51</v>
      </c>
      <c r="J71" s="100">
        <f t="shared" si="1"/>
        <v>23181999</v>
      </c>
      <c r="L71" s="13">
        <v>6600000</v>
      </c>
    </row>
    <row r="72" spans="6:12">
      <c r="F72" s="105">
        <v>52</v>
      </c>
      <c r="G72" s="102">
        <f t="shared" si="2"/>
        <v>23181999.91</v>
      </c>
      <c r="H72" s="104"/>
      <c r="I72" s="85">
        <v>52</v>
      </c>
      <c r="J72" s="100">
        <f t="shared" si="1"/>
        <v>23181999</v>
      </c>
      <c r="L72" s="13">
        <v>6600000</v>
      </c>
    </row>
    <row r="73" spans="6:12">
      <c r="F73" s="105">
        <v>53</v>
      </c>
      <c r="G73" s="102">
        <f t="shared" si="2"/>
        <v>23181999.91</v>
      </c>
      <c r="H73" s="104"/>
      <c r="I73" s="85">
        <v>53</v>
      </c>
      <c r="J73" s="100">
        <f t="shared" si="1"/>
        <v>23181999</v>
      </c>
      <c r="L73" s="13">
        <v>6600000</v>
      </c>
    </row>
    <row r="74" spans="6:12">
      <c r="F74" s="105">
        <v>54</v>
      </c>
      <c r="G74" s="102">
        <f t="shared" si="2"/>
        <v>23181999.91</v>
      </c>
      <c r="H74" s="104"/>
      <c r="I74" s="85">
        <v>54</v>
      </c>
      <c r="J74" s="100">
        <f t="shared" si="1"/>
        <v>23181999</v>
      </c>
      <c r="L74" s="13">
        <v>6600000</v>
      </c>
    </row>
    <row r="75" spans="6:12">
      <c r="F75" s="105">
        <v>55</v>
      </c>
      <c r="G75" s="102">
        <f t="shared" si="2"/>
        <v>23181999.91</v>
      </c>
      <c r="H75" s="104"/>
      <c r="I75" s="85">
        <v>55</v>
      </c>
      <c r="J75" s="100">
        <f t="shared" si="1"/>
        <v>23181999</v>
      </c>
      <c r="L75" s="13">
        <v>6600000</v>
      </c>
    </row>
    <row r="76" spans="6:12">
      <c r="F76" s="105">
        <v>56</v>
      </c>
      <c r="G76" s="102">
        <f t="shared" si="2"/>
        <v>23181999.91</v>
      </c>
      <c r="H76" s="104"/>
      <c r="I76" s="85">
        <v>56</v>
      </c>
      <c r="J76" s="100">
        <f t="shared" si="1"/>
        <v>23181999</v>
      </c>
      <c r="L76" s="13">
        <v>6600000</v>
      </c>
    </row>
    <row r="77" spans="6:12">
      <c r="F77" s="105">
        <v>57</v>
      </c>
      <c r="G77" s="102">
        <f t="shared" si="2"/>
        <v>23181999.91</v>
      </c>
      <c r="H77" s="104"/>
      <c r="I77" s="85">
        <v>57</v>
      </c>
      <c r="J77" s="100">
        <f t="shared" si="1"/>
        <v>23181999</v>
      </c>
      <c r="L77" s="13">
        <v>6600000</v>
      </c>
    </row>
    <row r="78" spans="6:12">
      <c r="F78" s="105">
        <v>58</v>
      </c>
      <c r="G78" s="102">
        <f t="shared" si="2"/>
        <v>23181999.91</v>
      </c>
      <c r="H78" s="104"/>
      <c r="I78" s="85">
        <v>58</v>
      </c>
      <c r="J78" s="100">
        <f t="shared" si="1"/>
        <v>23181999</v>
      </c>
      <c r="L78" s="13">
        <v>6600000</v>
      </c>
    </row>
    <row r="79" spans="6:12">
      <c r="F79" s="105">
        <v>59</v>
      </c>
      <c r="G79" s="102">
        <f t="shared" si="2"/>
        <v>23181999.91</v>
      </c>
      <c r="H79" s="104"/>
      <c r="I79" s="85">
        <v>59</v>
      </c>
      <c r="J79" s="100">
        <f t="shared" si="1"/>
        <v>23181999</v>
      </c>
      <c r="L79" s="13">
        <v>6600000</v>
      </c>
    </row>
    <row r="80" spans="6:12">
      <c r="F80" s="105">
        <v>60</v>
      </c>
      <c r="G80" s="102">
        <f t="shared" si="2"/>
        <v>23181999.91</v>
      </c>
      <c r="H80" s="104"/>
      <c r="I80" s="85">
        <v>60</v>
      </c>
      <c r="J80" s="100">
        <f t="shared" si="1"/>
        <v>23181999</v>
      </c>
      <c r="L80" s="13">
        <v>6600000</v>
      </c>
    </row>
    <row r="81" spans="6:13">
      <c r="F81" s="105">
        <v>61</v>
      </c>
      <c r="G81" s="102">
        <f t="shared" si="2"/>
        <v>23181999.91</v>
      </c>
      <c r="H81" s="104"/>
      <c r="I81" s="85">
        <v>61</v>
      </c>
      <c r="J81" s="100">
        <f t="shared" si="1"/>
        <v>23181999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1.66754396676809E-2</v>
      </c>
      <c r="J83" s="56">
        <f ca="1">IRR(J20:INDIRECT(CONCATENATE("J",B13+20)))</f>
        <v>2.0629553562513836E-2</v>
      </c>
      <c r="K83" s="110">
        <f ca="1">J83*(12/B10)*100</f>
        <v>24.755464275016603</v>
      </c>
      <c r="L83" s="104"/>
    </row>
    <row r="84" spans="6:13">
      <c r="G84">
        <f ca="1">_xlfn.NUMBERVALUE(G83*12*100)</f>
        <v>20.010527601217099</v>
      </c>
      <c r="J84">
        <f ca="1">_xlfn.NUMBERVALUE(K83)</f>
        <v>24.7554642750166</v>
      </c>
    </row>
    <row r="85" spans="6:13">
      <c r="J85" s="56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8">
        <f>'Gross Yield (CF)'!B7</f>
        <v>424000000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0.20010199000000001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24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1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1.6675165833333335E-2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24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-424000000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21581932.915459972</v>
      </c>
      <c r="C14" s="47"/>
      <c r="D14" s="40" t="s">
        <v>70</v>
      </c>
      <c r="E14" s="40">
        <f ca="1">E15+F16</f>
        <v>517966389.9710393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93966389.971039265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424000000</v>
      </c>
    </row>
    <row r="17" spans="1:6">
      <c r="A17" s="37">
        <v>1</v>
      </c>
      <c r="B17" s="38">
        <f>EDATE($B$7,$B$6*A17)</f>
        <v>42916</v>
      </c>
      <c r="C17" s="37">
        <f>B14</f>
        <v>21581932.915459972</v>
      </c>
      <c r="D17" s="37">
        <f t="shared" ref="D17:D76" si="0">C17-E17</f>
        <v>14511662.602126637</v>
      </c>
      <c r="E17" s="37">
        <f t="shared" ref="E17:E76" si="1">F16*$B$9</f>
        <v>7070270.3133333344</v>
      </c>
      <c r="F17" s="37">
        <f t="shared" ref="F17:F27" si="2">F16-D17</f>
        <v>409488337.39787334</v>
      </c>
    </row>
    <row r="18" spans="1:6">
      <c r="A18" s="37">
        <v>2</v>
      </c>
      <c r="B18" s="38">
        <f t="shared" ref="B18:B76" si="3">EDATE($B$7,$B$6*A18)</f>
        <v>42946</v>
      </c>
      <c r="C18" s="37">
        <f t="shared" ref="C18:C76" si="4">$C$17</f>
        <v>21581932.915459972</v>
      </c>
      <c r="D18" s="37">
        <f t="shared" si="0"/>
        <v>14753646.982534481</v>
      </c>
      <c r="E18" s="37">
        <f t="shared" si="1"/>
        <v>6828285.9329254907</v>
      </c>
      <c r="F18" s="37">
        <f t="shared" si="2"/>
        <v>394734690.41533887</v>
      </c>
    </row>
    <row r="19" spans="1:6">
      <c r="A19" s="37">
        <v>3</v>
      </c>
      <c r="B19" s="38">
        <f t="shared" si="3"/>
        <v>42977</v>
      </c>
      <c r="C19" s="37">
        <f t="shared" si="4"/>
        <v>21581932.915459972</v>
      </c>
      <c r="D19" s="37">
        <f t="shared" si="0"/>
        <v>14999666.492614701</v>
      </c>
      <c r="E19" s="37">
        <f t="shared" si="1"/>
        <v>6582266.4228452705</v>
      </c>
      <c r="F19" s="37">
        <f t="shared" si="2"/>
        <v>379735023.92272419</v>
      </c>
    </row>
    <row r="20" spans="1:6">
      <c r="A20" s="37">
        <v>4</v>
      </c>
      <c r="B20" s="38">
        <f t="shared" si="3"/>
        <v>43008</v>
      </c>
      <c r="C20" s="37">
        <f t="shared" si="4"/>
        <v>21581932.915459972</v>
      </c>
      <c r="D20" s="37">
        <f t="shared" si="0"/>
        <v>15249788.418823745</v>
      </c>
      <c r="E20" s="37">
        <f t="shared" si="1"/>
        <v>6332144.4966362268</v>
      </c>
      <c r="F20" s="37">
        <f t="shared" si="2"/>
        <v>364485235.50390047</v>
      </c>
    </row>
    <row r="21" spans="1:6">
      <c r="A21" s="37">
        <v>5</v>
      </c>
      <c r="B21" s="38">
        <f t="shared" si="3"/>
        <v>43038</v>
      </c>
      <c r="C21" s="37">
        <f t="shared" si="4"/>
        <v>21581932.915459972</v>
      </c>
      <c r="D21" s="37">
        <f t="shared" si="0"/>
        <v>15504081.169630878</v>
      </c>
      <c r="E21" s="37">
        <f t="shared" si="1"/>
        <v>6077851.7458290951</v>
      </c>
      <c r="F21" s="37">
        <f t="shared" si="2"/>
        <v>348981154.33426958</v>
      </c>
    </row>
    <row r="22" spans="1:6">
      <c r="A22" s="37">
        <v>6</v>
      </c>
      <c r="B22" s="38">
        <f t="shared" si="3"/>
        <v>43069</v>
      </c>
      <c r="C22" s="37">
        <f t="shared" si="4"/>
        <v>21581932.915459972</v>
      </c>
      <c r="D22" s="37">
        <f t="shared" si="0"/>
        <v>15762614.294227932</v>
      </c>
      <c r="E22" s="37">
        <f t="shared" si="1"/>
        <v>5819318.6212320393</v>
      </c>
      <c r="F22" s="37">
        <f t="shared" si="2"/>
        <v>333218540.04004163</v>
      </c>
    </row>
    <row r="23" spans="1:6">
      <c r="A23" s="37">
        <v>7</v>
      </c>
      <c r="B23" s="38">
        <f t="shared" si="3"/>
        <v>43099</v>
      </c>
      <c r="C23" s="37">
        <f t="shared" si="4"/>
        <v>21581932.915459972</v>
      </c>
      <c r="D23" s="37">
        <f t="shared" si="0"/>
        <v>16025458.501551054</v>
      </c>
      <c r="E23" s="37">
        <f t="shared" si="1"/>
        <v>5556474.4139089184</v>
      </c>
      <c r="F23" s="37">
        <f t="shared" si="2"/>
        <v>317193081.53849059</v>
      </c>
    </row>
    <row r="24" spans="1:6">
      <c r="A24" s="37">
        <v>8</v>
      </c>
      <c r="B24" s="38">
        <f t="shared" si="3"/>
        <v>43130</v>
      </c>
      <c r="C24" s="37">
        <f t="shared" si="4"/>
        <v>21581932.915459972</v>
      </c>
      <c r="D24" s="37">
        <f t="shared" si="0"/>
        <v>16292685.679619618</v>
      </c>
      <c r="E24" s="37">
        <f t="shared" si="1"/>
        <v>5289247.2358403532</v>
      </c>
      <c r="F24" s="37">
        <f t="shared" si="2"/>
        <v>300900395.85887098</v>
      </c>
    </row>
    <row r="25" spans="1:6">
      <c r="A25" s="37">
        <v>9</v>
      </c>
      <c r="B25" s="38">
        <f t="shared" si="3"/>
        <v>43159</v>
      </c>
      <c r="C25" s="37">
        <f t="shared" si="4"/>
        <v>21581932.915459972</v>
      </c>
      <c r="D25" s="37">
        <f t="shared" si="0"/>
        <v>16564368.915197652</v>
      </c>
      <c r="E25" s="37">
        <f t="shared" si="1"/>
        <v>5017564.000262321</v>
      </c>
      <c r="F25" s="37">
        <f t="shared" si="2"/>
        <v>284336026.94367331</v>
      </c>
    </row>
    <row r="26" spans="1:6">
      <c r="A26" s="37">
        <v>10</v>
      </c>
      <c r="B26" s="38">
        <f t="shared" si="3"/>
        <v>43189</v>
      </c>
      <c r="C26" s="37">
        <f t="shared" si="4"/>
        <v>21581932.915459972</v>
      </c>
      <c r="D26" s="37">
        <f t="shared" si="0"/>
        <v>16840582.513783082</v>
      </c>
      <c r="E26" s="37">
        <f t="shared" si="1"/>
        <v>4741350.4016768876</v>
      </c>
      <c r="F26" s="37">
        <f t="shared" si="2"/>
        <v>267495444.42989022</v>
      </c>
    </row>
    <row r="27" spans="1:6">
      <c r="A27" s="37">
        <v>11</v>
      </c>
      <c r="B27" s="38">
        <f t="shared" si="3"/>
        <v>43220</v>
      </c>
      <c r="C27" s="37">
        <f t="shared" si="4"/>
        <v>21581932.915459972</v>
      </c>
      <c r="D27" s="37">
        <f t="shared" si="0"/>
        <v>17121402.019930352</v>
      </c>
      <c r="E27" s="37">
        <f t="shared" si="1"/>
        <v>4460530.8955296213</v>
      </c>
      <c r="F27" s="37">
        <f t="shared" si="2"/>
        <v>250374042.40995985</v>
      </c>
    </row>
    <row r="28" spans="1:6">
      <c r="A28" s="37">
        <v>12</v>
      </c>
      <c r="B28" s="38">
        <f t="shared" si="3"/>
        <v>43250</v>
      </c>
      <c r="C28" s="37">
        <f t="shared" si="4"/>
        <v>21581932.915459972</v>
      </c>
      <c r="D28" s="37">
        <f t="shared" si="0"/>
        <v>17406904.237911858</v>
      </c>
      <c r="E28" s="37">
        <f t="shared" si="1"/>
        <v>4175028.6775481137</v>
      </c>
      <c r="F28" s="37">
        <f t="shared" ref="F28:F76" si="5">F27-D28</f>
        <v>232967138.172048</v>
      </c>
    </row>
    <row r="29" spans="1:6">
      <c r="A29" s="37">
        <v>13</v>
      </c>
      <c r="B29" s="38">
        <f t="shared" si="3"/>
        <v>43281</v>
      </c>
      <c r="C29" s="37">
        <f t="shared" si="4"/>
        <v>21581932.915459972</v>
      </c>
      <c r="D29" s="37">
        <f t="shared" si="0"/>
        <v>17697167.252723992</v>
      </c>
      <c r="E29" s="37">
        <f t="shared" si="1"/>
        <v>3884765.6627359809</v>
      </c>
      <c r="F29" s="37">
        <f t="shared" si="5"/>
        <v>215269970.91932401</v>
      </c>
    </row>
    <row r="30" spans="1:6">
      <c r="A30" s="37">
        <v>14</v>
      </c>
      <c r="B30" s="38">
        <f t="shared" si="3"/>
        <v>43311</v>
      </c>
      <c r="C30" s="37">
        <f t="shared" si="4"/>
        <v>21581932.915459972</v>
      </c>
      <c r="D30" s="37">
        <f t="shared" si="0"/>
        <v>17992270.4514434</v>
      </c>
      <c r="E30" s="37">
        <f t="shared" si="1"/>
        <v>3589662.4640165726</v>
      </c>
      <c r="F30" s="37">
        <f t="shared" si="5"/>
        <v>197277700.46788061</v>
      </c>
    </row>
    <row r="31" spans="1:6">
      <c r="A31" s="37">
        <v>15</v>
      </c>
      <c r="B31" s="38">
        <f t="shared" si="3"/>
        <v>43342</v>
      </c>
      <c r="C31" s="37">
        <f t="shared" si="4"/>
        <v>21581932.915459972</v>
      </c>
      <c r="D31" s="37">
        <f t="shared" si="0"/>
        <v>18292294.544939402</v>
      </c>
      <c r="E31" s="37">
        <f t="shared" si="1"/>
        <v>3289638.3705205703</v>
      </c>
      <c r="F31" s="37">
        <f t="shared" si="5"/>
        <v>178985405.92294121</v>
      </c>
    </row>
    <row r="32" spans="1:6">
      <c r="A32" s="37">
        <v>16</v>
      </c>
      <c r="B32" s="38">
        <f t="shared" si="3"/>
        <v>43373</v>
      </c>
      <c r="C32" s="37">
        <f t="shared" si="4"/>
        <v>21581932.915459972</v>
      </c>
      <c r="D32" s="37">
        <f t="shared" si="0"/>
        <v>18597321.589948446</v>
      </c>
      <c r="E32" s="37">
        <f t="shared" si="1"/>
        <v>2984611.3255115272</v>
      </c>
      <c r="F32" s="37">
        <f t="shared" si="5"/>
        <v>160388084.33299276</v>
      </c>
    </row>
    <row r="33" spans="1:6">
      <c r="A33" s="37">
        <v>17</v>
      </c>
      <c r="B33" s="38">
        <f t="shared" si="3"/>
        <v>43403</v>
      </c>
      <c r="C33" s="37">
        <f t="shared" si="4"/>
        <v>21581932.915459972</v>
      </c>
      <c r="D33" s="37">
        <f t="shared" si="0"/>
        <v>18907435.011516664</v>
      </c>
      <c r="E33" s="37">
        <f t="shared" si="1"/>
        <v>2674497.9039433063</v>
      </c>
      <c r="F33" s="37">
        <f t="shared" si="5"/>
        <v>141480649.3214761</v>
      </c>
    </row>
    <row r="34" spans="1:6">
      <c r="A34" s="37">
        <v>18</v>
      </c>
      <c r="B34" s="38">
        <f t="shared" si="3"/>
        <v>43434</v>
      </c>
      <c r="C34" s="37">
        <f t="shared" si="4"/>
        <v>21581932.915459972</v>
      </c>
      <c r="D34" s="37">
        <f t="shared" si="0"/>
        <v>19222719.62581668</v>
      </c>
      <c r="E34" s="37">
        <f t="shared" si="1"/>
        <v>2359213.2896432932</v>
      </c>
      <c r="F34" s="37">
        <f t="shared" si="5"/>
        <v>122257929.69565943</v>
      </c>
    </row>
    <row r="35" spans="1:6">
      <c r="A35" s="37">
        <v>19</v>
      </c>
      <c r="B35" s="38">
        <f t="shared" si="3"/>
        <v>43464</v>
      </c>
      <c r="C35" s="37">
        <f t="shared" si="4"/>
        <v>21581932.915459972</v>
      </c>
      <c r="D35" s="37">
        <f t="shared" si="0"/>
        <v>19543261.663344841</v>
      </c>
      <c r="E35" s="37">
        <f t="shared" si="1"/>
        <v>2038671.252115129</v>
      </c>
      <c r="F35" s="37">
        <f t="shared" si="5"/>
        <v>102714668.03231458</v>
      </c>
    </row>
    <row r="36" spans="1:6">
      <c r="A36" s="37">
        <v>20</v>
      </c>
      <c r="B36" s="38">
        <f t="shared" si="3"/>
        <v>43495</v>
      </c>
      <c r="C36" s="37">
        <f t="shared" si="4"/>
        <v>21581932.915459972</v>
      </c>
      <c r="D36" s="37">
        <f t="shared" si="0"/>
        <v>19869148.792505343</v>
      </c>
      <c r="E36" s="37">
        <f t="shared" si="1"/>
        <v>1712784.122954628</v>
      </c>
      <c r="F36" s="37">
        <f t="shared" si="5"/>
        <v>82845519.239809245</v>
      </c>
    </row>
    <row r="37" spans="1:6">
      <c r="A37" s="37">
        <v>21</v>
      </c>
      <c r="B37" s="38">
        <f t="shared" si="3"/>
        <v>43524</v>
      </c>
      <c r="C37" s="37">
        <f t="shared" si="4"/>
        <v>21581932.915459972</v>
      </c>
      <c r="D37" s="37">
        <f t="shared" si="0"/>
        <v>20200470.143587545</v>
      </c>
      <c r="E37" s="37">
        <f t="shared" si="1"/>
        <v>1381462.7718724266</v>
      </c>
      <c r="F37" s="37">
        <f t="shared" si="5"/>
        <v>62645049.0962217</v>
      </c>
    </row>
    <row r="38" spans="1:6">
      <c r="A38" s="37">
        <v>22</v>
      </c>
      <c r="B38" s="38">
        <f t="shared" si="3"/>
        <v>43554</v>
      </c>
      <c r="C38" s="37">
        <f t="shared" si="4"/>
        <v>21581932.915459972</v>
      </c>
      <c r="D38" s="37">
        <f t="shared" si="0"/>
        <v>20537316.333143167</v>
      </c>
      <c r="E38" s="37">
        <f t="shared" si="1"/>
        <v>1044616.5823168054</v>
      </c>
      <c r="F38" s="37">
        <f t="shared" si="5"/>
        <v>42107732.763078533</v>
      </c>
    </row>
    <row r="39" spans="1:6">
      <c r="A39" s="37">
        <v>23</v>
      </c>
      <c r="B39" s="38">
        <f t="shared" si="3"/>
        <v>43585</v>
      </c>
      <c r="C39" s="37">
        <f t="shared" si="4"/>
        <v>21581932.915459972</v>
      </c>
      <c r="D39" s="37">
        <f t="shared" si="0"/>
        <v>20879779.488769956</v>
      </c>
      <c r="E39" s="37">
        <f t="shared" si="1"/>
        <v>702153.4266900178</v>
      </c>
      <c r="F39" s="37">
        <f t="shared" si="5"/>
        <v>21227953.274308577</v>
      </c>
    </row>
    <row r="40" spans="1:6">
      <c r="A40" s="37">
        <v>24</v>
      </c>
      <c r="B40" s="38">
        <f t="shared" si="3"/>
        <v>43615</v>
      </c>
      <c r="C40" s="37">
        <f t="shared" si="4"/>
        <v>21581932.915459972</v>
      </c>
      <c r="D40" s="37">
        <f t="shared" si="0"/>
        <v>21227953.274308626</v>
      </c>
      <c r="E40" s="37">
        <f t="shared" si="1"/>
        <v>353979.64115134691</v>
      </c>
      <c r="F40" s="37">
        <f t="shared" si="5"/>
        <v>-4.8428773880004883E-8</v>
      </c>
    </row>
    <row r="41" spans="1:6">
      <c r="A41" s="37">
        <v>25</v>
      </c>
      <c r="B41" s="38">
        <f t="shared" si="3"/>
        <v>43646</v>
      </c>
      <c r="C41" s="37">
        <f t="shared" si="4"/>
        <v>21581932.915459972</v>
      </c>
      <c r="D41" s="37">
        <f t="shared" si="0"/>
        <v>21581932.915459972</v>
      </c>
      <c r="E41" s="37">
        <f t="shared" si="1"/>
        <v>-8.0755783555408324E-10</v>
      </c>
      <c r="F41" s="37">
        <f t="shared" si="5"/>
        <v>-21581932.91546002</v>
      </c>
    </row>
    <row r="42" spans="1:6">
      <c r="A42" s="37">
        <v>26</v>
      </c>
      <c r="B42" s="38">
        <f t="shared" si="3"/>
        <v>43676</v>
      </c>
      <c r="C42" s="37">
        <f t="shared" si="4"/>
        <v>21581932.915459972</v>
      </c>
      <c r="D42" s="37">
        <f t="shared" si="0"/>
        <v>21941815.225829143</v>
      </c>
      <c r="E42" s="37">
        <f t="shared" si="1"/>
        <v>-359882.31036917103</v>
      </c>
      <c r="F42" s="37">
        <f t="shared" si="5"/>
        <v>-43523748.14128916</v>
      </c>
    </row>
    <row r="43" spans="1:6">
      <c r="A43" s="37">
        <v>27</v>
      </c>
      <c r="B43" s="38">
        <f t="shared" si="3"/>
        <v>43707</v>
      </c>
      <c r="C43" s="37">
        <f t="shared" si="4"/>
        <v>21581932.915459972</v>
      </c>
      <c r="D43" s="37">
        <f t="shared" si="0"/>
        <v>22307698.633404203</v>
      </c>
      <c r="E43" s="37">
        <f t="shared" si="1"/>
        <v>-725765.7179442303</v>
      </c>
      <c r="F43" s="37">
        <f t="shared" si="5"/>
        <v>-65831446.774693362</v>
      </c>
    </row>
    <row r="44" spans="1:6">
      <c r="A44" s="37">
        <v>28</v>
      </c>
      <c r="B44" s="38">
        <f t="shared" si="3"/>
        <v>43738</v>
      </c>
      <c r="C44" s="37">
        <f t="shared" si="4"/>
        <v>21581932.915459972</v>
      </c>
      <c r="D44" s="37">
        <f t="shared" si="0"/>
        <v>22679683.20747624</v>
      </c>
      <c r="E44" s="37">
        <f t="shared" si="1"/>
        <v>-1097750.2920162687</v>
      </c>
      <c r="F44" s="37">
        <f t="shared" si="5"/>
        <v>-88511129.982169598</v>
      </c>
    </row>
    <row r="45" spans="1:6">
      <c r="A45" s="37">
        <v>29</v>
      </c>
      <c r="B45" s="38">
        <f t="shared" si="3"/>
        <v>43768</v>
      </c>
      <c r="C45" s="37">
        <f t="shared" si="4"/>
        <v>21581932.915459972</v>
      </c>
      <c r="D45" s="37">
        <f t="shared" si="0"/>
        <v>23057870.686008371</v>
      </c>
      <c r="E45" s="37">
        <f t="shared" si="1"/>
        <v>-1475937.7705484002</v>
      </c>
      <c r="F45" s="37">
        <f t="shared" si="5"/>
        <v>-111569000.66817796</v>
      </c>
    </row>
    <row r="46" spans="1:6">
      <c r="A46" s="37">
        <v>30</v>
      </c>
      <c r="B46" s="38">
        <f t="shared" si="3"/>
        <v>43799</v>
      </c>
      <c r="C46" s="37">
        <f t="shared" si="4"/>
        <v>21581932.915459972</v>
      </c>
      <c r="D46" s="37">
        <f t="shared" si="0"/>
        <v>23442364.503461119</v>
      </c>
      <c r="E46" s="37">
        <f t="shared" si="1"/>
        <v>-1860431.5880011453</v>
      </c>
      <c r="F46" s="37">
        <f t="shared" si="5"/>
        <v>-135011365.17163908</v>
      </c>
    </row>
    <row r="47" spans="1:6">
      <c r="A47" s="37">
        <v>31</v>
      </c>
      <c r="B47" s="38">
        <f t="shared" si="3"/>
        <v>43829</v>
      </c>
      <c r="C47" s="37">
        <f t="shared" si="4"/>
        <v>21581932.915459972</v>
      </c>
      <c r="D47" s="37">
        <f t="shared" si="0"/>
        <v>23833269.81908178</v>
      </c>
      <c r="E47" s="37">
        <f t="shared" si="1"/>
        <v>-2251336.9036218063</v>
      </c>
      <c r="F47" s="37">
        <f t="shared" si="5"/>
        <v>-158844634.99072087</v>
      </c>
    </row>
    <row r="48" spans="1:6">
      <c r="A48" s="37">
        <v>32</v>
      </c>
      <c r="B48" s="38">
        <f t="shared" si="3"/>
        <v>43860</v>
      </c>
      <c r="C48" s="37">
        <f t="shared" si="4"/>
        <v>21581932.915459972</v>
      </c>
      <c r="D48" s="37">
        <f t="shared" si="0"/>
        <v>24230693.545665547</v>
      </c>
      <c r="E48" s="37">
        <f t="shared" si="1"/>
        <v>-2648760.6302055735</v>
      </c>
      <c r="F48" s="37">
        <f t="shared" si="5"/>
        <v>-183075328.53638643</v>
      </c>
    </row>
    <row r="49" spans="1:6">
      <c r="A49" s="37">
        <v>33</v>
      </c>
      <c r="B49" s="38">
        <f t="shared" si="3"/>
        <v>43890</v>
      </c>
      <c r="C49" s="37">
        <f t="shared" si="4"/>
        <v>21581932.915459972</v>
      </c>
      <c r="D49" s="37">
        <f t="shared" si="0"/>
        <v>24634744.378796197</v>
      </c>
      <c r="E49" s="37">
        <f t="shared" si="1"/>
        <v>-3052811.4633362265</v>
      </c>
      <c r="F49" s="37">
        <f t="shared" si="5"/>
        <v>-207710072.91518262</v>
      </c>
    </row>
    <row r="50" spans="1:6">
      <c r="A50" s="37">
        <v>34</v>
      </c>
      <c r="B50" s="38">
        <f t="shared" si="3"/>
        <v>43920</v>
      </c>
      <c r="C50" s="37">
        <f t="shared" si="4"/>
        <v>21581932.915459972</v>
      </c>
      <c r="D50" s="37">
        <f t="shared" si="0"/>
        <v>25045532.8265744</v>
      </c>
      <c r="E50" s="37">
        <f t="shared" si="1"/>
        <v>-3463599.9111144291</v>
      </c>
      <c r="F50" s="37">
        <f t="shared" si="5"/>
        <v>-232755605.74175704</v>
      </c>
    </row>
    <row r="51" spans="1:6">
      <c r="A51" s="37">
        <v>35</v>
      </c>
      <c r="B51" s="38">
        <f t="shared" si="3"/>
        <v>43951</v>
      </c>
      <c r="C51" s="37">
        <f t="shared" si="4"/>
        <v>21581932.915459972</v>
      </c>
      <c r="D51" s="37">
        <f t="shared" si="0"/>
        <v>25463171.239841722</v>
      </c>
      <c r="E51" s="37">
        <f t="shared" si="1"/>
        <v>-3881238.324381751</v>
      </c>
      <c r="F51" s="37">
        <f t="shared" si="5"/>
        <v>-258218776.98159876</v>
      </c>
    </row>
    <row r="52" spans="1:6">
      <c r="A52" s="37">
        <v>36</v>
      </c>
      <c r="B52" s="38">
        <f t="shared" si="3"/>
        <v>43981</v>
      </c>
      <c r="C52" s="37">
        <f t="shared" si="4"/>
        <v>21581932.915459972</v>
      </c>
      <c r="D52" s="37">
        <f t="shared" si="0"/>
        <v>25887773.842908647</v>
      </c>
      <c r="E52" s="37">
        <f t="shared" si="1"/>
        <v>-4305840.927448676</v>
      </c>
      <c r="F52" s="37">
        <f t="shared" si="5"/>
        <v>-284106550.82450742</v>
      </c>
    </row>
    <row r="53" spans="1:6">
      <c r="A53" s="37">
        <v>37</v>
      </c>
      <c r="B53" s="38">
        <f t="shared" si="3"/>
        <v>44012</v>
      </c>
      <c r="C53" s="37">
        <f t="shared" si="4"/>
        <v>21581932.915459972</v>
      </c>
      <c r="D53" s="37">
        <f t="shared" si="0"/>
        <v>26319456.764794979</v>
      </c>
      <c r="E53" s="37">
        <f t="shared" si="1"/>
        <v>-4737523.8493350064</v>
      </c>
      <c r="F53" s="37">
        <f t="shared" si="5"/>
        <v>-310426007.58930242</v>
      </c>
    </row>
    <row r="54" spans="1:6">
      <c r="A54" s="37">
        <v>38</v>
      </c>
      <c r="B54" s="38">
        <f t="shared" si="3"/>
        <v>44042</v>
      </c>
      <c r="C54" s="37">
        <f t="shared" si="4"/>
        <v>21581932.915459972</v>
      </c>
      <c r="D54" s="37">
        <f t="shared" si="0"/>
        <v>26758338.070991181</v>
      </c>
      <c r="E54" s="37">
        <f t="shared" si="1"/>
        <v>-5176405.1555312099</v>
      </c>
      <c r="F54" s="37">
        <f t="shared" si="5"/>
        <v>-337184345.66029358</v>
      </c>
    </row>
    <row r="55" spans="1:6">
      <c r="A55" s="37">
        <v>39</v>
      </c>
      <c r="B55" s="38">
        <f t="shared" si="3"/>
        <v>44073</v>
      </c>
      <c r="C55" s="37">
        <f t="shared" si="4"/>
        <v>21581932.915459972</v>
      </c>
      <c r="D55" s="37">
        <f t="shared" si="0"/>
        <v>27204537.795749359</v>
      </c>
      <c r="E55" s="37">
        <f t="shared" si="1"/>
        <v>-5622604.8802893851</v>
      </c>
      <c r="F55" s="37">
        <f t="shared" si="5"/>
        <v>-364388883.45604295</v>
      </c>
    </row>
    <row r="56" spans="1:6">
      <c r="A56" s="37">
        <v>40</v>
      </c>
      <c r="B56" s="38">
        <f t="shared" si="3"/>
        <v>44104</v>
      </c>
      <c r="C56" s="37">
        <f t="shared" si="4"/>
        <v>21581932.915459972</v>
      </c>
      <c r="D56" s="37">
        <f t="shared" si="0"/>
        <v>27658177.974912662</v>
      </c>
      <c r="E56" s="37">
        <f t="shared" si="1"/>
        <v>-6076245.0594526902</v>
      </c>
      <c r="F56" s="37">
        <f t="shared" si="5"/>
        <v>-392047061.43095559</v>
      </c>
    </row>
    <row r="57" spans="1:6">
      <c r="A57" s="37">
        <v>41</v>
      </c>
      <c r="B57" s="38">
        <f t="shared" si="3"/>
        <v>44134</v>
      </c>
      <c r="C57" s="37">
        <f t="shared" si="4"/>
        <v>21581932.915459972</v>
      </c>
      <c r="D57" s="37">
        <f t="shared" si="0"/>
        <v>28119382.67929218</v>
      </c>
      <c r="E57" s="37">
        <f t="shared" si="1"/>
        <v>-6537449.7638322059</v>
      </c>
      <c r="F57" s="37">
        <f t="shared" si="5"/>
        <v>-420166444.11024779</v>
      </c>
    </row>
    <row r="58" spans="1:6">
      <c r="A58" s="37">
        <v>42</v>
      </c>
      <c r="B58" s="38">
        <f t="shared" si="3"/>
        <v>44165</v>
      </c>
      <c r="C58" s="37">
        <f t="shared" si="4"/>
        <v>21581932.915459972</v>
      </c>
      <c r="D58" s="37">
        <f t="shared" si="0"/>
        <v>28588278.048600338</v>
      </c>
      <c r="E58" s="37">
        <f t="shared" si="1"/>
        <v>-7006345.1331403647</v>
      </c>
      <c r="F58" s="37">
        <f t="shared" si="5"/>
        <v>-448754722.15884811</v>
      </c>
    </row>
    <row r="59" spans="1:6">
      <c r="A59" s="37">
        <v>43</v>
      </c>
      <c r="B59" s="38">
        <f t="shared" si="3"/>
        <v>44195</v>
      </c>
      <c r="C59" s="37">
        <f t="shared" si="4"/>
        <v>21581932.915459972</v>
      </c>
      <c r="D59" s="37">
        <f t="shared" si="0"/>
        <v>29064992.32595019</v>
      </c>
      <c r="E59" s="37">
        <f t="shared" si="1"/>
        <v>-7483059.4104902176</v>
      </c>
      <c r="F59" s="37">
        <f t="shared" si="5"/>
        <v>-477819714.48479831</v>
      </c>
    </row>
    <row r="60" spans="1:6">
      <c r="A60" s="37">
        <v>44</v>
      </c>
      <c r="B60" s="38">
        <f t="shared" si="3"/>
        <v>44226</v>
      </c>
      <c r="C60" s="37">
        <f t="shared" si="4"/>
        <v>21581932.915459972</v>
      </c>
      <c r="D60" s="37">
        <f t="shared" si="0"/>
        <v>29549655.892929971</v>
      </c>
      <c r="E60" s="37">
        <f t="shared" si="1"/>
        <v>-7967722.9774699984</v>
      </c>
      <c r="F60" s="37">
        <f t="shared" si="5"/>
        <v>-507369370.37772828</v>
      </c>
    </row>
    <row r="61" spans="1:6">
      <c r="A61" s="37">
        <v>45</v>
      </c>
      <c r="B61" s="38">
        <f t="shared" si="3"/>
        <v>44255</v>
      </c>
      <c r="C61" s="37">
        <f t="shared" si="4"/>
        <v>21581932.915459972</v>
      </c>
      <c r="D61" s="37">
        <f t="shared" si="0"/>
        <v>30042401.305262513</v>
      </c>
      <c r="E61" s="37">
        <f t="shared" si="1"/>
        <v>-8460468.3898025416</v>
      </c>
      <c r="F61" s="37">
        <f t="shared" si="5"/>
        <v>-537411771.68299079</v>
      </c>
    </row>
    <row r="62" spans="1:6">
      <c r="A62" s="37">
        <v>46</v>
      </c>
      <c r="B62" s="38">
        <f t="shared" si="3"/>
        <v>44285</v>
      </c>
      <c r="C62" s="37">
        <f t="shared" si="4"/>
        <v>21581932.915459972</v>
      </c>
      <c r="D62" s="37">
        <f t="shared" si="0"/>
        <v>30543363.329059318</v>
      </c>
      <c r="E62" s="37">
        <f t="shared" si="1"/>
        <v>-8961430.413599344</v>
      </c>
      <c r="F62" s="37">
        <f t="shared" si="5"/>
        <v>-567955135.01205015</v>
      </c>
    </row>
    <row r="63" spans="1:6">
      <c r="A63" s="37">
        <v>47</v>
      </c>
      <c r="B63" s="38">
        <f t="shared" si="3"/>
        <v>44316</v>
      </c>
      <c r="C63" s="37">
        <f t="shared" si="4"/>
        <v>21581932.915459972</v>
      </c>
      <c r="D63" s="37">
        <f t="shared" si="0"/>
        <v>31052678.977679133</v>
      </c>
      <c r="E63" s="37">
        <f t="shared" si="1"/>
        <v>-9470746.0622191597</v>
      </c>
      <c r="F63" s="37">
        <f t="shared" si="5"/>
        <v>-599007813.98972929</v>
      </c>
    </row>
    <row r="64" spans="1:6">
      <c r="A64" s="37">
        <v>48</v>
      </c>
      <c r="B64" s="38">
        <f t="shared" si="3"/>
        <v>44346</v>
      </c>
      <c r="C64" s="37">
        <f t="shared" si="4"/>
        <v>21581932.915459972</v>
      </c>
      <c r="D64" s="37">
        <f t="shared" si="0"/>
        <v>31570487.549201198</v>
      </c>
      <c r="E64" s="37">
        <f t="shared" si="1"/>
        <v>-9988554.6337412242</v>
      </c>
      <c r="F64" s="37">
        <f t="shared" si="5"/>
        <v>-630578301.53893054</v>
      </c>
    </row>
    <row r="65" spans="1:6">
      <c r="A65" s="37">
        <v>49</v>
      </c>
      <c r="B65" s="38">
        <f t="shared" si="3"/>
        <v>44377</v>
      </c>
      <c r="C65" s="37">
        <f t="shared" si="4"/>
        <v>21581932.915459972</v>
      </c>
      <c r="D65" s="37">
        <f t="shared" si="0"/>
        <v>32096930.664523311</v>
      </c>
      <c r="E65" s="37">
        <f t="shared" si="1"/>
        <v>-10514997.749063339</v>
      </c>
      <c r="F65" s="37">
        <f t="shared" si="5"/>
        <v>-662675232.2034539</v>
      </c>
    </row>
    <row r="66" spans="1:6">
      <c r="A66" s="37">
        <v>50</v>
      </c>
      <c r="B66" s="38">
        <f t="shared" si="3"/>
        <v>44407</v>
      </c>
      <c r="C66" s="37">
        <f t="shared" si="4"/>
        <v>21581932.915459972</v>
      </c>
      <c r="D66" s="37">
        <f t="shared" si="0"/>
        <v>32632152.306095243</v>
      </c>
      <c r="E66" s="37">
        <f t="shared" si="1"/>
        <v>-11050219.390635269</v>
      </c>
      <c r="F66" s="37">
        <f t="shared" si="5"/>
        <v>-695307384.50954914</v>
      </c>
    </row>
    <row r="67" spans="1:6">
      <c r="A67" s="37">
        <v>51</v>
      </c>
      <c r="B67" s="38">
        <f t="shared" si="3"/>
        <v>44438</v>
      </c>
      <c r="C67" s="37">
        <f t="shared" si="4"/>
        <v>21581932.915459972</v>
      </c>
      <c r="D67" s="37">
        <f t="shared" si="0"/>
        <v>33176298.857297972</v>
      </c>
      <c r="E67" s="37">
        <f t="shared" si="1"/>
        <v>-11594365.941837998</v>
      </c>
      <c r="F67" s="37">
        <f t="shared" si="5"/>
        <v>-728483683.36684716</v>
      </c>
    </row>
    <row r="68" spans="1:6">
      <c r="A68" s="37">
        <v>52</v>
      </c>
      <c r="B68" s="38">
        <f t="shared" si="3"/>
        <v>44469</v>
      </c>
      <c r="C68" s="37">
        <f t="shared" si="4"/>
        <v>21581932.915459972</v>
      </c>
      <c r="D68" s="37">
        <f t="shared" si="0"/>
        <v>33729519.142479643</v>
      </c>
      <c r="E68" s="37">
        <f t="shared" si="1"/>
        <v>-12147586.227019669</v>
      </c>
      <c r="F68" s="37">
        <f t="shared" si="5"/>
        <v>-762213202.50932682</v>
      </c>
    </row>
    <row r="69" spans="1:6">
      <c r="A69" s="37">
        <v>53</v>
      </c>
      <c r="B69" s="38">
        <f t="shared" si="3"/>
        <v>44499</v>
      </c>
      <c r="C69" s="37">
        <f t="shared" si="4"/>
        <v>21581932.915459972</v>
      </c>
      <c r="D69" s="37">
        <f t="shared" si="0"/>
        <v>34291964.467659079</v>
      </c>
      <c r="E69" s="37">
        <f t="shared" si="1"/>
        <v>-12710031.552199109</v>
      </c>
      <c r="F69" s="37">
        <f t="shared" si="5"/>
        <v>-796505166.97698593</v>
      </c>
    </row>
    <row r="70" spans="1:6">
      <c r="A70" s="37">
        <v>54</v>
      </c>
      <c r="B70" s="38">
        <f t="shared" si="3"/>
        <v>44530</v>
      </c>
      <c r="C70" s="37">
        <f t="shared" si="4"/>
        <v>21581932.915459972</v>
      </c>
      <c r="D70" s="37">
        <f t="shared" si="0"/>
        <v>34863788.661908075</v>
      </c>
      <c r="E70" s="37">
        <f t="shared" si="1"/>
        <v>-13281855.7464481</v>
      </c>
      <c r="F70" s="37">
        <f t="shared" si="5"/>
        <v>-831368955.63889396</v>
      </c>
    </row>
    <row r="71" spans="1:6">
      <c r="A71" s="37">
        <v>55</v>
      </c>
      <c r="B71" s="38">
        <f t="shared" si="3"/>
        <v>44560</v>
      </c>
      <c r="C71" s="37">
        <f t="shared" si="4"/>
        <v>21581932.915459972</v>
      </c>
      <c r="D71" s="37">
        <f t="shared" si="0"/>
        <v>35445148.119423673</v>
      </c>
      <c r="E71" s="37">
        <f t="shared" si="1"/>
        <v>-13863215.203963703</v>
      </c>
      <c r="F71" s="37">
        <f t="shared" si="5"/>
        <v>-866814103.75831759</v>
      </c>
    </row>
    <row r="72" spans="1:6">
      <c r="A72" s="37">
        <v>56</v>
      </c>
      <c r="B72" s="38">
        <f t="shared" si="3"/>
        <v>44591</v>
      </c>
      <c r="C72" s="37">
        <f t="shared" si="4"/>
        <v>21581932.915459972</v>
      </c>
      <c r="D72" s="37">
        <f t="shared" si="0"/>
        <v>36036201.842302129</v>
      </c>
      <c r="E72" s="37">
        <f t="shared" si="1"/>
        <v>-14454268.926842153</v>
      </c>
      <c r="F72" s="37">
        <f t="shared" si="5"/>
        <v>-902850305.60061967</v>
      </c>
    </row>
    <row r="73" spans="1:6">
      <c r="A73" s="37">
        <v>57</v>
      </c>
      <c r="B73" s="38">
        <f t="shared" si="3"/>
        <v>44620</v>
      </c>
      <c r="C73" s="37">
        <f t="shared" si="4"/>
        <v>21581932.915459972</v>
      </c>
      <c r="D73" s="37">
        <f t="shared" si="0"/>
        <v>36637111.484025985</v>
      </c>
      <c r="E73" s="37">
        <f t="shared" si="1"/>
        <v>-15055178.568566013</v>
      </c>
      <c r="F73" s="37">
        <f t="shared" si="5"/>
        <v>-939487417.08464563</v>
      </c>
    </row>
    <row r="74" spans="1:6">
      <c r="A74" s="37">
        <v>58</v>
      </c>
      <c r="B74" s="38">
        <f t="shared" si="3"/>
        <v>44650</v>
      </c>
      <c r="C74" s="37">
        <f t="shared" si="4"/>
        <v>21581932.915459972</v>
      </c>
      <c r="D74" s="37">
        <f t="shared" si="0"/>
        <v>37248041.393676437</v>
      </c>
      <c r="E74" s="37">
        <f t="shared" si="1"/>
        <v>-15666108.478216467</v>
      </c>
      <c r="F74" s="37">
        <f t="shared" si="5"/>
        <v>-976735458.47832203</v>
      </c>
    </row>
    <row r="75" spans="1:6">
      <c r="A75" s="37">
        <v>59</v>
      </c>
      <c r="B75" s="38">
        <f t="shared" si="3"/>
        <v>44681</v>
      </c>
      <c r="C75" s="37">
        <f t="shared" si="4"/>
        <v>21581932.915459972</v>
      </c>
      <c r="D75" s="37">
        <f t="shared" si="0"/>
        <v>37869158.66088286</v>
      </c>
      <c r="E75" s="37">
        <f t="shared" si="1"/>
        <v>-16287225.745422887</v>
      </c>
      <c r="F75" s="37">
        <f t="shared" si="5"/>
        <v>-1014604617.1392049</v>
      </c>
    </row>
    <row r="76" spans="1:6">
      <c r="A76" s="37">
        <v>60</v>
      </c>
      <c r="B76" s="38">
        <f t="shared" si="3"/>
        <v>44711</v>
      </c>
      <c r="C76" s="37">
        <f t="shared" si="4"/>
        <v>21581932.915459972</v>
      </c>
      <c r="D76" s="37">
        <f t="shared" si="0"/>
        <v>38500633.161521889</v>
      </c>
      <c r="E76" s="37">
        <f t="shared" si="1"/>
        <v>-16918700.246061917</v>
      </c>
      <c r="F76" s="37">
        <f t="shared" si="5"/>
        <v>-1053105250.3007268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85470878.58340694</v>
      </c>
      <c r="F79" s="44"/>
    </row>
    <row r="80" spans="1:6">
      <c r="A80" s="41" t="s">
        <v>64</v>
      </c>
      <c r="B80" s="95">
        <f>PMT(B9,B10,B11,B12,B79)</f>
        <v>21227953.274308622</v>
      </c>
      <c r="C80" s="47"/>
      <c r="D80" s="46" t="s">
        <v>70</v>
      </c>
      <c r="E80" s="45">
        <f ca="1">F82+E79</f>
        <v>509470878.58340693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424000000</v>
      </c>
    </row>
    <row r="83" spans="1:6">
      <c r="A83" s="37">
        <v>1</v>
      </c>
      <c r="B83" s="38">
        <f>EDATE($B$7,$B$6*A83)</f>
        <v>42916</v>
      </c>
      <c r="C83" s="37">
        <f>B80</f>
        <v>21227953.274308622</v>
      </c>
      <c r="D83" s="37">
        <f t="shared" ref="D83:D142" si="6">C83-E83</f>
        <v>21227953.274308622</v>
      </c>
      <c r="E83" s="37">
        <v>0</v>
      </c>
      <c r="F83" s="37">
        <f t="shared" ref="F83:F94" si="7">F82-D83</f>
        <v>402772046.72569138</v>
      </c>
    </row>
    <row r="84" spans="1:6">
      <c r="A84" s="37">
        <v>2</v>
      </c>
      <c r="B84" s="38">
        <f t="shared" ref="B84:B142" si="8">EDATE($B$7,$B$6*A84)</f>
        <v>42946</v>
      </c>
      <c r="C84" s="37">
        <f t="shared" ref="C84:C142" si="9">$C$83</f>
        <v>21227953.274308622</v>
      </c>
      <c r="D84" s="37">
        <f t="shared" si="6"/>
        <v>14511662.602126636</v>
      </c>
      <c r="E84" s="37">
        <f t="shared" ref="E84:E142" si="10">F83*$B$9</f>
        <v>6716290.6721819863</v>
      </c>
      <c r="F84" s="37">
        <f t="shared" si="7"/>
        <v>388260384.12356472</v>
      </c>
    </row>
    <row r="85" spans="1:6">
      <c r="A85" s="37">
        <v>3</v>
      </c>
      <c r="B85" s="38">
        <f t="shared" si="8"/>
        <v>42977</v>
      </c>
      <c r="C85" s="37">
        <f t="shared" si="9"/>
        <v>21227953.274308622</v>
      </c>
      <c r="D85" s="37">
        <f t="shared" si="6"/>
        <v>14753646.982534479</v>
      </c>
      <c r="E85" s="37">
        <f t="shared" si="10"/>
        <v>6474306.2917741425</v>
      </c>
      <c r="F85" s="37">
        <f t="shared" si="7"/>
        <v>373506737.14103025</v>
      </c>
    </row>
    <row r="86" spans="1:6">
      <c r="A86" s="37">
        <v>4</v>
      </c>
      <c r="B86" s="38">
        <f t="shared" si="8"/>
        <v>43008</v>
      </c>
      <c r="C86" s="37">
        <f t="shared" si="9"/>
        <v>21227953.274308622</v>
      </c>
      <c r="D86" s="37">
        <f t="shared" si="6"/>
        <v>14999666.4926147</v>
      </c>
      <c r="E86" s="37">
        <f t="shared" si="10"/>
        <v>6228286.7816939224</v>
      </c>
      <c r="F86" s="37">
        <f t="shared" si="7"/>
        <v>358507070.64841557</v>
      </c>
    </row>
    <row r="87" spans="1:6">
      <c r="A87" s="37">
        <v>5</v>
      </c>
      <c r="B87" s="38">
        <f t="shared" si="8"/>
        <v>43038</v>
      </c>
      <c r="C87" s="37">
        <f t="shared" si="9"/>
        <v>21227953.274308622</v>
      </c>
      <c r="D87" s="37">
        <f t="shared" si="6"/>
        <v>15249788.418823741</v>
      </c>
      <c r="E87" s="37">
        <f t="shared" si="10"/>
        <v>5978164.8554848796</v>
      </c>
      <c r="F87" s="37">
        <f t="shared" si="7"/>
        <v>343257282.22959185</v>
      </c>
    </row>
    <row r="88" spans="1:6">
      <c r="A88" s="37">
        <v>6</v>
      </c>
      <c r="B88" s="38">
        <f t="shared" si="8"/>
        <v>43069</v>
      </c>
      <c r="C88" s="37">
        <f t="shared" si="9"/>
        <v>21227953.274308622</v>
      </c>
      <c r="D88" s="37">
        <f t="shared" si="6"/>
        <v>15504081.169630874</v>
      </c>
      <c r="E88" s="37">
        <f t="shared" si="10"/>
        <v>5723872.1046777479</v>
      </c>
      <c r="F88" s="37">
        <f t="shared" si="7"/>
        <v>327753201.05996096</v>
      </c>
    </row>
    <row r="89" spans="1:6">
      <c r="A89" s="37">
        <v>7</v>
      </c>
      <c r="B89" s="38">
        <f t="shared" si="8"/>
        <v>43099</v>
      </c>
      <c r="C89" s="37">
        <f t="shared" si="9"/>
        <v>21227953.274308622</v>
      </c>
      <c r="D89" s="37">
        <f t="shared" si="6"/>
        <v>15762614.29422793</v>
      </c>
      <c r="E89" s="37">
        <f t="shared" si="10"/>
        <v>5465338.9800806921</v>
      </c>
      <c r="F89" s="37">
        <f t="shared" si="7"/>
        <v>311990586.765733</v>
      </c>
    </row>
    <row r="90" spans="1:6">
      <c r="A90" s="37">
        <v>8</v>
      </c>
      <c r="B90" s="38">
        <f t="shared" si="8"/>
        <v>43130</v>
      </c>
      <c r="C90" s="37">
        <f t="shared" si="9"/>
        <v>21227953.274308622</v>
      </c>
      <c r="D90" s="37">
        <f t="shared" si="6"/>
        <v>16025458.501551051</v>
      </c>
      <c r="E90" s="37">
        <f t="shared" si="10"/>
        <v>5202494.7727575703</v>
      </c>
      <c r="F90" s="37">
        <f t="shared" si="7"/>
        <v>295965128.26418197</v>
      </c>
    </row>
    <row r="91" spans="1:6">
      <c r="A91" s="37">
        <v>9</v>
      </c>
      <c r="B91" s="38">
        <f t="shared" si="8"/>
        <v>43159</v>
      </c>
      <c r="C91" s="37">
        <f t="shared" si="9"/>
        <v>21227953.274308622</v>
      </c>
      <c r="D91" s="37">
        <f t="shared" si="6"/>
        <v>16292685.679619618</v>
      </c>
      <c r="E91" s="37">
        <f t="shared" si="10"/>
        <v>4935267.5946890051</v>
      </c>
      <c r="F91" s="37">
        <f t="shared" si="7"/>
        <v>279672442.58456236</v>
      </c>
    </row>
    <row r="92" spans="1:6">
      <c r="A92" s="37">
        <v>10</v>
      </c>
      <c r="B92" s="38">
        <f t="shared" si="8"/>
        <v>43189</v>
      </c>
      <c r="C92" s="37">
        <f t="shared" si="9"/>
        <v>21227953.274308622</v>
      </c>
      <c r="D92" s="37">
        <f t="shared" si="6"/>
        <v>16564368.915197648</v>
      </c>
      <c r="E92" s="37">
        <f t="shared" si="10"/>
        <v>4663584.3591109728</v>
      </c>
      <c r="F92" s="37">
        <f t="shared" si="7"/>
        <v>263108073.66936472</v>
      </c>
    </row>
    <row r="93" spans="1:6">
      <c r="A93" s="37">
        <v>11</v>
      </c>
      <c r="B93" s="38">
        <f t="shared" si="8"/>
        <v>43220</v>
      </c>
      <c r="C93" s="37">
        <f t="shared" si="9"/>
        <v>21227953.274308622</v>
      </c>
      <c r="D93" s="37">
        <f t="shared" si="6"/>
        <v>16840582.513783082</v>
      </c>
      <c r="E93" s="37">
        <f t="shared" si="10"/>
        <v>4387370.7605255404</v>
      </c>
      <c r="F93" s="37">
        <f t="shared" si="7"/>
        <v>246267491.15558165</v>
      </c>
    </row>
    <row r="94" spans="1:6">
      <c r="A94" s="37">
        <v>12</v>
      </c>
      <c r="B94" s="38">
        <f t="shared" si="8"/>
        <v>43250</v>
      </c>
      <c r="C94" s="37">
        <f t="shared" si="9"/>
        <v>21227953.274308622</v>
      </c>
      <c r="D94" s="37">
        <f t="shared" si="6"/>
        <v>17121402.019930348</v>
      </c>
      <c r="E94" s="37">
        <f t="shared" si="10"/>
        <v>4106551.2543782745</v>
      </c>
      <c r="F94" s="37">
        <f t="shared" si="7"/>
        <v>229146089.13565129</v>
      </c>
    </row>
    <row r="95" spans="1:6">
      <c r="A95" s="37">
        <v>13</v>
      </c>
      <c r="B95" s="38">
        <f t="shared" si="8"/>
        <v>43281</v>
      </c>
      <c r="C95" s="37">
        <f t="shared" si="9"/>
        <v>21227953.274308622</v>
      </c>
      <c r="D95" s="37">
        <f t="shared" si="6"/>
        <v>17406904.237911854</v>
      </c>
      <c r="E95" s="37">
        <f t="shared" si="10"/>
        <v>3821049.0363967675</v>
      </c>
      <c r="F95" s="37">
        <f t="shared" ref="F95:F142" si="11">F94-D95</f>
        <v>211739184.89773944</v>
      </c>
    </row>
    <row r="96" spans="1:6">
      <c r="A96" s="37">
        <v>14</v>
      </c>
      <c r="B96" s="38">
        <f t="shared" si="8"/>
        <v>43311</v>
      </c>
      <c r="C96" s="37">
        <f t="shared" si="9"/>
        <v>21227953.274308622</v>
      </c>
      <c r="D96" s="37">
        <f t="shared" si="6"/>
        <v>17697167.252723988</v>
      </c>
      <c r="E96" s="37">
        <f t="shared" si="10"/>
        <v>3530786.0215846342</v>
      </c>
      <c r="F96" s="37">
        <f t="shared" si="11"/>
        <v>194042017.64501545</v>
      </c>
    </row>
    <row r="97" spans="1:6">
      <c r="A97" s="37">
        <v>15</v>
      </c>
      <c r="B97" s="38">
        <f t="shared" si="8"/>
        <v>43342</v>
      </c>
      <c r="C97" s="37">
        <f t="shared" si="9"/>
        <v>21227953.274308622</v>
      </c>
      <c r="D97" s="37">
        <f t="shared" si="6"/>
        <v>17992270.451443397</v>
      </c>
      <c r="E97" s="37">
        <f t="shared" si="10"/>
        <v>3235682.8228652258</v>
      </c>
      <c r="F97" s="37">
        <f t="shared" si="11"/>
        <v>176049747.19357204</v>
      </c>
    </row>
    <row r="98" spans="1:6">
      <c r="A98" s="37">
        <v>16</v>
      </c>
      <c r="B98" s="38">
        <f t="shared" si="8"/>
        <v>43373</v>
      </c>
      <c r="C98" s="37">
        <f t="shared" si="9"/>
        <v>21227953.274308622</v>
      </c>
      <c r="D98" s="37">
        <f t="shared" si="6"/>
        <v>18292294.544939399</v>
      </c>
      <c r="E98" s="37">
        <f t="shared" si="10"/>
        <v>2935658.7293692236</v>
      </c>
      <c r="F98" s="37">
        <f t="shared" si="11"/>
        <v>157757452.64863265</v>
      </c>
    </row>
    <row r="99" spans="1:6">
      <c r="A99" s="37">
        <v>17</v>
      </c>
      <c r="B99" s="38">
        <f t="shared" si="8"/>
        <v>43403</v>
      </c>
      <c r="C99" s="37">
        <f t="shared" si="9"/>
        <v>21227953.274308622</v>
      </c>
      <c r="D99" s="37">
        <f t="shared" si="6"/>
        <v>18597321.589948442</v>
      </c>
      <c r="E99" s="37">
        <f t="shared" si="10"/>
        <v>2630631.6843601805</v>
      </c>
      <c r="F99" s="37">
        <f t="shared" si="11"/>
        <v>139160131.0586842</v>
      </c>
    </row>
    <row r="100" spans="1:6">
      <c r="A100" s="37">
        <v>18</v>
      </c>
      <c r="B100" s="38">
        <f t="shared" si="8"/>
        <v>43434</v>
      </c>
      <c r="C100" s="37">
        <f t="shared" si="9"/>
        <v>21227953.274308622</v>
      </c>
      <c r="D100" s="37">
        <f t="shared" si="6"/>
        <v>18907435.01151666</v>
      </c>
      <c r="E100" s="37">
        <f t="shared" si="10"/>
        <v>2320518.26279196</v>
      </c>
      <c r="F100" s="37">
        <f t="shared" si="11"/>
        <v>120252696.04716754</v>
      </c>
    </row>
    <row r="101" spans="1:6">
      <c r="A101" s="37">
        <v>19</v>
      </c>
      <c r="B101" s="38">
        <f t="shared" si="8"/>
        <v>43464</v>
      </c>
      <c r="C101" s="37">
        <f t="shared" si="9"/>
        <v>21227953.274308622</v>
      </c>
      <c r="D101" s="37">
        <f t="shared" si="6"/>
        <v>19222719.625816677</v>
      </c>
      <c r="E101" s="37">
        <f t="shared" si="10"/>
        <v>2005233.6484919467</v>
      </c>
      <c r="F101" s="37">
        <f t="shared" si="11"/>
        <v>101029976.42135087</v>
      </c>
    </row>
    <row r="102" spans="1:6">
      <c r="A102" s="37">
        <v>20</v>
      </c>
      <c r="B102" s="38">
        <f t="shared" si="8"/>
        <v>43495</v>
      </c>
      <c r="C102" s="37">
        <f t="shared" si="9"/>
        <v>21227953.274308622</v>
      </c>
      <c r="D102" s="37">
        <f t="shared" si="6"/>
        <v>19543261.663344838</v>
      </c>
      <c r="E102" s="37">
        <f t="shared" si="10"/>
        <v>1684691.6109637825</v>
      </c>
      <c r="F102" s="37">
        <f t="shared" si="11"/>
        <v>81486714.758006036</v>
      </c>
    </row>
    <row r="103" spans="1:6">
      <c r="A103" s="37">
        <v>21</v>
      </c>
      <c r="B103" s="38">
        <f t="shared" si="8"/>
        <v>43524</v>
      </c>
      <c r="C103" s="37">
        <f t="shared" si="9"/>
        <v>21227953.274308622</v>
      </c>
      <c r="D103" s="37">
        <f t="shared" si="6"/>
        <v>19869148.792505339</v>
      </c>
      <c r="E103" s="37">
        <f t="shared" si="10"/>
        <v>1358804.4818032815</v>
      </c>
      <c r="F103" s="37">
        <f t="shared" si="11"/>
        <v>61617565.965500697</v>
      </c>
    </row>
    <row r="104" spans="1:6">
      <c r="A104" s="37">
        <v>22</v>
      </c>
      <c r="B104" s="38">
        <f t="shared" si="8"/>
        <v>43554</v>
      </c>
      <c r="C104" s="37">
        <f t="shared" si="9"/>
        <v>21227953.274308622</v>
      </c>
      <c r="D104" s="37">
        <f t="shared" si="6"/>
        <v>20200470.143587541</v>
      </c>
      <c r="E104" s="37">
        <f t="shared" si="10"/>
        <v>1027483.1307210802</v>
      </c>
      <c r="F104" s="37">
        <f t="shared" si="11"/>
        <v>41417095.821913153</v>
      </c>
    </row>
    <row r="105" spans="1:6">
      <c r="A105" s="37">
        <v>23</v>
      </c>
      <c r="B105" s="38">
        <f t="shared" si="8"/>
        <v>43585</v>
      </c>
      <c r="C105" s="37">
        <f t="shared" si="9"/>
        <v>21227953.274308622</v>
      </c>
      <c r="D105" s="37">
        <f t="shared" si="6"/>
        <v>20537316.333143163</v>
      </c>
      <c r="E105" s="37">
        <f t="shared" si="10"/>
        <v>690636.94116545899</v>
      </c>
      <c r="F105" s="37">
        <f t="shared" si="11"/>
        <v>20879779.488769989</v>
      </c>
    </row>
    <row r="106" spans="1:6">
      <c r="A106" s="37">
        <v>24</v>
      </c>
      <c r="B106" s="38">
        <f t="shared" si="8"/>
        <v>43615</v>
      </c>
      <c r="C106" s="37">
        <f t="shared" si="9"/>
        <v>21227953.274308622</v>
      </c>
      <c r="D106" s="37">
        <f t="shared" si="6"/>
        <v>20879779.488769952</v>
      </c>
      <c r="E106" s="37">
        <f t="shared" si="10"/>
        <v>348173.78553867148</v>
      </c>
      <c r="F106" s="37">
        <f t="shared" si="11"/>
        <v>3.7252902984619141E-8</v>
      </c>
    </row>
    <row r="107" spans="1:6">
      <c r="A107" s="37">
        <v>25</v>
      </c>
      <c r="B107" s="38">
        <f t="shared" si="8"/>
        <v>43646</v>
      </c>
      <c r="C107" s="37">
        <f t="shared" si="9"/>
        <v>21227953.274308622</v>
      </c>
      <c r="D107" s="37">
        <f t="shared" si="6"/>
        <v>21227953.274308622</v>
      </c>
      <c r="E107" s="37">
        <f t="shared" si="10"/>
        <v>6.2119833504160254E-10</v>
      </c>
      <c r="F107" s="37">
        <f t="shared" si="11"/>
        <v>-21227953.274308585</v>
      </c>
    </row>
    <row r="108" spans="1:6">
      <c r="A108" s="37">
        <v>26</v>
      </c>
      <c r="B108" s="38">
        <f t="shared" si="8"/>
        <v>43676</v>
      </c>
      <c r="C108" s="37">
        <f t="shared" si="9"/>
        <v>21227953.274308622</v>
      </c>
      <c r="D108" s="37">
        <f t="shared" si="6"/>
        <v>21581932.915459968</v>
      </c>
      <c r="E108" s="37">
        <f t="shared" si="10"/>
        <v>-353979.64115134702</v>
      </c>
      <c r="F108" s="37">
        <f t="shared" si="11"/>
        <v>-42809886.189768553</v>
      </c>
    </row>
    <row r="109" spans="1:6">
      <c r="A109" s="37">
        <v>27</v>
      </c>
      <c r="B109" s="38">
        <f t="shared" si="8"/>
        <v>43707</v>
      </c>
      <c r="C109" s="37">
        <f t="shared" si="9"/>
        <v>21227953.274308622</v>
      </c>
      <c r="D109" s="37">
        <f t="shared" si="6"/>
        <v>21941815.225829139</v>
      </c>
      <c r="E109" s="37">
        <f t="shared" si="10"/>
        <v>-713861.95152051712</v>
      </c>
      <c r="F109" s="37">
        <f t="shared" si="11"/>
        <v>-64751701.415597692</v>
      </c>
    </row>
    <row r="110" spans="1:6">
      <c r="A110" s="37">
        <v>28</v>
      </c>
      <c r="B110" s="38">
        <f t="shared" si="8"/>
        <v>43738</v>
      </c>
      <c r="C110" s="37">
        <f t="shared" si="9"/>
        <v>21227953.274308622</v>
      </c>
      <c r="D110" s="37">
        <f t="shared" si="6"/>
        <v>22307698.633404199</v>
      </c>
      <c r="E110" s="37">
        <f t="shared" si="10"/>
        <v>-1079745.3590955765</v>
      </c>
      <c r="F110" s="37">
        <f t="shared" si="11"/>
        <v>-87059400.049001887</v>
      </c>
    </row>
    <row r="111" spans="1:6">
      <c r="A111" s="37">
        <v>29</v>
      </c>
      <c r="B111" s="38">
        <f t="shared" si="8"/>
        <v>43768</v>
      </c>
      <c r="C111" s="37">
        <f t="shared" si="9"/>
        <v>21227953.274308622</v>
      </c>
      <c r="D111" s="37">
        <f t="shared" si="6"/>
        <v>22679683.207476236</v>
      </c>
      <c r="E111" s="37">
        <f t="shared" si="10"/>
        <v>-1451729.9331676147</v>
      </c>
      <c r="F111" s="37">
        <f t="shared" si="11"/>
        <v>-109739083.25647813</v>
      </c>
    </row>
    <row r="112" spans="1:6">
      <c r="A112" s="37">
        <v>30</v>
      </c>
      <c r="B112" s="38">
        <f t="shared" si="8"/>
        <v>43799</v>
      </c>
      <c r="C112" s="37">
        <f t="shared" si="9"/>
        <v>21227953.274308622</v>
      </c>
      <c r="D112" s="37">
        <f t="shared" si="6"/>
        <v>23057870.686008368</v>
      </c>
      <c r="E112" s="37">
        <f t="shared" si="10"/>
        <v>-1829917.4116997465</v>
      </c>
      <c r="F112" s="37">
        <f t="shared" si="11"/>
        <v>-132796953.94248649</v>
      </c>
    </row>
    <row r="113" spans="1:6">
      <c r="A113" s="37">
        <v>31</v>
      </c>
      <c r="B113" s="38">
        <f t="shared" si="8"/>
        <v>43829</v>
      </c>
      <c r="C113" s="37">
        <f t="shared" si="9"/>
        <v>21227953.274308622</v>
      </c>
      <c r="D113" s="37">
        <f t="shared" si="6"/>
        <v>23442364.503461115</v>
      </c>
      <c r="E113" s="37">
        <f t="shared" si="10"/>
        <v>-2214411.2291524913</v>
      </c>
      <c r="F113" s="37">
        <f t="shared" si="11"/>
        <v>-156239318.44594762</v>
      </c>
    </row>
    <row r="114" spans="1:6">
      <c r="A114" s="37">
        <v>32</v>
      </c>
      <c r="B114" s="38">
        <f t="shared" si="8"/>
        <v>43860</v>
      </c>
      <c r="C114" s="37">
        <f t="shared" si="9"/>
        <v>21227953.274308622</v>
      </c>
      <c r="D114" s="37">
        <f t="shared" si="6"/>
        <v>23833269.819081776</v>
      </c>
      <c r="E114" s="37">
        <f t="shared" si="10"/>
        <v>-2605316.5447731526</v>
      </c>
      <c r="F114" s="37">
        <f t="shared" si="11"/>
        <v>-180072588.2650294</v>
      </c>
    </row>
    <row r="115" spans="1:6">
      <c r="A115" s="37">
        <v>33</v>
      </c>
      <c r="B115" s="38">
        <f t="shared" si="8"/>
        <v>43890</v>
      </c>
      <c r="C115" s="37">
        <f t="shared" si="9"/>
        <v>21227953.274308622</v>
      </c>
      <c r="D115" s="37">
        <f t="shared" si="6"/>
        <v>24230693.54566554</v>
      </c>
      <c r="E115" s="37">
        <f t="shared" si="10"/>
        <v>-3002740.2713569193</v>
      </c>
      <c r="F115" s="37">
        <f t="shared" si="11"/>
        <v>-204303281.81069493</v>
      </c>
    </row>
    <row r="116" spans="1:6">
      <c r="A116" s="37">
        <v>34</v>
      </c>
      <c r="B116" s="38">
        <f t="shared" si="8"/>
        <v>43920</v>
      </c>
      <c r="C116" s="37">
        <f t="shared" si="9"/>
        <v>21227953.274308622</v>
      </c>
      <c r="D116" s="37">
        <f t="shared" si="6"/>
        <v>24634744.378796194</v>
      </c>
      <c r="E116" s="37">
        <f t="shared" si="10"/>
        <v>-3406791.1044875719</v>
      </c>
      <c r="F116" s="37">
        <f t="shared" si="11"/>
        <v>-228938026.18949112</v>
      </c>
    </row>
    <row r="117" spans="1:6">
      <c r="A117" s="37">
        <v>35</v>
      </c>
      <c r="B117" s="38">
        <f t="shared" si="8"/>
        <v>43951</v>
      </c>
      <c r="C117" s="37">
        <f t="shared" si="9"/>
        <v>21227953.274308622</v>
      </c>
      <c r="D117" s="37">
        <f t="shared" si="6"/>
        <v>25045532.826574396</v>
      </c>
      <c r="E117" s="37">
        <f t="shared" si="10"/>
        <v>-3817579.5522657745</v>
      </c>
      <c r="F117" s="37">
        <f t="shared" si="11"/>
        <v>-253983559.01606551</v>
      </c>
    </row>
    <row r="118" spans="1:6">
      <c r="A118" s="37">
        <v>36</v>
      </c>
      <c r="B118" s="38">
        <f t="shared" si="8"/>
        <v>43981</v>
      </c>
      <c r="C118" s="37">
        <f t="shared" si="9"/>
        <v>21227953.274308622</v>
      </c>
      <c r="D118" s="37">
        <f t="shared" si="6"/>
        <v>25463171.239841718</v>
      </c>
      <c r="E118" s="37">
        <f t="shared" si="10"/>
        <v>-4235217.9655330963</v>
      </c>
      <c r="F118" s="37">
        <f t="shared" si="11"/>
        <v>-279446730.25590724</v>
      </c>
    </row>
    <row r="119" spans="1:6">
      <c r="A119" s="37">
        <v>37</v>
      </c>
      <c r="B119" s="38">
        <f t="shared" si="8"/>
        <v>44012</v>
      </c>
      <c r="C119" s="37">
        <f t="shared" si="9"/>
        <v>21227953.274308622</v>
      </c>
      <c r="D119" s="37">
        <f t="shared" si="6"/>
        <v>25887773.842908643</v>
      </c>
      <c r="E119" s="37">
        <f t="shared" si="10"/>
        <v>-4659820.5686000213</v>
      </c>
      <c r="F119" s="37">
        <f t="shared" si="11"/>
        <v>-305334504.09881586</v>
      </c>
    </row>
    <row r="120" spans="1:6">
      <c r="A120" s="37">
        <v>38</v>
      </c>
      <c r="B120" s="38">
        <f t="shared" si="8"/>
        <v>44042</v>
      </c>
      <c r="C120" s="37">
        <f t="shared" si="9"/>
        <v>21227953.274308622</v>
      </c>
      <c r="D120" s="37">
        <f t="shared" si="6"/>
        <v>26319456.764794976</v>
      </c>
      <c r="E120" s="37">
        <f t="shared" si="10"/>
        <v>-5091503.4904863518</v>
      </c>
      <c r="F120" s="37">
        <f t="shared" si="11"/>
        <v>-331653960.86361086</v>
      </c>
    </row>
    <row r="121" spans="1:6">
      <c r="A121" s="37">
        <v>39</v>
      </c>
      <c r="B121" s="38">
        <f t="shared" si="8"/>
        <v>44073</v>
      </c>
      <c r="C121" s="37">
        <f t="shared" si="9"/>
        <v>21227953.274308622</v>
      </c>
      <c r="D121" s="37">
        <f t="shared" si="6"/>
        <v>26758338.070991177</v>
      </c>
      <c r="E121" s="37">
        <f t="shared" si="10"/>
        <v>-5530384.7966825552</v>
      </c>
      <c r="F121" s="37">
        <f t="shared" si="11"/>
        <v>-358412298.93460202</v>
      </c>
    </row>
    <row r="122" spans="1:6">
      <c r="A122" s="37">
        <v>40</v>
      </c>
      <c r="B122" s="38">
        <f t="shared" si="8"/>
        <v>44104</v>
      </c>
      <c r="C122" s="37">
        <f t="shared" si="9"/>
        <v>21227953.274308622</v>
      </c>
      <c r="D122" s="37">
        <f t="shared" si="6"/>
        <v>27204537.795749351</v>
      </c>
      <c r="E122" s="37">
        <f t="shared" si="10"/>
        <v>-5976584.5214407295</v>
      </c>
      <c r="F122" s="37">
        <f t="shared" si="11"/>
        <v>-385616836.73035139</v>
      </c>
    </row>
    <row r="123" spans="1:6">
      <c r="A123" s="37">
        <v>41</v>
      </c>
      <c r="B123" s="38">
        <f t="shared" si="8"/>
        <v>44134</v>
      </c>
      <c r="C123" s="37">
        <f t="shared" si="9"/>
        <v>21227953.274308622</v>
      </c>
      <c r="D123" s="37">
        <f t="shared" si="6"/>
        <v>27658177.974912658</v>
      </c>
      <c r="E123" s="37">
        <f t="shared" si="10"/>
        <v>-6430224.7006040346</v>
      </c>
      <c r="F123" s="37">
        <f t="shared" si="11"/>
        <v>-413275014.70526403</v>
      </c>
    </row>
    <row r="124" spans="1:6">
      <c r="A124" s="37">
        <v>42</v>
      </c>
      <c r="B124" s="38">
        <f t="shared" si="8"/>
        <v>44165</v>
      </c>
      <c r="C124" s="37">
        <f t="shared" si="9"/>
        <v>21227953.274308622</v>
      </c>
      <c r="D124" s="37">
        <f t="shared" si="6"/>
        <v>28119382.679292172</v>
      </c>
      <c r="E124" s="37">
        <f t="shared" si="10"/>
        <v>-6891429.4049835503</v>
      </c>
      <c r="F124" s="37">
        <f t="shared" si="11"/>
        <v>-441394397.38455617</v>
      </c>
    </row>
    <row r="125" spans="1:6">
      <c r="A125" s="37">
        <v>43</v>
      </c>
      <c r="B125" s="38">
        <f t="shared" si="8"/>
        <v>44195</v>
      </c>
      <c r="C125" s="37">
        <f t="shared" si="9"/>
        <v>21227953.274308622</v>
      </c>
      <c r="D125" s="37">
        <f t="shared" si="6"/>
        <v>28588278.048600331</v>
      </c>
      <c r="E125" s="37">
        <f t="shared" si="10"/>
        <v>-7360324.7742917081</v>
      </c>
      <c r="F125" s="37">
        <f t="shared" si="11"/>
        <v>-469982675.43315649</v>
      </c>
    </row>
    <row r="126" spans="1:6">
      <c r="A126" s="37">
        <v>44</v>
      </c>
      <c r="B126" s="38">
        <f t="shared" si="8"/>
        <v>44226</v>
      </c>
      <c r="C126" s="37">
        <f t="shared" si="9"/>
        <v>21227953.274308622</v>
      </c>
      <c r="D126" s="37">
        <f t="shared" si="6"/>
        <v>29064992.325950183</v>
      </c>
      <c r="E126" s="37">
        <f t="shared" si="10"/>
        <v>-7837039.0516415611</v>
      </c>
      <c r="F126" s="37">
        <f t="shared" si="11"/>
        <v>-499047667.7591067</v>
      </c>
    </row>
    <row r="127" spans="1:6">
      <c r="A127" s="37">
        <v>45</v>
      </c>
      <c r="B127" s="38">
        <f t="shared" si="8"/>
        <v>44255</v>
      </c>
      <c r="C127" s="37">
        <f t="shared" si="9"/>
        <v>21227953.274308622</v>
      </c>
      <c r="D127" s="37">
        <f t="shared" si="6"/>
        <v>29549655.892929964</v>
      </c>
      <c r="E127" s="37">
        <f t="shared" si="10"/>
        <v>-8321702.6186213419</v>
      </c>
      <c r="F127" s="37">
        <f t="shared" si="11"/>
        <v>-528597323.65203667</v>
      </c>
    </row>
    <row r="128" spans="1:6">
      <c r="A128" s="37">
        <v>46</v>
      </c>
      <c r="B128" s="38">
        <f t="shared" si="8"/>
        <v>44285</v>
      </c>
      <c r="C128" s="37">
        <f t="shared" si="9"/>
        <v>21227953.274308622</v>
      </c>
      <c r="D128" s="37">
        <f t="shared" si="6"/>
        <v>30042401.305262506</v>
      </c>
      <c r="E128" s="37">
        <f t="shared" si="10"/>
        <v>-8814448.0309538841</v>
      </c>
      <c r="F128" s="37">
        <f t="shared" si="11"/>
        <v>-558639724.95729923</v>
      </c>
    </row>
    <row r="129" spans="1:6">
      <c r="A129" s="37">
        <v>47</v>
      </c>
      <c r="B129" s="38">
        <f t="shared" si="8"/>
        <v>44316</v>
      </c>
      <c r="C129" s="37">
        <f t="shared" si="9"/>
        <v>21227953.274308622</v>
      </c>
      <c r="D129" s="37">
        <f t="shared" si="6"/>
        <v>30543363.32905931</v>
      </c>
      <c r="E129" s="37">
        <f t="shared" si="10"/>
        <v>-9315410.0547506884</v>
      </c>
      <c r="F129" s="37">
        <f t="shared" si="11"/>
        <v>-589183088.28635859</v>
      </c>
    </row>
    <row r="130" spans="1:6">
      <c r="A130" s="37">
        <v>48</v>
      </c>
      <c r="B130" s="38">
        <f t="shared" si="8"/>
        <v>44346</v>
      </c>
      <c r="C130" s="37">
        <f t="shared" si="9"/>
        <v>21227953.274308622</v>
      </c>
      <c r="D130" s="37">
        <f t="shared" si="6"/>
        <v>31052678.977679126</v>
      </c>
      <c r="E130" s="37">
        <f t="shared" si="10"/>
        <v>-9824725.7033705041</v>
      </c>
      <c r="F130" s="37">
        <f t="shared" si="11"/>
        <v>-620235767.26403773</v>
      </c>
    </row>
    <row r="131" spans="1:6">
      <c r="A131" s="37">
        <v>49</v>
      </c>
      <c r="B131" s="38">
        <f t="shared" si="8"/>
        <v>44377</v>
      </c>
      <c r="C131" s="37">
        <f t="shared" si="9"/>
        <v>21227953.274308622</v>
      </c>
      <c r="D131" s="37">
        <f t="shared" si="6"/>
        <v>31570487.54920119</v>
      </c>
      <c r="E131" s="37">
        <f t="shared" si="10"/>
        <v>-10342534.274892569</v>
      </c>
      <c r="F131" s="37">
        <f t="shared" si="11"/>
        <v>-651806254.81323886</v>
      </c>
    </row>
    <row r="132" spans="1:6">
      <c r="A132" s="37">
        <v>50</v>
      </c>
      <c r="B132" s="38">
        <f t="shared" si="8"/>
        <v>44407</v>
      </c>
      <c r="C132" s="37">
        <f t="shared" si="9"/>
        <v>21227953.274308622</v>
      </c>
      <c r="D132" s="37">
        <f t="shared" si="6"/>
        <v>32096930.664523304</v>
      </c>
      <c r="E132" s="37">
        <f t="shared" si="10"/>
        <v>-10868977.390214682</v>
      </c>
      <c r="F132" s="37">
        <f t="shared" si="11"/>
        <v>-683903185.47776222</v>
      </c>
    </row>
    <row r="133" spans="1:6">
      <c r="A133" s="37">
        <v>51</v>
      </c>
      <c r="B133" s="38">
        <f t="shared" si="8"/>
        <v>44438</v>
      </c>
      <c r="C133" s="37">
        <f t="shared" si="9"/>
        <v>21227953.274308622</v>
      </c>
      <c r="D133" s="37">
        <f t="shared" si="6"/>
        <v>32632152.306095235</v>
      </c>
      <c r="E133" s="37">
        <f t="shared" si="10"/>
        <v>-11404199.031786611</v>
      </c>
      <c r="F133" s="37">
        <f t="shared" si="11"/>
        <v>-716535337.78385746</v>
      </c>
    </row>
    <row r="134" spans="1:6">
      <c r="A134" s="37">
        <v>52</v>
      </c>
      <c r="B134" s="38">
        <f t="shared" si="8"/>
        <v>44469</v>
      </c>
      <c r="C134" s="37">
        <f t="shared" si="9"/>
        <v>21227953.274308622</v>
      </c>
      <c r="D134" s="37">
        <f t="shared" si="6"/>
        <v>33176298.857297964</v>
      </c>
      <c r="E134" s="37">
        <f t="shared" si="10"/>
        <v>-11948345.582989341</v>
      </c>
      <c r="F134" s="37">
        <f t="shared" si="11"/>
        <v>-749711636.64115548</v>
      </c>
    </row>
    <row r="135" spans="1:6">
      <c r="A135" s="37">
        <v>53</v>
      </c>
      <c r="B135" s="38">
        <f t="shared" si="8"/>
        <v>44499</v>
      </c>
      <c r="C135" s="37">
        <f t="shared" si="9"/>
        <v>21227953.274308622</v>
      </c>
      <c r="D135" s="37">
        <f t="shared" si="6"/>
        <v>33729519.142479636</v>
      </c>
      <c r="E135" s="37">
        <f t="shared" si="10"/>
        <v>-12501565.868171012</v>
      </c>
      <c r="F135" s="37">
        <f t="shared" si="11"/>
        <v>-783441155.78363514</v>
      </c>
    </row>
    <row r="136" spans="1:6">
      <c r="A136" s="37">
        <v>54</v>
      </c>
      <c r="B136" s="38">
        <f t="shared" si="8"/>
        <v>44530</v>
      </c>
      <c r="C136" s="37">
        <f t="shared" si="9"/>
        <v>21227953.274308622</v>
      </c>
      <c r="D136" s="37">
        <f t="shared" si="6"/>
        <v>34291964.467659071</v>
      </c>
      <c r="E136" s="37">
        <f t="shared" si="10"/>
        <v>-13064011.193350451</v>
      </c>
      <c r="F136" s="37">
        <f t="shared" si="11"/>
        <v>-817733120.25129426</v>
      </c>
    </row>
    <row r="137" spans="1:6">
      <c r="A137" s="37">
        <v>55</v>
      </c>
      <c r="B137" s="38">
        <f t="shared" si="8"/>
        <v>44560</v>
      </c>
      <c r="C137" s="37">
        <f t="shared" si="9"/>
        <v>21227953.274308622</v>
      </c>
      <c r="D137" s="37">
        <f t="shared" si="6"/>
        <v>34863788.66190806</v>
      </c>
      <c r="E137" s="37">
        <f t="shared" si="10"/>
        <v>-13635835.387599442</v>
      </c>
      <c r="F137" s="37">
        <f t="shared" si="11"/>
        <v>-852596908.91320229</v>
      </c>
    </row>
    <row r="138" spans="1:6">
      <c r="A138" s="37">
        <v>56</v>
      </c>
      <c r="B138" s="38">
        <f t="shared" si="8"/>
        <v>44591</v>
      </c>
      <c r="C138" s="37">
        <f t="shared" si="9"/>
        <v>21227953.274308622</v>
      </c>
      <c r="D138" s="37">
        <f t="shared" si="6"/>
        <v>35445148.119423665</v>
      </c>
      <c r="E138" s="37">
        <f t="shared" si="10"/>
        <v>-14217194.845115045</v>
      </c>
      <c r="F138" s="37">
        <f t="shared" si="11"/>
        <v>-888042057.03262591</v>
      </c>
    </row>
    <row r="139" spans="1:6">
      <c r="A139" s="37">
        <v>57</v>
      </c>
      <c r="B139" s="38">
        <f t="shared" si="8"/>
        <v>44620</v>
      </c>
      <c r="C139" s="37">
        <f t="shared" si="9"/>
        <v>21227953.274308622</v>
      </c>
      <c r="D139" s="37">
        <f t="shared" si="6"/>
        <v>36036201.842302121</v>
      </c>
      <c r="E139" s="37">
        <f t="shared" si="10"/>
        <v>-14808248.567993497</v>
      </c>
      <c r="F139" s="37">
        <f t="shared" si="11"/>
        <v>-924078258.874928</v>
      </c>
    </row>
    <row r="140" spans="1:6">
      <c r="A140" s="37">
        <v>58</v>
      </c>
      <c r="B140" s="38">
        <f t="shared" si="8"/>
        <v>44650</v>
      </c>
      <c r="C140" s="37">
        <f t="shared" si="9"/>
        <v>21227953.274308622</v>
      </c>
      <c r="D140" s="37">
        <f t="shared" si="6"/>
        <v>36637111.484025978</v>
      </c>
      <c r="E140" s="37">
        <f t="shared" si="10"/>
        <v>-15409158.209717356</v>
      </c>
      <c r="F140" s="37">
        <f t="shared" si="11"/>
        <v>-960715370.35895395</v>
      </c>
    </row>
    <row r="141" spans="1:6">
      <c r="A141" s="37">
        <v>59</v>
      </c>
      <c r="B141" s="38">
        <f t="shared" si="8"/>
        <v>44681</v>
      </c>
      <c r="C141" s="37">
        <f t="shared" si="9"/>
        <v>21227953.274308622</v>
      </c>
      <c r="D141" s="37">
        <f t="shared" si="6"/>
        <v>37248041.39367643</v>
      </c>
      <c r="E141" s="37">
        <f t="shared" si="10"/>
        <v>-16020088.11936781</v>
      </c>
      <c r="F141" s="37">
        <f t="shared" si="11"/>
        <v>-997963411.75263035</v>
      </c>
    </row>
    <row r="142" spans="1:6">
      <c r="A142" s="37">
        <v>60</v>
      </c>
      <c r="B142" s="38">
        <f t="shared" si="8"/>
        <v>44711</v>
      </c>
      <c r="C142" s="37">
        <f t="shared" si="9"/>
        <v>21227953.274308622</v>
      </c>
      <c r="D142" s="37">
        <f t="shared" si="6"/>
        <v>37869158.660882853</v>
      </c>
      <c r="E142" s="37">
        <f t="shared" si="10"/>
        <v>-16641205.386574229</v>
      </c>
      <c r="F142" s="37">
        <f t="shared" si="11"/>
        <v>-1035832570.4135132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>
        <v>2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100145997.93488157</v>
      </c>
    </row>
    <row r="148" spans="1:6">
      <c r="A148" s="41" t="s">
        <v>64</v>
      </c>
      <c r="B148" s="95">
        <f ca="1">PMT(B9,B10-B146,-INDIRECT(CONCATENATE("F",150+B146)),0,0)</f>
        <v>23181999.906130984</v>
      </c>
      <c r="D148" s="79" t="s">
        <v>70</v>
      </c>
      <c r="E148" s="44">
        <f ca="1">F150+E147</f>
        <v>524145997.93488157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424000000</v>
      </c>
    </row>
    <row r="151" spans="1:6">
      <c r="A151" s="37">
        <v>1</v>
      </c>
      <c r="B151" s="38">
        <f t="shared" ref="B151:B210" si="12">EDATE($B$7,$B$6*A151)</f>
        <v>42916</v>
      </c>
      <c r="C151" s="78">
        <f>IF($B$146&gt;=A151,IF($B$15&lt;&gt;0,CEILING(E151,$B$15),E151),$B$148)</f>
        <v>7071000</v>
      </c>
      <c r="D151" s="103">
        <f>IF($B$146&gt;=$A151,0,C151-E151)</f>
        <v>0</v>
      </c>
      <c r="E151" s="78">
        <f>IF($B$146&gt;=A151,IF($B$15&lt;&gt;0,CEILING(F150*$B$9,B$15),F150*$B$9),F150*$B$9)</f>
        <v>7071000</v>
      </c>
      <c r="F151" s="78">
        <f>F150-D151</f>
        <v>424000000</v>
      </c>
    </row>
    <row r="152" spans="1:6">
      <c r="A152" s="37">
        <v>2</v>
      </c>
      <c r="B152" s="38">
        <f t="shared" si="12"/>
        <v>42946</v>
      </c>
      <c r="C152" s="78">
        <f t="shared" ref="C152:C210" si="13">IF($B$146&gt;=A152,IF($B$15&lt;&gt;0,CEILING(E152,$B$15),E152),$B$148)</f>
        <v>7071000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7071000</v>
      </c>
      <c r="F152" s="78">
        <f t="shared" ref="F152:F162" si="16">F151-D152</f>
        <v>424000000</v>
      </c>
    </row>
    <row r="153" spans="1:6">
      <c r="A153" s="37">
        <v>3</v>
      </c>
      <c r="B153" s="38">
        <f t="shared" si="12"/>
        <v>42977</v>
      </c>
      <c r="C153" s="78">
        <f t="shared" ca="1" si="13"/>
        <v>23181999.906130984</v>
      </c>
      <c r="D153" s="103">
        <f t="shared" ca="1" si="14"/>
        <v>16111729.59279765</v>
      </c>
      <c r="E153" s="78">
        <f t="shared" si="15"/>
        <v>7070270.3133333344</v>
      </c>
      <c r="F153" s="78">
        <f ca="1">F152-D153</f>
        <v>407888270.40720236</v>
      </c>
    </row>
    <row r="154" spans="1:6">
      <c r="A154" s="37">
        <v>4</v>
      </c>
      <c r="B154" s="38">
        <f t="shared" si="12"/>
        <v>43008</v>
      </c>
      <c r="C154" s="78">
        <f t="shared" ca="1" si="13"/>
        <v>23181999.906130984</v>
      </c>
      <c r="D154" s="103">
        <f t="shared" ca="1" si="14"/>
        <v>16380395.355619375</v>
      </c>
      <c r="E154" s="78">
        <f t="shared" ca="1" si="15"/>
        <v>6801604.5505116098</v>
      </c>
      <c r="F154" s="78">
        <f ca="1">F153-D154</f>
        <v>391507875.05158299</v>
      </c>
    </row>
    <row r="155" spans="1:6">
      <c r="A155" s="37">
        <v>5</v>
      </c>
      <c r="B155" s="38">
        <f t="shared" si="12"/>
        <v>43038</v>
      </c>
      <c r="C155" s="78">
        <f t="shared" ca="1" si="13"/>
        <v>23181999.906130984</v>
      </c>
      <c r="D155" s="103">
        <f t="shared" ca="1" si="14"/>
        <v>16653541.164589891</v>
      </c>
      <c r="E155" s="78">
        <f t="shared" ca="1" si="15"/>
        <v>6528458.7415410932</v>
      </c>
      <c r="F155" s="78">
        <f t="shared" ca="1" si="16"/>
        <v>374854333.88699311</v>
      </c>
    </row>
    <row r="156" spans="1:6">
      <c r="A156" s="37">
        <v>6</v>
      </c>
      <c r="B156" s="38">
        <f t="shared" si="12"/>
        <v>43069</v>
      </c>
      <c r="C156" s="78">
        <f t="shared" ca="1" si="13"/>
        <v>23181999.906130984</v>
      </c>
      <c r="D156" s="103">
        <f t="shared" ca="1" si="14"/>
        <v>16931241.725221671</v>
      </c>
      <c r="E156" s="78">
        <f t="shared" ca="1" si="15"/>
        <v>6250758.1809093133</v>
      </c>
      <c r="F156" s="78">
        <f t="shared" ca="1" si="16"/>
        <v>357923092.16177142</v>
      </c>
    </row>
    <row r="157" spans="1:6">
      <c r="A157" s="37">
        <v>7</v>
      </c>
      <c r="B157" s="38">
        <f t="shared" si="12"/>
        <v>43099</v>
      </c>
      <c r="C157" s="78">
        <f t="shared" ca="1" si="13"/>
        <v>23181999.906130984</v>
      </c>
      <c r="D157" s="103">
        <f t="shared" ca="1" si="14"/>
        <v>17213572.988753997</v>
      </c>
      <c r="E157" s="78">
        <f t="shared" ca="1" si="15"/>
        <v>5968426.9173769895</v>
      </c>
      <c r="F157" s="78">
        <f t="shared" ca="1" si="16"/>
        <v>340709519.17301744</v>
      </c>
    </row>
    <row r="158" spans="1:6">
      <c r="A158" s="37">
        <v>8</v>
      </c>
      <c r="B158" s="38">
        <f t="shared" si="12"/>
        <v>43130</v>
      </c>
      <c r="C158" s="78">
        <f t="shared" ca="1" si="13"/>
        <v>23181999.906130984</v>
      </c>
      <c r="D158" s="103">
        <f t="shared" ca="1" si="14"/>
        <v>17500612.172925655</v>
      </c>
      <c r="E158" s="78">
        <f t="shared" ca="1" si="15"/>
        <v>5681387.7332053296</v>
      </c>
      <c r="F158" s="78">
        <f t="shared" ca="1" si="16"/>
        <v>323208907.00009179</v>
      </c>
    </row>
    <row r="159" spans="1:6">
      <c r="A159" s="37">
        <v>9</v>
      </c>
      <c r="B159" s="38">
        <f t="shared" si="12"/>
        <v>43159</v>
      </c>
      <c r="C159" s="78">
        <f t="shared" ca="1" si="13"/>
        <v>23181999.906130984</v>
      </c>
      <c r="D159" s="103">
        <f t="shared" ca="1" si="14"/>
        <v>17792437.783094041</v>
      </c>
      <c r="E159" s="78">
        <f t="shared" ca="1" si="15"/>
        <v>5389562.1230369424</v>
      </c>
      <c r="F159" s="78">
        <f t="shared" ca="1" si="16"/>
        <v>305416469.21699774</v>
      </c>
    </row>
    <row r="160" spans="1:6">
      <c r="A160" s="37">
        <v>10</v>
      </c>
      <c r="B160" s="38">
        <f t="shared" si="12"/>
        <v>43189</v>
      </c>
      <c r="C160" s="78">
        <f t="shared" ca="1" si="13"/>
        <v>23181999.906130984</v>
      </c>
      <c r="D160" s="103">
        <f t="shared" ca="1" si="14"/>
        <v>18089129.633706402</v>
      </c>
      <c r="E160" s="78">
        <f t="shared" ca="1" si="15"/>
        <v>5092870.2724245833</v>
      </c>
      <c r="F160" s="78">
        <f t="shared" ca="1" si="16"/>
        <v>287327339.58329135</v>
      </c>
    </row>
    <row r="161" spans="1:6">
      <c r="A161" s="37">
        <v>11</v>
      </c>
      <c r="B161" s="38">
        <f t="shared" si="12"/>
        <v>43220</v>
      </c>
      <c r="C161" s="78">
        <f t="shared" ca="1" si="13"/>
        <v>23181999.906130984</v>
      </c>
      <c r="D161" s="103">
        <f t="shared" ca="1" si="14"/>
        <v>18390768.87012912</v>
      </c>
      <c r="E161" s="78">
        <f t="shared" ca="1" si="15"/>
        <v>4791231.0360018648</v>
      </c>
      <c r="F161" s="78">
        <f t="shared" ca="1" si="16"/>
        <v>268936570.71316224</v>
      </c>
    </row>
    <row r="162" spans="1:6">
      <c r="A162" s="37">
        <v>12</v>
      </c>
      <c r="B162" s="38">
        <f t="shared" si="12"/>
        <v>43250</v>
      </c>
      <c r="C162" s="78">
        <f t="shared" ca="1" si="13"/>
        <v>23181999.906130984</v>
      </c>
      <c r="D162" s="103">
        <f t="shared" ca="1" si="14"/>
        <v>18697437.990841027</v>
      </c>
      <c r="E162" s="78">
        <f t="shared" ca="1" si="15"/>
        <v>4484561.9152899571</v>
      </c>
      <c r="F162" s="78">
        <f t="shared" ca="1" si="16"/>
        <v>250239132.72232121</v>
      </c>
    </row>
    <row r="163" spans="1:6">
      <c r="A163" s="37">
        <v>13</v>
      </c>
      <c r="B163" s="38">
        <f t="shared" si="12"/>
        <v>43281</v>
      </c>
      <c r="C163" s="78">
        <f t="shared" ca="1" si="13"/>
        <v>23181999.906130984</v>
      </c>
      <c r="D163" s="103">
        <f t="shared" ca="1" si="14"/>
        <v>19009220.869996767</v>
      </c>
      <c r="E163" s="78">
        <f t="shared" ca="1" si="15"/>
        <v>4172779.0361342165</v>
      </c>
      <c r="F163" s="78">
        <f t="shared" ref="F163:F210" ca="1" si="17">F162-D163</f>
        <v>231229911.85232446</v>
      </c>
    </row>
    <row r="164" spans="1:6">
      <c r="A164" s="37">
        <v>14</v>
      </c>
      <c r="B164" s="38">
        <f t="shared" si="12"/>
        <v>43311</v>
      </c>
      <c r="C164" s="78">
        <f t="shared" ca="1" si="13"/>
        <v>23181999.906130984</v>
      </c>
      <c r="D164" s="103">
        <f t="shared" ca="1" si="14"/>
        <v>19326202.780366424</v>
      </c>
      <c r="E164" s="78">
        <f t="shared" ca="1" si="15"/>
        <v>3855797.1257645595</v>
      </c>
      <c r="F164" s="78">
        <f t="shared" ca="1" si="17"/>
        <v>211903709.07195804</v>
      </c>
    </row>
    <row r="165" spans="1:6">
      <c r="A165" s="37">
        <v>15</v>
      </c>
      <c r="B165" s="38">
        <f t="shared" si="12"/>
        <v>43342</v>
      </c>
      <c r="C165" s="78">
        <f t="shared" ca="1" si="13"/>
        <v>23181999.906130984</v>
      </c>
      <c r="D165" s="103">
        <f t="shared" ca="1" si="14"/>
        <v>19648470.416657664</v>
      </c>
      <c r="E165" s="78">
        <f t="shared" ca="1" si="15"/>
        <v>3533529.4894733219</v>
      </c>
      <c r="F165" s="78">
        <f t="shared" ca="1" si="17"/>
        <v>192255238.65530038</v>
      </c>
    </row>
    <row r="166" spans="1:6">
      <c r="A166" s="37">
        <v>16</v>
      </c>
      <c r="B166" s="38">
        <f t="shared" si="12"/>
        <v>43373</v>
      </c>
      <c r="C166" s="78">
        <f t="shared" ca="1" si="13"/>
        <v>23181999.906130984</v>
      </c>
      <c r="D166" s="103">
        <f t="shared" ca="1" si="14"/>
        <v>19976111.919226773</v>
      </c>
      <c r="E166" s="78">
        <f t="shared" ca="1" si="15"/>
        <v>3205887.9869042113</v>
      </c>
      <c r="F166" s="78">
        <f t="shared" ca="1" si="17"/>
        <v>172279126.73607361</v>
      </c>
    </row>
    <row r="167" spans="1:6">
      <c r="A167" s="37">
        <v>17</v>
      </c>
      <c r="B167" s="38">
        <f t="shared" si="12"/>
        <v>43403</v>
      </c>
      <c r="C167" s="78">
        <f t="shared" ca="1" si="13"/>
        <v>23181999.906130984</v>
      </c>
      <c r="D167" s="103">
        <f t="shared" ca="1" si="14"/>
        <v>20309216.898185104</v>
      </c>
      <c r="E167" s="78">
        <f t="shared" ca="1" si="15"/>
        <v>2872783.0079458784</v>
      </c>
      <c r="F167" s="78">
        <f t="shared" ca="1" si="17"/>
        <v>151969909.83788851</v>
      </c>
    </row>
    <row r="168" spans="1:6">
      <c r="A168" s="37">
        <v>18</v>
      </c>
      <c r="B168" s="38">
        <f t="shared" si="12"/>
        <v>43434</v>
      </c>
      <c r="C168" s="78">
        <f t="shared" ca="1" si="13"/>
        <v>23181999.906130984</v>
      </c>
      <c r="D168" s="103">
        <f t="shared" ca="1" si="14"/>
        <v>20647876.457907479</v>
      </c>
      <c r="E168" s="78">
        <f t="shared" ca="1" si="15"/>
        <v>2534123.4482235061</v>
      </c>
      <c r="F168" s="78">
        <f t="shared" ca="1" si="17"/>
        <v>131322033.37998103</v>
      </c>
    </row>
    <row r="169" spans="1:6">
      <c r="A169" s="37">
        <v>19</v>
      </c>
      <c r="B169" s="38">
        <f t="shared" si="12"/>
        <v>43464</v>
      </c>
      <c r="C169" s="78">
        <f t="shared" ca="1" si="13"/>
        <v>23181999.906130984</v>
      </c>
      <c r="D169" s="103">
        <f t="shared" ca="1" si="14"/>
        <v>20992183.221949264</v>
      </c>
      <c r="E169" s="78">
        <f t="shared" ca="1" si="15"/>
        <v>2189816.6841817196</v>
      </c>
      <c r="F169" s="78">
        <f t="shared" ca="1" si="17"/>
        <v>110329850.15803176</v>
      </c>
    </row>
    <row r="170" spans="1:6">
      <c r="A170" s="37">
        <v>20</v>
      </c>
      <c r="B170" s="38">
        <f t="shared" si="12"/>
        <v>43495</v>
      </c>
      <c r="C170" s="78">
        <f t="shared" ca="1" si="13"/>
        <v>23181999.906130984</v>
      </c>
      <c r="D170" s="103">
        <f t="shared" ca="1" si="14"/>
        <v>21342231.358378988</v>
      </c>
      <c r="E170" s="78">
        <f t="shared" ca="1" si="15"/>
        <v>1839768.5477519976</v>
      </c>
      <c r="F170" s="78">
        <f t="shared" ca="1" si="17"/>
        <v>88987618.79965277</v>
      </c>
    </row>
    <row r="171" spans="1:6">
      <c r="A171" s="37">
        <v>21</v>
      </c>
      <c r="B171" s="38">
        <f t="shared" si="12"/>
        <v>43524</v>
      </c>
      <c r="C171" s="78">
        <f t="shared" ca="1" si="13"/>
        <v>23181999.906130984</v>
      </c>
      <c r="D171" s="103">
        <f t="shared" ca="1" si="14"/>
        <v>21698116.605533324</v>
      </c>
      <c r="E171" s="78">
        <f t="shared" ca="1" si="15"/>
        <v>1483883.3005976609</v>
      </c>
      <c r="F171" s="78">
        <f t="shared" ca="1" si="17"/>
        <v>67289502.194119453</v>
      </c>
    </row>
    <row r="172" spans="1:6">
      <c r="A172" s="37">
        <v>22</v>
      </c>
      <c r="B172" s="38">
        <f t="shared" si="12"/>
        <v>43554</v>
      </c>
      <c r="C172" s="78">
        <f t="shared" ca="1" si="13"/>
        <v>23181999.906130984</v>
      </c>
      <c r="D172" s="103">
        <f t="shared" ca="1" si="14"/>
        <v>22059936.298201595</v>
      </c>
      <c r="E172" s="78">
        <f t="shared" ca="1" si="15"/>
        <v>1122063.6079293892</v>
      </c>
      <c r="F172" s="78">
        <f t="shared" ca="1" si="17"/>
        <v>45229565.895917863</v>
      </c>
    </row>
    <row r="173" spans="1:6">
      <c r="A173" s="37">
        <v>23</v>
      </c>
      <c r="B173" s="38">
        <f t="shared" si="12"/>
        <v>43585</v>
      </c>
      <c r="C173" s="78">
        <f t="shared" ca="1" si="13"/>
        <v>23181999.906130984</v>
      </c>
      <c r="D173" s="103">
        <f t="shared" ca="1" si="14"/>
        <v>22427789.394246876</v>
      </c>
      <c r="E173" s="78">
        <f t="shared" ca="1" si="15"/>
        <v>754210.51188410819</v>
      </c>
      <c r="F173" s="78">
        <f t="shared" ca="1" si="17"/>
        <v>22801776.501670986</v>
      </c>
    </row>
    <row r="174" spans="1:6">
      <c r="A174" s="37">
        <v>24</v>
      </c>
      <c r="B174" s="38">
        <f t="shared" si="12"/>
        <v>43615</v>
      </c>
      <c r="C174" s="78">
        <f t="shared" ca="1" si="13"/>
        <v>23181999.906130984</v>
      </c>
      <c r="D174" s="103">
        <f t="shared" ca="1" si="14"/>
        <v>22801776.501671016</v>
      </c>
      <c r="E174" s="78">
        <f t="shared" ca="1" si="15"/>
        <v>380223.40445996693</v>
      </c>
      <c r="F174" s="78">
        <f t="shared" ca="1" si="17"/>
        <v>-2.9802322387695313E-8</v>
      </c>
    </row>
    <row r="175" spans="1:6">
      <c r="A175" s="37">
        <v>25</v>
      </c>
      <c r="B175" s="38">
        <f t="shared" si="12"/>
        <v>43646</v>
      </c>
      <c r="C175" s="78">
        <f t="shared" ca="1" si="13"/>
        <v>23181999.906130984</v>
      </c>
      <c r="D175" s="103">
        <f t="shared" ca="1" si="14"/>
        <v>23181999.906130984</v>
      </c>
      <c r="E175" s="78">
        <f t="shared" ca="1" si="15"/>
        <v>-4.9695866803328201E-10</v>
      </c>
      <c r="F175" s="78">
        <f t="shared" ca="1" si="17"/>
        <v>-23181999.906131014</v>
      </c>
    </row>
    <row r="176" spans="1:6">
      <c r="A176" s="37">
        <v>26</v>
      </c>
      <c r="B176" s="38">
        <f t="shared" si="12"/>
        <v>43676</v>
      </c>
      <c r="C176" s="78">
        <f t="shared" ca="1" si="13"/>
        <v>23181999.906130984</v>
      </c>
      <c r="D176" s="103">
        <f t="shared" ca="1" si="14"/>
        <v>23568563.598914038</v>
      </c>
      <c r="E176" s="78">
        <f t="shared" ca="1" si="15"/>
        <v>-386563.69278305245</v>
      </c>
      <c r="F176" s="78">
        <f t="shared" ca="1" si="17"/>
        <v>-46750563.505045056</v>
      </c>
    </row>
    <row r="177" spans="1:6">
      <c r="A177" s="37">
        <v>27</v>
      </c>
      <c r="B177" s="38">
        <f t="shared" si="12"/>
        <v>43707</v>
      </c>
      <c r="C177" s="78">
        <f t="shared" ca="1" si="13"/>
        <v>23181999.906130984</v>
      </c>
      <c r="D177" s="103">
        <f t="shared" ca="1" si="14"/>
        <v>23961573.305379391</v>
      </c>
      <c r="E177" s="78">
        <f t="shared" ca="1" si="15"/>
        <v>-779573.39924840769</v>
      </c>
      <c r="F177" s="78">
        <f t="shared" ca="1" si="17"/>
        <v>-70712136.810424447</v>
      </c>
    </row>
    <row r="178" spans="1:6">
      <c r="A178" s="37">
        <v>28</v>
      </c>
      <c r="B178" s="38">
        <f t="shared" si="12"/>
        <v>43738</v>
      </c>
      <c r="C178" s="78">
        <f t="shared" ca="1" si="13"/>
        <v>23181999.906130984</v>
      </c>
      <c r="D178" s="103">
        <f t="shared" ca="1" si="14"/>
        <v>24361136.513874166</v>
      </c>
      <c r="E178" s="78">
        <f t="shared" ca="1" si="15"/>
        <v>-1179136.6077431822</v>
      </c>
      <c r="F178" s="78">
        <f t="shared" ca="1" si="17"/>
        <v>-95073273.32429862</v>
      </c>
    </row>
    <row r="179" spans="1:6">
      <c r="A179" s="37">
        <v>29</v>
      </c>
      <c r="B179" s="38">
        <f t="shared" si="12"/>
        <v>43768</v>
      </c>
      <c r="C179" s="78">
        <f t="shared" ca="1" si="13"/>
        <v>23181999.906130984</v>
      </c>
      <c r="D179" s="103">
        <f t="shared" ca="1" si="14"/>
        <v>24767362.505131491</v>
      </c>
      <c r="E179" s="78">
        <f t="shared" ca="1" si="15"/>
        <v>-1585362.5990005059</v>
      </c>
      <c r="F179" s="78">
        <f t="shared" ca="1" si="17"/>
        <v>-119840635.8294301</v>
      </c>
    </row>
    <row r="180" spans="1:6">
      <c r="A180" s="37">
        <v>30</v>
      </c>
      <c r="B180" s="38">
        <f t="shared" si="12"/>
        <v>43799</v>
      </c>
      <c r="C180" s="78">
        <f t="shared" ca="1" si="13"/>
        <v>23181999.906130984</v>
      </c>
      <c r="D180" s="103">
        <f t="shared" ca="1" si="14"/>
        <v>25180362.382158838</v>
      </c>
      <c r="E180" s="78">
        <f t="shared" ca="1" si="15"/>
        <v>-1998362.4760278556</v>
      </c>
      <c r="F180" s="78">
        <f t="shared" ca="1" si="17"/>
        <v>-145020998.21158895</v>
      </c>
    </row>
    <row r="181" spans="1:6">
      <c r="A181" s="37">
        <v>31</v>
      </c>
      <c r="B181" s="38">
        <f t="shared" si="12"/>
        <v>43829</v>
      </c>
      <c r="C181" s="78">
        <f t="shared" ca="1" si="13"/>
        <v>23181999.906130984</v>
      </c>
      <c r="D181" s="103">
        <f t="shared" ca="1" si="14"/>
        <v>25600249.100624766</v>
      </c>
      <c r="E181" s="78">
        <f t="shared" ca="1" si="15"/>
        <v>-2418249.1944937827</v>
      </c>
      <c r="F181" s="78">
        <f t="shared" ca="1" si="17"/>
        <v>-170621247.31221372</v>
      </c>
    </row>
    <row r="182" spans="1:6">
      <c r="A182" s="37">
        <v>32</v>
      </c>
      <c r="B182" s="38">
        <f t="shared" si="12"/>
        <v>43860</v>
      </c>
      <c r="C182" s="78">
        <f t="shared" ca="1" si="13"/>
        <v>23181999.906130984</v>
      </c>
      <c r="D182" s="103">
        <f t="shared" ca="1" si="14"/>
        <v>26027137.499752328</v>
      </c>
      <c r="E182" s="78">
        <f t="shared" ca="1" si="15"/>
        <v>-2845137.5936213434</v>
      </c>
      <c r="F182" s="78">
        <f t="shared" ca="1" si="17"/>
        <v>-196648384.81196606</v>
      </c>
    </row>
    <row r="183" spans="1:6">
      <c r="A183" s="37">
        <v>33</v>
      </c>
      <c r="B183" s="38">
        <f t="shared" si="12"/>
        <v>43890</v>
      </c>
      <c r="C183" s="78">
        <f t="shared" ca="1" si="13"/>
        <v>23181999.906130984</v>
      </c>
      <c r="D183" s="103">
        <f t="shared" ca="1" si="14"/>
        <v>26461144.333727665</v>
      </c>
      <c r="E183" s="78">
        <f t="shared" ca="1" si="15"/>
        <v>-3279144.4275966822</v>
      </c>
      <c r="F183" s="78">
        <f t="shared" ca="1" si="17"/>
        <v>-223109529.14569372</v>
      </c>
    </row>
    <row r="184" spans="1:6">
      <c r="A184" s="37">
        <v>34</v>
      </c>
      <c r="B184" s="38">
        <f t="shared" si="12"/>
        <v>43920</v>
      </c>
      <c r="C184" s="78">
        <f t="shared" ca="1" si="13"/>
        <v>23181999.906130984</v>
      </c>
      <c r="D184" s="103">
        <f t="shared" ca="1" si="14"/>
        <v>26902388.303632345</v>
      </c>
      <c r="E184" s="78">
        <f t="shared" ca="1" si="15"/>
        <v>-3720388.3975013597</v>
      </c>
      <c r="F184" s="78">
        <f t="shared" ca="1" si="17"/>
        <v>-250011917.44932607</v>
      </c>
    </row>
    <row r="185" spans="1:6">
      <c r="A185" s="37">
        <v>35</v>
      </c>
      <c r="B185" s="38">
        <f t="shared" si="12"/>
        <v>43951</v>
      </c>
      <c r="C185" s="78">
        <f t="shared" ca="1" si="13"/>
        <v>23181999.906130984</v>
      </c>
      <c r="D185" s="103">
        <f t="shared" ca="1" si="14"/>
        <v>27350990.089908142</v>
      </c>
      <c r="E185" s="78">
        <f t="shared" ca="1" si="15"/>
        <v>-4168990.1837771563</v>
      </c>
      <c r="F185" s="78">
        <f t="shared" ca="1" si="17"/>
        <v>-277362907.53923422</v>
      </c>
    </row>
    <row r="186" spans="1:6">
      <c r="A186" s="37">
        <v>36</v>
      </c>
      <c r="B186" s="38">
        <f t="shared" si="12"/>
        <v>43981</v>
      </c>
      <c r="C186" s="78">
        <f t="shared" ca="1" si="13"/>
        <v>23181999.906130984</v>
      </c>
      <c r="D186" s="103">
        <f t="shared" ca="1" si="14"/>
        <v>27807072.385363214</v>
      </c>
      <c r="E186" s="78">
        <f t="shared" ca="1" si="15"/>
        <v>-4625072.4792322312</v>
      </c>
      <c r="F186" s="78">
        <f t="shared" ca="1" si="17"/>
        <v>-305169979.92459744</v>
      </c>
    </row>
    <row r="187" spans="1:6">
      <c r="A187" s="37">
        <v>37</v>
      </c>
      <c r="B187" s="38">
        <f t="shared" si="12"/>
        <v>44012</v>
      </c>
      <c r="C187" s="78">
        <f t="shared" ca="1" si="13"/>
        <v>23181999.906130984</v>
      </c>
      <c r="D187" s="103">
        <f t="shared" ca="1" si="14"/>
        <v>28270759.928728651</v>
      </c>
      <c r="E187" s="78">
        <f t="shared" ca="1" si="15"/>
        <v>-5088760.0225976668</v>
      </c>
      <c r="F187" s="78">
        <f t="shared" ca="1" si="17"/>
        <v>-333440739.85332608</v>
      </c>
    </row>
    <row r="188" spans="1:6">
      <c r="A188" s="37">
        <v>38</v>
      </c>
      <c r="B188" s="38">
        <f t="shared" si="12"/>
        <v>44042</v>
      </c>
      <c r="C188" s="78">
        <f t="shared" ca="1" si="13"/>
        <v>23181999.906130984</v>
      </c>
      <c r="D188" s="103">
        <f t="shared" ca="1" si="14"/>
        <v>28742179.538774557</v>
      </c>
      <c r="E188" s="78">
        <f t="shared" ca="1" si="15"/>
        <v>-5560179.6326435721</v>
      </c>
      <c r="F188" s="78">
        <f t="shared" ca="1" si="17"/>
        <v>-362182919.39210063</v>
      </c>
    </row>
    <row r="189" spans="1:6">
      <c r="A189" s="37">
        <v>39</v>
      </c>
      <c r="B189" s="38">
        <f t="shared" si="12"/>
        <v>44073</v>
      </c>
      <c r="C189" s="78">
        <f t="shared" ca="1" si="13"/>
        <v>23181999.906130984</v>
      </c>
      <c r="D189" s="103">
        <f t="shared" ca="1" si="14"/>
        <v>29221460.148995064</v>
      </c>
      <c r="E189" s="78">
        <f t="shared" ca="1" si="15"/>
        <v>-6039460.2428640779</v>
      </c>
      <c r="F189" s="78">
        <f t="shared" ca="1" si="17"/>
        <v>-391404379.54109567</v>
      </c>
    </row>
    <row r="190" spans="1:6">
      <c r="A190" s="37">
        <v>40</v>
      </c>
      <c r="B190" s="38">
        <f t="shared" si="12"/>
        <v>44104</v>
      </c>
      <c r="C190" s="78">
        <f t="shared" ca="1" si="13"/>
        <v>23181999.906130984</v>
      </c>
      <c r="D190" s="103">
        <f t="shared" ca="1" si="14"/>
        <v>29708732.842871696</v>
      </c>
      <c r="E190" s="78">
        <f t="shared" ca="1" si="15"/>
        <v>-6526732.9367407113</v>
      </c>
      <c r="F190" s="78">
        <f t="shared" ca="1" si="17"/>
        <v>-421113112.3839674</v>
      </c>
    </row>
    <row r="191" spans="1:6">
      <c r="A191" s="37">
        <v>41</v>
      </c>
      <c r="B191" s="38">
        <f t="shared" si="12"/>
        <v>44134</v>
      </c>
      <c r="C191" s="78">
        <f t="shared" ca="1" si="13"/>
        <v>23181999.906130984</v>
      </c>
      <c r="D191" s="103">
        <f t="shared" ca="1" si="14"/>
        <v>30204130.88972478</v>
      </c>
      <c r="E191" s="78">
        <f t="shared" ca="1" si="15"/>
        <v>-7022130.9835937945</v>
      </c>
      <c r="F191" s="78">
        <f t="shared" ca="1" si="17"/>
        <v>-451317243.27369219</v>
      </c>
    </row>
    <row r="192" spans="1:6">
      <c r="A192" s="37">
        <v>42</v>
      </c>
      <c r="B192" s="38">
        <f t="shared" si="12"/>
        <v>44165</v>
      </c>
      <c r="C192" s="78">
        <f t="shared" ca="1" si="13"/>
        <v>23181999.906130984</v>
      </c>
      <c r="D192" s="103">
        <f t="shared" ca="1" si="14"/>
        <v>30707789.781162646</v>
      </c>
      <c r="E192" s="78">
        <f t="shared" ca="1" si="15"/>
        <v>-7525789.8750316612</v>
      </c>
      <c r="F192" s="78">
        <f t="shared" ca="1" si="17"/>
        <v>-482025033.05485481</v>
      </c>
    </row>
    <row r="193" spans="1:6">
      <c r="A193" s="37">
        <v>43</v>
      </c>
      <c r="B193" s="38">
        <f t="shared" si="12"/>
        <v>44195</v>
      </c>
      <c r="C193" s="78">
        <f t="shared" ca="1" si="13"/>
        <v>23181999.906130984</v>
      </c>
      <c r="D193" s="103">
        <f t="shared" ca="1" si="14"/>
        <v>31219847.268138669</v>
      </c>
      <c r="E193" s="78">
        <f t="shared" ca="1" si="15"/>
        <v>-8037847.3620076869</v>
      </c>
      <c r="F193" s="78">
        <f t="shared" ca="1" si="17"/>
        <v>-513244880.32299346</v>
      </c>
    </row>
    <row r="194" spans="1:6">
      <c r="A194" s="37">
        <v>44</v>
      </c>
      <c r="B194" s="38">
        <f t="shared" si="12"/>
        <v>44226</v>
      </c>
      <c r="C194" s="78">
        <f t="shared" ca="1" si="13"/>
        <v>23181999.906130984</v>
      </c>
      <c r="D194" s="103">
        <f t="shared" ca="1" si="14"/>
        <v>31740443.398626223</v>
      </c>
      <c r="E194" s="78">
        <f t="shared" ca="1" si="15"/>
        <v>-8558443.4924952369</v>
      </c>
      <c r="F194" s="78">
        <f t="shared" ca="1" si="17"/>
        <v>-544985323.72161973</v>
      </c>
    </row>
    <row r="195" spans="1:6">
      <c r="A195" s="37">
        <v>45</v>
      </c>
      <c r="B195" s="38">
        <f t="shared" si="12"/>
        <v>44255</v>
      </c>
      <c r="C195" s="78">
        <f t="shared" ca="1" si="13"/>
        <v>23181999.906130984</v>
      </c>
      <c r="D195" s="103">
        <f t="shared" ca="1" si="14"/>
        <v>32269720.555921845</v>
      </c>
      <c r="E195" s="78">
        <f t="shared" ca="1" si="15"/>
        <v>-9087720.6497908607</v>
      </c>
      <c r="F195" s="78">
        <f t="shared" ca="1" si="17"/>
        <v>-577255044.27754152</v>
      </c>
    </row>
    <row r="196" spans="1:6">
      <c r="A196" s="37">
        <v>46</v>
      </c>
      <c r="B196" s="38">
        <f t="shared" si="12"/>
        <v>44285</v>
      </c>
      <c r="C196" s="78">
        <f t="shared" ca="1" si="13"/>
        <v>23181999.906130984</v>
      </c>
      <c r="D196" s="103">
        <f t="shared" ca="1" si="14"/>
        <v>32807823.497587167</v>
      </c>
      <c r="E196" s="78">
        <f t="shared" ca="1" si="15"/>
        <v>-9625823.5914561823</v>
      </c>
      <c r="F196" s="78">
        <f t="shared" ca="1" si="17"/>
        <v>-610062867.77512872</v>
      </c>
    </row>
    <row r="197" spans="1:6">
      <c r="A197" s="37">
        <v>47</v>
      </c>
      <c r="B197" s="38">
        <f t="shared" si="12"/>
        <v>44316</v>
      </c>
      <c r="C197" s="78">
        <f t="shared" ca="1" si="13"/>
        <v>23181999.906130984</v>
      </c>
      <c r="D197" s="103">
        <f t="shared" ca="1" si="14"/>
        <v>33354899.395040162</v>
      </c>
      <c r="E197" s="78">
        <f t="shared" ca="1" si="15"/>
        <v>-10172899.488909179</v>
      </c>
      <c r="F197" s="78">
        <f t="shared" ca="1" si="17"/>
        <v>-643417767.17016888</v>
      </c>
    </row>
    <row r="198" spans="1:6">
      <c r="A198" s="37">
        <v>48</v>
      </c>
      <c r="B198" s="38">
        <f t="shared" si="12"/>
        <v>44346</v>
      </c>
      <c r="C198" s="78">
        <f t="shared" ca="1" si="13"/>
        <v>23181999.906130984</v>
      </c>
      <c r="D198" s="103">
        <f t="shared" ca="1" si="14"/>
        <v>33911097.873806611</v>
      </c>
      <c r="E198" s="78">
        <f t="shared" ca="1" si="15"/>
        <v>-10729097.967675623</v>
      </c>
      <c r="F198" s="78">
        <f t="shared" ca="1" si="17"/>
        <v>-677328865.04397547</v>
      </c>
    </row>
    <row r="199" spans="1:6">
      <c r="A199" s="37">
        <v>49</v>
      </c>
      <c r="B199" s="38">
        <f t="shared" si="12"/>
        <v>44377</v>
      </c>
      <c r="C199" s="78">
        <f t="shared" ca="1" si="13"/>
        <v>23181999.906130984</v>
      </c>
      <c r="D199" s="103">
        <f t="shared" ca="1" si="14"/>
        <v>34476571.054442734</v>
      </c>
      <c r="E199" s="78">
        <f t="shared" ca="1" si="15"/>
        <v>-11294571.148311745</v>
      </c>
      <c r="F199" s="78">
        <f t="shared" ca="1" si="17"/>
        <v>-711805436.09841824</v>
      </c>
    </row>
    <row r="200" spans="1:6">
      <c r="A200" s="37">
        <v>50</v>
      </c>
      <c r="B200" s="38">
        <f t="shared" si="12"/>
        <v>44407</v>
      </c>
      <c r="C200" s="78">
        <f t="shared" ca="1" si="13"/>
        <v>23181999.906130984</v>
      </c>
      <c r="D200" s="103">
        <f t="shared" ca="1" si="14"/>
        <v>35051473.594140261</v>
      </c>
      <c r="E200" s="78">
        <f t="shared" ca="1" si="15"/>
        <v>-11869473.688009279</v>
      </c>
      <c r="F200" s="78">
        <f t="shared" ca="1" si="17"/>
        <v>-746856909.69255853</v>
      </c>
    </row>
    <row r="201" spans="1:6">
      <c r="A201" s="37">
        <v>51</v>
      </c>
      <c r="B201" s="38">
        <f t="shared" si="12"/>
        <v>44438</v>
      </c>
      <c r="C201" s="78">
        <f t="shared" ca="1" si="13"/>
        <v>23181999.906130984</v>
      </c>
      <c r="D201" s="103">
        <f t="shared" ca="1" si="14"/>
        <v>35635962.72902526</v>
      </c>
      <c r="E201" s="78">
        <f t="shared" ca="1" si="15"/>
        <v>-12453962.822894271</v>
      </c>
      <c r="F201" s="78">
        <f t="shared" ca="1" si="17"/>
        <v>-782492872.42158377</v>
      </c>
    </row>
    <row r="202" spans="1:6">
      <c r="A202" s="37">
        <v>52</v>
      </c>
      <c r="B202" s="38">
        <f t="shared" si="12"/>
        <v>44469</v>
      </c>
      <c r="C202" s="78">
        <f t="shared" ca="1" si="13"/>
        <v>23181999.906130984</v>
      </c>
      <c r="D202" s="103">
        <f t="shared" ca="1" si="14"/>
        <v>36230198.317162238</v>
      </c>
      <c r="E202" s="78">
        <f t="shared" ca="1" si="15"/>
        <v>-13048198.411031254</v>
      </c>
      <c r="F202" s="78">
        <f t="shared" ca="1" si="17"/>
        <v>-818723070.73874605</v>
      </c>
    </row>
    <row r="203" spans="1:6">
      <c r="A203" s="37">
        <v>53</v>
      </c>
      <c r="B203" s="38">
        <f t="shared" si="12"/>
        <v>44499</v>
      </c>
      <c r="C203" s="78">
        <f t="shared" ca="1" si="13"/>
        <v>23181999.906130984</v>
      </c>
      <c r="D203" s="103">
        <f t="shared" ca="1" si="14"/>
        <v>36834342.882275477</v>
      </c>
      <c r="E203" s="78">
        <f t="shared" ca="1" si="15"/>
        <v>-13652342.976144489</v>
      </c>
      <c r="F203" s="78">
        <f t="shared" ca="1" si="17"/>
        <v>-855557413.62102151</v>
      </c>
    </row>
    <row r="204" spans="1:6">
      <c r="A204" s="37">
        <v>54</v>
      </c>
      <c r="B204" s="38">
        <f t="shared" si="12"/>
        <v>44530</v>
      </c>
      <c r="C204" s="78">
        <f t="shared" ca="1" si="13"/>
        <v>23181999.906130984</v>
      </c>
      <c r="D204" s="103">
        <f t="shared" ca="1" si="14"/>
        <v>37448561.658199281</v>
      </c>
      <c r="E204" s="78">
        <f t="shared" ca="1" si="15"/>
        <v>-14266561.752068294</v>
      </c>
      <c r="F204" s="78">
        <f t="shared" ca="1" si="17"/>
        <v>-893005975.27922082</v>
      </c>
    </row>
    <row r="205" spans="1:6">
      <c r="A205" s="37">
        <v>55</v>
      </c>
      <c r="B205" s="38">
        <f t="shared" si="12"/>
        <v>44560</v>
      </c>
      <c r="C205" s="78">
        <f t="shared" ca="1" si="13"/>
        <v>23181999.906130984</v>
      </c>
      <c r="D205" s="103">
        <f t="shared" ca="1" si="14"/>
        <v>38073022.634069562</v>
      </c>
      <c r="E205" s="78">
        <f t="shared" ca="1" si="15"/>
        <v>-14891022.727938576</v>
      </c>
      <c r="F205" s="78">
        <f t="shared" ca="1" si="17"/>
        <v>-931078997.91329038</v>
      </c>
    </row>
    <row r="206" spans="1:6">
      <c r="A206" s="37">
        <v>56</v>
      </c>
      <c r="B206" s="38">
        <f t="shared" si="12"/>
        <v>44591</v>
      </c>
      <c r="C206" s="78">
        <f t="shared" ca="1" si="13"/>
        <v>23181999.906130984</v>
      </c>
      <c r="D206" s="103">
        <f t="shared" ca="1" si="14"/>
        <v>38707896.600268923</v>
      </c>
      <c r="E206" s="78">
        <f t="shared" ca="1" si="15"/>
        <v>-15525896.69413794</v>
      </c>
      <c r="F206" s="78">
        <f t="shared" ca="1" si="17"/>
        <v>-969786894.51355934</v>
      </c>
    </row>
    <row r="207" spans="1:6">
      <c r="A207" s="37">
        <v>57</v>
      </c>
      <c r="B207" s="38">
        <f t="shared" si="12"/>
        <v>44620</v>
      </c>
      <c r="C207" s="78">
        <f t="shared" ca="1" si="13"/>
        <v>23181999.906130984</v>
      </c>
      <c r="D207" s="103">
        <f t="shared" ca="1" si="14"/>
        <v>39353357.195137933</v>
      </c>
      <c r="E207" s="78">
        <f t="shared" ca="1" si="15"/>
        <v>-16171357.289006945</v>
      </c>
      <c r="F207" s="78">
        <f t="shared" ca="1" si="17"/>
        <v>-1009140251.7086973</v>
      </c>
    </row>
    <row r="208" spans="1:6">
      <c r="A208" s="37">
        <v>58</v>
      </c>
      <c r="B208" s="38">
        <f t="shared" si="12"/>
        <v>44650</v>
      </c>
      <c r="C208" s="78">
        <f t="shared" ca="1" si="13"/>
        <v>23181999.906130984</v>
      </c>
      <c r="D208" s="103">
        <f t="shared" ca="1" si="14"/>
        <v>40009580.952465251</v>
      </c>
      <c r="E208" s="78">
        <f t="shared" ca="1" si="15"/>
        <v>-16827581.04633427</v>
      </c>
      <c r="F208" s="37">
        <f t="shared" ca="1" si="17"/>
        <v>-1049149832.6611626</v>
      </c>
    </row>
    <row r="209" spans="1:6">
      <c r="A209" s="37">
        <v>59</v>
      </c>
      <c r="B209" s="38">
        <f t="shared" si="12"/>
        <v>44681</v>
      </c>
      <c r="C209" s="78">
        <f t="shared" ca="1" si="13"/>
        <v>23181999.906130984</v>
      </c>
      <c r="D209" s="103">
        <f t="shared" ca="1" si="14"/>
        <v>40676747.349769786</v>
      </c>
      <c r="E209" s="78">
        <f t="shared" ca="1" si="15"/>
        <v>-17494747.443638805</v>
      </c>
      <c r="F209" s="37">
        <f t="shared" ca="1" si="17"/>
        <v>-1089826580.0109324</v>
      </c>
    </row>
    <row r="210" spans="1:6">
      <c r="A210" s="37">
        <v>60</v>
      </c>
      <c r="B210" s="38">
        <f t="shared" si="12"/>
        <v>44711</v>
      </c>
      <c r="C210" s="78">
        <f t="shared" ca="1" si="13"/>
        <v>23181999.906130984</v>
      </c>
      <c r="D210" s="103">
        <f t="shared" ca="1" si="14"/>
        <v>41355038.857387803</v>
      </c>
      <c r="E210" s="78">
        <f t="shared" ca="1" si="15"/>
        <v>-18173038.951256819</v>
      </c>
      <c r="F210" s="37">
        <f t="shared" ca="1" si="17"/>
        <v>-1131181618.8683202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107791608.77312981</v>
      </c>
    </row>
    <row r="214" spans="1:6">
      <c r="A214" s="41" t="s">
        <v>64</v>
      </c>
      <c r="B214" s="94">
        <f ca="1">PMT(B9,B10-B212,-INDIRECT(CONCATENATE("F",216+B212)),0,0)</f>
        <v>25323409.941577613</v>
      </c>
      <c r="D214" s="79" t="s">
        <v>70</v>
      </c>
      <c r="E214" s="44">
        <f ca="1">F216+E213</f>
        <v>531791608.77312982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424000000</v>
      </c>
    </row>
    <row r="217" spans="1:6">
      <c r="A217" s="37">
        <v>1</v>
      </c>
      <c r="B217" s="38">
        <f t="shared" ref="B217:B276" si="18">EDATE($B$7,$B$6*A217)</f>
        <v>42916</v>
      </c>
      <c r="C217" s="37">
        <f>IF($B$212&gt;=$A217,0,$B$214)</f>
        <v>0</v>
      </c>
      <c r="D217" s="37">
        <f t="shared" ref="D217:D276" si="19">C217-E217</f>
        <v>-7070270.3133333344</v>
      </c>
      <c r="E217" s="37">
        <f t="shared" ref="E217:E276" si="20">F216*$B$9</f>
        <v>7070270.3133333344</v>
      </c>
      <c r="F217" s="37">
        <f t="shared" ref="F217:F228" si="21">F216-D217</f>
        <v>431070270.31333333</v>
      </c>
    </row>
    <row r="218" spans="1:6">
      <c r="A218" s="37">
        <v>2</v>
      </c>
      <c r="B218" s="38">
        <f t="shared" si="18"/>
        <v>42946</v>
      </c>
      <c r="C218" s="37">
        <f t="shared" ref="C218:C276" si="22">IF($B$212&gt;=$A218,0,$B$214)</f>
        <v>0</v>
      </c>
      <c r="D218" s="37">
        <f t="shared" si="19"/>
        <v>-7188168.2432946609</v>
      </c>
      <c r="E218" s="37">
        <f t="shared" si="20"/>
        <v>7188168.2432946609</v>
      </c>
      <c r="F218" s="37">
        <f t="shared" si="21"/>
        <v>438258438.55662799</v>
      </c>
    </row>
    <row r="219" spans="1:6">
      <c r="A219" s="37">
        <v>3</v>
      </c>
      <c r="B219" s="38">
        <f t="shared" si="18"/>
        <v>42977</v>
      </c>
      <c r="C219" s="37">
        <f t="shared" si="22"/>
        <v>0</v>
      </c>
      <c r="D219" s="37">
        <f t="shared" si="19"/>
        <v>-7308032.1407894995</v>
      </c>
      <c r="E219" s="37">
        <f t="shared" si="20"/>
        <v>7308032.1407894995</v>
      </c>
      <c r="F219" s="37">
        <f t="shared" si="21"/>
        <v>445566470.6974175</v>
      </c>
    </row>
    <row r="220" spans="1:6">
      <c r="A220" s="37">
        <v>4</v>
      </c>
      <c r="B220" s="38">
        <f t="shared" si="18"/>
        <v>43008</v>
      </c>
      <c r="C220" s="37">
        <f t="shared" ca="1" si="22"/>
        <v>25323409.941577613</v>
      </c>
      <c r="D220" s="37">
        <f t="shared" ca="1" si="19"/>
        <v>17893515.152925119</v>
      </c>
      <c r="E220" s="37">
        <f t="shared" si="20"/>
        <v>7429894.7886524945</v>
      </c>
      <c r="F220" s="37">
        <f t="shared" ca="1" si="21"/>
        <v>427672955.54449236</v>
      </c>
    </row>
    <row r="221" spans="1:6">
      <c r="A221" s="37">
        <v>5</v>
      </c>
      <c r="B221" s="38">
        <f t="shared" si="18"/>
        <v>43038</v>
      </c>
      <c r="C221" s="37">
        <f t="shared" ca="1" si="22"/>
        <v>25323409.941577613</v>
      </c>
      <c r="D221" s="37">
        <f t="shared" ca="1" si="19"/>
        <v>18191892.485441409</v>
      </c>
      <c r="E221" s="37">
        <f t="shared" ca="1" si="20"/>
        <v>7131517.4561362052</v>
      </c>
      <c r="F221" s="37">
        <f t="shared" ca="1" si="21"/>
        <v>409481063.05905098</v>
      </c>
    </row>
    <row r="222" spans="1:6">
      <c r="A222" s="37">
        <v>6</v>
      </c>
      <c r="B222" s="38">
        <f t="shared" si="18"/>
        <v>43069</v>
      </c>
      <c r="C222" s="37">
        <f t="shared" ca="1" si="22"/>
        <v>25323409.941577613</v>
      </c>
      <c r="D222" s="37">
        <f t="shared" ca="1" si="19"/>
        <v>18495245.309458315</v>
      </c>
      <c r="E222" s="37">
        <f t="shared" ca="1" si="20"/>
        <v>6828164.6321192998</v>
      </c>
      <c r="F222" s="37">
        <f t="shared" ca="1" si="21"/>
        <v>390985817.74959266</v>
      </c>
    </row>
    <row r="223" spans="1:6">
      <c r="A223" s="37">
        <v>7</v>
      </c>
      <c r="B223" s="38">
        <f t="shared" si="18"/>
        <v>43099</v>
      </c>
      <c r="C223" s="37">
        <f t="shared" ca="1" si="22"/>
        <v>25323409.941577613</v>
      </c>
      <c r="D223" s="37">
        <f t="shared" ca="1" si="19"/>
        <v>18803656.592121713</v>
      </c>
      <c r="E223" s="37">
        <f t="shared" ca="1" si="20"/>
        <v>6519753.3494559014</v>
      </c>
      <c r="F223" s="37">
        <f t="shared" ca="1" si="21"/>
        <v>372182161.15747094</v>
      </c>
    </row>
    <row r="224" spans="1:6">
      <c r="A224" s="37">
        <v>8</v>
      </c>
      <c r="B224" s="38">
        <f t="shared" si="18"/>
        <v>43130</v>
      </c>
      <c r="C224" s="37">
        <f t="shared" ca="1" si="22"/>
        <v>25323409.941577613</v>
      </c>
      <c r="D224" s="37">
        <f t="shared" ca="1" si="19"/>
        <v>19117210.684068393</v>
      </c>
      <c r="E224" s="37">
        <f t="shared" ca="1" si="20"/>
        <v>6206199.2575092204</v>
      </c>
      <c r="F224" s="37">
        <f t="shared" ca="1" si="21"/>
        <v>353064950.47340256</v>
      </c>
    </row>
    <row r="225" spans="1:6">
      <c r="A225" s="37">
        <v>9</v>
      </c>
      <c r="B225" s="38">
        <f t="shared" si="18"/>
        <v>43159</v>
      </c>
      <c r="C225" s="37">
        <f t="shared" ca="1" si="22"/>
        <v>25323409.941577613</v>
      </c>
      <c r="D225" s="37">
        <f t="shared" ca="1" si="19"/>
        <v>19435993.342496004</v>
      </c>
      <c r="E225" s="37">
        <f t="shared" ca="1" si="20"/>
        <v>5887416.5990816085</v>
      </c>
      <c r="F225" s="37">
        <f t="shared" ca="1" si="21"/>
        <v>333628957.13090658</v>
      </c>
    </row>
    <row r="226" spans="1:6">
      <c r="A226" s="37">
        <v>10</v>
      </c>
      <c r="B226" s="38">
        <f t="shared" si="18"/>
        <v>43189</v>
      </c>
      <c r="C226" s="37">
        <f t="shared" ca="1" si="22"/>
        <v>25323409.941577613</v>
      </c>
      <c r="D226" s="37">
        <f t="shared" ca="1" si="19"/>
        <v>19760091.754617687</v>
      </c>
      <c r="E226" s="37">
        <f t="shared" ca="1" si="20"/>
        <v>5563318.1869599251</v>
      </c>
      <c r="F226" s="37">
        <f t="shared" ca="1" si="21"/>
        <v>313868865.37628889</v>
      </c>
    </row>
    <row r="227" spans="1:6">
      <c r="A227" s="37">
        <v>11</v>
      </c>
      <c r="B227" s="38">
        <f t="shared" si="18"/>
        <v>43220</v>
      </c>
      <c r="C227" s="37">
        <f t="shared" ca="1" si="22"/>
        <v>25323409.941577613</v>
      </c>
      <c r="D227" s="37">
        <f t="shared" ca="1" si="19"/>
        <v>20089594.561507821</v>
      </c>
      <c r="E227" s="37">
        <f t="shared" ca="1" si="20"/>
        <v>5233815.3800697923</v>
      </c>
      <c r="F227" s="37">
        <f t="shared" ca="1" si="21"/>
        <v>293779270.81478107</v>
      </c>
    </row>
    <row r="228" spans="1:6">
      <c r="A228" s="37">
        <v>12</v>
      </c>
      <c r="B228" s="38">
        <f t="shared" si="18"/>
        <v>43250</v>
      </c>
      <c r="C228" s="37">
        <f t="shared" ca="1" si="22"/>
        <v>25323409.941577613</v>
      </c>
      <c r="D228" s="37">
        <f t="shared" ca="1" si="19"/>
        <v>20424591.882345393</v>
      </c>
      <c r="E228" s="37">
        <f t="shared" ca="1" si="20"/>
        <v>4898818.0592322182</v>
      </c>
      <c r="F228" s="37">
        <f t="shared" ca="1" si="21"/>
        <v>273354678.93243569</v>
      </c>
    </row>
    <row r="229" spans="1:6">
      <c r="A229" s="37">
        <v>13</v>
      </c>
      <c r="B229" s="38">
        <f t="shared" si="18"/>
        <v>43281</v>
      </c>
      <c r="C229" s="37">
        <f t="shared" ca="1" si="22"/>
        <v>25323409.941577613</v>
      </c>
      <c r="D229" s="37">
        <f t="shared" ca="1" si="19"/>
        <v>20765175.339061659</v>
      </c>
      <c r="E229" s="37">
        <f t="shared" ca="1" si="20"/>
        <v>4558234.6025159555</v>
      </c>
      <c r="F229" s="37">
        <f t="shared" ref="F229:F276" ca="1" si="23">F228-D229</f>
        <v>252589503.59337404</v>
      </c>
    </row>
    <row r="230" spans="1:6">
      <c r="A230" s="37">
        <v>14</v>
      </c>
      <c r="B230" s="38">
        <f t="shared" si="18"/>
        <v>43311</v>
      </c>
      <c r="C230" s="37">
        <f t="shared" ca="1" si="22"/>
        <v>25323409.941577613</v>
      </c>
      <c r="D230" s="37">
        <f t="shared" ca="1" si="19"/>
        <v>21111438.081398755</v>
      </c>
      <c r="E230" s="37">
        <f t="shared" ca="1" si="20"/>
        <v>4211971.860178859</v>
      </c>
      <c r="F230" s="37">
        <f t="shared" ca="1" si="23"/>
        <v>231478065.51197529</v>
      </c>
    </row>
    <row r="231" spans="1:6">
      <c r="A231" s="37">
        <v>15</v>
      </c>
      <c r="B231" s="38">
        <f t="shared" si="18"/>
        <v>43342</v>
      </c>
      <c r="C231" s="37">
        <f t="shared" ca="1" si="22"/>
        <v>25323409.941577613</v>
      </c>
      <c r="D231" s="37">
        <f t="shared" ca="1" si="19"/>
        <v>21463474.81238623</v>
      </c>
      <c r="E231" s="37">
        <f t="shared" ca="1" si="20"/>
        <v>3859935.1291913856</v>
      </c>
      <c r="F231" s="37">
        <f t="shared" ca="1" si="23"/>
        <v>210014590.69958907</v>
      </c>
    </row>
    <row r="232" spans="1:6">
      <c r="A232" s="37">
        <v>16</v>
      </c>
      <c r="B232" s="38">
        <f t="shared" si="18"/>
        <v>43373</v>
      </c>
      <c r="C232" s="37">
        <f t="shared" ca="1" si="22"/>
        <v>25323409.941577613</v>
      </c>
      <c r="D232" s="37">
        <f t="shared" ca="1" si="19"/>
        <v>21821381.814242341</v>
      </c>
      <c r="E232" s="37">
        <f t="shared" ca="1" si="20"/>
        <v>3502028.1273352727</v>
      </c>
      <c r="F232" s="37">
        <f t="shared" ca="1" si="23"/>
        <v>188193208.88534674</v>
      </c>
    </row>
    <row r="233" spans="1:6">
      <c r="A233" s="37">
        <v>17</v>
      </c>
      <c r="B233" s="38">
        <f t="shared" si="18"/>
        <v>43403</v>
      </c>
      <c r="C233" s="37">
        <f t="shared" ca="1" si="22"/>
        <v>25323409.941577613</v>
      </c>
      <c r="D233" s="37">
        <f t="shared" ca="1" si="19"/>
        <v>22185256.974707317</v>
      </c>
      <c r="E233" s="37">
        <f t="shared" ca="1" si="20"/>
        <v>3138152.9668702972</v>
      </c>
      <c r="F233" s="37">
        <f t="shared" ca="1" si="23"/>
        <v>166007951.91063944</v>
      </c>
    </row>
    <row r="234" spans="1:6">
      <c r="A234" s="37">
        <v>18</v>
      </c>
      <c r="B234" s="38">
        <f t="shared" si="18"/>
        <v>43434</v>
      </c>
      <c r="C234" s="37">
        <f t="shared" ca="1" si="22"/>
        <v>25323409.941577613</v>
      </c>
      <c r="D234" s="37">
        <f t="shared" ca="1" si="19"/>
        <v>22555199.813815676</v>
      </c>
      <c r="E234" s="37">
        <f t="shared" ca="1" si="20"/>
        <v>2768210.1277619381</v>
      </c>
      <c r="F234" s="37">
        <f t="shared" ca="1" si="23"/>
        <v>143452752.09682375</v>
      </c>
    </row>
    <row r="235" spans="1:6">
      <c r="A235" s="37">
        <v>19</v>
      </c>
      <c r="B235" s="38">
        <f t="shared" si="18"/>
        <v>43464</v>
      </c>
      <c r="C235" s="37">
        <f t="shared" ca="1" si="22"/>
        <v>25323409.941577613</v>
      </c>
      <c r="D235" s="37">
        <f t="shared" ca="1" si="19"/>
        <v>22931311.511115022</v>
      </c>
      <c r="E235" s="37">
        <f t="shared" ca="1" si="20"/>
        <v>2392098.4304625923</v>
      </c>
      <c r="F235" s="37">
        <f t="shared" ca="1" si="23"/>
        <v>120521440.58570874</v>
      </c>
    </row>
    <row r="236" spans="1:6">
      <c r="A236" s="37">
        <v>20</v>
      </c>
      <c r="B236" s="38">
        <f t="shared" si="18"/>
        <v>43495</v>
      </c>
      <c r="C236" s="37">
        <f t="shared" ca="1" si="22"/>
        <v>25323409.941577613</v>
      </c>
      <c r="D236" s="37">
        <f t="shared" ca="1" si="19"/>
        <v>23313694.933338691</v>
      </c>
      <c r="E236" s="37">
        <f t="shared" ca="1" si="20"/>
        <v>2009715.008238924</v>
      </c>
      <c r="F236" s="37">
        <f t="shared" ca="1" si="23"/>
        <v>97207745.652370051</v>
      </c>
    </row>
    <row r="237" spans="1:6">
      <c r="A237" s="37">
        <v>21</v>
      </c>
      <c r="B237" s="38">
        <f t="shared" si="18"/>
        <v>43524</v>
      </c>
      <c r="C237" s="37">
        <f t="shared" ca="1" si="22"/>
        <v>25323409.941577613</v>
      </c>
      <c r="D237" s="37">
        <f t="shared" ca="1" si="19"/>
        <v>23702454.662539855</v>
      </c>
      <c r="E237" s="37">
        <f t="shared" ca="1" si="20"/>
        <v>1620955.279037758</v>
      </c>
      <c r="F237" s="37">
        <f t="shared" ca="1" si="23"/>
        <v>73505290.989830196</v>
      </c>
    </row>
    <row r="238" spans="1:6">
      <c r="A238" s="37">
        <v>22</v>
      </c>
      <c r="B238" s="38">
        <f t="shared" si="18"/>
        <v>43554</v>
      </c>
      <c r="C238" s="37">
        <f t="shared" ca="1" si="22"/>
        <v>25323409.941577613</v>
      </c>
      <c r="D238" s="37">
        <f t="shared" ca="1" si="19"/>
        <v>24097697.024694771</v>
      </c>
      <c r="E238" s="37">
        <f t="shared" ca="1" si="20"/>
        <v>1225712.9168828411</v>
      </c>
      <c r="F238" s="37">
        <f t="shared" ca="1" si="23"/>
        <v>49407593.965135425</v>
      </c>
    </row>
    <row r="239" spans="1:6">
      <c r="A239" s="37">
        <v>23</v>
      </c>
      <c r="B239" s="38">
        <f t="shared" si="18"/>
        <v>43585</v>
      </c>
      <c r="C239" s="37">
        <f t="shared" ca="1" si="22"/>
        <v>25323409.941577613</v>
      </c>
      <c r="D239" s="37">
        <f t="shared" ca="1" si="19"/>
        <v>24499530.118782982</v>
      </c>
      <c r="E239" s="37">
        <f t="shared" ca="1" si="20"/>
        <v>823879.82279463252</v>
      </c>
      <c r="F239" s="37">
        <f t="shared" ca="1" si="23"/>
        <v>24908063.846352443</v>
      </c>
    </row>
    <row r="240" spans="1:6">
      <c r="A240" s="37">
        <v>24</v>
      </c>
      <c r="B240" s="38">
        <f t="shared" si="18"/>
        <v>43615</v>
      </c>
      <c r="C240" s="37">
        <f t="shared" ca="1" si="22"/>
        <v>25323409.941577613</v>
      </c>
      <c r="D240" s="37">
        <f t="shared" ca="1" si="19"/>
        <v>24908063.846352432</v>
      </c>
      <c r="E240" s="37">
        <f t="shared" ca="1" si="20"/>
        <v>415346.09522518155</v>
      </c>
      <c r="F240" s="37">
        <f t="shared" ca="1" si="23"/>
        <v>0</v>
      </c>
    </row>
    <row r="241" spans="1:6">
      <c r="A241" s="37">
        <v>25</v>
      </c>
      <c r="B241" s="38">
        <f t="shared" si="18"/>
        <v>43646</v>
      </c>
      <c r="C241" s="37">
        <f t="shared" ca="1" si="22"/>
        <v>25323409.941577613</v>
      </c>
      <c r="D241" s="37">
        <f t="shared" ca="1" si="19"/>
        <v>25323409.941577613</v>
      </c>
      <c r="E241" s="37">
        <f t="shared" ca="1" si="20"/>
        <v>0</v>
      </c>
      <c r="F241" s="37">
        <f t="shared" ca="1" si="23"/>
        <v>-25323409.941577613</v>
      </c>
    </row>
    <row r="242" spans="1:6">
      <c r="A242" s="37">
        <v>26</v>
      </c>
      <c r="B242" s="38">
        <f t="shared" si="18"/>
        <v>43676</v>
      </c>
      <c r="C242" s="37">
        <f t="shared" ca="1" si="22"/>
        <v>25323409.941577613</v>
      </c>
      <c r="D242" s="37">
        <f t="shared" ca="1" si="19"/>
        <v>25745682.001818903</v>
      </c>
      <c r="E242" s="37">
        <f t="shared" ca="1" si="20"/>
        <v>-422272.06024128874</v>
      </c>
      <c r="F242" s="37">
        <f t="shared" ca="1" si="23"/>
        <v>-51069091.943396516</v>
      </c>
    </row>
    <row r="243" spans="1:6">
      <c r="A243" s="37">
        <v>27</v>
      </c>
      <c r="B243" s="38">
        <f t="shared" si="18"/>
        <v>43707</v>
      </c>
      <c r="C243" s="37">
        <f t="shared" ca="1" si="22"/>
        <v>25323409.941577613</v>
      </c>
      <c r="D243" s="37">
        <f t="shared" ca="1" si="19"/>
        <v>26174995.518691499</v>
      </c>
      <c r="E243" s="37">
        <f t="shared" ca="1" si="20"/>
        <v>-851585.57711388427</v>
      </c>
      <c r="F243" s="37">
        <f t="shared" ca="1" si="23"/>
        <v>-77244087.462088019</v>
      </c>
    </row>
    <row r="244" spans="1:6">
      <c r="A244" s="37">
        <v>28</v>
      </c>
      <c r="B244" s="38">
        <f t="shared" si="18"/>
        <v>43738</v>
      </c>
      <c r="C244" s="37">
        <f t="shared" ca="1" si="22"/>
        <v>25323409.941577613</v>
      </c>
      <c r="D244" s="37">
        <f t="shared" ca="1" si="19"/>
        <v>26611467.909652434</v>
      </c>
      <c r="E244" s="37">
        <f t="shared" ca="1" si="20"/>
        <v>-1288057.9680748219</v>
      </c>
      <c r="F244" s="37">
        <f t="shared" ca="1" si="23"/>
        <v>-103855555.37174046</v>
      </c>
    </row>
    <row r="245" spans="1:6">
      <c r="A245" s="37">
        <v>29</v>
      </c>
      <c r="B245" s="38">
        <f t="shared" si="18"/>
        <v>43768</v>
      </c>
      <c r="C245" s="37">
        <f t="shared" ca="1" si="22"/>
        <v>25323409.941577613</v>
      </c>
      <c r="D245" s="37">
        <f t="shared" ca="1" si="19"/>
        <v>27055218.550114319</v>
      </c>
      <c r="E245" s="37">
        <f t="shared" ca="1" si="20"/>
        <v>-1731808.6085367049</v>
      </c>
      <c r="F245" s="37">
        <f t="shared" ca="1" si="23"/>
        <v>-130910773.92185478</v>
      </c>
    </row>
    <row r="246" spans="1:6">
      <c r="A246" s="37">
        <v>30</v>
      </c>
      <c r="B246" s="38">
        <f t="shared" si="18"/>
        <v>43799</v>
      </c>
      <c r="C246" s="37">
        <f t="shared" ca="1" si="22"/>
        <v>25323409.941577613</v>
      </c>
      <c r="D246" s="37">
        <f t="shared" ca="1" si="19"/>
        <v>27506368.80609455</v>
      </c>
      <c r="E246" s="37">
        <f t="shared" ca="1" si="20"/>
        <v>-2182958.8645169372</v>
      </c>
      <c r="F246" s="37">
        <f t="shared" ca="1" si="23"/>
        <v>-158417142.72794932</v>
      </c>
    </row>
    <row r="247" spans="1:6">
      <c r="A247" s="37">
        <v>31</v>
      </c>
      <c r="B247" s="38">
        <f t="shared" si="18"/>
        <v>43829</v>
      </c>
      <c r="C247" s="37">
        <f t="shared" ca="1" si="22"/>
        <v>25323409.941577613</v>
      </c>
      <c r="D247" s="37">
        <f t="shared" ca="1" si="19"/>
        <v>27965042.067409005</v>
      </c>
      <c r="E247" s="37">
        <f t="shared" ca="1" si="20"/>
        <v>-2641632.1258313907</v>
      </c>
      <c r="F247" s="37">
        <f t="shared" ca="1" si="23"/>
        <v>-186382184.79535833</v>
      </c>
    </row>
    <row r="248" spans="1:6">
      <c r="A248" s="37">
        <v>32</v>
      </c>
      <c r="B248" s="38">
        <f t="shared" si="18"/>
        <v>43860</v>
      </c>
      <c r="C248" s="37">
        <f t="shared" ca="1" si="22"/>
        <v>25323409.941577613</v>
      </c>
      <c r="D248" s="37">
        <f t="shared" ca="1" si="19"/>
        <v>28431363.781419192</v>
      </c>
      <c r="E248" s="37">
        <f t="shared" ca="1" si="20"/>
        <v>-3107953.8398415791</v>
      </c>
      <c r="F248" s="37">
        <f t="shared" ca="1" si="23"/>
        <v>-214813548.57677752</v>
      </c>
    </row>
    <row r="249" spans="1:6">
      <c r="A249" s="37">
        <v>33</v>
      </c>
      <c r="B249" s="38">
        <f t="shared" si="18"/>
        <v>43890</v>
      </c>
      <c r="C249" s="37">
        <f t="shared" ca="1" si="22"/>
        <v>25323409.941577613</v>
      </c>
      <c r="D249" s="37">
        <f t="shared" ca="1" si="19"/>
        <v>28905461.487342186</v>
      </c>
      <c r="E249" s="37">
        <f t="shared" ca="1" si="20"/>
        <v>-3582051.5457645711</v>
      </c>
      <c r="F249" s="37">
        <f t="shared" ca="1" si="23"/>
        <v>-243719010.0641197</v>
      </c>
    </row>
    <row r="250" spans="1:6">
      <c r="A250" s="37">
        <v>34</v>
      </c>
      <c r="B250" s="38">
        <f t="shared" si="18"/>
        <v>43920</v>
      </c>
      <c r="C250" s="37">
        <f t="shared" ca="1" si="22"/>
        <v>25323409.941577613</v>
      </c>
      <c r="D250" s="37">
        <f t="shared" ca="1" si="19"/>
        <v>29387464.851132646</v>
      </c>
      <c r="E250" s="37">
        <f t="shared" ca="1" si="20"/>
        <v>-4064054.9095550319</v>
      </c>
      <c r="F250" s="37">
        <f t="shared" ca="1" si="23"/>
        <v>-273106474.91525233</v>
      </c>
    </row>
    <row r="251" spans="1:6">
      <c r="A251" s="37">
        <v>35</v>
      </c>
      <c r="B251" s="38">
        <f t="shared" si="18"/>
        <v>43951</v>
      </c>
      <c r="C251" s="37">
        <f t="shared" ca="1" si="22"/>
        <v>25323409.941577613</v>
      </c>
      <c r="D251" s="37">
        <f t="shared" ca="1" si="19"/>
        <v>29877505.700946536</v>
      </c>
      <c r="E251" s="37">
        <f t="shared" ca="1" si="20"/>
        <v>-4554095.7593689235</v>
      </c>
      <c r="F251" s="37">
        <f t="shared" ca="1" si="23"/>
        <v>-302983980.61619884</v>
      </c>
    </row>
    <row r="252" spans="1:6">
      <c r="A252" s="37">
        <v>36</v>
      </c>
      <c r="B252" s="38">
        <f t="shared" si="18"/>
        <v>43981</v>
      </c>
      <c r="C252" s="37">
        <f t="shared" ca="1" si="22"/>
        <v>25323409.941577613</v>
      </c>
      <c r="D252" s="37">
        <f t="shared" ca="1" si="19"/>
        <v>30375718.063196182</v>
      </c>
      <c r="E252" s="37">
        <f t="shared" ca="1" si="20"/>
        <v>-5052308.121618568</v>
      </c>
      <c r="F252" s="37">
        <f t="shared" ca="1" si="23"/>
        <v>-333359698.67939502</v>
      </c>
    </row>
    <row r="253" spans="1:6">
      <c r="A253" s="37">
        <v>37</v>
      </c>
      <c r="B253" s="38">
        <f t="shared" si="18"/>
        <v>44012</v>
      </c>
      <c r="C253" s="37">
        <f t="shared" ca="1" si="22"/>
        <v>25323409.941577613</v>
      </c>
      <c r="D253" s="37">
        <f t="shared" ca="1" si="19"/>
        <v>30882238.199206557</v>
      </c>
      <c r="E253" s="37">
        <f t="shared" ca="1" si="20"/>
        <v>-5558828.2576289438</v>
      </c>
      <c r="F253" s="37">
        <f t="shared" ca="1" si="23"/>
        <v>-364241936.87860155</v>
      </c>
    </row>
    <row r="254" spans="1:6">
      <c r="A254" s="37">
        <v>38</v>
      </c>
      <c r="B254" s="38">
        <f t="shared" si="18"/>
        <v>44042</v>
      </c>
      <c r="C254" s="37">
        <f t="shared" ca="1" si="22"/>
        <v>25323409.941577613</v>
      </c>
      <c r="D254" s="37">
        <f t="shared" ca="1" si="19"/>
        <v>31397204.642482828</v>
      </c>
      <c r="E254" s="37">
        <f t="shared" ca="1" si="20"/>
        <v>-6073794.7009052141</v>
      </c>
      <c r="F254" s="37">
        <f t="shared" ca="1" si="23"/>
        <v>-395639141.52108437</v>
      </c>
    </row>
    <row r="255" spans="1:6">
      <c r="A255" s="37">
        <v>39</v>
      </c>
      <c r="B255" s="38">
        <f t="shared" si="18"/>
        <v>44073</v>
      </c>
      <c r="C255" s="37">
        <f t="shared" ca="1" si="22"/>
        <v>25323409.941577613</v>
      </c>
      <c r="D255" s="37">
        <f t="shared" ca="1" si="19"/>
        <v>31920758.236599334</v>
      </c>
      <c r="E255" s="37">
        <f t="shared" ca="1" si="20"/>
        <v>-6597348.2950217184</v>
      </c>
      <c r="F255" s="37">
        <f t="shared" ca="1" si="23"/>
        <v>-427559899.75768369</v>
      </c>
    </row>
    <row r="256" spans="1:6">
      <c r="A256" s="37">
        <v>40</v>
      </c>
      <c r="B256" s="38">
        <f t="shared" si="18"/>
        <v>44104</v>
      </c>
      <c r="C256" s="37">
        <f t="shared" ca="1" si="22"/>
        <v>25323409.941577613</v>
      </c>
      <c r="D256" s="37">
        <f t="shared" ca="1" si="19"/>
        <v>32453042.173720367</v>
      </c>
      <c r="E256" s="37">
        <f t="shared" ca="1" si="20"/>
        <v>-7129632.232142753</v>
      </c>
      <c r="F256" s="37">
        <f t="shared" ca="1" si="23"/>
        <v>-460012941.93140405</v>
      </c>
    </row>
    <row r="257" spans="1:6">
      <c r="A257" s="37">
        <v>41</v>
      </c>
      <c r="B257" s="38">
        <f t="shared" si="18"/>
        <v>44134</v>
      </c>
      <c r="C257" s="37">
        <f t="shared" ca="1" si="22"/>
        <v>25323409.941577613</v>
      </c>
      <c r="D257" s="37">
        <f t="shared" ca="1" si="19"/>
        <v>32994202.033763312</v>
      </c>
      <c r="E257" s="37">
        <f t="shared" ca="1" si="20"/>
        <v>-7670792.0921857003</v>
      </c>
      <c r="F257" s="37">
        <f t="shared" ca="1" si="23"/>
        <v>-493007143.96516734</v>
      </c>
    </row>
    <row r="258" spans="1:6">
      <c r="A258" s="37">
        <v>42</v>
      </c>
      <c r="B258" s="38">
        <f t="shared" si="18"/>
        <v>44165</v>
      </c>
      <c r="C258" s="37">
        <f t="shared" ca="1" si="22"/>
        <v>25323409.941577613</v>
      </c>
      <c r="D258" s="37">
        <f t="shared" ca="1" si="19"/>
        <v>33544385.82421482</v>
      </c>
      <c r="E258" s="37">
        <f t="shared" ca="1" si="20"/>
        <v>-8220975.8826372074</v>
      </c>
      <c r="F258" s="37">
        <f t="shared" ca="1" si="23"/>
        <v>-526551529.78938216</v>
      </c>
    </row>
    <row r="259" spans="1:6">
      <c r="A259" s="37">
        <v>43</v>
      </c>
      <c r="B259" s="38">
        <f t="shared" si="18"/>
        <v>44195</v>
      </c>
      <c r="C259" s="37">
        <f t="shared" ca="1" si="22"/>
        <v>25323409.941577613</v>
      </c>
      <c r="D259" s="37">
        <f t="shared" ca="1" si="19"/>
        <v>34103744.020610921</v>
      </c>
      <c r="E259" s="37">
        <f t="shared" ca="1" si="20"/>
        <v>-8780334.0790333059</v>
      </c>
      <c r="F259" s="37">
        <f t="shared" ca="1" si="23"/>
        <v>-560655273.80999303</v>
      </c>
    </row>
    <row r="260" spans="1:6">
      <c r="A260" s="37">
        <v>44</v>
      </c>
      <c r="B260" s="38">
        <f t="shared" si="18"/>
        <v>44226</v>
      </c>
      <c r="C260" s="37">
        <f t="shared" ca="1" si="22"/>
        <v>25323409.941577613</v>
      </c>
      <c r="D260" s="37">
        <f t="shared" ca="1" si="19"/>
        <v>34672429.607692152</v>
      </c>
      <c r="E260" s="37">
        <f t="shared" ca="1" si="20"/>
        <v>-9349019.6661145408</v>
      </c>
      <c r="F260" s="37">
        <f t="shared" ca="1" si="23"/>
        <v>-595327703.41768515</v>
      </c>
    </row>
    <row r="261" spans="1:6">
      <c r="A261" s="37">
        <v>45</v>
      </c>
      <c r="B261" s="38">
        <f t="shared" si="18"/>
        <v>44255</v>
      </c>
      <c r="C261" s="37">
        <f t="shared" ca="1" si="22"/>
        <v>25323409.941577613</v>
      </c>
      <c r="D261" s="37">
        <f t="shared" ca="1" si="19"/>
        <v>35250598.121244997</v>
      </c>
      <c r="E261" s="37">
        <f t="shared" ca="1" si="20"/>
        <v>-9927188.1796673853</v>
      </c>
      <c r="F261" s="37">
        <f t="shared" ca="1" si="23"/>
        <v>-630578301.53893018</v>
      </c>
    </row>
    <row r="262" spans="1:6">
      <c r="A262" s="37">
        <v>46</v>
      </c>
      <c r="B262" s="38">
        <f t="shared" si="18"/>
        <v>44285</v>
      </c>
      <c r="C262" s="37">
        <f t="shared" ca="1" si="22"/>
        <v>25323409.941577613</v>
      </c>
      <c r="D262" s="37">
        <f t="shared" ca="1" si="19"/>
        <v>35838407.690640949</v>
      </c>
      <c r="E262" s="37">
        <f t="shared" ca="1" si="20"/>
        <v>-10514997.749063333</v>
      </c>
      <c r="F262" s="37">
        <f t="shared" ca="1" si="23"/>
        <v>-666416709.2295711</v>
      </c>
    </row>
    <row r="263" spans="1:6">
      <c r="A263" s="37">
        <v>47</v>
      </c>
      <c r="B263" s="38">
        <f t="shared" si="18"/>
        <v>44316</v>
      </c>
      <c r="C263" s="37">
        <f t="shared" ca="1" si="22"/>
        <v>25323409.941577613</v>
      </c>
      <c r="D263" s="37">
        <f t="shared" ca="1" si="19"/>
        <v>36436019.082084991</v>
      </c>
      <c r="E263" s="37">
        <f t="shared" ca="1" si="20"/>
        <v>-11112609.14050738</v>
      </c>
      <c r="F263" s="37">
        <f t="shared" ca="1" si="23"/>
        <v>-702852728.31165612</v>
      </c>
    </row>
    <row r="264" spans="1:6">
      <c r="A264" s="37">
        <v>48</v>
      </c>
      <c r="B264" s="38">
        <f t="shared" si="18"/>
        <v>44346</v>
      </c>
      <c r="C264" s="37">
        <f t="shared" ca="1" si="22"/>
        <v>25323409.941577613</v>
      </c>
      <c r="D264" s="37">
        <f t="shared" ca="1" si="19"/>
        <v>37043595.742585257</v>
      </c>
      <c r="E264" s="37">
        <f t="shared" ca="1" si="20"/>
        <v>-11720185.801007645</v>
      </c>
      <c r="F264" s="37">
        <f t="shared" ca="1" si="23"/>
        <v>-739896324.05424142</v>
      </c>
    </row>
    <row r="265" spans="1:6">
      <c r="A265" s="37">
        <v>49</v>
      </c>
      <c r="B265" s="38">
        <f t="shared" si="18"/>
        <v>44377</v>
      </c>
      <c r="C265" s="37">
        <f t="shared" ca="1" si="22"/>
        <v>25323409.941577613</v>
      </c>
      <c r="D265" s="37">
        <f t="shared" ca="1" si="19"/>
        <v>37661303.844655827</v>
      </c>
      <c r="E265" s="37">
        <f t="shared" ca="1" si="20"/>
        <v>-12337893.903078215</v>
      </c>
      <c r="F265" s="37">
        <f t="shared" ca="1" si="23"/>
        <v>-777557627.89889729</v>
      </c>
    </row>
    <row r="266" spans="1:6">
      <c r="A266" s="37">
        <v>50</v>
      </c>
      <c r="B266" s="38">
        <f t="shared" si="18"/>
        <v>44407</v>
      </c>
      <c r="C266" s="37">
        <f t="shared" ca="1" si="22"/>
        <v>25323409.941577613</v>
      </c>
      <c r="D266" s="37">
        <f t="shared" ca="1" si="19"/>
        <v>38289312.331765018</v>
      </c>
      <c r="E266" s="37">
        <f t="shared" ca="1" si="20"/>
        <v>-12965902.390187407</v>
      </c>
      <c r="F266" s="37">
        <f t="shared" ca="1" si="23"/>
        <v>-815846940.23066235</v>
      </c>
    </row>
    <row r="267" spans="1:6">
      <c r="A267" s="37">
        <v>51</v>
      </c>
      <c r="B267" s="38">
        <f t="shared" si="18"/>
        <v>44438</v>
      </c>
      <c r="C267" s="37">
        <f t="shared" ca="1" si="22"/>
        <v>25323409.941577613</v>
      </c>
      <c r="D267" s="37">
        <f t="shared" ca="1" si="19"/>
        <v>38927792.964541495</v>
      </c>
      <c r="E267" s="37">
        <f t="shared" ca="1" si="20"/>
        <v>-13604383.022963885</v>
      </c>
      <c r="F267" s="37">
        <f t="shared" ca="1" si="23"/>
        <v>-854774733.19520378</v>
      </c>
    </row>
    <row r="268" spans="1:6">
      <c r="A268" s="37">
        <v>52</v>
      </c>
      <c r="B268" s="38">
        <f t="shared" si="18"/>
        <v>44469</v>
      </c>
      <c r="C268" s="37">
        <f t="shared" ca="1" si="22"/>
        <v>25323409.941577613</v>
      </c>
      <c r="D268" s="37">
        <f t="shared" ca="1" si="19"/>
        <v>39576920.367750891</v>
      </c>
      <c r="E268" s="37">
        <f t="shared" ca="1" si="20"/>
        <v>-14253510.426173279</v>
      </c>
      <c r="F268" s="37">
        <f t="shared" ca="1" si="23"/>
        <v>-894351653.56295466</v>
      </c>
    </row>
    <row r="269" spans="1:6">
      <c r="A269" s="37">
        <v>53</v>
      </c>
      <c r="B269" s="38">
        <f t="shared" si="18"/>
        <v>44499</v>
      </c>
      <c r="C269" s="37">
        <f t="shared" ca="1" si="22"/>
        <v>25323409.941577613</v>
      </c>
      <c r="D269" s="37">
        <f t="shared" ca="1" si="19"/>
        <v>40236872.078055769</v>
      </c>
      <c r="E269" s="37">
        <f t="shared" ca="1" si="20"/>
        <v>-14913462.136478154</v>
      </c>
      <c r="F269" s="37">
        <f t="shared" ca="1" si="23"/>
        <v>-934588525.6410104</v>
      </c>
    </row>
    <row r="270" spans="1:6">
      <c r="A270" s="37">
        <v>54</v>
      </c>
      <c r="B270" s="38">
        <f t="shared" si="18"/>
        <v>44530</v>
      </c>
      <c r="C270" s="37">
        <f t="shared" ca="1" si="22"/>
        <v>25323409.941577613</v>
      </c>
      <c r="D270" s="37">
        <f t="shared" ca="1" si="19"/>
        <v>40907828.592571966</v>
      </c>
      <c r="E270" s="37">
        <f t="shared" ca="1" si="20"/>
        <v>-15584418.650994353</v>
      </c>
      <c r="F270" s="37">
        <f t="shared" ca="1" si="23"/>
        <v>-975496354.23358238</v>
      </c>
    </row>
    <row r="271" spans="1:6">
      <c r="A271" s="37">
        <v>55</v>
      </c>
      <c r="B271" s="38">
        <f t="shared" si="18"/>
        <v>44560</v>
      </c>
      <c r="C271" s="37">
        <f t="shared" ca="1" si="22"/>
        <v>25323409.941577613</v>
      </c>
      <c r="D271" s="37">
        <f t="shared" ca="1" si="19"/>
        <v>41589973.418234676</v>
      </c>
      <c r="E271" s="37">
        <f t="shared" ca="1" si="20"/>
        <v>-16266563.476657065</v>
      </c>
      <c r="F271" s="37">
        <f t="shared" ca="1" si="23"/>
        <v>-1017086327.6518171</v>
      </c>
    </row>
    <row r="272" spans="1:6">
      <c r="A272" s="37">
        <v>56</v>
      </c>
      <c r="B272" s="38">
        <f t="shared" si="18"/>
        <v>44591</v>
      </c>
      <c r="C272" s="37">
        <f t="shared" ca="1" si="22"/>
        <v>25323409.941577613</v>
      </c>
      <c r="D272" s="37">
        <f t="shared" ca="1" si="19"/>
        <v>42283493.121987671</v>
      </c>
      <c r="E272" s="37">
        <f t="shared" ca="1" si="20"/>
        <v>-16960083.180410054</v>
      </c>
      <c r="F272" s="37">
        <f t="shared" ca="1" si="23"/>
        <v>-1059369820.7738048</v>
      </c>
    </row>
    <row r="273" spans="1:6">
      <c r="A273" s="37">
        <v>57</v>
      </c>
      <c r="B273" s="38">
        <f t="shared" si="18"/>
        <v>44620</v>
      </c>
      <c r="C273" s="37">
        <f t="shared" ca="1" si="22"/>
        <v>25323409.941577613</v>
      </c>
      <c r="D273" s="37">
        <f t="shared" ca="1" si="19"/>
        <v>42988577.381809421</v>
      </c>
      <c r="E273" s="37">
        <f t="shared" ca="1" si="20"/>
        <v>-17665167.440231808</v>
      </c>
      <c r="F273" s="37">
        <f t="shared" ca="1" si="23"/>
        <v>-1102358398.1556141</v>
      </c>
    </row>
    <row r="274" spans="1:6">
      <c r="A274" s="37">
        <v>58</v>
      </c>
      <c r="B274" s="38">
        <f t="shared" si="18"/>
        <v>44650</v>
      </c>
      <c r="C274" s="37">
        <f t="shared" ca="1" si="22"/>
        <v>25323409.941577613</v>
      </c>
      <c r="D274" s="37">
        <f t="shared" ca="1" si="19"/>
        <v>43705419.038590178</v>
      </c>
      <c r="E274" s="37">
        <f t="shared" ca="1" si="20"/>
        <v>-18382009.097012561</v>
      </c>
      <c r="F274" s="37">
        <f t="shared" ca="1" si="23"/>
        <v>-1146063817.1942043</v>
      </c>
    </row>
    <row r="275" spans="1:6">
      <c r="A275" s="37">
        <v>59</v>
      </c>
      <c r="B275" s="38">
        <f t="shared" si="18"/>
        <v>44681</v>
      </c>
      <c r="C275" s="37">
        <f t="shared" ca="1" si="22"/>
        <v>25323409.941577613</v>
      </c>
      <c r="D275" s="37">
        <f t="shared" ca="1" si="19"/>
        <v>44434214.148873992</v>
      </c>
      <c r="E275" s="37">
        <f t="shared" ca="1" si="20"/>
        <v>-19110804.207296379</v>
      </c>
      <c r="F275" s="37">
        <f t="shared" ca="1" si="23"/>
        <v>-1190498031.3430784</v>
      </c>
    </row>
    <row r="276" spans="1:6">
      <c r="A276" s="37">
        <v>60</v>
      </c>
      <c r="B276" s="38">
        <f t="shared" si="18"/>
        <v>44711</v>
      </c>
      <c r="C276" s="37">
        <f t="shared" ca="1" si="22"/>
        <v>25323409.941577613</v>
      </c>
      <c r="D276" s="37">
        <f t="shared" ca="1" si="19"/>
        <v>45175162.038480312</v>
      </c>
      <c r="E276" s="37">
        <f t="shared" ca="1" si="20"/>
        <v>-19851752.096902698</v>
      </c>
      <c r="F276" s="37">
        <f t="shared" ca="1" si="23"/>
        <v>-1235673193.3815587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2023-01-26T04:37:51Z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