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ndy.tio\git\NAP-CF4W-UF-NEW\Simulasi\"/>
    </mc:Choice>
  </mc:AlternateContent>
  <bookViews>
    <workbookView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C21" i="6" l="1"/>
  <c r="B7" i="6" l="1"/>
  <c r="C35" i="6"/>
  <c r="C34" i="6"/>
  <c r="C33" i="6"/>
  <c r="C32" i="6"/>
  <c r="B31" i="6"/>
  <c r="B30" i="6"/>
  <c r="B29" i="6"/>
  <c r="B28" i="6"/>
  <c r="B27" i="6"/>
  <c r="B26" i="6"/>
  <c r="B25" i="6"/>
  <c r="B24" i="6"/>
  <c r="B22" i="6"/>
  <c r="C37" i="6" l="1"/>
  <c r="B18" i="6"/>
  <c r="J22" i="6" l="1"/>
  <c r="J23" i="6"/>
  <c r="B23" i="6"/>
  <c r="B37" i="6" s="1"/>
  <c r="J28" i="6"/>
  <c r="J36" i="6"/>
  <c r="J44" i="6"/>
  <c r="J52" i="6"/>
  <c r="J60" i="6"/>
  <c r="J68" i="6"/>
  <c r="J76" i="6"/>
  <c r="J58" i="6"/>
  <c r="J51" i="6"/>
  <c r="J29" i="6"/>
  <c r="J37" i="6"/>
  <c r="J45" i="6"/>
  <c r="J53" i="6"/>
  <c r="J61" i="6"/>
  <c r="J69" i="6"/>
  <c r="J77" i="6"/>
  <c r="J34" i="6"/>
  <c r="J67" i="6"/>
  <c r="J30" i="6"/>
  <c r="J38" i="6"/>
  <c r="J46" i="6"/>
  <c r="J54" i="6"/>
  <c r="J62" i="6"/>
  <c r="J70" i="6"/>
  <c r="J78" i="6"/>
  <c r="J42" i="6"/>
  <c r="J35" i="6"/>
  <c r="J31" i="6"/>
  <c r="J39" i="6"/>
  <c r="J47" i="6"/>
  <c r="J55" i="6"/>
  <c r="J63" i="6"/>
  <c r="J71" i="6"/>
  <c r="J79" i="6"/>
  <c r="J50" i="6"/>
  <c r="J74" i="6"/>
  <c r="J59" i="6"/>
  <c r="J24" i="6"/>
  <c r="J32" i="6"/>
  <c r="J40" i="6"/>
  <c r="J48" i="6"/>
  <c r="J56" i="6"/>
  <c r="J64" i="6"/>
  <c r="J72" i="6"/>
  <c r="J80" i="6"/>
  <c r="J27" i="6"/>
  <c r="J25" i="6"/>
  <c r="J33" i="6"/>
  <c r="J41" i="6"/>
  <c r="J49" i="6"/>
  <c r="J57" i="6"/>
  <c r="J65" i="6"/>
  <c r="J73" i="6"/>
  <c r="J81" i="6"/>
  <c r="J66" i="6"/>
  <c r="J43" i="6"/>
  <c r="J75" i="6"/>
  <c r="J26" i="6"/>
  <c r="B15" i="6"/>
  <c r="J21" i="6" l="1"/>
  <c r="J20" i="6"/>
  <c r="B4" i="12"/>
  <c r="B3" i="12"/>
  <c r="B11" i="12" s="1"/>
  <c r="B6" i="12"/>
  <c r="B5" i="12"/>
  <c r="B10" i="12" l="1"/>
  <c r="B9" i="12"/>
  <c r="B13" i="6"/>
  <c r="B12" i="6"/>
  <c r="B7" i="12"/>
  <c r="J83" i="6"/>
  <c r="K83" i="6" l="1"/>
  <c r="J84" i="6" s="1"/>
  <c r="G20" i="6"/>
  <c r="G23" i="6"/>
  <c r="G22" i="6"/>
  <c r="G21" i="6"/>
  <c r="F150" i="12" l="1"/>
  <c r="D152" i="12"/>
  <c r="D153" i="12"/>
  <c r="D151" i="12"/>
  <c r="C218" i="12"/>
  <c r="C219" i="12"/>
  <c r="C217" i="12"/>
  <c r="G26" i="6" l="1"/>
  <c r="G34" i="6"/>
  <c r="G42" i="6"/>
  <c r="G50" i="6"/>
  <c r="G58" i="6"/>
  <c r="G66" i="6"/>
  <c r="G74" i="6"/>
  <c r="G28" i="6"/>
  <c r="G44" i="6"/>
  <c r="G60" i="6"/>
  <c r="G76" i="6"/>
  <c r="G48" i="6"/>
  <c r="G25" i="6"/>
  <c r="G57" i="6"/>
  <c r="G27" i="6"/>
  <c r="G35" i="6"/>
  <c r="G43" i="6"/>
  <c r="G51" i="6"/>
  <c r="G59" i="6"/>
  <c r="G67" i="6"/>
  <c r="G75" i="6"/>
  <c r="G24" i="6"/>
  <c r="G36" i="6"/>
  <c r="G52" i="6"/>
  <c r="G68" i="6"/>
  <c r="G32" i="6"/>
  <c r="G64" i="6"/>
  <c r="G33" i="6"/>
  <c r="G65" i="6"/>
  <c r="G29" i="6"/>
  <c r="G37" i="6"/>
  <c r="G45" i="6"/>
  <c r="G53" i="6"/>
  <c r="G61" i="6"/>
  <c r="G69" i="6"/>
  <c r="G77" i="6"/>
  <c r="G31" i="6"/>
  <c r="G47" i="6"/>
  <c r="G55" i="6"/>
  <c r="G71" i="6"/>
  <c r="G56" i="6"/>
  <c r="G72" i="6"/>
  <c r="G41" i="6"/>
  <c r="G73" i="6"/>
  <c r="G30" i="6"/>
  <c r="G38" i="6"/>
  <c r="G46" i="6"/>
  <c r="G54" i="6"/>
  <c r="G62" i="6"/>
  <c r="G70" i="6"/>
  <c r="G78" i="6"/>
  <c r="G39" i="6"/>
  <c r="G63" i="6"/>
  <c r="G79" i="6"/>
  <c r="G40" i="6"/>
  <c r="G80" i="6"/>
  <c r="G49" i="6"/>
  <c r="G81" i="6"/>
  <c r="G83" i="6"/>
  <c r="G84" i="6" l="1"/>
  <c r="E151" i="12"/>
  <c r="C151" i="12" s="1"/>
  <c r="B3" i="13" l="1"/>
  <c r="B14" i="12" l="1"/>
  <c r="B230" i="13" l="1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F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E83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E219" i="13"/>
  <c r="D219" i="13" s="1"/>
  <c r="F219" i="13" s="1"/>
  <c r="E154" i="13"/>
  <c r="C154" i="13" s="1"/>
  <c r="F154" i="13"/>
  <c r="B149" i="13" s="1"/>
  <c r="D83" i="13" l="1"/>
  <c r="F83" i="13" s="1"/>
  <c r="E84" i="13" s="1"/>
  <c r="D84" i="13" s="1"/>
  <c r="F84" i="13" s="1"/>
  <c r="D18" i="13"/>
  <c r="F18" i="13" s="1"/>
  <c r="E19" i="13" s="1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 s="1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 s="1"/>
  <c r="E171" i="13"/>
  <c r="D171" i="13" s="1"/>
  <c r="F171" i="13" s="1"/>
  <c r="E93" i="13"/>
  <c r="E29" i="13"/>
  <c r="D29" i="13" s="1"/>
  <c r="F29" i="13" s="1"/>
  <c r="E172" i="13" l="1"/>
  <c r="D172" i="13" s="1"/>
  <c r="F172" i="13" s="1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 s="1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 s="1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 s="1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 s="1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 s="1"/>
  <c r="E178" i="13"/>
  <c r="D178" i="13" s="1"/>
  <c r="F178" i="13" s="1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 s="1"/>
  <c r="E39" i="13"/>
  <c r="D39" i="13" s="1"/>
  <c r="F39" i="13" s="1"/>
  <c r="E254" i="13" l="1"/>
  <c r="D254" i="13" s="1"/>
  <c r="F254" i="13" s="1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 s="1"/>
  <c r="E188" i="13" s="1"/>
  <c r="D188" i="13" s="1"/>
  <c r="F188" i="13" s="1"/>
  <c r="E255" i="13"/>
  <c r="D255" i="13" s="1"/>
  <c r="F255" i="13" s="1"/>
  <c r="E109" i="13"/>
  <c r="D109" i="13" s="1"/>
  <c r="F109" i="13" s="1"/>
  <c r="E41" i="13"/>
  <c r="D41" i="13" s="1"/>
  <c r="F41" i="13" s="1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 s="1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 s="1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 s="1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 s="1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 s="1"/>
  <c r="E198" i="13"/>
  <c r="D198" i="13" s="1"/>
  <c r="F198" i="13" s="1"/>
  <c r="E118" i="13"/>
  <c r="D118" i="13" s="1"/>
  <c r="F118" i="13" s="1"/>
  <c r="E48" i="13"/>
  <c r="D48" i="13" s="1"/>
  <c r="F48" i="13" s="1"/>
  <c r="E265" i="13" l="1"/>
  <c r="D265" i="13" s="1"/>
  <c r="F265" i="13" s="1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 s="1"/>
  <c r="E50" i="13"/>
  <c r="D50" i="13" s="1"/>
  <c r="F50" i="13" s="1"/>
  <c r="E267" i="13" l="1"/>
  <c r="D267" i="13" s="1"/>
  <c r="F267" i="13" s="1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 s="1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 s="1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 s="1"/>
  <c r="E206" i="13"/>
  <c r="D206" i="13" s="1"/>
  <c r="F206" i="13" s="1"/>
  <c r="E127" i="13"/>
  <c r="D127" i="13" s="1"/>
  <c r="F127" i="13" s="1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 s="1"/>
  <c r="E274" i="13" l="1"/>
  <c r="D274" i="13" s="1"/>
  <c r="F274" i="13" s="1"/>
  <c r="E208" i="13"/>
  <c r="D208" i="13" s="1"/>
  <c r="F208" i="13" s="1"/>
  <c r="E131" i="13"/>
  <c r="D131" i="13" s="1"/>
  <c r="F131" i="13" s="1"/>
  <c r="E58" i="13"/>
  <c r="D58" i="13" s="1"/>
  <c r="F58" i="13" s="1"/>
  <c r="E275" i="13" l="1"/>
  <c r="D275" i="13" s="1"/>
  <c r="F275" i="13" s="1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 s="1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 s="1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 s="1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 s="1"/>
  <c r="E69" i="13" s="1"/>
  <c r="D69" i="13" s="1"/>
  <c r="F69" i="13" s="1"/>
  <c r="E70" i="13" s="1"/>
  <c r="D70" i="13" s="1"/>
  <c r="F70" i="13" s="1"/>
  <c r="E71" i="13" l="1"/>
  <c r="D71" i="13" s="1"/>
  <c r="F71" i="13" s="1"/>
  <c r="E72" i="13" l="1"/>
  <c r="D72" i="13" s="1"/>
  <c r="F72" i="13" s="1"/>
  <c r="E73" i="13" s="1"/>
  <c r="D73" i="13" s="1"/>
  <c r="F73" i="13" s="1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C17" i="12"/>
  <c r="F216" i="12"/>
  <c r="E74" i="13"/>
  <c r="D74" i="13" s="1"/>
  <c r="F74" i="13" s="1"/>
  <c r="E75" i="13" s="1"/>
  <c r="D75" i="13" s="1"/>
  <c r="F75" i="13" s="1"/>
  <c r="F16" i="12"/>
  <c r="E17" i="12" s="1"/>
  <c r="F151" i="12" l="1"/>
  <c r="E217" i="12"/>
  <c r="D217" i="12" s="1"/>
  <c r="F217" i="12" s="1"/>
  <c r="E218" i="12" s="1"/>
  <c r="C83" i="12"/>
  <c r="C94" i="12" s="1"/>
  <c r="E76" i="13"/>
  <c r="D76" i="13" s="1"/>
  <c r="F76" i="13" s="1"/>
  <c r="E152" i="12" l="1"/>
  <c r="C152" i="12" s="1"/>
  <c r="F152" i="12"/>
  <c r="D218" i="12"/>
  <c r="F218" i="12" s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E153" i="12" l="1"/>
  <c r="C153" i="12" s="1"/>
  <c r="F153" i="12"/>
  <c r="E154" i="12" s="1"/>
  <c r="D219" i="12"/>
  <c r="D84" i="12"/>
  <c r="F84" i="12" s="1"/>
  <c r="E85" i="12" s="1"/>
  <c r="D18" i="12"/>
  <c r="F18" i="12" s="1"/>
  <c r="D85" i="12" l="1"/>
  <c r="F85" i="12" s="1"/>
  <c r="E86" i="12" s="1"/>
  <c r="F219" i="12"/>
  <c r="E19" i="12"/>
  <c r="E220" i="12" l="1"/>
  <c r="D86" i="12"/>
  <c r="F86" i="12" s="1"/>
  <c r="E87" i="12" s="1"/>
  <c r="D87" i="12" s="1"/>
  <c r="F87" i="12" s="1"/>
  <c r="D19" i="12"/>
  <c r="F19" i="12" s="1"/>
  <c r="E20" i="12" s="1"/>
  <c r="D20" i="12" l="1"/>
  <c r="F20" i="12" s="1"/>
  <c r="E21" i="12" s="1"/>
  <c r="E88" i="12"/>
  <c r="D21" i="12" l="1"/>
  <c r="F21" i="12" s="1"/>
  <c r="E22" i="12" s="1"/>
  <c r="D88" i="12"/>
  <c r="F88" i="12" s="1"/>
  <c r="D22" i="12" l="1"/>
  <c r="F22" i="12" s="1"/>
  <c r="E23" i="12" s="1"/>
  <c r="E89" i="12"/>
  <c r="D89" i="12" l="1"/>
  <c r="F89" i="12" s="1"/>
  <c r="E90" i="12" s="1"/>
  <c r="D23" i="12"/>
  <c r="F23" i="12" s="1"/>
  <c r="E24" i="12" s="1"/>
  <c r="D90" i="12" l="1"/>
  <c r="F90" i="12" s="1"/>
  <c r="E91" i="12" s="1"/>
  <c r="D24" i="12"/>
  <c r="F24" i="12" s="1"/>
  <c r="E25" i="12" s="1"/>
  <c r="D91" i="12" l="1"/>
  <c r="F91" i="12" s="1"/>
  <c r="E92" i="12" s="1"/>
  <c r="D25" i="12"/>
  <c r="F25" i="12" s="1"/>
  <c r="E26" i="12" s="1"/>
  <c r="D92" i="12" l="1"/>
  <c r="F92" i="12" s="1"/>
  <c r="E93" i="12" s="1"/>
  <c r="D26" i="12"/>
  <c r="F26" i="12" s="1"/>
  <c r="E27" i="12" s="1"/>
  <c r="D93" i="12" l="1"/>
  <c r="F93" i="12" s="1"/>
  <c r="E94" i="12" s="1"/>
  <c r="D27" i="12"/>
  <c r="F27" i="12" s="1"/>
  <c r="E28" i="12" s="1"/>
  <c r="D28" i="12" l="1"/>
  <c r="F28" i="12" s="1"/>
  <c r="E29" i="12" s="1"/>
  <c r="D94" i="12"/>
  <c r="F94" i="12" s="1"/>
  <c r="E95" i="12" s="1"/>
  <c r="D95" i="12" l="1"/>
  <c r="F95" i="12" s="1"/>
  <c r="E96" i="12" s="1"/>
  <c r="D29" i="12"/>
  <c r="F29" i="12" s="1"/>
  <c r="E30" i="12" s="1"/>
  <c r="D30" i="12" l="1"/>
  <c r="F30" i="12" s="1"/>
  <c r="E31" i="12" s="1"/>
  <c r="D96" i="12"/>
  <c r="F96" i="12" s="1"/>
  <c r="E97" i="12" s="1"/>
  <c r="D97" i="12" l="1"/>
  <c r="F97" i="12" s="1"/>
  <c r="E98" i="12" s="1"/>
  <c r="D31" i="12"/>
  <c r="F31" i="12" s="1"/>
  <c r="E32" i="12" s="1"/>
  <c r="D32" i="12" l="1"/>
  <c r="F32" i="12" s="1"/>
  <c r="E33" i="12" s="1"/>
  <c r="D98" i="12"/>
  <c r="F98" i="12" s="1"/>
  <c r="E99" i="12" s="1"/>
  <c r="D33" i="12" l="1"/>
  <c r="F33" i="12" s="1"/>
  <c r="E34" i="12" s="1"/>
  <c r="D99" i="12"/>
  <c r="F99" i="12" s="1"/>
  <c r="E100" i="12" s="1"/>
  <c r="D100" i="12" l="1"/>
  <c r="F100" i="12" s="1"/>
  <c r="E101" i="12" s="1"/>
  <c r="D34" i="12"/>
  <c r="F34" i="12" s="1"/>
  <c r="E35" i="12" s="1"/>
  <c r="D101" i="12" l="1"/>
  <c r="F101" i="12" s="1"/>
  <c r="E102" i="12" s="1"/>
  <c r="D35" i="12"/>
  <c r="F35" i="12" s="1"/>
  <c r="E36" i="12" s="1"/>
  <c r="D102" i="12" l="1"/>
  <c r="F102" i="12" s="1"/>
  <c r="E103" i="12" s="1"/>
  <c r="D36" i="12"/>
  <c r="F36" i="12" s="1"/>
  <c r="E37" i="12" s="1"/>
  <c r="D37" i="12" l="1"/>
  <c r="F37" i="12" s="1"/>
  <c r="E38" i="12" s="1"/>
  <c r="D103" i="12"/>
  <c r="F103" i="12" s="1"/>
  <c r="E104" i="12" s="1"/>
  <c r="D38" i="12" l="1"/>
  <c r="F38" i="12" s="1"/>
  <c r="E39" i="12" s="1"/>
  <c r="D104" i="12"/>
  <c r="F104" i="12" s="1"/>
  <c r="E105" i="12" s="1"/>
  <c r="D105" i="12" l="1"/>
  <c r="F105" i="12" s="1"/>
  <c r="E106" i="12" s="1"/>
  <c r="D39" i="12"/>
  <c r="F39" i="12" s="1"/>
  <c r="E40" i="12" s="1"/>
  <c r="D40" i="12" l="1"/>
  <c r="F40" i="12" s="1"/>
  <c r="E41" i="12" s="1"/>
  <c r="D106" i="12"/>
  <c r="F106" i="12" s="1"/>
  <c r="E107" i="12" s="1"/>
  <c r="D41" i="12" l="1"/>
  <c r="F41" i="12" s="1"/>
  <c r="E42" i="12" s="1"/>
  <c r="D107" i="12"/>
  <c r="F107" i="12" s="1"/>
  <c r="E108" i="12" s="1"/>
  <c r="D108" i="12" l="1"/>
  <c r="F108" i="12" s="1"/>
  <c r="E109" i="12" s="1"/>
  <c r="D42" i="12"/>
  <c r="F42" i="12" s="1"/>
  <c r="E43" i="12" s="1"/>
  <c r="D43" i="12" l="1"/>
  <c r="F43" i="12" s="1"/>
  <c r="E44" i="12" s="1"/>
  <c r="D109" i="12"/>
  <c r="F109" i="12" s="1"/>
  <c r="E110" i="12" s="1"/>
  <c r="D110" i="12" l="1"/>
  <c r="F110" i="12" s="1"/>
  <c r="E111" i="12" s="1"/>
  <c r="D44" i="12"/>
  <c r="F44" i="12" s="1"/>
  <c r="E45" i="12" s="1"/>
  <c r="D45" i="12" l="1"/>
  <c r="F45" i="12" s="1"/>
  <c r="E46" i="12" s="1"/>
  <c r="D111" i="12"/>
  <c r="F111" i="12" s="1"/>
  <c r="E112" i="12" s="1"/>
  <c r="D112" i="12" l="1"/>
  <c r="F112" i="12" s="1"/>
  <c r="E113" i="12" s="1"/>
  <c r="D46" i="12"/>
  <c r="F46" i="12" s="1"/>
  <c r="E47" i="12" s="1"/>
  <c r="D47" i="12" l="1"/>
  <c r="F47" i="12" s="1"/>
  <c r="E48" i="12" s="1"/>
  <c r="D113" i="12"/>
  <c r="F113" i="12" s="1"/>
  <c r="E114" i="12" s="1"/>
  <c r="D114" i="12" l="1"/>
  <c r="F114" i="12" s="1"/>
  <c r="E115" i="12" s="1"/>
  <c r="D48" i="12"/>
  <c r="F48" i="12" s="1"/>
  <c r="E49" i="12" s="1"/>
  <c r="D49" i="12" l="1"/>
  <c r="F49" i="12" s="1"/>
  <c r="E50" i="12" s="1"/>
  <c r="D115" i="12"/>
  <c r="F115" i="12" s="1"/>
  <c r="E116" i="12" s="1"/>
  <c r="D116" i="12" l="1"/>
  <c r="F116" i="12" s="1"/>
  <c r="E117" i="12" s="1"/>
  <c r="D50" i="12"/>
  <c r="F50" i="12" s="1"/>
  <c r="E51" i="12" s="1"/>
  <c r="D51" i="12" l="1"/>
  <c r="F51" i="12" s="1"/>
  <c r="E52" i="12" s="1"/>
  <c r="D117" i="12"/>
  <c r="F117" i="12" s="1"/>
  <c r="E118" i="12" s="1"/>
  <c r="D118" i="12" l="1"/>
  <c r="F118" i="12" s="1"/>
  <c r="E119" i="12" s="1"/>
  <c r="D52" i="12"/>
  <c r="F52" i="12" s="1"/>
  <c r="E53" i="12" s="1"/>
  <c r="D53" i="12" l="1"/>
  <c r="F53" i="12" s="1"/>
  <c r="E54" i="12" s="1"/>
  <c r="D119" i="12"/>
  <c r="F119" i="12" s="1"/>
  <c r="E120" i="12" s="1"/>
  <c r="D120" i="12" l="1"/>
  <c r="F120" i="12" s="1"/>
  <c r="E121" i="12" s="1"/>
  <c r="D54" i="12"/>
  <c r="F54" i="12" s="1"/>
  <c r="E55" i="12" s="1"/>
  <c r="D55" i="12" l="1"/>
  <c r="F55" i="12" s="1"/>
  <c r="E56" i="12" s="1"/>
  <c r="D121" i="12"/>
  <c r="F121" i="12" s="1"/>
  <c r="E122" i="12" s="1"/>
  <c r="D122" i="12" l="1"/>
  <c r="F122" i="12" s="1"/>
  <c r="E123" i="12" s="1"/>
  <c r="D56" i="12"/>
  <c r="F56" i="12" s="1"/>
  <c r="E57" i="12" s="1"/>
  <c r="D57" i="12" l="1"/>
  <c r="F57" i="12" s="1"/>
  <c r="E58" i="12" s="1"/>
  <c r="D123" i="12"/>
  <c r="F123" i="12" s="1"/>
  <c r="E124" i="12" s="1"/>
  <c r="D58" i="12" l="1"/>
  <c r="F58" i="12" s="1"/>
  <c r="E59" i="12" s="1"/>
  <c r="D124" i="12"/>
  <c r="F124" i="12" s="1"/>
  <c r="E125" i="12" s="1"/>
  <c r="D125" i="12" l="1"/>
  <c r="F125" i="12" s="1"/>
  <c r="E126" i="12" s="1"/>
  <c r="D59" i="12"/>
  <c r="F59" i="12" s="1"/>
  <c r="E60" i="12" s="1"/>
  <c r="D60" i="12" l="1"/>
  <c r="F60" i="12" s="1"/>
  <c r="E61" i="12" s="1"/>
  <c r="D126" i="12"/>
  <c r="F126" i="12" s="1"/>
  <c r="E127" i="12" s="1"/>
  <c r="D61" i="12" l="1"/>
  <c r="F61" i="12" s="1"/>
  <c r="E62" i="12" s="1"/>
  <c r="D127" i="12"/>
  <c r="F127" i="12" s="1"/>
  <c r="E128" i="12" s="1"/>
  <c r="D128" i="12" l="1"/>
  <c r="F128" i="12" s="1"/>
  <c r="E129" i="12" s="1"/>
  <c r="D62" i="12"/>
  <c r="F62" i="12" s="1"/>
  <c r="E63" i="12" s="1"/>
  <c r="D63" i="12" l="1"/>
  <c r="F63" i="12" s="1"/>
  <c r="E64" i="12" s="1"/>
  <c r="D129" i="12"/>
  <c r="F129" i="12" s="1"/>
  <c r="E130" i="12" s="1"/>
  <c r="D130" i="12" l="1"/>
  <c r="F130" i="12" s="1"/>
  <c r="E131" i="12" s="1"/>
  <c r="D64" i="12"/>
  <c r="F64" i="12" s="1"/>
  <c r="E65" i="12" s="1"/>
  <c r="D65" i="12" l="1"/>
  <c r="F65" i="12" s="1"/>
  <c r="E66" i="12" s="1"/>
  <c r="D131" i="12"/>
  <c r="F131" i="12" s="1"/>
  <c r="E132" i="12" s="1"/>
  <c r="D132" i="12" l="1"/>
  <c r="F132" i="12" s="1"/>
  <c r="E133" i="12" s="1"/>
  <c r="D66" i="12"/>
  <c r="F66" i="12" s="1"/>
  <c r="E67" i="12" s="1"/>
  <c r="D67" i="12" l="1"/>
  <c r="F67" i="12" s="1"/>
  <c r="E68" i="12" s="1"/>
  <c r="D133" i="12"/>
  <c r="F133" i="12" s="1"/>
  <c r="E134" i="12" s="1"/>
  <c r="D134" i="12" l="1"/>
  <c r="F134" i="12" s="1"/>
  <c r="E135" i="12" s="1"/>
  <c r="D68" i="12"/>
  <c r="F68" i="12" s="1"/>
  <c r="E69" i="12" s="1"/>
  <c r="D69" i="12" l="1"/>
  <c r="F69" i="12" s="1"/>
  <c r="E70" i="12" s="1"/>
  <c r="D135" i="12"/>
  <c r="F135" i="12" s="1"/>
  <c r="E136" i="12" s="1"/>
  <c r="D136" i="12" l="1"/>
  <c r="F136" i="12" s="1"/>
  <c r="E137" i="12" s="1"/>
  <c r="D70" i="12"/>
  <c r="F70" i="12" s="1"/>
  <c r="E71" i="12" s="1"/>
  <c r="D71" i="12" l="1"/>
  <c r="F71" i="12" s="1"/>
  <c r="E72" i="12" s="1"/>
  <c r="D137" i="12"/>
  <c r="F137" i="12" s="1"/>
  <c r="E138" i="12" s="1"/>
  <c r="D138" i="12" l="1"/>
  <c r="F138" i="12" s="1"/>
  <c r="E139" i="12" s="1"/>
  <c r="D72" i="12"/>
  <c r="F72" i="12" s="1"/>
  <c r="E73" i="12" s="1"/>
  <c r="D73" i="12" l="1"/>
  <c r="F73" i="12" s="1"/>
  <c r="E74" i="12" s="1"/>
  <c r="D139" i="12"/>
  <c r="F139" i="12" s="1"/>
  <c r="E140" i="12" s="1"/>
  <c r="D74" i="12" l="1"/>
  <c r="F74" i="12" s="1"/>
  <c r="E75" i="12" s="1"/>
  <c r="D140" i="12"/>
  <c r="F140" i="12" s="1"/>
  <c r="E141" i="12" s="1"/>
  <c r="D141" i="12" l="1"/>
  <c r="F141" i="12" s="1"/>
  <c r="E142" i="12" s="1"/>
  <c r="D75" i="12"/>
  <c r="F75" i="12" s="1"/>
  <c r="E76" i="12" s="1"/>
  <c r="E15" i="12"/>
  <c r="E79" i="12"/>
  <c r="E14" i="12" l="1"/>
  <c r="E80" i="12"/>
  <c r="D76" i="12"/>
  <c r="F76" i="12" s="1"/>
  <c r="D142" i="12"/>
  <c r="F142" i="12" s="1"/>
  <c r="B214" i="12"/>
  <c r="C220" i="12" l="1"/>
  <c r="D220" i="12" s="1"/>
  <c r="F220" i="12" s="1"/>
  <c r="E221" i="12" s="1"/>
  <c r="C223" i="12"/>
  <c r="C221" i="12"/>
  <c r="C226" i="12"/>
  <c r="C225" i="12"/>
  <c r="C224" i="12"/>
  <c r="C222" i="12"/>
  <c r="C272" i="12"/>
  <c r="C251" i="12"/>
  <c r="C255" i="12"/>
  <c r="C262" i="12"/>
  <c r="C243" i="12"/>
  <c r="C275" i="12"/>
  <c r="C229" i="12"/>
  <c r="C259" i="12"/>
  <c r="C235" i="12"/>
  <c r="C232" i="12"/>
  <c r="C252" i="12"/>
  <c r="C253" i="12"/>
  <c r="C239" i="12"/>
  <c r="C263" i="12"/>
  <c r="C256" i="12"/>
  <c r="C271" i="12"/>
  <c r="C233" i="12"/>
  <c r="C242" i="12"/>
  <c r="C238" i="12"/>
  <c r="C241" i="12"/>
  <c r="C250" i="12"/>
  <c r="C268" i="12"/>
  <c r="C234" i="12"/>
  <c r="C260" i="12"/>
  <c r="C230" i="12"/>
  <c r="C245" i="12"/>
  <c r="C254" i="12"/>
  <c r="C240" i="12"/>
  <c r="C273" i="12"/>
  <c r="C237" i="12"/>
  <c r="C258" i="12"/>
  <c r="C261" i="12"/>
  <c r="C270" i="12"/>
  <c r="C269" i="12"/>
  <c r="C231" i="12"/>
  <c r="C276" i="12"/>
  <c r="C267" i="12"/>
  <c r="C249" i="12"/>
  <c r="C248" i="12"/>
  <c r="C247" i="12"/>
  <c r="C265" i="12"/>
  <c r="C257" i="12"/>
  <c r="C266" i="12"/>
  <c r="C264" i="12"/>
  <c r="C236" i="12"/>
  <c r="C227" i="12"/>
  <c r="C228" i="12"/>
  <c r="C244" i="12"/>
  <c r="C274" i="12"/>
  <c r="C246" i="12"/>
  <c r="D221" i="12" l="1"/>
  <c r="F221" i="12" s="1"/>
  <c r="E222" i="12" s="1"/>
  <c r="D222" i="12" s="1"/>
  <c r="F222" i="12" s="1"/>
  <c r="E223" i="12" s="1"/>
  <c r="D223" i="12" s="1"/>
  <c r="F223" i="12" s="1"/>
  <c r="E224" i="12" s="1"/>
  <c r="D224" i="12" s="1"/>
  <c r="F224" i="12" s="1"/>
  <c r="E225" i="12" s="1"/>
  <c r="D225" i="12" s="1"/>
  <c r="F225" i="12" s="1"/>
  <c r="E226" i="12" s="1"/>
  <c r="D226" i="12" s="1"/>
  <c r="F226" i="12" s="1"/>
  <c r="E227" i="12" s="1"/>
  <c r="D227" i="12" s="1"/>
  <c r="F227" i="12" s="1"/>
  <c r="E228" i="12" l="1"/>
  <c r="D228" i="12" l="1"/>
  <c r="F228" i="12" s="1"/>
  <c r="E229" i="12" l="1"/>
  <c r="D229" i="12" l="1"/>
  <c r="F229" i="12" s="1"/>
  <c r="E230" i="12" l="1"/>
  <c r="D230" i="12" l="1"/>
  <c r="F230" i="12" s="1"/>
  <c r="E231" i="12" l="1"/>
  <c r="D231" i="12" l="1"/>
  <c r="F231" i="12" s="1"/>
  <c r="E232" i="12" l="1"/>
  <c r="D232" i="12" l="1"/>
  <c r="F232" i="12" s="1"/>
  <c r="E233" i="12" l="1"/>
  <c r="D233" i="12" l="1"/>
  <c r="F233" i="12" s="1"/>
  <c r="E234" i="12" l="1"/>
  <c r="D234" i="12" l="1"/>
  <c r="F234" i="12" s="1"/>
  <c r="E235" i="12" l="1"/>
  <c r="D235" i="12" l="1"/>
  <c r="F235" i="12" s="1"/>
  <c r="E236" i="12" l="1"/>
  <c r="D236" i="12" l="1"/>
  <c r="F236" i="12" s="1"/>
  <c r="E237" i="12" l="1"/>
  <c r="D237" i="12" l="1"/>
  <c r="F237" i="12" s="1"/>
  <c r="E238" i="12" l="1"/>
  <c r="D238" i="12" l="1"/>
  <c r="F238" i="12" s="1"/>
  <c r="E239" i="12" l="1"/>
  <c r="D239" i="12" l="1"/>
  <c r="F239" i="12" s="1"/>
  <c r="E240" i="12" l="1"/>
  <c r="D240" i="12" l="1"/>
  <c r="F240" i="12" s="1"/>
  <c r="E241" i="12" l="1"/>
  <c r="D241" i="12" l="1"/>
  <c r="F241" i="12" s="1"/>
  <c r="E242" i="12" l="1"/>
  <c r="D242" i="12" l="1"/>
  <c r="F242" i="12" s="1"/>
  <c r="E243" i="12" l="1"/>
  <c r="D243" i="12" l="1"/>
  <c r="F243" i="12" s="1"/>
  <c r="E244" i="12" l="1"/>
  <c r="D244" i="12" l="1"/>
  <c r="F244" i="12" s="1"/>
  <c r="E245" i="12" l="1"/>
  <c r="D245" i="12" l="1"/>
  <c r="F245" i="12" s="1"/>
  <c r="E246" i="12" l="1"/>
  <c r="D246" i="12" l="1"/>
  <c r="F246" i="12" s="1"/>
  <c r="E247" i="12" l="1"/>
  <c r="D247" i="12" l="1"/>
  <c r="F247" i="12" s="1"/>
  <c r="E248" i="12" l="1"/>
  <c r="D248" i="12" l="1"/>
  <c r="F248" i="12" s="1"/>
  <c r="E249" i="12" l="1"/>
  <c r="D249" i="12" l="1"/>
  <c r="F249" i="12" s="1"/>
  <c r="E250" i="12" l="1"/>
  <c r="D250" i="12" l="1"/>
  <c r="F250" i="12" s="1"/>
  <c r="E251" i="12" l="1"/>
  <c r="D251" i="12" l="1"/>
  <c r="F251" i="12" s="1"/>
  <c r="E252" i="12" l="1"/>
  <c r="D252" i="12" l="1"/>
  <c r="F252" i="12" s="1"/>
  <c r="E253" i="12" l="1"/>
  <c r="D253" i="12" l="1"/>
  <c r="F253" i="12" s="1"/>
  <c r="E254" i="12" l="1"/>
  <c r="D254" i="12" l="1"/>
  <c r="F254" i="12" s="1"/>
  <c r="E255" i="12" l="1"/>
  <c r="D255" i="12" l="1"/>
  <c r="F255" i="12" s="1"/>
  <c r="E256" i="12" l="1"/>
  <c r="D256" i="12" l="1"/>
  <c r="F256" i="12" s="1"/>
  <c r="E257" i="12" l="1"/>
  <c r="D257" i="12" l="1"/>
  <c r="F257" i="12" s="1"/>
  <c r="E258" i="12" l="1"/>
  <c r="D258" i="12" l="1"/>
  <c r="F258" i="12" s="1"/>
  <c r="E259" i="12" l="1"/>
  <c r="D259" i="12" l="1"/>
  <c r="F259" i="12" s="1"/>
  <c r="E260" i="12" l="1"/>
  <c r="D260" i="12" l="1"/>
  <c r="F260" i="12" s="1"/>
  <c r="E261" i="12" l="1"/>
  <c r="D261" i="12" l="1"/>
  <c r="F261" i="12" s="1"/>
  <c r="E262" i="12" l="1"/>
  <c r="D262" i="12" l="1"/>
  <c r="F262" i="12" s="1"/>
  <c r="E263" i="12" l="1"/>
  <c r="D263" i="12" l="1"/>
  <c r="F263" i="12" s="1"/>
  <c r="E264" i="12" l="1"/>
  <c r="D264" i="12" l="1"/>
  <c r="F264" i="12" s="1"/>
  <c r="E265" i="12" l="1"/>
  <c r="D265" i="12" l="1"/>
  <c r="F265" i="12" s="1"/>
  <c r="E266" i="12" l="1"/>
  <c r="D266" i="12" l="1"/>
  <c r="F266" i="12" s="1"/>
  <c r="E267" i="12" l="1"/>
  <c r="D267" i="12" l="1"/>
  <c r="F267" i="12" s="1"/>
  <c r="E268" i="12" l="1"/>
  <c r="D268" i="12" l="1"/>
  <c r="F268" i="12" s="1"/>
  <c r="E269" i="12" l="1"/>
  <c r="D269" i="12" l="1"/>
  <c r="F269" i="12" s="1"/>
  <c r="E270" i="12" l="1"/>
  <c r="D270" i="12" l="1"/>
  <c r="F270" i="12" s="1"/>
  <c r="E271" i="12" l="1"/>
  <c r="D271" i="12" l="1"/>
  <c r="F271" i="12" s="1"/>
  <c r="E272" i="12" l="1"/>
  <c r="D272" i="12" l="1"/>
  <c r="F272" i="12" s="1"/>
  <c r="E273" i="12" l="1"/>
  <c r="D273" i="12" l="1"/>
  <c r="F273" i="12" s="1"/>
  <c r="E274" i="12" l="1"/>
  <c r="D274" i="12" l="1"/>
  <c r="F274" i="12" s="1"/>
  <c r="E275" i="12" l="1"/>
  <c r="D275" i="12" l="1"/>
  <c r="F275" i="12" s="1"/>
  <c r="E276" i="12" l="1"/>
  <c r="E213" i="12"/>
  <c r="D1" i="6" l="1"/>
  <c r="B19" i="6" s="1"/>
  <c r="E214" i="12"/>
  <c r="D276" i="12"/>
  <c r="F276" i="12" s="1"/>
  <c r="B148" i="12"/>
  <c r="C154" i="12" l="1"/>
  <c r="D154" i="12" s="1"/>
  <c r="F154" i="12" s="1"/>
  <c r="E155" i="12" s="1"/>
  <c r="C155" i="12" s="1"/>
  <c r="D155" i="12" s="1"/>
  <c r="F155" i="12" s="1"/>
  <c r="E156" i="12" s="1"/>
  <c r="C156" i="12" s="1"/>
  <c r="D156" i="12" s="1"/>
  <c r="F156" i="12" s="1"/>
  <c r="E157" i="12" s="1"/>
  <c r="C157" i="12"/>
  <c r="C172" i="12"/>
  <c r="C187" i="12"/>
  <c r="C205" i="12"/>
  <c r="C174" i="12"/>
  <c r="C185" i="12"/>
  <c r="C192" i="12"/>
  <c r="C206" i="12"/>
  <c r="C161" i="12"/>
  <c r="C166" i="12"/>
  <c r="C190" i="12"/>
  <c r="C197" i="12"/>
  <c r="C193" i="12"/>
  <c r="C200" i="12"/>
  <c r="C184" i="12"/>
  <c r="C168" i="12"/>
  <c r="C188" i="12"/>
  <c r="C163" i="12"/>
  <c r="C176" i="12"/>
  <c r="C196" i="12"/>
  <c r="C175" i="12"/>
  <c r="C204" i="12"/>
  <c r="C203" i="12"/>
  <c r="C201" i="12"/>
  <c r="C167" i="12"/>
  <c r="C162" i="12"/>
  <c r="C191" i="12"/>
  <c r="C180" i="12"/>
  <c r="C195" i="12"/>
  <c r="C170" i="12"/>
  <c r="C183" i="12"/>
  <c r="C177" i="12"/>
  <c r="C209" i="12"/>
  <c r="C169" i="12"/>
  <c r="C194" i="12"/>
  <c r="C181" i="12"/>
  <c r="C202" i="12"/>
  <c r="C210" i="12"/>
  <c r="C208" i="12"/>
  <c r="C171" i="12"/>
  <c r="C164" i="12"/>
  <c r="C199" i="12"/>
  <c r="C165" i="12"/>
  <c r="C189" i="12"/>
  <c r="C186" i="12"/>
  <c r="C178" i="12"/>
  <c r="C182" i="12"/>
  <c r="C173" i="12"/>
  <c r="C207" i="12"/>
  <c r="C198" i="12"/>
  <c r="C179" i="12"/>
  <c r="D157" i="12" l="1"/>
  <c r="F157" i="12" s="1"/>
  <c r="E158" i="12" s="1"/>
  <c r="C158" i="12" s="1"/>
  <c r="D158" i="12" s="1"/>
  <c r="F158" i="12" s="1"/>
  <c r="E159" i="12" s="1"/>
  <c r="C159" i="12" s="1"/>
  <c r="D159" i="12" s="1"/>
  <c r="F159" i="12" s="1"/>
  <c r="E160" i="12" s="1"/>
  <c r="C160" i="12" s="1"/>
  <c r="D160" i="12" s="1"/>
  <c r="F160" i="12" s="1"/>
  <c r="E161" i="12" s="1"/>
  <c r="D161" i="12" s="1"/>
  <c r="F161" i="12" s="1"/>
  <c r="E162" i="12" s="1"/>
  <c r="D162" i="12" s="1"/>
  <c r="F162" i="12" s="1"/>
  <c r="E163" i="12" s="1"/>
  <c r="D163" i="12" l="1"/>
  <c r="F163" i="12" s="1"/>
  <c r="E164" i="12" s="1"/>
  <c r="D164" i="12" l="1"/>
  <c r="F164" i="12" s="1"/>
  <c r="E165" i="12" s="1"/>
  <c r="D165" i="12" l="1"/>
  <c r="F165" i="12" s="1"/>
  <c r="E166" i="12" s="1"/>
  <c r="D166" i="12" l="1"/>
  <c r="F166" i="12" s="1"/>
  <c r="E167" i="12" s="1"/>
  <c r="D167" i="12" l="1"/>
  <c r="F167" i="12" s="1"/>
  <c r="E168" i="12" s="1"/>
  <c r="D168" i="12" l="1"/>
  <c r="F168" i="12" s="1"/>
  <c r="E169" i="12" s="1"/>
  <c r="D169" i="12" l="1"/>
  <c r="F169" i="12" s="1"/>
  <c r="E170" i="12" s="1"/>
  <c r="D170" i="12" l="1"/>
  <c r="F170" i="12" s="1"/>
  <c r="E171" i="12" s="1"/>
  <c r="D171" i="12" l="1"/>
  <c r="F171" i="12" s="1"/>
  <c r="E172" i="12" s="1"/>
  <c r="D172" i="12" l="1"/>
  <c r="F172" i="12" s="1"/>
  <c r="E173" i="12" s="1"/>
  <c r="D173" i="12" l="1"/>
  <c r="F173" i="12" s="1"/>
  <c r="E174" i="12" s="1"/>
  <c r="D174" i="12" l="1"/>
  <c r="F174" i="12" s="1"/>
  <c r="E175" i="12" s="1"/>
  <c r="D175" i="12" l="1"/>
  <c r="F175" i="12" s="1"/>
  <c r="E176" i="12" s="1"/>
  <c r="D176" i="12" l="1"/>
  <c r="F176" i="12" s="1"/>
  <c r="E177" i="12" s="1"/>
  <c r="D177" i="12" l="1"/>
  <c r="F177" i="12" s="1"/>
  <c r="E178" i="12" s="1"/>
  <c r="D178" i="12" l="1"/>
  <c r="F178" i="12" s="1"/>
  <c r="E179" i="12" s="1"/>
  <c r="D179" i="12" l="1"/>
  <c r="F179" i="12" s="1"/>
  <c r="E180" i="12" s="1"/>
  <c r="D180" i="12" l="1"/>
  <c r="F180" i="12" s="1"/>
  <c r="E181" i="12" s="1"/>
  <c r="D181" i="12" l="1"/>
  <c r="F181" i="12" s="1"/>
  <c r="E182" i="12" s="1"/>
  <c r="D182" i="12" l="1"/>
  <c r="F182" i="12" s="1"/>
  <c r="E183" i="12" s="1"/>
  <c r="D183" i="12" l="1"/>
  <c r="F183" i="12" s="1"/>
  <c r="E184" i="12" s="1"/>
  <c r="D184" i="12" l="1"/>
  <c r="F184" i="12" s="1"/>
  <c r="E185" i="12" s="1"/>
  <c r="D185" i="12" l="1"/>
  <c r="F185" i="12" s="1"/>
  <c r="E186" i="12" s="1"/>
  <c r="D186" i="12" l="1"/>
  <c r="F186" i="12" s="1"/>
  <c r="E187" i="12" s="1"/>
  <c r="D187" i="12" l="1"/>
  <c r="F187" i="12" s="1"/>
  <c r="E188" i="12" s="1"/>
  <c r="D188" i="12" l="1"/>
  <c r="F188" i="12" s="1"/>
  <c r="E189" i="12" s="1"/>
  <c r="D189" i="12" l="1"/>
  <c r="F189" i="12" s="1"/>
  <c r="E190" i="12" s="1"/>
  <c r="D190" i="12" l="1"/>
  <c r="F190" i="12" s="1"/>
  <c r="E191" i="12" s="1"/>
  <c r="D191" i="12" l="1"/>
  <c r="F191" i="12" s="1"/>
  <c r="E192" i="12" s="1"/>
  <c r="D192" i="12" l="1"/>
  <c r="F192" i="12" s="1"/>
  <c r="E193" i="12" s="1"/>
  <c r="D193" i="12" l="1"/>
  <c r="F193" i="12" s="1"/>
  <c r="E194" i="12" s="1"/>
  <c r="D194" i="12" l="1"/>
  <c r="F194" i="12" s="1"/>
  <c r="E195" i="12" s="1"/>
  <c r="D195" i="12" l="1"/>
  <c r="F195" i="12" s="1"/>
  <c r="E196" i="12" s="1"/>
  <c r="D196" i="12" l="1"/>
  <c r="F196" i="12" s="1"/>
  <c r="E197" i="12" s="1"/>
  <c r="D197" i="12" l="1"/>
  <c r="F197" i="12" s="1"/>
  <c r="E198" i="12" s="1"/>
  <c r="D198" i="12" l="1"/>
  <c r="F198" i="12" s="1"/>
  <c r="E199" i="12" s="1"/>
  <c r="D199" i="12" l="1"/>
  <c r="F199" i="12" s="1"/>
  <c r="E200" i="12" s="1"/>
  <c r="D200" i="12" l="1"/>
  <c r="F200" i="12" s="1"/>
  <c r="E201" i="12" s="1"/>
  <c r="D201" i="12" l="1"/>
  <c r="F201" i="12" s="1"/>
  <c r="E202" i="12" s="1"/>
  <c r="D202" i="12" l="1"/>
  <c r="F202" i="12" s="1"/>
  <c r="E203" i="12" s="1"/>
  <c r="D203" i="12" l="1"/>
  <c r="F203" i="12" s="1"/>
  <c r="E204" i="12" s="1"/>
  <c r="D204" i="12" l="1"/>
  <c r="F204" i="12" s="1"/>
  <c r="E205" i="12" s="1"/>
  <c r="D205" i="12" l="1"/>
  <c r="F205" i="12" s="1"/>
  <c r="E206" i="12" s="1"/>
  <c r="D206" i="12" l="1"/>
  <c r="F206" i="12" s="1"/>
  <c r="E207" i="12" s="1"/>
  <c r="D207" i="12" l="1"/>
  <c r="F207" i="12" s="1"/>
  <c r="E208" i="12" s="1"/>
  <c r="D208" i="12" l="1"/>
  <c r="F208" i="12" s="1"/>
  <c r="E209" i="12" s="1"/>
  <c r="D209" i="12" l="1"/>
  <c r="F209" i="12" s="1"/>
  <c r="E210" i="12" s="1"/>
  <c r="E147" i="12"/>
  <c r="E148" i="12" l="1"/>
  <c r="D210" i="12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<sst xmlns="http://schemas.openxmlformats.org/spreadsheetml/2006/main" count="314" uniqueCount="103">
  <si>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</si>
  <si>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</si>
  <si>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</si>
  <si>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</si>
  <si>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</si>
  <si>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</si>
  <si>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</si>
  <si>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</si>
  <si>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</si>
  <si>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</si>
  <si>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</si>
  <si>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</si>
  <si>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</si>
  <si>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</si>
  <si>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</si>
  <si>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</si>
  <si>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</si>
  <si>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</si>
  <si>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</si>
  <si>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</si>
  <si>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</si>
  <si>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</si>
  <si>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</si>
  <si>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</si>
  <si>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</si>
  <si>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</si>
  <si>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</si>
  <si>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</si>
  <si>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</si>
  <si>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</si>
  <si>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</si>
  <si>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</si>
  <si>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</si>
  <si>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</si>
  <si>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</si>
  <si>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</si>
  <si>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</si>
  <si>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</si>
  <si>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</si>
  <si>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</si>
  <si>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</si>
  <si>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</si>
  <si>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</si>
  <si>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</si>
  <si>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</si>
  <si>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</si>
  <si>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</si>
  <si>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</si>
  <si>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</si>
  <si>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</si>
  <si>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</si>
  <si>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</si>
  <si>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</si>
  <si>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</si>
  <si>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</si>
  <si>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</si>
  <si>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</si>
  <si>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</si>
  <si>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</si>
  <si>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</si>
  <si>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</si>
  <si>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</si>
  <si>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</si>
  <si>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</si>
  <si>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</si>
  <si>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</si>
  <si>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</si>
  <si>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</si>
  <si>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</si>
  <si>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</si>
  <si>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</si>
  <si>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</si>
  <si>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</si>
  <si>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</si>
  <si>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</si>
  <si>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</si>
  <si>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</si>
  <si>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</si>
  <si>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</si>
  <si>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</si>
  <si>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</si>
  <si>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</si>
  <si>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</si>
  <si>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</si>
  <si>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</si>
  <si>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</si>
  <si>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</si>
  <si>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</si>
  <si>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</si>
  <si>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</si>
  <si>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</si>
  <si>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</si>
  <si>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</si>
  <si>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</si>
  <si>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</si>
  <si>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</si>
  <si>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</si>
  <si>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</si>
  <si>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</si>
  <si>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</si>
  <si>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</si>
  <si>
    <t>CF dan FL - R3</t>
  </si>
  <si>
    <t>DiffRate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</si>
</sst>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3" formatCode="_(* #,##0.00_);_(* \(#,##0.00\);_(* &quot;-&quot;??_);_(@_)"/>
    <numFmt numFmtId="164" formatCode="0.000000%"/>
    <numFmt numFmtId="165" formatCode="0.00000%"/>
    <numFmt numFmtId="166" formatCode="0.0000%"/>
    <numFmt numFmtId="167" formatCode="0.000000"/>
    <numFmt numFmtId="168" formatCode="0.00000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2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3" fontId="0" fillId="3" borderId="0" xfId="1" applyFont="1" applyFill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3" borderId="9" xfId="0" applyNumberFormat="1" applyFill="1" applyBorder="1"/>
    <xf numFmtId="0" fontId="11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5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3" fillId="0" borderId="9" xfId="4" applyFont="1" applyBorder="1"/>
    <xf numFmtId="43" fontId="13" fillId="0" borderId="0" xfId="4" applyFont="1"/>
    <xf numFmtId="43" fontId="13" fillId="2" borderId="0" xfId="4" applyFont="1" applyFill="1"/>
    <xf numFmtId="0" fontId="13" fillId="2" borderId="0" xfId="3" applyFont="1" applyFill="1"/>
    <xf numFmtId="43" fontId="0" fillId="0" borderId="0" xfId="4" applyFont="1"/>
    <xf numFmtId="43" fontId="5" fillId="0" borderId="0" xfId="3" applyNumberFormat="1"/>
    <xf numFmtId="43" fontId="13" fillId="0" borderId="0" xfId="3" applyNumberFormat="1" applyFont="1"/>
    <xf numFmtId="0" fontId="13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5" fillId="0" borderId="0" xfId="3" applyAlignment="1">
      <alignment vertical="center" wrapText="1"/>
    </xf>
    <xf numFmtId="43" fontId="5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5" fillId="0" borderId="0" xfId="4" applyFont="1" applyAlignment="1">
      <alignment horizontal="left" vertical="center"/>
    </xf>
    <xf numFmtId="164" fontId="16" fillId="0" borderId="0" xfId="5" applyNumberFormat="1" applyFont="1" applyAlignment="1">
      <alignment vertical="center"/>
    </xf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3" fillId="0" borderId="9" xfId="6" applyFont="1" applyBorder="1"/>
    <xf numFmtId="43" fontId="13" fillId="0" borderId="0" xfId="6" applyFont="1"/>
    <xf numFmtId="43" fontId="13" fillId="2" borderId="0" xfId="6" applyFont="1" applyFill="1"/>
    <xf numFmtId="0" fontId="13" fillId="2" borderId="0" xfId="0" applyFont="1" applyFill="1"/>
    <xf numFmtId="43" fontId="0" fillId="0" borderId="0" xfId="6" applyFont="1"/>
    <xf numFmtId="43" fontId="13" fillId="0" borderId="0" xfId="0" applyNumberFormat="1" applyFont="1"/>
    <xf numFmtId="0" fontId="13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5" fillId="0" borderId="0" xfId="6" applyFont="1" applyAlignment="1">
      <alignment horizontal="left" vertical="center"/>
    </xf>
    <xf numFmtId="164" fontId="16" fillId="0" borderId="0" xfId="7" applyNumberFormat="1" applyFont="1" applyAlignment="1">
      <alignment vertical="center"/>
    </xf>
    <xf numFmtId="4" fontId="16" fillId="0" borderId="0" xfId="0" applyNumberFormat="1" applyFont="1"/>
    <xf numFmtId="43" fontId="0" fillId="0" borderId="9" xfId="4" applyNumberFormat="1" applyFont="1" applyBorder="1"/>
    <xf numFmtId="0" fontId="13" fillId="0" borderId="0" xfId="3" applyFont="1"/>
    <xf numFmtId="8" fontId="13" fillId="2" borderId="0" xfId="6" applyNumberFormat="1" applyFont="1" applyFill="1"/>
    <xf numFmtId="43" fontId="4" fillId="0" borderId="0" xfId="4" applyFont="1"/>
    <xf numFmtId="0" fontId="4" fillId="0" borderId="0" xfId="0" applyFont="1"/>
    <xf numFmtId="0" fontId="4" fillId="0" borderId="0" xfId="0" applyFont="1" applyAlignment="1">
      <alignment horizontal="center"/>
    </xf>
    <xf numFmtId="43" fontId="13" fillId="2" borderId="0" xfId="1" applyFont="1" applyFill="1"/>
    <xf numFmtId="0" fontId="0" fillId="0" borderId="9" xfId="0" applyBorder="1" applyAlignment="1">
      <alignment horizontal="center"/>
    </xf>
    <xf numFmtId="43" fontId="7" fillId="0" borderId="0" xfId="4" applyFont="1"/>
    <xf numFmtId="0" fontId="3" fillId="0" borderId="0" xfId="0" applyFont="1" applyAlignment="1">
      <alignment horizontal="center"/>
    </xf>
    <xf numFmtId="4" fontId="16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0" fillId="0" borderId="0" xfId="0" applyFont="1"/>
    <xf numFmtId="0" fontId="2" fillId="0" borderId="0" xfId="0" applyFont="1"/>
    <xf numFmtId="40" fontId="13" fillId="2" borderId="0" xfId="6" applyNumberFormat="1" applyFont="1" applyFill="1"/>
    <xf numFmtId="40" fontId="13" fillId="2" borderId="0" xfId="4" applyNumberFormat="1" applyFont="1" applyFill="1"/>
    <xf numFmtId="4" fontId="13" fillId="2" borderId="0" xfId="4" applyNumberFormat="1" applyFont="1" applyFill="1"/>
    <xf numFmtId="0" fontId="0" fillId="0" borderId="4" xfId="0" applyFill="1" applyBorder="1"/>
    <xf numFmtId="2" fontId="0" fillId="0" borderId="0" xfId="1" applyNumberFormat="1" applyFont="1"/>
    <xf numFmtId="2" fontId="0" fillId="3" borderId="9" xfId="1" applyNumberFormat="1" applyFont="1" applyFill="1" applyBorder="1"/>
    <xf numFmtId="2" fontId="0" fillId="3" borderId="9" xfId="0" applyNumberFormat="1" applyFill="1" applyBorder="1"/>
    <xf numFmtId="2" fontId="0" fillId="0" borderId="9" xfId="0" applyNumberFormat="1" applyBorder="1"/>
    <xf numFmtId="2" fontId="0" fillId="0" borderId="9" xfId="1" applyNumberFormat="1" applyFont="1" applyBorder="1"/>
    <xf numFmtId="2" fontId="4" fillId="0" borderId="9" xfId="0" applyNumberFormat="1" applyFont="1" applyBorder="1"/>
    <xf numFmtId="43" fontId="1" fillId="0" borderId="9" xfId="4" applyNumberFormat="1" applyFont="1" applyBorder="1"/>
    <xf numFmtId="2" fontId="0" fillId="0" borderId="0" xfId="0" applyNumberFormat="1"/>
    <xf numFmtId="2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10" fillId="0" borderId="0" xfId="0" applyNumberFormat="1" applyFont="1" applyBorder="1"/>
    <xf numFmtId="2" fontId="10" fillId="0" borderId="9" xfId="0" applyNumberFormat="1" applyFont="1" applyBorder="1"/>
    <xf numFmtId="0" fontId="0" fillId="0" borderId="0" xfId="0" applyNumberFormat="1"/>
    <xf numFmtId="168" fontId="0" fillId="0" borderId="0" xfId="0" applyNumberFormat="1"/>
    <xf numFmtId="167" fontId="0" fillId="0" borderId="0" xfId="0" applyNumberFormat="1"/>
    <xf numFmtId="0" fontId="21" fillId="0" borderId="0" xfId="0" applyFont="1"/>
    <xf numFmtId="0" fontId="0" fillId="0" borderId="0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7" fillId="0" borderId="0" xfId="3" applyFont="1" applyAlignment="1">
      <alignment horizontal="center"/>
    </xf>
    <xf numFmtId="43" fontId="14" fillId="5" borderId="0" xfId="4" applyFont="1" applyFill="1" applyAlignment="1">
      <alignment horizontal="left" vertical="top" wrapText="1"/>
    </xf>
    <xf numFmtId="0" fontId="17" fillId="0" borderId="0" xfId="0" applyFont="1" applyAlignment="1">
      <alignment horizontal="center"/>
    </xf>
    <xf numFmtId="43" fontId="14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24" t="s">
        <v>0</v>
      </c>
    </row>
    <row r="3" spans="1:3">
      <c r="B3" s="25" t="s">
        <v>1</v>
      </c>
      <c r="C3" s="25" t="s">
        <v>2</v>
      </c>
    </row>
    <row r="4" spans="1:3">
      <c r="B4" s="26" t="s">
        <v>3</v>
      </c>
      <c r="C4" s="8" t="s">
        <v>4</v>
      </c>
    </row>
    <row r="5" spans="1:3">
      <c r="B5" s="27" t="s">
        <v>5</v>
      </c>
      <c r="C5" s="8" t="s">
        <v>4</v>
      </c>
    </row>
    <row r="6" spans="1:3">
      <c r="B6" s="27" t="s">
        <v>6</v>
      </c>
      <c r="C6" s="8" t="s">
        <v>4</v>
      </c>
    </row>
    <row r="7" spans="1:3">
      <c r="B7" s="27" t="s">
        <v>7</v>
      </c>
      <c r="C7" s="8" t="s">
        <v>4</v>
      </c>
    </row>
    <row r="8" spans="1:3">
      <c r="B8" s="27" t="s">
        <v>8</v>
      </c>
      <c r="C8" s="8" t="s">
        <v>4</v>
      </c>
    </row>
    <row r="9" spans="1:3">
      <c r="B9" s="27" t="s">
        <v>9</v>
      </c>
      <c r="C9" s="8" t="s">
        <v>4</v>
      </c>
    </row>
    <row r="10" spans="1:3">
      <c r="B10" s="27" t="s">
        <v>10</v>
      </c>
      <c r="C10" s="8" t="s">
        <v>4</v>
      </c>
    </row>
    <row r="11" spans="1:3">
      <c r="B11" s="27" t="s">
        <v>11</v>
      </c>
      <c r="C11" s="8" t="s">
        <v>4</v>
      </c>
    </row>
    <row r="12" spans="1:3">
      <c r="B12" s="27" t="s">
        <v>12</v>
      </c>
      <c r="C12" s="8" t="s">
        <v>13</v>
      </c>
    </row>
    <row r="13" spans="1:3">
      <c r="B13" s="27" t="s">
        <v>14</v>
      </c>
      <c r="C13" s="8" t="s">
        <v>13</v>
      </c>
    </row>
    <row r="14" spans="1:3">
      <c r="B14" s="27" t="s">
        <v>15</v>
      </c>
      <c r="C14" s="8" t="s">
        <v>13</v>
      </c>
    </row>
    <row r="15" spans="1:3">
      <c r="B15" s="28" t="s">
        <v>16</v>
      </c>
      <c r="C15" s="12" t="s">
        <v>13</v>
      </c>
    </row>
    <row r="17" spans="2:5">
      <c r="B17" s="29" t="s">
        <v>17</v>
      </c>
    </row>
    <row r="18" spans="2:5">
      <c r="B18" s="25" t="s">
        <v>18</v>
      </c>
      <c r="C18" s="25" t="s">
        <v>19</v>
      </c>
      <c r="D18" s="25" t="s">
        <v>20</v>
      </c>
      <c r="E18" s="25" t="s">
        <v>21</v>
      </c>
    </row>
    <row r="19" spans="2:5">
      <c r="B19" s="26" t="s">
        <v>22</v>
      </c>
      <c r="C19" s="26" t="s">
        <v>3</v>
      </c>
      <c r="D19" s="26" t="s">
        <v>23</v>
      </c>
      <c r="E19" s="30">
        <v>1</v>
      </c>
    </row>
    <row r="20" spans="2:5">
      <c r="B20" s="27" t="s">
        <v>22</v>
      </c>
      <c r="C20" s="27" t="s">
        <v>5</v>
      </c>
      <c r="D20" s="27" t="s">
        <v>23</v>
      </c>
      <c r="E20" s="30">
        <v>1</v>
      </c>
    </row>
    <row r="21" spans="2:5">
      <c r="B21" s="27" t="s">
        <v>22</v>
      </c>
      <c r="C21" s="27" t="s">
        <v>6</v>
      </c>
      <c r="D21" s="27" t="s">
        <v>23</v>
      </c>
      <c r="E21" s="30">
        <v>1</v>
      </c>
    </row>
    <row r="22" spans="2:5">
      <c r="B22" s="27" t="s">
        <v>22</v>
      </c>
      <c r="C22" s="27" t="s">
        <v>7</v>
      </c>
      <c r="D22" s="27" t="s">
        <v>23</v>
      </c>
      <c r="E22" s="30">
        <v>1</v>
      </c>
    </row>
    <row r="23" spans="2:5">
      <c r="B23" s="27" t="s">
        <v>22</v>
      </c>
      <c r="C23" s="27" t="s">
        <v>8</v>
      </c>
      <c r="D23" s="27" t="s">
        <v>23</v>
      </c>
      <c r="E23" s="30">
        <v>1</v>
      </c>
    </row>
    <row r="24" spans="2:5">
      <c r="B24" s="27" t="s">
        <v>22</v>
      </c>
      <c r="C24" s="27" t="s">
        <v>9</v>
      </c>
      <c r="D24" s="27" t="s">
        <v>23</v>
      </c>
      <c r="E24" s="30">
        <v>1</v>
      </c>
    </row>
    <row r="25" spans="2:5">
      <c r="B25" s="27" t="s">
        <v>22</v>
      </c>
      <c r="C25" s="27" t="s">
        <v>10</v>
      </c>
      <c r="D25" s="27" t="s">
        <v>23</v>
      </c>
      <c r="E25" s="30">
        <v>1</v>
      </c>
    </row>
    <row r="26" spans="2:5">
      <c r="B26" s="27" t="s">
        <v>22</v>
      </c>
      <c r="C26" s="27" t="s">
        <v>11</v>
      </c>
      <c r="D26" s="27" t="s">
        <v>23</v>
      </c>
      <c r="E26" s="30">
        <v>1</v>
      </c>
    </row>
    <row r="27" spans="2:5">
      <c r="B27" s="27" t="s">
        <v>22</v>
      </c>
      <c r="C27" s="27" t="s">
        <v>12</v>
      </c>
      <c r="D27" s="27" t="s">
        <v>24</v>
      </c>
      <c r="E27" s="30">
        <v>1</v>
      </c>
    </row>
    <row r="28" spans="2:5">
      <c r="B28" s="27" t="s">
        <v>22</v>
      </c>
      <c r="C28" s="27" t="s">
        <v>14</v>
      </c>
      <c r="D28" s="27" t="s">
        <v>24</v>
      </c>
      <c r="E28" s="30">
        <v>1</v>
      </c>
    </row>
    <row r="29" spans="2:5">
      <c r="B29" s="27" t="s">
        <v>22</v>
      </c>
      <c r="C29" s="27" t="s">
        <v>15</v>
      </c>
      <c r="D29" s="27" t="s">
        <v>24</v>
      </c>
      <c r="E29" s="30">
        <v>1</v>
      </c>
    </row>
    <row r="30" spans="2:5">
      <c r="B30" s="27" t="s">
        <v>22</v>
      </c>
      <c r="C30" s="27" t="s">
        <v>16</v>
      </c>
      <c r="D30" s="27" t="s">
        <v>24</v>
      </c>
      <c r="E30" s="30">
        <v>1</v>
      </c>
    </row>
    <row r="31" spans="2:5">
      <c r="B31" s="31"/>
      <c r="C31" s="31"/>
      <c r="D31" s="31"/>
      <c r="E31" s="32"/>
    </row>
    <row r="32" spans="2:5">
      <c r="B32" s="27" t="s">
        <v>25</v>
      </c>
      <c r="C32" s="27" t="s">
        <v>3</v>
      </c>
      <c r="D32" s="27"/>
      <c r="E32" s="30"/>
    </row>
    <row r="33" spans="2:5">
      <c r="B33" s="27" t="s">
        <v>25</v>
      </c>
      <c r="C33" s="27" t="s">
        <v>5</v>
      </c>
      <c r="D33" s="27"/>
      <c r="E33" s="30"/>
    </row>
    <row r="34" spans="2:5">
      <c r="B34" s="27" t="s">
        <v>25</v>
      </c>
      <c r="C34" s="27" t="s">
        <v>6</v>
      </c>
      <c r="D34" s="27"/>
      <c r="E34" s="30"/>
    </row>
    <row r="35" spans="2:5">
      <c r="B35" s="27" t="s">
        <v>25</v>
      </c>
      <c r="C35" s="27" t="s">
        <v>7</v>
      </c>
      <c r="D35" s="27"/>
      <c r="E35" s="30"/>
    </row>
    <row r="36" spans="2:5">
      <c r="B36" s="27" t="s">
        <v>25</v>
      </c>
      <c r="C36" s="27" t="s">
        <v>12</v>
      </c>
      <c r="D36" s="27"/>
      <c r="E36" s="30"/>
    </row>
    <row r="37" spans="2:5">
      <c r="B37" s="27" t="s">
        <v>25</v>
      </c>
      <c r="C37" s="27" t="s">
        <v>14</v>
      </c>
      <c r="D37" s="27"/>
      <c r="E37" s="30"/>
    </row>
    <row r="38" spans="2:5">
      <c r="B38" s="27" t="s">
        <v>25</v>
      </c>
      <c r="C38" s="27" t="s">
        <v>15</v>
      </c>
      <c r="D38" s="27"/>
      <c r="E38" s="30"/>
    </row>
    <row r="39" spans="2:5">
      <c r="B39" s="28" t="s">
        <v>25</v>
      </c>
      <c r="C39" s="28" t="s">
        <v>16</v>
      </c>
      <c r="D39" s="28"/>
      <c r="E39" s="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85"/>
  <sheetViews>
    <sheetView tabSelected="1" workbookViewId="0">
      <selection activeCell="D2" sqref="D2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3" max="13" width="12.85546875" bestFit="1" customWidth="1" collapsed="1"/>
    <col min="14" max="14" width="14" collapsed="1"/>
  </cols>
  <sheetData>
    <row r="1" spans="1:9">
      <c r="A1" s="112" t="s">
        <v>101</v>
      </c>
      <c r="C1" t="s">
        <v>71</v>
      </c>
      <c r="D1" s="3">
        <f ca="1">IF(B16=1,'Regular Fixed'!E79,IF(AND(B16=0,E16=0),'Regular Fixed'!E15,IF(AND(B16=0,E16&gt;0,E15&gt;0),'Regular Fixed'!E147,IF(AND(B16=0,E16&gt;0,E15=0),'Regular Fixed'!E213))))</f>
        <v>66237997.922472976</v>
      </c>
    </row>
    <row r="2" spans="1:9">
      <c r="A2" s="90" t="s">
        <v>98</v>
      </c>
      <c r="B2">
        <v>349700000</v>
      </c>
    </row>
    <row r="3" spans="1:9">
      <c r="A3" s="90" t="s">
        <v>70</v>
      </c>
      <c r="B3">
        <v>717677997.91999996</v>
      </c>
      <c r="C3" s="86" t="s">
        <v>96</v>
      </c>
    </row>
    <row r="4" spans="1:9">
      <c r="A4" s="17" t="s">
        <v>26</v>
      </c>
      <c r="B4" s="17" t="s">
        <v>27</v>
      </c>
      <c r="D4" s="15" t="s">
        <v>28</v>
      </c>
    </row>
    <row r="5" spans="1:9">
      <c r="A5" t="s">
        <v>29</v>
      </c>
      <c r="B5">
        <v>1000000000</v>
      </c>
      <c r="C5" s="82" t="s">
        <v>93</v>
      </c>
      <c r="D5" s="114" t="s">
        <v>30</v>
      </c>
      <c r="E5" s="115"/>
      <c r="F5" s="4"/>
      <c r="G5" s="115" t="s">
        <v>31</v>
      </c>
      <c r="H5" s="116"/>
    </row>
    <row r="6" spans="1:9">
      <c r="A6" s="91" t="s">
        <v>99</v>
      </c>
      <c r="B6">
        <v>350000000</v>
      </c>
      <c r="C6" s="82" t="s">
        <v>93</v>
      </c>
      <c r="D6" s="5" t="s">
        <v>3</v>
      </c>
      <c r="E6">
        <v>9468000</v>
      </c>
      <c r="F6" s="82" t="s">
        <v>93</v>
      </c>
      <c r="G6" s="6" t="s">
        <v>12</v>
      </c>
      <c r="H6">
        <v>9407348.8399999999</v>
      </c>
      <c r="I6" s="82" t="s">
        <v>93</v>
      </c>
    </row>
    <row r="7" spans="1:9">
      <c r="A7" t="s">
        <v>32</v>
      </c>
      <c r="B7" s="88">
        <f>B5-B6+D24+D25+D26+D27+D28+D29+D30+D31+D38</f>
        <v>651440000</v>
      </c>
      <c r="D7" s="5" t="s">
        <v>5</v>
      </c>
      <c r="E7">
        <v>0</v>
      </c>
      <c r="F7" s="82" t="s">
        <v>93</v>
      </c>
      <c r="G7" s="6" t="s">
        <v>14</v>
      </c>
      <c r="H7">
        <v>0</v>
      </c>
      <c r="I7" s="82" t="s">
        <v>93</v>
      </c>
    </row>
    <row r="8" spans="1:9">
      <c r="A8" t="s">
        <v>33</v>
      </c>
      <c r="B8">
        <v>0.14688524999999999</v>
      </c>
      <c r="C8" s="82" t="s">
        <v>93</v>
      </c>
      <c r="D8" s="5" t="s">
        <v>6</v>
      </c>
      <c r="E8">
        <v>150000</v>
      </c>
      <c r="F8" s="82" t="s">
        <v>93</v>
      </c>
      <c r="G8" s="6" t="s">
        <v>15</v>
      </c>
      <c r="H8">
        <v>0</v>
      </c>
      <c r="I8" s="1" t="s">
        <v>93</v>
      </c>
    </row>
    <row r="9" spans="1:9">
      <c r="A9" t="s">
        <v>34</v>
      </c>
      <c r="B9">
        <v>12</v>
      </c>
      <c r="C9" s="82" t="s">
        <v>93</v>
      </c>
      <c r="D9" s="5" t="s">
        <v>7</v>
      </c>
      <c r="E9">
        <v>2250000</v>
      </c>
      <c r="F9" s="82" t="s">
        <v>93</v>
      </c>
      <c r="G9" s="6" t="s">
        <v>16</v>
      </c>
      <c r="H9">
        <v>0</v>
      </c>
      <c r="I9" s="1" t="s">
        <v>93</v>
      </c>
    </row>
    <row r="10" spans="1:9">
      <c r="A10" t="s">
        <v>35</v>
      </c>
      <c r="B10">
        <v>1</v>
      </c>
      <c r="C10" s="82" t="s">
        <v>93</v>
      </c>
      <c r="D10" s="5" t="s">
        <v>8</v>
      </c>
      <c r="E10">
        <v>1200000</v>
      </c>
      <c r="F10" s="82" t="s">
        <v>93</v>
      </c>
      <c r="G10" s="6"/>
      <c r="H10" s="8"/>
    </row>
    <row r="11" spans="1:9">
      <c r="A11" t="s">
        <v>36</v>
      </c>
      <c r="B11" s="9">
        <v>42885</v>
      </c>
      <c r="D11" s="5" t="s">
        <v>9</v>
      </c>
      <c r="E11">
        <v>1250000</v>
      </c>
      <c r="F11" s="82" t="s">
        <v>93</v>
      </c>
      <c r="G11" s="6"/>
      <c r="H11" s="8"/>
    </row>
    <row r="12" spans="1:9">
      <c r="A12" t="s">
        <v>37</v>
      </c>
      <c r="B12" s="19">
        <f>B8/(12/B10)</f>
        <v>1.22404375E-2</v>
      </c>
      <c r="D12" s="5" t="s">
        <v>10</v>
      </c>
      <c r="E12" s="107">
        <v>0</v>
      </c>
      <c r="F12" s="7"/>
      <c r="G12" s="6"/>
      <c r="H12" s="8"/>
    </row>
    <row r="13" spans="1:9">
      <c r="A13" t="s">
        <v>38</v>
      </c>
      <c r="B13" s="18">
        <f>B9/B10</f>
        <v>12</v>
      </c>
      <c r="D13" s="10" t="s">
        <v>11</v>
      </c>
      <c r="E13">
        <v>50000</v>
      </c>
      <c r="F13" s="82" t="s">
        <v>93</v>
      </c>
      <c r="G13" s="11"/>
      <c r="H13" s="12"/>
    </row>
    <row r="14" spans="1:9">
      <c r="A14" t="s">
        <v>39</v>
      </c>
      <c r="B14" s="96">
        <v>0</v>
      </c>
      <c r="D14" s="95" t="s">
        <v>100</v>
      </c>
      <c r="E14">
        <v>50000</v>
      </c>
      <c r="F14" s="82" t="s">
        <v>93</v>
      </c>
    </row>
    <row r="15" spans="1:9">
      <c r="A15" t="s">
        <v>89</v>
      </c>
      <c r="B15" s="3">
        <f>IF(B16=1,B2+SUM(E6:E14)-SUM(D24:D31,D38)+B18,B2+SUM(E6:E14)-SUM(D24:D31,D38))</f>
        <v>362678000</v>
      </c>
      <c r="D15" s="81" t="s">
        <v>94</v>
      </c>
      <c r="E15">
        <v>0</v>
      </c>
      <c r="F15" s="82" t="s">
        <v>93</v>
      </c>
    </row>
    <row r="16" spans="1:9">
      <c r="A16" s="83" t="s">
        <v>40</v>
      </c>
      <c r="B16">
        <v>0</v>
      </c>
      <c r="C16" s="82" t="s">
        <v>93</v>
      </c>
      <c r="D16" s="81" t="s">
        <v>95</v>
      </c>
      <c r="E16">
        <v>3</v>
      </c>
      <c r="F16" s="82" t="s">
        <v>93</v>
      </c>
    </row>
    <row r="17" spans="1:13">
      <c r="A17" t="s">
        <v>41</v>
      </c>
      <c r="B17">
        <v>79741999.769999996</v>
      </c>
      <c r="C17" s="81" t="s">
        <v>92</v>
      </c>
    </row>
    <row r="18" spans="1:13">
      <c r="B18" s="89">
        <f>ROUND(B17,0)</f>
        <v>79742000</v>
      </c>
      <c r="F18" s="2" t="s">
        <v>42</v>
      </c>
    </row>
    <row r="19" spans="1:13">
      <c r="A19" t="s">
        <v>90</v>
      </c>
      <c r="B19" s="13">
        <f ca="1">(D1/B7)/(B9/12)*100</f>
        <v>10.167935331338724</v>
      </c>
      <c r="F19" s="84" t="s">
        <v>43</v>
      </c>
      <c r="G19" s="20" t="s">
        <v>44</v>
      </c>
      <c r="I19" s="84" t="s">
        <v>43</v>
      </c>
      <c r="J19" s="20" t="s">
        <v>45</v>
      </c>
    </row>
    <row r="20" spans="1:13">
      <c r="A20" s="20" t="s">
        <v>46</v>
      </c>
      <c r="B20" s="21" t="s">
        <v>47</v>
      </c>
      <c r="C20" s="21" t="s">
        <v>48</v>
      </c>
      <c r="D20" s="20" t="s">
        <v>49</v>
      </c>
      <c r="F20" s="104">
        <v>0</v>
      </c>
      <c r="G20" s="99">
        <f>IF(B16=0,-B7,0)</f>
        <v>-651440000</v>
      </c>
      <c r="I20" s="84">
        <v>0</v>
      </c>
      <c r="J20" s="99">
        <f>IF(B16=0,B37-C37,0)</f>
        <v>-646479348.84000003</v>
      </c>
      <c r="L20" s="13"/>
    </row>
    <row r="21" spans="1:13">
      <c r="A21" s="20" t="s">
        <v>50</v>
      </c>
      <c r="B21" s="21"/>
      <c r="C21" s="22">
        <f>B5</f>
        <v>1000000000</v>
      </c>
      <c r="D21" s="20"/>
      <c r="F21" s="104">
        <v>1</v>
      </c>
      <c r="G21" s="100">
        <f>IF($B$16=0,IF(F21&lt;=$E$16,$E$15,$B$17),-B7+B17)</f>
        <v>0</v>
      </c>
      <c r="I21" s="84">
        <v>1</v>
      </c>
      <c r="J21" s="100">
        <f>IF(B16=0,IF(I21&lt;=$E$16,$E$15,$B$18),B37-C37)</f>
        <v>0</v>
      </c>
      <c r="L21" s="13"/>
    </row>
    <row r="22" spans="1:13">
      <c r="A22" s="20" t="s">
        <v>51</v>
      </c>
      <c r="B22" s="22">
        <f>B6</f>
        <v>350000000</v>
      </c>
      <c r="C22" s="21"/>
      <c r="D22" s="20"/>
      <c r="F22" s="104">
        <v>2</v>
      </c>
      <c r="G22" s="101">
        <f>IF($B$16=0,IF(F22&lt;=$E$16,$E$15,$B$17),$B$17)</f>
        <v>0</v>
      </c>
      <c r="I22" s="84">
        <v>2</v>
      </c>
      <c r="J22" s="99">
        <f>IF($B$16=0,IF(I22&lt;=$E$16,$E$15,$B$18),$B$18)</f>
        <v>0</v>
      </c>
      <c r="L22" s="13"/>
    </row>
    <row r="23" spans="1:13">
      <c r="A23" s="20" t="s">
        <v>52</v>
      </c>
      <c r="B23" s="97">
        <f>IF(B16=1,B18,0)</f>
        <v>0</v>
      </c>
      <c r="C23" s="21"/>
      <c r="D23" s="20"/>
      <c r="F23" s="104">
        <v>3</v>
      </c>
      <c r="G23" s="101">
        <f>IF($B$16=0,IF(F23&lt;=$E$16,$E$15,$B$17),$B$17)</f>
        <v>0</v>
      </c>
      <c r="I23" s="84">
        <v>3</v>
      </c>
      <c r="J23" s="99">
        <f>IF($B$16=0,IF(I23&lt;=$E$16,$E$15,$B$18),$B$18)</f>
        <v>0</v>
      </c>
      <c r="L23" s="13"/>
    </row>
    <row r="24" spans="1:13">
      <c r="A24" s="20" t="s">
        <v>53</v>
      </c>
      <c r="B24" s="97">
        <f t="shared" ref="B24:B31" si="0">E6-D24</f>
        <v>9468000</v>
      </c>
      <c r="C24" s="21"/>
      <c r="D24">
        <v>0</v>
      </c>
      <c r="E24" s="82" t="s">
        <v>93</v>
      </c>
      <c r="F24" s="104">
        <v>4</v>
      </c>
      <c r="G24" s="101">
        <f>IF($B$16=0,IF(F24&lt;=$E$16,$E$15,$B$17),$B$17)</f>
        <v>79741999.769999996</v>
      </c>
      <c r="H24" s="103"/>
      <c r="I24" s="84">
        <v>4</v>
      </c>
      <c r="J24" s="99">
        <f t="shared" ref="J24:J81" si="1">IF($B$16=0,IF(I24&lt;=$E$16,$E$15,$B$18),$B$18)</f>
        <v>79742000</v>
      </c>
      <c r="L24" s="13"/>
      <c r="M24" s="106"/>
    </row>
    <row r="25" spans="1:13">
      <c r="A25" s="20" t="s">
        <v>5</v>
      </c>
      <c r="B25" s="22">
        <f t="shared" si="0"/>
        <v>0</v>
      </c>
      <c r="C25" s="21"/>
      <c r="D25">
        <v>0</v>
      </c>
      <c r="E25" s="82" t="s">
        <v>93</v>
      </c>
      <c r="F25" s="104">
        <v>5</v>
      </c>
      <c r="G25" s="101">
        <f t="shared" ref="G25:G81" si="2">IF($B$16=0,IF(F25&lt;=$E$16,$E$15,$B$17),$B$17)</f>
        <v>79741999.769999996</v>
      </c>
      <c r="H25" s="103"/>
      <c r="I25" s="84">
        <v>5</v>
      </c>
      <c r="J25" s="99">
        <f t="shared" si="1"/>
        <v>79742000</v>
      </c>
      <c r="L25" s="13"/>
      <c r="M25" s="55"/>
    </row>
    <row r="26" spans="1:13">
      <c r="A26" s="20" t="s">
        <v>6</v>
      </c>
      <c r="B26" s="22">
        <f t="shared" si="0"/>
        <v>150000</v>
      </c>
      <c r="C26" s="21"/>
      <c r="D26">
        <v>0</v>
      </c>
      <c r="E26" s="82" t="s">
        <v>93</v>
      </c>
      <c r="F26" s="104">
        <v>6</v>
      </c>
      <c r="G26" s="101">
        <f t="shared" si="2"/>
        <v>79741999.769999996</v>
      </c>
      <c r="H26" s="103"/>
      <c r="I26" s="84">
        <v>6</v>
      </c>
      <c r="J26" s="99">
        <f t="shared" si="1"/>
        <v>79742000</v>
      </c>
      <c r="L26" s="13"/>
    </row>
    <row r="27" spans="1:13">
      <c r="A27" s="20" t="s">
        <v>7</v>
      </c>
      <c r="B27" s="22">
        <f t="shared" si="0"/>
        <v>1250000</v>
      </c>
      <c r="C27" s="21"/>
      <c r="D27">
        <v>1000000</v>
      </c>
      <c r="E27" s="82" t="s">
        <v>93</v>
      </c>
      <c r="F27" s="104">
        <v>7</v>
      </c>
      <c r="G27" s="101">
        <f t="shared" si="2"/>
        <v>79741999.769999996</v>
      </c>
      <c r="H27" s="103"/>
      <c r="I27" s="84">
        <v>7</v>
      </c>
      <c r="J27" s="99">
        <f t="shared" si="1"/>
        <v>79742000</v>
      </c>
      <c r="L27" s="13"/>
    </row>
    <row r="28" spans="1:13">
      <c r="A28" s="20" t="s">
        <v>8</v>
      </c>
      <c r="B28" s="22">
        <f t="shared" si="0"/>
        <v>1050000</v>
      </c>
      <c r="C28" s="21"/>
      <c r="D28">
        <v>150000</v>
      </c>
      <c r="E28" s="82" t="s">
        <v>93</v>
      </c>
      <c r="F28" s="104">
        <v>8</v>
      </c>
      <c r="G28" s="101">
        <f t="shared" si="2"/>
        <v>79741999.769999996</v>
      </c>
      <c r="H28" s="103"/>
      <c r="I28" s="84">
        <v>8</v>
      </c>
      <c r="J28" s="99">
        <f t="shared" si="1"/>
        <v>79742000</v>
      </c>
      <c r="L28" s="13"/>
    </row>
    <row r="29" spans="1:13">
      <c r="A29" s="20" t="s">
        <v>9</v>
      </c>
      <c r="B29" s="22">
        <f t="shared" si="0"/>
        <v>1000000</v>
      </c>
      <c r="C29" s="21"/>
      <c r="D29">
        <v>250000</v>
      </c>
      <c r="E29" s="82" t="s">
        <v>93</v>
      </c>
      <c r="F29" s="104">
        <v>9</v>
      </c>
      <c r="G29" s="101">
        <f t="shared" si="2"/>
        <v>79741999.769999996</v>
      </c>
      <c r="H29" s="103"/>
      <c r="I29" s="84">
        <v>9</v>
      </c>
      <c r="J29" s="99">
        <f t="shared" si="1"/>
        <v>79742000</v>
      </c>
      <c r="L29" s="13"/>
    </row>
    <row r="30" spans="1:13">
      <c r="A30" s="20" t="s">
        <v>10</v>
      </c>
      <c r="B30" s="97">
        <f t="shared" si="0"/>
        <v>0</v>
      </c>
      <c r="C30" s="21"/>
      <c r="D30" s="108">
        <v>0</v>
      </c>
      <c r="E30" s="82"/>
      <c r="F30" s="104">
        <v>10</v>
      </c>
      <c r="G30" s="101">
        <f t="shared" si="2"/>
        <v>79741999.769999996</v>
      </c>
      <c r="H30" s="103"/>
      <c r="I30" s="84">
        <v>10</v>
      </c>
      <c r="J30" s="99">
        <f t="shared" si="1"/>
        <v>79742000</v>
      </c>
      <c r="L30" s="13"/>
    </row>
    <row r="31" spans="1:13">
      <c r="A31" s="20" t="s">
        <v>11</v>
      </c>
      <c r="B31" s="22">
        <f t="shared" si="0"/>
        <v>10000</v>
      </c>
      <c r="C31" s="21"/>
      <c r="D31">
        <v>40000</v>
      </c>
      <c r="E31" s="82" t="s">
        <v>93</v>
      </c>
      <c r="F31" s="104">
        <v>11</v>
      </c>
      <c r="G31" s="101">
        <f t="shared" si="2"/>
        <v>79741999.769999996</v>
      </c>
      <c r="H31" s="103"/>
      <c r="I31" s="84">
        <v>11</v>
      </c>
      <c r="J31" s="99">
        <f t="shared" si="1"/>
        <v>79742000</v>
      </c>
      <c r="L31" s="13"/>
    </row>
    <row r="32" spans="1:13">
      <c r="A32" s="20" t="s">
        <v>12</v>
      </c>
      <c r="B32" s="21"/>
      <c r="C32" s="23">
        <f>H6</f>
        <v>9407348.8399999999</v>
      </c>
      <c r="D32" s="20"/>
      <c r="F32" s="104">
        <v>12</v>
      </c>
      <c r="G32" s="101">
        <f t="shared" si="2"/>
        <v>79741999.769999996</v>
      </c>
      <c r="H32" s="103"/>
      <c r="I32" s="84">
        <v>12</v>
      </c>
      <c r="J32" s="99">
        <f t="shared" si="1"/>
        <v>79742000</v>
      </c>
      <c r="L32" s="13"/>
    </row>
    <row r="33" spans="1:12">
      <c r="A33" s="20" t="s">
        <v>14</v>
      </c>
      <c r="B33" s="21"/>
      <c r="C33" s="23">
        <f>H7</f>
        <v>0</v>
      </c>
      <c r="D33" s="20"/>
      <c r="F33" s="104">
        <v>13</v>
      </c>
      <c r="G33" s="101">
        <f t="shared" si="2"/>
        <v>79741999.769999996</v>
      </c>
      <c r="H33" s="103"/>
      <c r="I33" s="84">
        <v>13</v>
      </c>
      <c r="J33" s="99">
        <f t="shared" si="1"/>
        <v>79742000</v>
      </c>
      <c r="L33" s="13"/>
    </row>
    <row r="34" spans="1:12">
      <c r="A34" s="20" t="s">
        <v>15</v>
      </c>
      <c r="B34" s="22"/>
      <c r="C34" s="98">
        <f>H8</f>
        <v>0</v>
      </c>
      <c r="D34" s="20"/>
      <c r="F34" s="104">
        <v>14</v>
      </c>
      <c r="G34" s="101">
        <f t="shared" si="2"/>
        <v>79741999.769999996</v>
      </c>
      <c r="H34" s="103"/>
      <c r="I34" s="84">
        <v>14</v>
      </c>
      <c r="J34" s="99">
        <f t="shared" si="1"/>
        <v>79742000</v>
      </c>
      <c r="L34" s="13"/>
    </row>
    <row r="35" spans="1:12">
      <c r="A35" s="20" t="s">
        <v>16</v>
      </c>
      <c r="B35" s="22"/>
      <c r="C35" s="98">
        <f>H9</f>
        <v>0</v>
      </c>
      <c r="D35" s="20"/>
      <c r="F35" s="104">
        <v>15</v>
      </c>
      <c r="G35" s="101">
        <f t="shared" si="2"/>
        <v>79741999.769999996</v>
      </c>
      <c r="H35" s="103"/>
      <c r="I35" s="84">
        <v>15</v>
      </c>
      <c r="J35" s="99">
        <f t="shared" si="1"/>
        <v>79742000</v>
      </c>
      <c r="L35" s="13"/>
    </row>
    <row r="36" spans="1:12">
      <c r="A36" s="2" t="s">
        <v>54</v>
      </c>
      <c r="F36" s="104">
        <v>16</v>
      </c>
      <c r="G36" s="101">
        <f t="shared" si="2"/>
        <v>79741999.769999996</v>
      </c>
      <c r="H36" s="103"/>
      <c r="I36" s="84">
        <v>16</v>
      </c>
      <c r="J36" s="99">
        <f t="shared" si="1"/>
        <v>79742000</v>
      </c>
      <c r="L36" s="13"/>
    </row>
    <row r="37" spans="1:12">
      <c r="A37" t="s">
        <v>55</v>
      </c>
      <c r="B37" s="16">
        <f>SUM(B21:B35)+B39</f>
        <v>362928000</v>
      </c>
      <c r="C37" s="16">
        <f>SUM(C21:C35)</f>
        <v>1009407348.84</v>
      </c>
      <c r="D37" t="s">
        <v>49</v>
      </c>
      <c r="F37" s="104">
        <v>17</v>
      </c>
      <c r="G37" s="101">
        <f t="shared" si="2"/>
        <v>79741999.769999996</v>
      </c>
      <c r="H37" s="103"/>
      <c r="I37" s="84">
        <v>17</v>
      </c>
      <c r="J37" s="99">
        <f t="shared" si="1"/>
        <v>79742000</v>
      </c>
      <c r="L37" s="13"/>
    </row>
    <row r="38" spans="1:12">
      <c r="A38" s="20" t="s">
        <v>100</v>
      </c>
      <c r="B38" s="20"/>
      <c r="C38" s="20"/>
      <c r="D38">
        <v>0</v>
      </c>
      <c r="E38" t="s">
        <v>93</v>
      </c>
      <c r="F38" s="104">
        <v>18</v>
      </c>
      <c r="G38" s="101">
        <f t="shared" si="2"/>
        <v>79741999.769999996</v>
      </c>
      <c r="H38" s="103"/>
      <c r="I38" s="84">
        <v>18</v>
      </c>
      <c r="J38" s="99">
        <f t="shared" si="1"/>
        <v>79742000</v>
      </c>
      <c r="L38" s="13"/>
    </row>
    <row r="39" spans="1:12">
      <c r="A39" s="113" t="s">
        <v>102</v>
      </c>
      <c r="B39">
        <v>0</v>
      </c>
      <c r="F39" s="104">
        <v>19</v>
      </c>
      <c r="G39" s="101">
        <f t="shared" si="2"/>
        <v>79741999.769999996</v>
      </c>
      <c r="H39" s="103"/>
      <c r="I39" s="84">
        <v>19</v>
      </c>
      <c r="J39" s="99">
        <f t="shared" si="1"/>
        <v>79742000</v>
      </c>
      <c r="K39" s="34"/>
      <c r="L39" s="13"/>
    </row>
    <row r="40" spans="1:12">
      <c r="D40" s="13"/>
      <c r="F40" s="104">
        <v>20</v>
      </c>
      <c r="G40" s="101">
        <f t="shared" si="2"/>
        <v>79741999.769999996</v>
      </c>
      <c r="H40" s="103"/>
      <c r="I40" s="84">
        <v>20</v>
      </c>
      <c r="J40" s="99">
        <f t="shared" si="1"/>
        <v>79742000</v>
      </c>
      <c r="L40" s="13"/>
    </row>
    <row r="41" spans="1:12">
      <c r="F41" s="104">
        <v>21</v>
      </c>
      <c r="G41" s="101">
        <f t="shared" si="2"/>
        <v>79741999.769999996</v>
      </c>
      <c r="H41" s="103"/>
      <c r="I41" s="84">
        <v>21</v>
      </c>
      <c r="J41" s="99">
        <f t="shared" si="1"/>
        <v>79742000</v>
      </c>
      <c r="L41" s="13"/>
    </row>
    <row r="42" spans="1:12">
      <c r="F42" s="104">
        <v>22</v>
      </c>
      <c r="G42" s="101">
        <f t="shared" si="2"/>
        <v>79741999.769999996</v>
      </c>
      <c r="H42" s="103"/>
      <c r="I42" s="84">
        <v>22</v>
      </c>
      <c r="J42" s="99">
        <f t="shared" si="1"/>
        <v>79742000</v>
      </c>
      <c r="L42" s="13"/>
    </row>
    <row r="43" spans="1:12">
      <c r="F43" s="104">
        <v>23</v>
      </c>
      <c r="G43" s="101">
        <f t="shared" si="2"/>
        <v>79741999.769999996</v>
      </c>
      <c r="H43" s="103"/>
      <c r="I43" s="84">
        <v>23</v>
      </c>
      <c r="J43" s="99">
        <f t="shared" si="1"/>
        <v>79742000</v>
      </c>
      <c r="L43" s="13"/>
    </row>
    <row r="44" spans="1:12">
      <c r="F44" s="104">
        <v>24</v>
      </c>
      <c r="G44" s="101">
        <f t="shared" si="2"/>
        <v>79741999.769999996</v>
      </c>
      <c r="H44" s="103"/>
      <c r="I44" s="84">
        <v>24</v>
      </c>
      <c r="J44" s="99">
        <f t="shared" si="1"/>
        <v>79742000</v>
      </c>
      <c r="L44" s="13"/>
    </row>
    <row r="45" spans="1:12">
      <c r="F45" s="104">
        <v>25</v>
      </c>
      <c r="G45" s="101">
        <f t="shared" si="2"/>
        <v>79741999.769999996</v>
      </c>
      <c r="H45" s="103"/>
      <c r="I45" s="84">
        <v>25</v>
      </c>
      <c r="J45" s="99">
        <f t="shared" si="1"/>
        <v>79742000</v>
      </c>
      <c r="L45" s="13"/>
    </row>
    <row r="46" spans="1:12">
      <c r="F46" s="104">
        <v>26</v>
      </c>
      <c r="G46" s="101">
        <f t="shared" si="2"/>
        <v>79741999.769999996</v>
      </c>
      <c r="H46" s="103"/>
      <c r="I46" s="84">
        <v>26</v>
      </c>
      <c r="J46" s="99">
        <f t="shared" si="1"/>
        <v>79742000</v>
      </c>
      <c r="L46" s="13"/>
    </row>
    <row r="47" spans="1:12">
      <c r="F47" s="104">
        <v>27</v>
      </c>
      <c r="G47" s="101">
        <f t="shared" si="2"/>
        <v>79741999.769999996</v>
      </c>
      <c r="H47" s="103"/>
      <c r="I47" s="84">
        <v>27</v>
      </c>
      <c r="J47" s="99">
        <f t="shared" si="1"/>
        <v>79742000</v>
      </c>
      <c r="L47" s="13"/>
    </row>
    <row r="48" spans="1:12">
      <c r="F48" s="104">
        <v>28</v>
      </c>
      <c r="G48" s="101">
        <f t="shared" si="2"/>
        <v>79741999.769999996</v>
      </c>
      <c r="H48" s="103"/>
      <c r="I48" s="84">
        <v>28</v>
      </c>
      <c r="J48" s="99">
        <f t="shared" si="1"/>
        <v>79742000</v>
      </c>
      <c r="L48" s="13"/>
    </row>
    <row r="49" spans="6:12">
      <c r="F49" s="104">
        <v>29</v>
      </c>
      <c r="G49" s="101">
        <f t="shared" si="2"/>
        <v>79741999.769999996</v>
      </c>
      <c r="H49" s="103"/>
      <c r="I49" s="84">
        <v>29</v>
      </c>
      <c r="J49" s="99">
        <f t="shared" si="1"/>
        <v>79742000</v>
      </c>
      <c r="L49" s="13"/>
    </row>
    <row r="50" spans="6:12">
      <c r="F50" s="104">
        <v>30</v>
      </c>
      <c r="G50" s="101">
        <f t="shared" si="2"/>
        <v>79741999.769999996</v>
      </c>
      <c r="H50" s="103"/>
      <c r="I50" s="84">
        <v>30</v>
      </c>
      <c r="J50" s="99">
        <f t="shared" si="1"/>
        <v>79742000</v>
      </c>
      <c r="L50" s="13"/>
    </row>
    <row r="51" spans="6:12">
      <c r="F51" s="104">
        <v>31</v>
      </c>
      <c r="G51" s="101">
        <f t="shared" si="2"/>
        <v>79741999.769999996</v>
      </c>
      <c r="H51" s="103"/>
      <c r="I51" s="84">
        <v>31</v>
      </c>
      <c r="J51" s="99">
        <f t="shared" si="1"/>
        <v>79742000</v>
      </c>
      <c r="L51" s="13"/>
    </row>
    <row r="52" spans="6:12">
      <c r="F52" s="104">
        <v>32</v>
      </c>
      <c r="G52" s="101">
        <f t="shared" si="2"/>
        <v>79741999.769999996</v>
      </c>
      <c r="H52" s="103"/>
      <c r="I52" s="84">
        <v>32</v>
      </c>
      <c r="J52" s="99">
        <f t="shared" si="1"/>
        <v>79742000</v>
      </c>
      <c r="L52" s="13"/>
    </row>
    <row r="53" spans="6:12">
      <c r="F53" s="104">
        <v>33</v>
      </c>
      <c r="G53" s="101">
        <f t="shared" si="2"/>
        <v>79741999.769999996</v>
      </c>
      <c r="H53" s="103"/>
      <c r="I53" s="84">
        <v>33</v>
      </c>
      <c r="J53" s="99">
        <f t="shared" si="1"/>
        <v>79742000</v>
      </c>
      <c r="L53" s="13"/>
    </row>
    <row r="54" spans="6:12">
      <c r="F54" s="104">
        <v>34</v>
      </c>
      <c r="G54" s="101">
        <f t="shared" si="2"/>
        <v>79741999.769999996</v>
      </c>
      <c r="H54" s="103"/>
      <c r="I54" s="84">
        <v>34</v>
      </c>
      <c r="J54" s="99">
        <f t="shared" si="1"/>
        <v>79742000</v>
      </c>
      <c r="L54" s="13"/>
    </row>
    <row r="55" spans="6:12">
      <c r="F55" s="104">
        <v>35</v>
      </c>
      <c r="G55" s="101">
        <f t="shared" si="2"/>
        <v>79741999.769999996</v>
      </c>
      <c r="H55" s="103"/>
      <c r="I55" s="84">
        <v>35</v>
      </c>
      <c r="J55" s="99">
        <f t="shared" si="1"/>
        <v>79742000</v>
      </c>
      <c r="L55" s="13"/>
    </row>
    <row r="56" spans="6:12">
      <c r="F56" s="104">
        <v>36</v>
      </c>
      <c r="G56" s="101">
        <f t="shared" si="2"/>
        <v>79741999.769999996</v>
      </c>
      <c r="H56" s="103"/>
      <c r="I56" s="84">
        <v>36</v>
      </c>
      <c r="J56" s="99">
        <f t="shared" si="1"/>
        <v>79742000</v>
      </c>
      <c r="L56" s="13"/>
    </row>
    <row r="57" spans="6:12">
      <c r="F57" s="104">
        <v>37</v>
      </c>
      <c r="G57" s="101">
        <f t="shared" si="2"/>
        <v>79741999.769999996</v>
      </c>
      <c r="H57" s="103"/>
      <c r="I57" s="84">
        <v>37</v>
      </c>
      <c r="J57" s="99">
        <f t="shared" si="1"/>
        <v>79742000</v>
      </c>
      <c r="L57" s="13"/>
    </row>
    <row r="58" spans="6:12">
      <c r="F58" s="104">
        <v>38</v>
      </c>
      <c r="G58" s="101">
        <f t="shared" si="2"/>
        <v>79741999.769999996</v>
      </c>
      <c r="H58" s="103"/>
      <c r="I58" s="84">
        <v>38</v>
      </c>
      <c r="J58" s="99">
        <f t="shared" si="1"/>
        <v>79742000</v>
      </c>
      <c r="L58" s="13"/>
    </row>
    <row r="59" spans="6:12">
      <c r="F59" s="104">
        <v>39</v>
      </c>
      <c r="G59" s="101">
        <f t="shared" si="2"/>
        <v>79741999.769999996</v>
      </c>
      <c r="H59" s="103"/>
      <c r="I59" s="84">
        <v>39</v>
      </c>
      <c r="J59" s="99">
        <f t="shared" si="1"/>
        <v>79742000</v>
      </c>
      <c r="L59" s="13"/>
    </row>
    <row r="60" spans="6:12">
      <c r="F60" s="104">
        <v>40</v>
      </c>
      <c r="G60" s="101">
        <f t="shared" si="2"/>
        <v>79741999.769999996</v>
      </c>
      <c r="H60" s="103"/>
      <c r="I60" s="84">
        <v>40</v>
      </c>
      <c r="J60" s="99">
        <f t="shared" si="1"/>
        <v>79742000</v>
      </c>
      <c r="L60" s="13"/>
    </row>
    <row r="61" spans="6:12">
      <c r="F61" s="104">
        <v>41</v>
      </c>
      <c r="G61" s="101">
        <f t="shared" si="2"/>
        <v>79741999.769999996</v>
      </c>
      <c r="H61" s="103"/>
      <c r="I61" s="84">
        <v>41</v>
      </c>
      <c r="J61" s="99">
        <f t="shared" si="1"/>
        <v>79742000</v>
      </c>
      <c r="L61" s="13"/>
    </row>
    <row r="62" spans="6:12">
      <c r="F62" s="104">
        <v>42</v>
      </c>
      <c r="G62" s="101">
        <f t="shared" si="2"/>
        <v>79741999.769999996</v>
      </c>
      <c r="H62" s="103"/>
      <c r="I62" s="84">
        <v>42</v>
      </c>
      <c r="J62" s="99">
        <f t="shared" si="1"/>
        <v>79742000</v>
      </c>
      <c r="L62" s="13"/>
    </row>
    <row r="63" spans="6:12">
      <c r="F63" s="104">
        <v>43</v>
      </c>
      <c r="G63" s="101">
        <f t="shared" si="2"/>
        <v>79741999.769999996</v>
      </c>
      <c r="H63" s="103"/>
      <c r="I63" s="84">
        <v>43</v>
      </c>
      <c r="J63" s="99">
        <f t="shared" si="1"/>
        <v>79742000</v>
      </c>
      <c r="L63" s="13"/>
    </row>
    <row r="64" spans="6:12">
      <c r="F64" s="104">
        <v>44</v>
      </c>
      <c r="G64" s="101">
        <f t="shared" si="2"/>
        <v>79741999.769999996</v>
      </c>
      <c r="H64" s="103"/>
      <c r="I64" s="84">
        <v>44</v>
      </c>
      <c r="J64" s="99">
        <f t="shared" si="1"/>
        <v>79742000</v>
      </c>
      <c r="L64" s="13"/>
    </row>
    <row r="65" spans="6:12">
      <c r="F65" s="104">
        <v>45</v>
      </c>
      <c r="G65" s="101">
        <f t="shared" si="2"/>
        <v>79741999.769999996</v>
      </c>
      <c r="H65" s="103"/>
      <c r="I65" s="84">
        <v>45</v>
      </c>
      <c r="J65" s="99">
        <f t="shared" si="1"/>
        <v>79742000</v>
      </c>
      <c r="L65" s="13"/>
    </row>
    <row r="66" spans="6:12">
      <c r="F66" s="104">
        <v>46</v>
      </c>
      <c r="G66" s="101">
        <f t="shared" si="2"/>
        <v>79741999.769999996</v>
      </c>
      <c r="H66" s="103"/>
      <c r="I66" s="84">
        <v>46</v>
      </c>
      <c r="J66" s="99">
        <f t="shared" si="1"/>
        <v>79742000</v>
      </c>
      <c r="L66" s="13"/>
    </row>
    <row r="67" spans="6:12">
      <c r="F67" s="104">
        <v>47</v>
      </c>
      <c r="G67" s="101">
        <f t="shared" si="2"/>
        <v>79741999.769999996</v>
      </c>
      <c r="H67" s="103"/>
      <c r="I67" s="84">
        <v>47</v>
      </c>
      <c r="J67" s="99">
        <f t="shared" si="1"/>
        <v>79742000</v>
      </c>
      <c r="L67" s="13"/>
    </row>
    <row r="68" spans="6:12">
      <c r="F68" s="104">
        <v>48</v>
      </c>
      <c r="G68" s="101">
        <f t="shared" si="2"/>
        <v>79741999.769999996</v>
      </c>
      <c r="H68" s="103"/>
      <c r="I68" s="84">
        <v>48</v>
      </c>
      <c r="J68" s="99">
        <f t="shared" si="1"/>
        <v>79742000</v>
      </c>
      <c r="L68" s="13"/>
    </row>
    <row r="69" spans="6:12">
      <c r="F69" s="104">
        <v>49</v>
      </c>
      <c r="G69" s="101">
        <f t="shared" si="2"/>
        <v>79741999.769999996</v>
      </c>
      <c r="H69" s="103"/>
      <c r="I69" s="84">
        <v>49</v>
      </c>
      <c r="J69" s="99">
        <f t="shared" si="1"/>
        <v>79742000</v>
      </c>
      <c r="L69" s="13"/>
    </row>
    <row r="70" spans="6:12">
      <c r="F70" s="104">
        <v>50</v>
      </c>
      <c r="G70" s="101">
        <f t="shared" si="2"/>
        <v>79741999.769999996</v>
      </c>
      <c r="H70" s="103"/>
      <c r="I70" s="84">
        <v>50</v>
      </c>
      <c r="J70" s="99">
        <f t="shared" si="1"/>
        <v>79742000</v>
      </c>
      <c r="L70" s="13"/>
    </row>
    <row r="71" spans="6:12">
      <c r="F71" s="104">
        <v>51</v>
      </c>
      <c r="G71" s="101">
        <f t="shared" si="2"/>
        <v>79741999.769999996</v>
      </c>
      <c r="H71" s="103"/>
      <c r="I71" s="84">
        <v>51</v>
      </c>
      <c r="J71" s="99">
        <f t="shared" si="1"/>
        <v>79742000</v>
      </c>
      <c r="L71" s="13"/>
    </row>
    <row r="72" spans="6:12">
      <c r="F72" s="104">
        <v>52</v>
      </c>
      <c r="G72" s="101">
        <f t="shared" si="2"/>
        <v>79741999.769999996</v>
      </c>
      <c r="H72" s="103"/>
      <c r="I72" s="84">
        <v>52</v>
      </c>
      <c r="J72" s="99">
        <f t="shared" si="1"/>
        <v>79742000</v>
      </c>
      <c r="L72" s="13"/>
    </row>
    <row r="73" spans="6:12">
      <c r="F73" s="104">
        <v>53</v>
      </c>
      <c r="G73" s="101">
        <f t="shared" si="2"/>
        <v>79741999.769999996</v>
      </c>
      <c r="H73" s="103"/>
      <c r="I73" s="84">
        <v>53</v>
      </c>
      <c r="J73" s="99">
        <f t="shared" si="1"/>
        <v>79742000</v>
      </c>
      <c r="L73" s="13"/>
    </row>
    <row r="74" spans="6:12">
      <c r="F74" s="104">
        <v>54</v>
      </c>
      <c r="G74" s="101">
        <f t="shared" si="2"/>
        <v>79741999.769999996</v>
      </c>
      <c r="H74" s="103"/>
      <c r="I74" s="84">
        <v>54</v>
      </c>
      <c r="J74" s="99">
        <f t="shared" si="1"/>
        <v>79742000</v>
      </c>
      <c r="L74" s="13"/>
    </row>
    <row r="75" spans="6:12">
      <c r="F75" s="104">
        <v>55</v>
      </c>
      <c r="G75" s="101">
        <f t="shared" si="2"/>
        <v>79741999.769999996</v>
      </c>
      <c r="H75" s="103"/>
      <c r="I75" s="84">
        <v>55</v>
      </c>
      <c r="J75" s="99">
        <f t="shared" si="1"/>
        <v>79742000</v>
      </c>
      <c r="L75" s="13"/>
    </row>
    <row r="76" spans="6:12">
      <c r="F76" s="104">
        <v>56</v>
      </c>
      <c r="G76" s="101">
        <f t="shared" si="2"/>
        <v>79741999.769999996</v>
      </c>
      <c r="H76" s="103"/>
      <c r="I76" s="84">
        <v>56</v>
      </c>
      <c r="J76" s="99">
        <f t="shared" si="1"/>
        <v>79742000</v>
      </c>
      <c r="L76" s="13"/>
    </row>
    <row r="77" spans="6:12">
      <c r="F77" s="104">
        <v>57</v>
      </c>
      <c r="G77" s="101">
        <f t="shared" si="2"/>
        <v>79741999.769999996</v>
      </c>
      <c r="H77" s="103"/>
      <c r="I77" s="84">
        <v>57</v>
      </c>
      <c r="J77" s="99">
        <f t="shared" si="1"/>
        <v>79742000</v>
      </c>
      <c r="L77" s="13"/>
    </row>
    <row r="78" spans="6:12">
      <c r="F78" s="104">
        <v>58</v>
      </c>
      <c r="G78" s="101">
        <f t="shared" si="2"/>
        <v>79741999.769999996</v>
      </c>
      <c r="H78" s="103"/>
      <c r="I78" s="84">
        <v>58</v>
      </c>
      <c r="J78" s="99">
        <f t="shared" si="1"/>
        <v>79742000</v>
      </c>
      <c r="L78" s="13"/>
    </row>
    <row r="79" spans="6:12">
      <c r="F79" s="104">
        <v>59</v>
      </c>
      <c r="G79" s="101">
        <f t="shared" si="2"/>
        <v>79741999.769999996</v>
      </c>
      <c r="H79" s="103"/>
      <c r="I79" s="84">
        <v>59</v>
      </c>
      <c r="J79" s="99">
        <f t="shared" si="1"/>
        <v>79742000</v>
      </c>
      <c r="L79" s="13"/>
    </row>
    <row r="80" spans="6:12">
      <c r="F80" s="104">
        <v>60</v>
      </c>
      <c r="G80" s="101">
        <f t="shared" si="2"/>
        <v>79741999.769999996</v>
      </c>
      <c r="H80" s="103"/>
      <c r="I80" s="84">
        <v>60</v>
      </c>
      <c r="J80" s="99">
        <f t="shared" si="1"/>
        <v>79742000</v>
      </c>
      <c r="L80" s="13"/>
    </row>
    <row r="81" spans="6:13">
      <c r="F81" s="104">
        <v>61</v>
      </c>
      <c r="G81" s="101">
        <f t="shared" si="2"/>
        <v>79741999.769999996</v>
      </c>
      <c r="H81" s="103"/>
      <c r="I81" s="84">
        <v>61</v>
      </c>
      <c r="J81" s="99">
        <f t="shared" si="1"/>
        <v>79742000</v>
      </c>
      <c r="L81" s="13"/>
      <c r="M81" s="106"/>
    </row>
    <row r="82" spans="6:13">
      <c r="G82" t="s">
        <v>56</v>
      </c>
      <c r="H82" s="55"/>
      <c r="J82" t="s">
        <v>57</v>
      </c>
      <c r="M82" s="110"/>
    </row>
    <row r="83" spans="6:13">
      <c r="F83" s="105"/>
      <c r="G83" s="14">
        <f ca="1">_xlfn.NUMBERVALUE(IRR(G20:INDIRECT(CONCATENATE("G",IF(B16=1,B13+20+1,B13+20)))))</f>
        <v>1.22404375013405E-2</v>
      </c>
      <c r="J83" s="55">
        <f ca="1">IRR(J20:INDIRECT(CONCATENATE("J",B13+20)))</f>
        <v>1.3218412524505618E-2</v>
      </c>
      <c r="K83" s="109">
        <f ca="1">J83*(12/B10)*100</f>
        <v>15.862095029406742</v>
      </c>
      <c r="L83" s="103"/>
    </row>
    <row r="84" spans="6:13">
      <c r="G84">
        <f ca="1">_xlfn.NUMBERVALUE(G83*12*100)</f>
        <v>14.6885250016086</v>
      </c>
      <c r="J84">
        <f ca="1">_xlfn.NUMBERVALUE(K83)</f>
        <v>15.862095029406699</v>
      </c>
    </row>
    <row r="85" spans="6:13">
      <c r="J85" s="111"/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F276"/>
  <sheetViews>
    <sheetView topLeftCell="A205" workbookViewId="0">
      <selection activeCell="E214" sqref="E214"/>
    </sheetView>
  </sheetViews>
  <sheetFormatPr defaultColWidth="9" defaultRowHeight="15"/>
  <cols>
    <col min="1" max="1" width="26.42578125" style="35" customWidth="1" collapsed="1"/>
    <col min="2" max="2" width="21.5703125" style="35" customWidth="1" collapsed="1"/>
    <col min="3" max="3" width="26.140625" style="35" customWidth="1" collapsed="1"/>
    <col min="4" max="4" width="24" style="35" customWidth="1" collapsed="1"/>
    <col min="5" max="5" width="23.7109375" style="35" customWidth="1" collapsed="1"/>
    <col min="6" max="6" width="24.85546875" style="35" customWidth="1" collapsed="1"/>
    <col min="7" max="16384" width="9" style="35" collapsed="1"/>
  </cols>
  <sheetData>
    <row r="1" spans="1:6" ht="18.75">
      <c r="A1" s="117" t="s">
        <v>87</v>
      </c>
      <c r="B1" s="117"/>
      <c r="C1" s="117"/>
      <c r="D1" s="117"/>
      <c r="E1" s="117"/>
      <c r="F1" s="117"/>
    </row>
    <row r="3" spans="1:6">
      <c r="A3" s="42" t="s">
        <v>32</v>
      </c>
      <c r="B3" s="87">
        <f>'Gross Yield (CF)'!B7</f>
        <v>651440000</v>
      </c>
      <c r="C3" s="42" t="s">
        <v>86</v>
      </c>
      <c r="E3" s="53" t="s">
        <v>85</v>
      </c>
      <c r="F3" s="50"/>
    </row>
    <row r="4" spans="1:6">
      <c r="A4" s="42" t="s">
        <v>33</v>
      </c>
      <c r="B4" s="54">
        <f>'Gross Yield (CF)'!B8</f>
        <v>0.14688524999999999</v>
      </c>
      <c r="C4" s="42" t="s">
        <v>84</v>
      </c>
      <c r="D4" s="42"/>
      <c r="E4" s="53" t="s">
        <v>83</v>
      </c>
      <c r="F4" s="50"/>
    </row>
    <row r="5" spans="1:6">
      <c r="A5" s="42" t="s">
        <v>34</v>
      </c>
      <c r="B5" s="42">
        <f>'Gross Yield (CF)'!B9</f>
        <v>12</v>
      </c>
      <c r="C5" s="42" t="s">
        <v>82</v>
      </c>
      <c r="D5" s="42"/>
      <c r="E5" s="42"/>
      <c r="F5" s="50"/>
    </row>
    <row r="6" spans="1:6">
      <c r="A6" s="42" t="s">
        <v>35</v>
      </c>
      <c r="B6" s="42">
        <f>'Gross Yield (CF)'!B10</f>
        <v>1</v>
      </c>
      <c r="C6" s="42" t="s">
        <v>81</v>
      </c>
      <c r="D6" s="42"/>
      <c r="E6" s="42"/>
      <c r="F6" s="50"/>
    </row>
    <row r="7" spans="1:6">
      <c r="A7" s="42" t="s">
        <v>36</v>
      </c>
      <c r="B7" s="52">
        <f>'Gross Yield (CF)'!B11</f>
        <v>42885</v>
      </c>
      <c r="C7" s="42"/>
      <c r="D7" s="42"/>
      <c r="E7" s="42"/>
      <c r="F7" s="50"/>
    </row>
    <row r="8" spans="1:6">
      <c r="A8" s="80"/>
      <c r="B8" s="42"/>
      <c r="C8" s="42"/>
      <c r="D8" s="42"/>
      <c r="E8" s="42"/>
      <c r="F8" s="50"/>
    </row>
    <row r="9" spans="1:6">
      <c r="A9" s="42" t="s">
        <v>37</v>
      </c>
      <c r="B9" s="56">
        <f>B4/(12/B6)</f>
        <v>1.22404375E-2</v>
      </c>
      <c r="C9" s="42" t="s">
        <v>80</v>
      </c>
      <c r="D9" s="42"/>
      <c r="F9" s="50"/>
    </row>
    <row r="10" spans="1:6">
      <c r="A10" s="42" t="s">
        <v>38</v>
      </c>
      <c r="B10" s="51">
        <f>B5/B6</f>
        <v>12</v>
      </c>
      <c r="C10" s="42" t="s">
        <v>79</v>
      </c>
      <c r="D10" s="42"/>
      <c r="E10" s="42"/>
      <c r="F10" s="50"/>
    </row>
    <row r="11" spans="1:6">
      <c r="A11" s="42" t="s">
        <v>78</v>
      </c>
      <c r="B11" s="51">
        <f>B3*-1</f>
        <v>-651440000</v>
      </c>
      <c r="C11" s="42" t="s">
        <v>77</v>
      </c>
      <c r="D11" s="42"/>
      <c r="E11" s="42"/>
      <c r="F11" s="50"/>
    </row>
    <row r="12" spans="1:6">
      <c r="A12" s="42" t="s">
        <v>39</v>
      </c>
      <c r="B12" s="51">
        <v>0</v>
      </c>
      <c r="C12" s="42" t="s">
        <v>76</v>
      </c>
      <c r="D12" s="42"/>
      <c r="E12" s="42"/>
      <c r="F12" s="50"/>
    </row>
    <row r="13" spans="1:6">
      <c r="A13" s="40" t="s">
        <v>75</v>
      </c>
      <c r="B13" s="40">
        <v>0</v>
      </c>
      <c r="C13" s="40" t="s">
        <v>74</v>
      </c>
      <c r="D13" s="42"/>
      <c r="E13" s="42"/>
      <c r="F13" s="49"/>
    </row>
    <row r="14" spans="1:6">
      <c r="A14" s="40" t="s">
        <v>64</v>
      </c>
      <c r="B14" s="94">
        <f>PMT(B9,B10,B11,B12,B13)</f>
        <v>58702171.735638469</v>
      </c>
      <c r="C14" s="46"/>
      <c r="D14" s="39" t="s">
        <v>70</v>
      </c>
      <c r="E14" s="39">
        <f ca="1">E15+F16</f>
        <v>704426060.82766151</v>
      </c>
      <c r="F14" s="42"/>
    </row>
    <row r="15" spans="1:6">
      <c r="A15" s="85" t="s">
        <v>91</v>
      </c>
      <c r="B15">
        <v>1000</v>
      </c>
      <c r="C15" s="85" t="s">
        <v>97</v>
      </c>
      <c r="D15" s="39" t="s">
        <v>71</v>
      </c>
      <c r="E15" s="39">
        <f ca="1">SUM(E17:INDIRECT(CONCATENATE("E",16+B10)))</f>
        <v>52986060.827661552</v>
      </c>
      <c r="F15" s="38" t="s">
        <v>63</v>
      </c>
    </row>
    <row r="16" spans="1:6">
      <c r="A16" s="38" t="s">
        <v>62</v>
      </c>
      <c r="B16" s="38" t="s">
        <v>61</v>
      </c>
      <c r="C16" s="38" t="s">
        <v>60</v>
      </c>
      <c r="D16" s="38" t="s">
        <v>59</v>
      </c>
      <c r="E16" s="38" t="s">
        <v>58</v>
      </c>
      <c r="F16" s="38">
        <f>B3</f>
        <v>651440000</v>
      </c>
    </row>
    <row r="17" spans="1:6">
      <c r="A17" s="36">
        <v>1</v>
      </c>
      <c r="B17" s="37">
        <f>EDATE($B$7,$B$6*A17)</f>
        <v>42916</v>
      </c>
      <c r="C17" s="36">
        <f>B14</f>
        <v>58702171.735638469</v>
      </c>
      <c r="D17" s="36">
        <f t="shared" ref="D17:D76" si="0">C17-E17</f>
        <v>50728261.130638473</v>
      </c>
      <c r="E17" s="36">
        <f t="shared" ref="E17:E76" si="1">F16*$B$9</f>
        <v>7973910.6049999995</v>
      </c>
      <c r="F17" s="36">
        <f t="shared" ref="F17:F27" si="2">F16-D17</f>
        <v>600711738.86936152</v>
      </c>
    </row>
    <row r="18" spans="1:6">
      <c r="A18" s="36">
        <v>2</v>
      </c>
      <c r="B18" s="37">
        <f t="shared" ref="B18:B76" si="3">EDATE($B$7,$B$6*A18)</f>
        <v>42946</v>
      </c>
      <c r="C18" s="36">
        <f t="shared" ref="C18:C76" si="4">$C$17</f>
        <v>58702171.735638469</v>
      </c>
      <c r="D18" s="36">
        <f t="shared" si="0"/>
        <v>51349197.240491733</v>
      </c>
      <c r="E18" s="36">
        <f t="shared" si="1"/>
        <v>7352974.4951467402</v>
      </c>
      <c r="F18" s="36">
        <f t="shared" si="2"/>
        <v>549362541.62886977</v>
      </c>
    </row>
    <row r="19" spans="1:6">
      <c r="A19" s="36">
        <v>3</v>
      </c>
      <c r="B19" s="37">
        <f t="shared" si="3"/>
        <v>42977</v>
      </c>
      <c r="C19" s="36">
        <f t="shared" si="4"/>
        <v>58702171.735638469</v>
      </c>
      <c r="D19" s="36">
        <f t="shared" si="0"/>
        <v>51977733.87998914</v>
      </c>
      <c r="E19" s="36">
        <f t="shared" si="1"/>
        <v>6724437.8556493288</v>
      </c>
      <c r="F19" s="36">
        <f t="shared" si="2"/>
        <v>497384807.74888062</v>
      </c>
    </row>
    <row r="20" spans="1:6">
      <c r="A20" s="36">
        <v>4</v>
      </c>
      <c r="B20" s="37">
        <f t="shared" si="3"/>
        <v>43008</v>
      </c>
      <c r="C20" s="36">
        <f t="shared" si="4"/>
        <v>58702171.735638469</v>
      </c>
      <c r="D20" s="36">
        <f t="shared" si="0"/>
        <v>52613964.082938783</v>
      </c>
      <c r="E20" s="36">
        <f t="shared" si="1"/>
        <v>6088207.6526996884</v>
      </c>
      <c r="F20" s="36">
        <f t="shared" si="2"/>
        <v>444770843.66594183</v>
      </c>
    </row>
    <row r="21" spans="1:6">
      <c r="A21" s="36">
        <v>5</v>
      </c>
      <c r="B21" s="37">
        <f t="shared" si="3"/>
        <v>43038</v>
      </c>
      <c r="C21" s="36">
        <f t="shared" si="4"/>
        <v>58702171.735638469</v>
      </c>
      <c r="D21" s="36">
        <f t="shared" si="0"/>
        <v>53257982.021923237</v>
      </c>
      <c r="E21" s="36">
        <f t="shared" si="1"/>
        <v>5444189.713715232</v>
      </c>
      <c r="F21" s="36">
        <f t="shared" si="2"/>
        <v>391512861.64401859</v>
      </c>
    </row>
    <row r="22" spans="1:6">
      <c r="A22" s="36">
        <v>6</v>
      </c>
      <c r="B22" s="37">
        <f t="shared" si="3"/>
        <v>43069</v>
      </c>
      <c r="C22" s="36">
        <f t="shared" si="4"/>
        <v>58702171.735638469</v>
      </c>
      <c r="D22" s="36">
        <f t="shared" si="0"/>
        <v>53909883.022238716</v>
      </c>
      <c r="E22" s="36">
        <f t="shared" si="1"/>
        <v>4792288.7133997567</v>
      </c>
      <c r="F22" s="36">
        <f t="shared" si="2"/>
        <v>337602978.62177986</v>
      </c>
    </row>
    <row r="23" spans="1:6">
      <c r="A23" s="36">
        <v>7</v>
      </c>
      <c r="B23" s="37">
        <f t="shared" si="3"/>
        <v>43099</v>
      </c>
      <c r="C23" s="36">
        <f t="shared" si="4"/>
        <v>58702171.735638469</v>
      </c>
      <c r="D23" s="36">
        <f t="shared" si="0"/>
        <v>54569763.576004736</v>
      </c>
      <c r="E23" s="36">
        <f t="shared" si="1"/>
        <v>4132408.1596337324</v>
      </c>
      <c r="F23" s="36">
        <f t="shared" si="2"/>
        <v>283033215.04577512</v>
      </c>
    </row>
    <row r="24" spans="1:6">
      <c r="A24" s="36">
        <v>8</v>
      </c>
      <c r="B24" s="37">
        <f t="shared" si="3"/>
        <v>43130</v>
      </c>
      <c r="C24" s="36">
        <f t="shared" si="4"/>
        <v>58702171.735638469</v>
      </c>
      <c r="D24" s="36">
        <f t="shared" si="0"/>
        <v>55237721.356446601</v>
      </c>
      <c r="E24" s="36">
        <f t="shared" si="1"/>
        <v>3464450.3791918699</v>
      </c>
      <c r="F24" s="36">
        <f t="shared" si="2"/>
        <v>227795493.68932852</v>
      </c>
    </row>
    <row r="25" spans="1:6">
      <c r="A25" s="36">
        <v>9</v>
      </c>
      <c r="B25" s="37">
        <f t="shared" si="3"/>
        <v>43159</v>
      </c>
      <c r="C25" s="36">
        <f t="shared" si="4"/>
        <v>58702171.735638469</v>
      </c>
      <c r="D25" s="36">
        <f t="shared" si="0"/>
        <v>55913855.2323526</v>
      </c>
      <c r="E25" s="36">
        <f t="shared" si="1"/>
        <v>2788316.50328587</v>
      </c>
      <c r="F25" s="36">
        <f t="shared" si="2"/>
        <v>171881638.45697594</v>
      </c>
    </row>
    <row r="26" spans="1:6">
      <c r="A26" s="36">
        <v>10</v>
      </c>
      <c r="B26" s="37">
        <f t="shared" si="3"/>
        <v>43189</v>
      </c>
      <c r="C26" s="36">
        <f t="shared" si="4"/>
        <v>58702171.735638469</v>
      </c>
      <c r="D26" s="36">
        <f t="shared" si="0"/>
        <v>56598265.282708257</v>
      </c>
      <c r="E26" s="36">
        <f t="shared" si="1"/>
        <v>2103906.4529302102</v>
      </c>
      <c r="F26" s="36">
        <f t="shared" si="2"/>
        <v>115283373.17426768</v>
      </c>
    </row>
    <row r="27" spans="1:6">
      <c r="A27" s="36">
        <v>11</v>
      </c>
      <c r="B27" s="37">
        <f t="shared" si="3"/>
        <v>43220</v>
      </c>
      <c r="C27" s="36">
        <f t="shared" si="4"/>
        <v>58702171.735638469</v>
      </c>
      <c r="D27" s="36">
        <f t="shared" si="0"/>
        <v>57291052.811509669</v>
      </c>
      <c r="E27" s="36">
        <f t="shared" si="1"/>
        <v>1411118.9241288002</v>
      </c>
      <c r="F27" s="36">
        <f t="shared" si="2"/>
        <v>57992320.362758011</v>
      </c>
    </row>
    <row r="28" spans="1:6">
      <c r="A28" s="36">
        <v>12</v>
      </c>
      <c r="B28" s="37">
        <f t="shared" si="3"/>
        <v>43250</v>
      </c>
      <c r="C28" s="36">
        <f t="shared" si="4"/>
        <v>58702171.735638469</v>
      </c>
      <c r="D28" s="36">
        <f t="shared" si="0"/>
        <v>57992320.362758152</v>
      </c>
      <c r="E28" s="36">
        <f t="shared" si="1"/>
        <v>709851.37288031669</v>
      </c>
      <c r="F28" s="36">
        <f t="shared" ref="F28:F76" si="5">F27-D28</f>
        <v>-1.4156103134155273E-7</v>
      </c>
    </row>
    <row r="29" spans="1:6">
      <c r="A29" s="36">
        <v>13</v>
      </c>
      <c r="B29" s="37">
        <f t="shared" si="3"/>
        <v>43281</v>
      </c>
      <c r="C29" s="36">
        <f t="shared" si="4"/>
        <v>58702171.735638469</v>
      </c>
      <c r="D29" s="36">
        <f t="shared" si="0"/>
        <v>58702171.735638469</v>
      </c>
      <c r="E29" s="36">
        <f t="shared" si="1"/>
        <v>-1.7327689565718173E-9</v>
      </c>
      <c r="F29" s="36">
        <f t="shared" si="5"/>
        <v>-58702171.735638611</v>
      </c>
    </row>
    <row r="30" spans="1:6">
      <c r="A30" s="36">
        <v>14</v>
      </c>
      <c r="B30" s="37">
        <f t="shared" si="3"/>
        <v>43311</v>
      </c>
      <c r="C30" s="36">
        <f t="shared" si="4"/>
        <v>58702171.735638469</v>
      </c>
      <c r="D30" s="36">
        <f t="shared" si="0"/>
        <v>59420711.999882817</v>
      </c>
      <c r="E30" s="36">
        <f t="shared" si="1"/>
        <v>-718540.26424435095</v>
      </c>
      <c r="F30" s="36">
        <f t="shared" si="5"/>
        <v>-118122883.73552144</v>
      </c>
    </row>
    <row r="31" spans="1:6">
      <c r="A31" s="36">
        <v>15</v>
      </c>
      <c r="B31" s="37">
        <f t="shared" si="3"/>
        <v>43342</v>
      </c>
      <c r="C31" s="36">
        <f t="shared" si="4"/>
        <v>58702171.735638469</v>
      </c>
      <c r="D31" s="36">
        <f t="shared" si="0"/>
        <v>60148047.511322886</v>
      </c>
      <c r="E31" s="36">
        <f t="shared" si="1"/>
        <v>-1445875.7756844165</v>
      </c>
      <c r="F31" s="36">
        <f t="shared" si="5"/>
        <v>-178270931.24684432</v>
      </c>
    </row>
    <row r="32" spans="1:6">
      <c r="A32" s="36">
        <v>16</v>
      </c>
      <c r="B32" s="37">
        <f t="shared" si="3"/>
        <v>43373</v>
      </c>
      <c r="C32" s="36">
        <f t="shared" si="4"/>
        <v>58702171.735638469</v>
      </c>
      <c r="D32" s="36">
        <f t="shared" si="0"/>
        <v>60884285.927632265</v>
      </c>
      <c r="E32" s="36">
        <f t="shared" si="1"/>
        <v>-2182114.1919937949</v>
      </c>
      <c r="F32" s="36">
        <f t="shared" si="5"/>
        <v>-239155217.17447659</v>
      </c>
    </row>
    <row r="33" spans="1:6">
      <c r="A33" s="36">
        <v>17</v>
      </c>
      <c r="B33" s="37">
        <f t="shared" si="3"/>
        <v>43403</v>
      </c>
      <c r="C33" s="36">
        <f t="shared" si="4"/>
        <v>58702171.735638469</v>
      </c>
      <c r="D33" s="36">
        <f t="shared" si="0"/>
        <v>61629536.224261574</v>
      </c>
      <c r="E33" s="36">
        <f t="shared" si="1"/>
        <v>-2927364.4886231073</v>
      </c>
      <c r="F33" s="36">
        <f t="shared" si="5"/>
        <v>-300784753.39873815</v>
      </c>
    </row>
    <row r="34" spans="1:6">
      <c r="A34" s="36">
        <v>18</v>
      </c>
      <c r="B34" s="37">
        <f t="shared" si="3"/>
        <v>43434</v>
      </c>
      <c r="C34" s="36">
        <f t="shared" si="4"/>
        <v>58702171.735638469</v>
      </c>
      <c r="D34" s="36">
        <f t="shared" si="0"/>
        <v>62383908.710568637</v>
      </c>
      <c r="E34" s="36">
        <f t="shared" si="1"/>
        <v>-3681736.9749301667</v>
      </c>
      <c r="F34" s="36">
        <f t="shared" si="5"/>
        <v>-363168662.10930681</v>
      </c>
    </row>
    <row r="35" spans="1:6">
      <c r="A35" s="36">
        <v>19</v>
      </c>
      <c r="B35" s="37">
        <f t="shared" si="3"/>
        <v>43464</v>
      </c>
      <c r="C35" s="36">
        <f t="shared" si="4"/>
        <v>58702171.735638469</v>
      </c>
      <c r="D35" s="36">
        <f t="shared" si="0"/>
        <v>63147515.046146058</v>
      </c>
      <c r="E35" s="36">
        <f t="shared" si="1"/>
        <v>-4445343.3105075881</v>
      </c>
      <c r="F35" s="36">
        <f t="shared" si="5"/>
        <v>-426316177.15545285</v>
      </c>
    </row>
    <row r="36" spans="1:6">
      <c r="A36" s="36">
        <v>20</v>
      </c>
      <c r="B36" s="37">
        <f t="shared" si="3"/>
        <v>43495</v>
      </c>
      <c r="C36" s="36">
        <f t="shared" si="4"/>
        <v>58702171.735638469</v>
      </c>
      <c r="D36" s="36">
        <f t="shared" si="0"/>
        <v>63920468.257348716</v>
      </c>
      <c r="E36" s="36">
        <f t="shared" si="1"/>
        <v>-5218296.5217102477</v>
      </c>
      <c r="F36" s="36">
        <f t="shared" si="5"/>
        <v>-490236645.41280156</v>
      </c>
    </row>
    <row r="37" spans="1:6">
      <c r="A37" s="36">
        <v>21</v>
      </c>
      <c r="B37" s="37">
        <f t="shared" si="3"/>
        <v>43524</v>
      </c>
      <c r="C37" s="36">
        <f t="shared" si="4"/>
        <v>58702171.735638469</v>
      </c>
      <c r="D37" s="36">
        <f t="shared" si="0"/>
        <v>64702882.75402353</v>
      </c>
      <c r="E37" s="36">
        <f t="shared" si="1"/>
        <v>-6000711.0183850592</v>
      </c>
      <c r="F37" s="36">
        <f t="shared" si="5"/>
        <v>-554939528.16682506</v>
      </c>
    </row>
    <row r="38" spans="1:6">
      <c r="A38" s="36">
        <v>22</v>
      </c>
      <c r="B38" s="37">
        <f t="shared" si="3"/>
        <v>43554</v>
      </c>
      <c r="C38" s="36">
        <f t="shared" si="4"/>
        <v>58702171.735638469</v>
      </c>
      <c r="D38" s="36">
        <f t="shared" si="0"/>
        <v>65494874.346443981</v>
      </c>
      <c r="E38" s="36">
        <f t="shared" si="1"/>
        <v>-6792702.6108055115</v>
      </c>
      <c r="F38" s="36">
        <f t="shared" si="5"/>
        <v>-620434402.51326907</v>
      </c>
    </row>
    <row r="39" spans="1:6">
      <c r="A39" s="36">
        <v>23</v>
      </c>
      <c r="B39" s="37">
        <f t="shared" si="3"/>
        <v>43585</v>
      </c>
      <c r="C39" s="36">
        <f t="shared" si="4"/>
        <v>58702171.735638469</v>
      </c>
      <c r="D39" s="36">
        <f t="shared" si="0"/>
        <v>66296560.262451984</v>
      </c>
      <c r="E39" s="36">
        <f t="shared" si="1"/>
        <v>-7594388.5268135127</v>
      </c>
      <c r="F39" s="36">
        <f t="shared" si="5"/>
        <v>-686730962.77572107</v>
      </c>
    </row>
    <row r="40" spans="1:6">
      <c r="A40" s="36">
        <v>24</v>
      </c>
      <c r="B40" s="37">
        <f t="shared" si="3"/>
        <v>43615</v>
      </c>
      <c r="C40" s="36">
        <f t="shared" si="4"/>
        <v>58702171.735638469</v>
      </c>
      <c r="D40" s="36">
        <f t="shared" si="0"/>
        <v>67108059.16480951</v>
      </c>
      <c r="E40" s="36">
        <f t="shared" si="1"/>
        <v>-8405887.4291710407</v>
      </c>
      <c r="F40" s="36">
        <f t="shared" si="5"/>
        <v>-753839021.94053054</v>
      </c>
    </row>
    <row r="41" spans="1:6">
      <c r="A41" s="36">
        <v>25</v>
      </c>
      <c r="B41" s="37">
        <f t="shared" si="3"/>
        <v>43646</v>
      </c>
      <c r="C41" s="36">
        <f t="shared" si="4"/>
        <v>58702171.735638469</v>
      </c>
      <c r="D41" s="36">
        <f t="shared" si="0"/>
        <v>67929491.168762654</v>
      </c>
      <c r="E41" s="36">
        <f t="shared" si="1"/>
        <v>-9227319.4331241921</v>
      </c>
      <c r="F41" s="36">
        <f t="shared" si="5"/>
        <v>-821768513.10929322</v>
      </c>
    </row>
    <row r="42" spans="1:6">
      <c r="A42" s="36">
        <v>26</v>
      </c>
      <c r="B42" s="37">
        <f t="shared" si="3"/>
        <v>43676</v>
      </c>
      <c r="C42" s="36">
        <f t="shared" si="4"/>
        <v>58702171.735638469</v>
      </c>
      <c r="D42" s="36">
        <f t="shared" si="0"/>
        <v>68760977.859820709</v>
      </c>
      <c r="E42" s="36">
        <f t="shared" si="1"/>
        <v>-10058806.124182234</v>
      </c>
      <c r="F42" s="36">
        <f t="shared" si="5"/>
        <v>-890529490.96911395</v>
      </c>
    </row>
    <row r="43" spans="1:6">
      <c r="A43" s="36">
        <v>27</v>
      </c>
      <c r="B43" s="37">
        <f t="shared" si="3"/>
        <v>43707</v>
      </c>
      <c r="C43" s="36">
        <f t="shared" si="4"/>
        <v>58702171.735638469</v>
      </c>
      <c r="D43" s="36">
        <f t="shared" si="0"/>
        <v>69602642.311752722</v>
      </c>
      <c r="E43" s="36">
        <f t="shared" si="1"/>
        <v>-10900470.576114254</v>
      </c>
      <c r="F43" s="36">
        <f t="shared" si="5"/>
        <v>-960132133.28086662</v>
      </c>
    </row>
    <row r="44" spans="1:6">
      <c r="A44" s="36">
        <v>28</v>
      </c>
      <c r="B44" s="37">
        <f t="shared" si="3"/>
        <v>43738</v>
      </c>
      <c r="C44" s="36">
        <f t="shared" si="4"/>
        <v>58702171.735638469</v>
      </c>
      <c r="D44" s="36">
        <f t="shared" si="0"/>
        <v>70454609.10480459</v>
      </c>
      <c r="E44" s="36">
        <f t="shared" si="1"/>
        <v>-11752437.369166117</v>
      </c>
      <c r="F44" s="36">
        <f t="shared" si="5"/>
        <v>-1030586742.3856713</v>
      </c>
    </row>
    <row r="45" spans="1:6">
      <c r="A45" s="36">
        <v>29</v>
      </c>
      <c r="B45" s="37">
        <f t="shared" si="3"/>
        <v>43768</v>
      </c>
      <c r="C45" s="36">
        <f t="shared" si="4"/>
        <v>58702171.735638469</v>
      </c>
      <c r="D45" s="36">
        <f t="shared" si="0"/>
        <v>71317004.344138876</v>
      </c>
      <c r="E45" s="36">
        <f t="shared" si="1"/>
        <v>-12614832.60850041</v>
      </c>
      <c r="F45" s="36">
        <f t="shared" si="5"/>
        <v>-1101903746.7298102</v>
      </c>
    </row>
    <row r="46" spans="1:6">
      <c r="A46" s="36">
        <v>30</v>
      </c>
      <c r="B46" s="37">
        <f t="shared" si="3"/>
        <v>43799</v>
      </c>
      <c r="C46" s="36">
        <f t="shared" si="4"/>
        <v>58702171.735638469</v>
      </c>
      <c r="D46" s="36">
        <f t="shared" si="0"/>
        <v>72189955.678500533</v>
      </c>
      <c r="E46" s="36">
        <f t="shared" si="1"/>
        <v>-13487783.942862071</v>
      </c>
      <c r="F46" s="36">
        <f t="shared" si="5"/>
        <v>-1174093702.4083109</v>
      </c>
    </row>
    <row r="47" spans="1:6">
      <c r="A47" s="36">
        <v>31</v>
      </c>
      <c r="B47" s="37">
        <f t="shared" si="3"/>
        <v>43829</v>
      </c>
      <c r="C47" s="36">
        <f t="shared" si="4"/>
        <v>58702171.735638469</v>
      </c>
      <c r="D47" s="36">
        <f t="shared" si="0"/>
        <v>73073592.31911099</v>
      </c>
      <c r="E47" s="36">
        <f t="shared" si="1"/>
        <v>-14371420.583472528</v>
      </c>
      <c r="F47" s="36">
        <f t="shared" si="5"/>
        <v>-1247167294.7274218</v>
      </c>
    </row>
    <row r="48" spans="1:6">
      <c r="A48" s="36">
        <v>32</v>
      </c>
      <c r="B48" s="37">
        <f t="shared" si="3"/>
        <v>43860</v>
      </c>
      <c r="C48" s="36">
        <f t="shared" si="4"/>
        <v>58702171.735638469</v>
      </c>
      <c r="D48" s="36">
        <f t="shared" si="0"/>
        <v>73968045.05879356</v>
      </c>
      <c r="E48" s="36">
        <f t="shared" si="1"/>
        <v>-15265873.323155085</v>
      </c>
      <c r="F48" s="36">
        <f t="shared" si="5"/>
        <v>-1321135339.7862153</v>
      </c>
    </row>
    <row r="49" spans="1:6">
      <c r="A49" s="36">
        <v>33</v>
      </c>
      <c r="B49" s="37">
        <f t="shared" si="3"/>
        <v>43890</v>
      </c>
      <c r="C49" s="36">
        <f t="shared" si="4"/>
        <v>58702171.735638469</v>
      </c>
      <c r="D49" s="36">
        <f t="shared" si="0"/>
        <v>74873446.291332901</v>
      </c>
      <c r="E49" s="36">
        <f t="shared" si="1"/>
        <v>-16171274.555694431</v>
      </c>
      <c r="F49" s="36">
        <f t="shared" si="5"/>
        <v>-1396008786.0775483</v>
      </c>
    </row>
    <row r="50" spans="1:6">
      <c r="A50" s="36">
        <v>34</v>
      </c>
      <c r="B50" s="37">
        <f t="shared" si="3"/>
        <v>43920</v>
      </c>
      <c r="C50" s="36">
        <f t="shared" si="4"/>
        <v>58702171.735638469</v>
      </c>
      <c r="D50" s="36">
        <f t="shared" si="0"/>
        <v>75789930.031071573</v>
      </c>
      <c r="E50" s="36">
        <f t="shared" si="1"/>
        <v>-17087758.2954331</v>
      </c>
      <c r="F50" s="36">
        <f t="shared" si="5"/>
        <v>-1471798716.1086199</v>
      </c>
    </row>
    <row r="51" spans="1:6">
      <c r="A51" s="36">
        <v>35</v>
      </c>
      <c r="B51" s="37">
        <f t="shared" si="3"/>
        <v>43951</v>
      </c>
      <c r="C51" s="36">
        <f t="shared" si="4"/>
        <v>58702171.735638469</v>
      </c>
      <c r="D51" s="36">
        <f t="shared" si="0"/>
        <v>76717631.932746276</v>
      </c>
      <c r="E51" s="36">
        <f t="shared" si="1"/>
        <v>-18015460.197107803</v>
      </c>
      <c r="F51" s="36">
        <f t="shared" si="5"/>
        <v>-1548516348.0413661</v>
      </c>
    </row>
    <row r="52" spans="1:6">
      <c r="A52" s="36">
        <v>36</v>
      </c>
      <c r="B52" s="37">
        <f t="shared" si="3"/>
        <v>43981</v>
      </c>
      <c r="C52" s="36">
        <f t="shared" si="4"/>
        <v>58702171.735638469</v>
      </c>
      <c r="D52" s="36">
        <f t="shared" si="0"/>
        <v>77656689.311567053</v>
      </c>
      <c r="E52" s="36">
        <f t="shared" si="1"/>
        <v>-18954517.575928587</v>
      </c>
      <c r="F52" s="36">
        <f t="shared" si="5"/>
        <v>-1626173037.3529332</v>
      </c>
    </row>
    <row r="53" spans="1:6">
      <c r="A53" s="36">
        <v>37</v>
      </c>
      <c r="B53" s="37">
        <f t="shared" si="3"/>
        <v>44012</v>
      </c>
      <c r="C53" s="36">
        <f t="shared" si="4"/>
        <v>58702171.735638469</v>
      </c>
      <c r="D53" s="36">
        <f t="shared" si="0"/>
        <v>78607241.163542211</v>
      </c>
      <c r="E53" s="36">
        <f t="shared" si="1"/>
        <v>-19905069.427903742</v>
      </c>
      <c r="F53" s="36">
        <f t="shared" si="5"/>
        <v>-1704780278.5164754</v>
      </c>
    </row>
    <row r="54" spans="1:6">
      <c r="A54" s="36">
        <v>38</v>
      </c>
      <c r="B54" s="37">
        <f t="shared" si="3"/>
        <v>44042</v>
      </c>
      <c r="C54" s="36">
        <f t="shared" si="4"/>
        <v>58702171.735638469</v>
      </c>
      <c r="D54" s="36">
        <f t="shared" si="0"/>
        <v>79569428.18605198</v>
      </c>
      <c r="E54" s="36">
        <f t="shared" si="1"/>
        <v>-20867256.45041351</v>
      </c>
      <c r="F54" s="36">
        <f t="shared" si="5"/>
        <v>-1784349706.7025275</v>
      </c>
    </row>
    <row r="55" spans="1:6">
      <c r="A55" s="36">
        <v>39</v>
      </c>
      <c r="B55" s="37">
        <f t="shared" si="3"/>
        <v>44073</v>
      </c>
      <c r="C55" s="36">
        <f t="shared" si="4"/>
        <v>58702171.735638469</v>
      </c>
      <c r="D55" s="36">
        <f t="shared" si="0"/>
        <v>80543392.798674092</v>
      </c>
      <c r="E55" s="36">
        <f t="shared" si="1"/>
        <v>-21841221.063035619</v>
      </c>
      <c r="F55" s="36">
        <f t="shared" si="5"/>
        <v>-1864893099.5012016</v>
      </c>
    </row>
    <row r="56" spans="1:6">
      <c r="A56" s="36">
        <v>40</v>
      </c>
      <c r="B56" s="37">
        <f t="shared" si="3"/>
        <v>44104</v>
      </c>
      <c r="C56" s="36">
        <f t="shared" si="4"/>
        <v>58702171.735638469</v>
      </c>
      <c r="D56" s="36">
        <f t="shared" si="0"/>
        <v>81529279.164264202</v>
      </c>
      <c r="E56" s="36">
        <f t="shared" si="1"/>
        <v>-22827107.42862574</v>
      </c>
      <c r="F56" s="36">
        <f t="shared" si="5"/>
        <v>-1946422378.6654658</v>
      </c>
    </row>
    <row r="57" spans="1:6">
      <c r="A57" s="36">
        <v>41</v>
      </c>
      <c r="B57" s="37">
        <f t="shared" si="3"/>
        <v>44134</v>
      </c>
      <c r="C57" s="36">
        <f t="shared" si="4"/>
        <v>58702171.735638469</v>
      </c>
      <c r="D57" s="36">
        <f t="shared" si="0"/>
        <v>82527233.21029444</v>
      </c>
      <c r="E57" s="36">
        <f t="shared" si="1"/>
        <v>-23825061.474655967</v>
      </c>
      <c r="F57" s="36">
        <f t="shared" si="5"/>
        <v>-2028949611.8757603</v>
      </c>
    </row>
    <row r="58" spans="1:6">
      <c r="A58" s="36">
        <v>42</v>
      </c>
      <c r="B58" s="37">
        <f t="shared" si="3"/>
        <v>44165</v>
      </c>
      <c r="C58" s="36">
        <f t="shared" si="4"/>
        <v>58702171.735638469</v>
      </c>
      <c r="D58" s="36">
        <f t="shared" si="0"/>
        <v>83537402.650452971</v>
      </c>
      <c r="E58" s="36">
        <f t="shared" si="1"/>
        <v>-24835230.914814502</v>
      </c>
      <c r="F58" s="36">
        <f t="shared" si="5"/>
        <v>-2112487014.5262132</v>
      </c>
    </row>
    <row r="59" spans="1:6">
      <c r="A59" s="36">
        <v>43</v>
      </c>
      <c r="B59" s="37">
        <f t="shared" si="3"/>
        <v>44195</v>
      </c>
      <c r="C59" s="36">
        <f t="shared" si="4"/>
        <v>58702171.735638469</v>
      </c>
      <c r="D59" s="36">
        <f t="shared" si="0"/>
        <v>84559937.006508172</v>
      </c>
      <c r="E59" s="36">
        <f t="shared" si="1"/>
        <v>-25857765.270869702</v>
      </c>
      <c r="F59" s="36">
        <f t="shared" si="5"/>
        <v>-2197046951.5327215</v>
      </c>
    </row>
    <row r="60" spans="1:6">
      <c r="A60" s="36">
        <v>44</v>
      </c>
      <c r="B60" s="37">
        <f t="shared" si="3"/>
        <v>44226</v>
      </c>
      <c r="C60" s="36">
        <f t="shared" si="4"/>
        <v>58702171.735638469</v>
      </c>
      <c r="D60" s="36">
        <f t="shared" si="0"/>
        <v>85594987.63044028</v>
      </c>
      <c r="E60" s="36">
        <f t="shared" si="1"/>
        <v>-26892815.894801807</v>
      </c>
      <c r="F60" s="36">
        <f t="shared" si="5"/>
        <v>-2282641939.1631618</v>
      </c>
    </row>
    <row r="61" spans="1:6">
      <c r="A61" s="36">
        <v>45</v>
      </c>
      <c r="B61" s="37">
        <f t="shared" si="3"/>
        <v>44255</v>
      </c>
      <c r="C61" s="36">
        <f t="shared" si="4"/>
        <v>58702171.735638469</v>
      </c>
      <c r="D61" s="36">
        <f t="shared" si="0"/>
        <v>86642707.726843953</v>
      </c>
      <c r="E61" s="36">
        <f t="shared" si="1"/>
        <v>-27940535.991205484</v>
      </c>
      <c r="F61" s="36">
        <f t="shared" si="5"/>
        <v>-2369284646.8900056</v>
      </c>
    </row>
    <row r="62" spans="1:6">
      <c r="A62" s="36">
        <v>46</v>
      </c>
      <c r="B62" s="37">
        <f t="shared" si="3"/>
        <v>44285</v>
      </c>
      <c r="C62" s="36">
        <f t="shared" si="4"/>
        <v>58702171.735638469</v>
      </c>
      <c r="D62" s="36">
        <f t="shared" si="0"/>
        <v>87703252.375605151</v>
      </c>
      <c r="E62" s="36">
        <f t="shared" si="1"/>
        <v>-29001080.639966682</v>
      </c>
      <c r="F62" s="36">
        <f t="shared" si="5"/>
        <v>-2456987899.2656107</v>
      </c>
    </row>
    <row r="63" spans="1:6">
      <c r="A63" s="36">
        <v>47</v>
      </c>
      <c r="B63" s="37">
        <f t="shared" si="3"/>
        <v>44316</v>
      </c>
      <c r="C63" s="36">
        <f t="shared" si="4"/>
        <v>58702171.735638469</v>
      </c>
      <c r="D63" s="36">
        <f t="shared" si="0"/>
        <v>88776778.554855466</v>
      </c>
      <c r="E63" s="36">
        <f t="shared" si="1"/>
        <v>-30074606.819217004</v>
      </c>
      <c r="F63" s="36">
        <f t="shared" si="5"/>
        <v>-2545764677.820466</v>
      </c>
    </row>
    <row r="64" spans="1:6">
      <c r="A64" s="36">
        <v>48</v>
      </c>
      <c r="B64" s="37">
        <f t="shared" si="3"/>
        <v>44346</v>
      </c>
      <c r="C64" s="36">
        <f t="shared" si="4"/>
        <v>58702171.735638469</v>
      </c>
      <c r="D64" s="36">
        <f t="shared" si="0"/>
        <v>89863445.164207518</v>
      </c>
      <c r="E64" s="36">
        <f t="shared" si="1"/>
        <v>-31161273.428569049</v>
      </c>
      <c r="F64" s="36">
        <f t="shared" si="5"/>
        <v>-2635628122.9846735</v>
      </c>
    </row>
    <row r="65" spans="1:6">
      <c r="A65" s="36">
        <v>49</v>
      </c>
      <c r="B65" s="37">
        <f t="shared" si="3"/>
        <v>44377</v>
      </c>
      <c r="C65" s="36">
        <f t="shared" si="4"/>
        <v>58702171.735638469</v>
      </c>
      <c r="D65" s="36">
        <f t="shared" si="0"/>
        <v>90963413.048274681</v>
      </c>
      <c r="E65" s="36">
        <f t="shared" si="1"/>
        <v>-32261241.312636208</v>
      </c>
      <c r="F65" s="36">
        <f t="shared" si="5"/>
        <v>-2726591536.032948</v>
      </c>
    </row>
    <row r="66" spans="1:6">
      <c r="A66" s="36">
        <v>50</v>
      </c>
      <c r="B66" s="37">
        <f t="shared" si="3"/>
        <v>44407</v>
      </c>
      <c r="C66" s="36">
        <f t="shared" si="4"/>
        <v>58702171.735638469</v>
      </c>
      <c r="D66" s="36">
        <f t="shared" si="0"/>
        <v>92076845.02047877</v>
      </c>
      <c r="E66" s="36">
        <f t="shared" si="1"/>
        <v>-33374673.284840297</v>
      </c>
      <c r="F66" s="36">
        <f t="shared" si="5"/>
        <v>-2818668381.0534267</v>
      </c>
    </row>
    <row r="67" spans="1:6">
      <c r="A67" s="36">
        <v>51</v>
      </c>
      <c r="B67" s="37">
        <f t="shared" si="3"/>
        <v>44438</v>
      </c>
      <c r="C67" s="36">
        <f t="shared" si="4"/>
        <v>58702171.735638469</v>
      </c>
      <c r="D67" s="36">
        <f t="shared" si="0"/>
        <v>93203905.887149125</v>
      </c>
      <c r="E67" s="36">
        <f t="shared" si="1"/>
        <v>-34501734.151510656</v>
      </c>
      <c r="F67" s="36">
        <f t="shared" si="5"/>
        <v>-2911872286.9405761</v>
      </c>
    </row>
    <row r="68" spans="1:6">
      <c r="A68" s="36">
        <v>52</v>
      </c>
      <c r="B68" s="37">
        <f t="shared" si="3"/>
        <v>44469</v>
      </c>
      <c r="C68" s="36">
        <f t="shared" si="4"/>
        <v>58702171.735638469</v>
      </c>
      <c r="D68" s="36">
        <f t="shared" si="0"/>
        <v>94344762.471916646</v>
      </c>
      <c r="E68" s="36">
        <f t="shared" si="1"/>
        <v>-35642590.736278184</v>
      </c>
      <c r="F68" s="36">
        <f t="shared" si="5"/>
        <v>-3006217049.4124928</v>
      </c>
    </row>
    <row r="69" spans="1:6">
      <c r="A69" s="36">
        <v>53</v>
      </c>
      <c r="B69" s="37">
        <f t="shared" si="3"/>
        <v>44499</v>
      </c>
      <c r="C69" s="36">
        <f t="shared" si="4"/>
        <v>58702171.735638469</v>
      </c>
      <c r="D69" s="36">
        <f t="shared" si="0"/>
        <v>95499583.640406489</v>
      </c>
      <c r="E69" s="36">
        <f t="shared" si="1"/>
        <v>-36797411.904768027</v>
      </c>
      <c r="F69" s="36">
        <f t="shared" si="5"/>
        <v>-3101716633.0528994</v>
      </c>
    </row>
    <row r="70" spans="1:6">
      <c r="A70" s="36">
        <v>54</v>
      </c>
      <c r="B70" s="37">
        <f t="shared" si="3"/>
        <v>44530</v>
      </c>
      <c r="C70" s="36">
        <f t="shared" si="4"/>
        <v>58702171.735638469</v>
      </c>
      <c r="D70" s="36">
        <f t="shared" si="0"/>
        <v>96668540.325232923</v>
      </c>
      <c r="E70" s="36">
        <f t="shared" si="1"/>
        <v>-37966368.589594446</v>
      </c>
      <c r="F70" s="36">
        <f t="shared" si="5"/>
        <v>-3198385173.3781323</v>
      </c>
    </row>
    <row r="71" spans="1:6">
      <c r="A71" s="36">
        <v>55</v>
      </c>
      <c r="B71" s="37">
        <f t="shared" si="3"/>
        <v>44560</v>
      </c>
      <c r="C71" s="36">
        <f t="shared" si="4"/>
        <v>58702171.735638469</v>
      </c>
      <c r="D71" s="36">
        <f t="shared" si="0"/>
        <v>97851805.551300168</v>
      </c>
      <c r="E71" s="36">
        <f t="shared" si="1"/>
        <v>-39149633.815661691</v>
      </c>
      <c r="F71" s="36">
        <f t="shared" si="5"/>
        <v>-3296236978.9294324</v>
      </c>
    </row>
    <row r="72" spans="1:6">
      <c r="A72" s="36">
        <v>56</v>
      </c>
      <c r="B72" s="37">
        <f t="shared" si="3"/>
        <v>44591</v>
      </c>
      <c r="C72" s="36">
        <f t="shared" si="4"/>
        <v>58702171.735638469</v>
      </c>
      <c r="D72" s="36">
        <f t="shared" si="0"/>
        <v>99049554.461412996</v>
      </c>
      <c r="E72" s="36">
        <f t="shared" si="1"/>
        <v>-40347382.725774534</v>
      </c>
      <c r="F72" s="36">
        <f t="shared" si="5"/>
        <v>-3395286533.3908453</v>
      </c>
    </row>
    <row r="73" spans="1:6">
      <c r="A73" s="36">
        <v>57</v>
      </c>
      <c r="B73" s="37">
        <f t="shared" si="3"/>
        <v>44620</v>
      </c>
      <c r="C73" s="36">
        <f t="shared" si="4"/>
        <v>58702171.735638469</v>
      </c>
      <c r="D73" s="36">
        <f t="shared" si="0"/>
        <v>100261964.34220077</v>
      </c>
      <c r="E73" s="36">
        <f t="shared" si="1"/>
        <v>-41559792.606562302</v>
      </c>
      <c r="F73" s="36">
        <f t="shared" si="5"/>
        <v>-3495548497.7330461</v>
      </c>
    </row>
    <row r="74" spans="1:6">
      <c r="A74" s="36">
        <v>58</v>
      </c>
      <c r="B74" s="37">
        <f t="shared" si="3"/>
        <v>44650</v>
      </c>
      <c r="C74" s="36">
        <f t="shared" si="4"/>
        <v>58702171.735638469</v>
      </c>
      <c r="D74" s="36">
        <f t="shared" si="0"/>
        <v>101489214.65035871</v>
      </c>
      <c r="E74" s="36">
        <f t="shared" si="1"/>
        <v>-42787042.914720237</v>
      </c>
      <c r="F74" s="36">
        <f t="shared" si="5"/>
        <v>-3597037712.3834047</v>
      </c>
    </row>
    <row r="75" spans="1:6">
      <c r="A75" s="36">
        <v>59</v>
      </c>
      <c r="B75" s="37">
        <f t="shared" si="3"/>
        <v>44681</v>
      </c>
      <c r="C75" s="36">
        <f t="shared" si="4"/>
        <v>58702171.735638469</v>
      </c>
      <c r="D75" s="36">
        <f t="shared" si="0"/>
        <v>102731487.03921051</v>
      </c>
      <c r="E75" s="36">
        <f t="shared" si="1"/>
        <v>-44029315.303572044</v>
      </c>
      <c r="F75" s="36">
        <f t="shared" si="5"/>
        <v>-3699769199.4226151</v>
      </c>
    </row>
    <row r="76" spans="1:6">
      <c r="A76" s="36">
        <v>60</v>
      </c>
      <c r="B76" s="37">
        <f t="shared" si="3"/>
        <v>44711</v>
      </c>
      <c r="C76" s="36">
        <f t="shared" si="4"/>
        <v>58702171.735638469</v>
      </c>
      <c r="D76" s="36">
        <f t="shared" si="0"/>
        <v>103988965.38559602</v>
      </c>
      <c r="E76" s="36">
        <f t="shared" si="1"/>
        <v>-45286793.649957553</v>
      </c>
      <c r="F76" s="36">
        <f t="shared" si="5"/>
        <v>-3803758164.8082108</v>
      </c>
    </row>
    <row r="77" spans="1:6">
      <c r="A77" s="47"/>
      <c r="B77" s="48"/>
      <c r="C77" s="47"/>
      <c r="D77" s="47"/>
      <c r="E77" s="47"/>
      <c r="F77" s="47"/>
    </row>
    <row r="79" spans="1:6">
      <c r="A79" s="40" t="s">
        <v>73</v>
      </c>
      <c r="B79" s="40">
        <v>1</v>
      </c>
      <c r="C79" s="40" t="s">
        <v>72</v>
      </c>
      <c r="D79" s="45" t="s">
        <v>71</v>
      </c>
      <c r="E79" s="39">
        <f ca="1">SUM(E83:INDIRECT(CONCATENATE("E",82+B10)))</f>
        <v>44467844.353097729</v>
      </c>
      <c r="F79" s="43"/>
    </row>
    <row r="80" spans="1:6">
      <c r="A80" s="40" t="s">
        <v>64</v>
      </c>
      <c r="B80" s="94">
        <f>PMT(B9,B10,B11,B12,B79)</f>
        <v>57992320.36275816</v>
      </c>
      <c r="C80" s="46"/>
      <c r="D80" s="45" t="s">
        <v>70</v>
      </c>
      <c r="E80" s="44">
        <f ca="1">F82+E79</f>
        <v>695907844.35309768</v>
      </c>
      <c r="F80" s="43"/>
    </row>
    <row r="81" spans="1:6">
      <c r="A81" s="39"/>
      <c r="B81" s="39"/>
      <c r="C81" s="39"/>
      <c r="D81" s="39"/>
      <c r="F81" s="38" t="s">
        <v>63</v>
      </c>
    </row>
    <row r="82" spans="1:6">
      <c r="A82" s="38" t="s">
        <v>62</v>
      </c>
      <c r="B82" s="38" t="s">
        <v>61</v>
      </c>
      <c r="C82" s="38" t="s">
        <v>60</v>
      </c>
      <c r="D82" s="38" t="s">
        <v>59</v>
      </c>
      <c r="E82" s="38" t="s">
        <v>58</v>
      </c>
      <c r="F82" s="38">
        <f>B3</f>
        <v>651440000</v>
      </c>
    </row>
    <row r="83" spans="1:6">
      <c r="A83" s="36">
        <v>1</v>
      </c>
      <c r="B83" s="37">
        <f>EDATE($B$7,$B$6*A83)</f>
        <v>42916</v>
      </c>
      <c r="C83" s="36">
        <f>B80</f>
        <v>57992320.36275816</v>
      </c>
      <c r="D83" s="36">
        <f t="shared" ref="D83:D142" si="6">C83-E83</f>
        <v>57992320.36275816</v>
      </c>
      <c r="E83" s="36">
        <v>0</v>
      </c>
      <c r="F83" s="36">
        <f t="shared" ref="F83:F94" si="7">F82-D83</f>
        <v>593447679.63724184</v>
      </c>
    </row>
    <row r="84" spans="1:6">
      <c r="A84" s="36">
        <v>2</v>
      </c>
      <c r="B84" s="37">
        <f t="shared" ref="B84:B142" si="8">EDATE($B$7,$B$6*A84)</f>
        <v>42946</v>
      </c>
      <c r="C84" s="36">
        <f t="shared" ref="C84:C142" si="9">$C$83</f>
        <v>57992320.36275816</v>
      </c>
      <c r="D84" s="36">
        <f t="shared" si="6"/>
        <v>50728261.13063848</v>
      </c>
      <c r="E84" s="36">
        <f t="shared" ref="E84:E142" si="10">F83*$B$9</f>
        <v>7264059.2321196813</v>
      </c>
      <c r="F84" s="36">
        <f t="shared" si="7"/>
        <v>542719418.50660336</v>
      </c>
    </row>
    <row r="85" spans="1:6">
      <c r="A85" s="36">
        <v>3</v>
      </c>
      <c r="B85" s="37">
        <f t="shared" si="8"/>
        <v>42977</v>
      </c>
      <c r="C85" s="36">
        <f t="shared" si="9"/>
        <v>57992320.36275816</v>
      </c>
      <c r="D85" s="36">
        <f t="shared" si="6"/>
        <v>51349197.24049174</v>
      </c>
      <c r="E85" s="36">
        <f t="shared" si="10"/>
        <v>6643123.1222664211</v>
      </c>
      <c r="F85" s="36">
        <f t="shared" si="7"/>
        <v>491370221.26611161</v>
      </c>
    </row>
    <row r="86" spans="1:6">
      <c r="A86" s="36">
        <v>4</v>
      </c>
      <c r="B86" s="37">
        <f t="shared" si="8"/>
        <v>43008</v>
      </c>
      <c r="C86" s="36">
        <f t="shared" si="9"/>
        <v>57992320.36275816</v>
      </c>
      <c r="D86" s="36">
        <f t="shared" si="6"/>
        <v>51977733.879989147</v>
      </c>
      <c r="E86" s="36">
        <f t="shared" si="10"/>
        <v>6014586.4827690097</v>
      </c>
      <c r="F86" s="36">
        <f t="shared" si="7"/>
        <v>439392487.38612247</v>
      </c>
    </row>
    <row r="87" spans="1:6">
      <c r="A87" s="36">
        <v>5</v>
      </c>
      <c r="B87" s="37">
        <f t="shared" si="8"/>
        <v>43038</v>
      </c>
      <c r="C87" s="36">
        <f t="shared" si="9"/>
        <v>57992320.36275816</v>
      </c>
      <c r="D87" s="36">
        <f t="shared" si="6"/>
        <v>52613964.08293879</v>
      </c>
      <c r="E87" s="36">
        <f t="shared" si="10"/>
        <v>5378356.2798193702</v>
      </c>
      <c r="F87" s="36">
        <f t="shared" si="7"/>
        <v>386778523.30318367</v>
      </c>
    </row>
    <row r="88" spans="1:6">
      <c r="A88" s="36">
        <v>6</v>
      </c>
      <c r="B88" s="37">
        <f t="shared" si="8"/>
        <v>43069</v>
      </c>
      <c r="C88" s="36">
        <f t="shared" si="9"/>
        <v>57992320.36275816</v>
      </c>
      <c r="D88" s="36">
        <f t="shared" si="6"/>
        <v>53257982.021923244</v>
      </c>
      <c r="E88" s="36">
        <f t="shared" si="10"/>
        <v>4734338.3408349128</v>
      </c>
      <c r="F88" s="36">
        <f t="shared" si="7"/>
        <v>333520541.28126043</v>
      </c>
    </row>
    <row r="89" spans="1:6">
      <c r="A89" s="36">
        <v>7</v>
      </c>
      <c r="B89" s="37">
        <f t="shared" si="8"/>
        <v>43099</v>
      </c>
      <c r="C89" s="36">
        <f t="shared" si="9"/>
        <v>57992320.36275816</v>
      </c>
      <c r="D89" s="36">
        <f t="shared" si="6"/>
        <v>53909883.022238724</v>
      </c>
      <c r="E89" s="36">
        <f t="shared" si="10"/>
        <v>4082437.340519438</v>
      </c>
      <c r="F89" s="36">
        <f t="shared" si="7"/>
        <v>279610658.2590217</v>
      </c>
    </row>
    <row r="90" spans="1:6">
      <c r="A90" s="36">
        <v>8</v>
      </c>
      <c r="B90" s="37">
        <f t="shared" si="8"/>
        <v>43130</v>
      </c>
      <c r="C90" s="36">
        <f t="shared" si="9"/>
        <v>57992320.36275816</v>
      </c>
      <c r="D90" s="36">
        <f t="shared" si="6"/>
        <v>54569763.576004744</v>
      </c>
      <c r="E90" s="36">
        <f t="shared" si="10"/>
        <v>3422556.7867534137</v>
      </c>
      <c r="F90" s="36">
        <f t="shared" si="7"/>
        <v>225040894.68301696</v>
      </c>
    </row>
    <row r="91" spans="1:6">
      <c r="A91" s="36">
        <v>9</v>
      </c>
      <c r="B91" s="37">
        <f t="shared" si="8"/>
        <v>43159</v>
      </c>
      <c r="C91" s="36">
        <f t="shared" si="9"/>
        <v>57992320.36275816</v>
      </c>
      <c r="D91" s="36">
        <f t="shared" si="6"/>
        <v>55237721.356446609</v>
      </c>
      <c r="E91" s="36">
        <f t="shared" si="10"/>
        <v>2754599.0063115512</v>
      </c>
      <c r="F91" s="36">
        <f t="shared" si="7"/>
        <v>169803173.32657033</v>
      </c>
    </row>
    <row r="92" spans="1:6">
      <c r="A92" s="36">
        <v>10</v>
      </c>
      <c r="B92" s="37">
        <f t="shared" si="8"/>
        <v>43189</v>
      </c>
      <c r="C92" s="36">
        <f t="shared" si="9"/>
        <v>57992320.36275816</v>
      </c>
      <c r="D92" s="36">
        <f t="shared" si="6"/>
        <v>55913855.232352607</v>
      </c>
      <c r="E92" s="36">
        <f t="shared" si="10"/>
        <v>2078465.1304055511</v>
      </c>
      <c r="F92" s="36">
        <f t="shared" si="7"/>
        <v>113889318.09421772</v>
      </c>
    </row>
    <row r="93" spans="1:6">
      <c r="A93" s="36">
        <v>11</v>
      </c>
      <c r="B93" s="37">
        <f t="shared" si="8"/>
        <v>43220</v>
      </c>
      <c r="C93" s="36">
        <f t="shared" si="9"/>
        <v>57992320.36275816</v>
      </c>
      <c r="D93" s="36">
        <f t="shared" si="6"/>
        <v>56598265.282708272</v>
      </c>
      <c r="E93" s="36">
        <f t="shared" si="10"/>
        <v>1394055.080049891</v>
      </c>
      <c r="F93" s="36">
        <f t="shared" si="7"/>
        <v>57291052.811509445</v>
      </c>
    </row>
    <row r="94" spans="1:6">
      <c r="A94" s="36">
        <v>12</v>
      </c>
      <c r="B94" s="37">
        <f t="shared" si="8"/>
        <v>43250</v>
      </c>
      <c r="C94" s="36">
        <f t="shared" si="9"/>
        <v>57992320.36275816</v>
      </c>
      <c r="D94" s="36">
        <f t="shared" si="6"/>
        <v>57291052.811509676</v>
      </c>
      <c r="E94" s="36">
        <f t="shared" si="10"/>
        <v>701267.55124848057</v>
      </c>
      <c r="F94" s="36">
        <f t="shared" si="7"/>
        <v>-2.3096799850463867E-7</v>
      </c>
    </row>
    <row r="95" spans="1:6">
      <c r="A95" s="36">
        <v>13</v>
      </c>
      <c r="B95" s="37">
        <f t="shared" si="8"/>
        <v>43281</v>
      </c>
      <c r="C95" s="36">
        <f t="shared" si="9"/>
        <v>57992320.36275816</v>
      </c>
      <c r="D95" s="36">
        <f t="shared" si="6"/>
        <v>57992320.36275816</v>
      </c>
      <c r="E95" s="36">
        <f t="shared" si="10"/>
        <v>-2.8271493501961232E-9</v>
      </c>
      <c r="F95" s="36">
        <f t="shared" ref="F95:F142" si="11">F94-D95</f>
        <v>-57992320.362758391</v>
      </c>
    </row>
    <row r="96" spans="1:6">
      <c r="A96" s="36">
        <v>14</v>
      </c>
      <c r="B96" s="37">
        <f t="shared" si="8"/>
        <v>43311</v>
      </c>
      <c r="C96" s="36">
        <f t="shared" si="9"/>
        <v>57992320.36275816</v>
      </c>
      <c r="D96" s="36">
        <f t="shared" si="6"/>
        <v>58702171.735638484</v>
      </c>
      <c r="E96" s="36">
        <f t="shared" si="10"/>
        <v>-709851.37288032135</v>
      </c>
      <c r="F96" s="36">
        <f t="shared" si="11"/>
        <v>-116694492.09839687</v>
      </c>
    </row>
    <row r="97" spans="1:6">
      <c r="A97" s="36">
        <v>15</v>
      </c>
      <c r="B97" s="37">
        <f t="shared" si="8"/>
        <v>43342</v>
      </c>
      <c r="C97" s="36">
        <f t="shared" si="9"/>
        <v>57992320.36275816</v>
      </c>
      <c r="D97" s="36">
        <f t="shared" si="6"/>
        <v>59420711.999882832</v>
      </c>
      <c r="E97" s="36">
        <f t="shared" si="10"/>
        <v>-1428391.6371246707</v>
      </c>
      <c r="F97" s="36">
        <f t="shared" si="11"/>
        <v>-176115204.09827971</v>
      </c>
    </row>
    <row r="98" spans="1:6">
      <c r="A98" s="36">
        <v>16</v>
      </c>
      <c r="B98" s="37">
        <f t="shared" si="8"/>
        <v>43373</v>
      </c>
      <c r="C98" s="36">
        <f t="shared" si="9"/>
        <v>57992320.36275816</v>
      </c>
      <c r="D98" s="36">
        <f t="shared" si="6"/>
        <v>60148047.511322893</v>
      </c>
      <c r="E98" s="36">
        <f t="shared" si="10"/>
        <v>-2155727.1485647368</v>
      </c>
      <c r="F98" s="36">
        <f t="shared" si="11"/>
        <v>-236263251.6096026</v>
      </c>
    </row>
    <row r="99" spans="1:6">
      <c r="A99" s="36">
        <v>17</v>
      </c>
      <c r="B99" s="37">
        <f t="shared" si="8"/>
        <v>43403</v>
      </c>
      <c r="C99" s="36">
        <f t="shared" si="9"/>
        <v>57992320.36275816</v>
      </c>
      <c r="D99" s="36">
        <f t="shared" si="6"/>
        <v>60884285.927632272</v>
      </c>
      <c r="E99" s="36">
        <f t="shared" si="10"/>
        <v>-2891965.5648741149</v>
      </c>
      <c r="F99" s="36">
        <f t="shared" si="11"/>
        <v>-297147537.5372349</v>
      </c>
    </row>
    <row r="100" spans="1:6">
      <c r="A100" s="36">
        <v>18</v>
      </c>
      <c r="B100" s="37">
        <f t="shared" si="8"/>
        <v>43434</v>
      </c>
      <c r="C100" s="36">
        <f t="shared" si="9"/>
        <v>57992320.36275816</v>
      </c>
      <c r="D100" s="36">
        <f t="shared" si="6"/>
        <v>61629536.224261589</v>
      </c>
      <c r="E100" s="36">
        <f t="shared" si="10"/>
        <v>-3637215.8615034278</v>
      </c>
      <c r="F100" s="36">
        <f t="shared" si="11"/>
        <v>-358777073.76149648</v>
      </c>
    </row>
    <row r="101" spans="1:6">
      <c r="A101" s="36">
        <v>19</v>
      </c>
      <c r="B101" s="37">
        <f t="shared" si="8"/>
        <v>43464</v>
      </c>
      <c r="C101" s="36">
        <f t="shared" si="9"/>
        <v>57992320.36275816</v>
      </c>
      <c r="D101" s="36">
        <f t="shared" si="6"/>
        <v>62383908.710568644</v>
      </c>
      <c r="E101" s="36">
        <f t="shared" si="10"/>
        <v>-4391588.3478104873</v>
      </c>
      <c r="F101" s="36">
        <f t="shared" si="11"/>
        <v>-421160982.47206515</v>
      </c>
    </row>
    <row r="102" spans="1:6">
      <c r="A102" s="36">
        <v>20</v>
      </c>
      <c r="B102" s="37">
        <f t="shared" si="8"/>
        <v>43495</v>
      </c>
      <c r="C102" s="36">
        <f t="shared" si="9"/>
        <v>57992320.36275816</v>
      </c>
      <c r="D102" s="36">
        <f t="shared" si="6"/>
        <v>63147515.046146065</v>
      </c>
      <c r="E102" s="36">
        <f t="shared" si="10"/>
        <v>-5155194.6833879091</v>
      </c>
      <c r="F102" s="36">
        <f t="shared" si="11"/>
        <v>-484308497.51821125</v>
      </c>
    </row>
    <row r="103" spans="1:6">
      <c r="A103" s="36">
        <v>21</v>
      </c>
      <c r="B103" s="37">
        <f t="shared" si="8"/>
        <v>43524</v>
      </c>
      <c r="C103" s="36">
        <f t="shared" si="9"/>
        <v>57992320.36275816</v>
      </c>
      <c r="D103" s="36">
        <f t="shared" si="6"/>
        <v>63920468.257348731</v>
      </c>
      <c r="E103" s="36">
        <f t="shared" si="10"/>
        <v>-5928147.8945905697</v>
      </c>
      <c r="F103" s="36">
        <f t="shared" si="11"/>
        <v>-548228965.77556002</v>
      </c>
    </row>
    <row r="104" spans="1:6">
      <c r="A104" s="36">
        <v>22</v>
      </c>
      <c r="B104" s="37">
        <f t="shared" si="8"/>
        <v>43554</v>
      </c>
      <c r="C104" s="36">
        <f t="shared" si="9"/>
        <v>57992320.36275816</v>
      </c>
      <c r="D104" s="36">
        <f t="shared" si="6"/>
        <v>64702882.754023537</v>
      </c>
      <c r="E104" s="36">
        <f t="shared" si="10"/>
        <v>-6710562.3912653811</v>
      </c>
      <c r="F104" s="36">
        <f t="shared" si="11"/>
        <v>-612931848.52958357</v>
      </c>
    </row>
    <row r="105" spans="1:6">
      <c r="A105" s="36">
        <v>23</v>
      </c>
      <c r="B105" s="37">
        <f t="shared" si="8"/>
        <v>43585</v>
      </c>
      <c r="C105" s="36">
        <f t="shared" si="9"/>
        <v>57992320.36275816</v>
      </c>
      <c r="D105" s="36">
        <f t="shared" si="6"/>
        <v>65494874.346443996</v>
      </c>
      <c r="E105" s="36">
        <f t="shared" si="10"/>
        <v>-7502553.9836858343</v>
      </c>
      <c r="F105" s="36">
        <f t="shared" si="11"/>
        <v>-678426722.87602758</v>
      </c>
    </row>
    <row r="106" spans="1:6">
      <c r="A106" s="36">
        <v>24</v>
      </c>
      <c r="B106" s="37">
        <f t="shared" si="8"/>
        <v>43615</v>
      </c>
      <c r="C106" s="36">
        <f t="shared" si="9"/>
        <v>57992320.36275816</v>
      </c>
      <c r="D106" s="36">
        <f t="shared" si="6"/>
        <v>66296560.262451991</v>
      </c>
      <c r="E106" s="36">
        <f t="shared" si="10"/>
        <v>-8304239.8996938355</v>
      </c>
      <c r="F106" s="36">
        <f t="shared" si="11"/>
        <v>-744723283.13847959</v>
      </c>
    </row>
    <row r="107" spans="1:6">
      <c r="A107" s="36">
        <v>25</v>
      </c>
      <c r="B107" s="37">
        <f t="shared" si="8"/>
        <v>43646</v>
      </c>
      <c r="C107" s="36">
        <f t="shared" si="9"/>
        <v>57992320.36275816</v>
      </c>
      <c r="D107" s="36">
        <f t="shared" si="6"/>
        <v>67108059.164809525</v>
      </c>
      <c r="E107" s="36">
        <f t="shared" si="10"/>
        <v>-9115738.8020513635</v>
      </c>
      <c r="F107" s="36">
        <f t="shared" si="11"/>
        <v>-811831342.30328918</v>
      </c>
    </row>
    <row r="108" spans="1:6">
      <c r="A108" s="36">
        <v>26</v>
      </c>
      <c r="B108" s="37">
        <f t="shared" si="8"/>
        <v>43676</v>
      </c>
      <c r="C108" s="36">
        <f t="shared" si="9"/>
        <v>57992320.36275816</v>
      </c>
      <c r="D108" s="36">
        <f t="shared" si="6"/>
        <v>67929491.168762684</v>
      </c>
      <c r="E108" s="36">
        <f t="shared" si="10"/>
        <v>-9937170.8060045168</v>
      </c>
      <c r="F108" s="36">
        <f t="shared" si="11"/>
        <v>-879760833.47205186</v>
      </c>
    </row>
    <row r="109" spans="1:6">
      <c r="A109" s="36">
        <v>27</v>
      </c>
      <c r="B109" s="37">
        <f t="shared" si="8"/>
        <v>43707</v>
      </c>
      <c r="C109" s="36">
        <f t="shared" si="9"/>
        <v>57992320.36275816</v>
      </c>
      <c r="D109" s="36">
        <f t="shared" si="6"/>
        <v>68760977.859820724</v>
      </c>
      <c r="E109" s="36">
        <f t="shared" si="10"/>
        <v>-10768657.497062558</v>
      </c>
      <c r="F109" s="36">
        <f t="shared" si="11"/>
        <v>-948521811.33187258</v>
      </c>
    </row>
    <row r="110" spans="1:6">
      <c r="A110" s="36">
        <v>28</v>
      </c>
      <c r="B110" s="37">
        <f t="shared" si="8"/>
        <v>43738</v>
      </c>
      <c r="C110" s="36">
        <f t="shared" si="9"/>
        <v>57992320.36275816</v>
      </c>
      <c r="D110" s="36">
        <f t="shared" si="6"/>
        <v>69602642.311752737</v>
      </c>
      <c r="E110" s="36">
        <f t="shared" si="10"/>
        <v>-11610321.948994577</v>
      </c>
      <c r="F110" s="36">
        <f t="shared" si="11"/>
        <v>-1018124453.6436253</v>
      </c>
    </row>
    <row r="111" spans="1:6">
      <c r="A111" s="36">
        <v>29</v>
      </c>
      <c r="B111" s="37">
        <f t="shared" si="8"/>
        <v>43768</v>
      </c>
      <c r="C111" s="36">
        <f t="shared" si="9"/>
        <v>57992320.36275816</v>
      </c>
      <c r="D111" s="36">
        <f t="shared" si="6"/>
        <v>70454609.104804605</v>
      </c>
      <c r="E111" s="36">
        <f t="shared" si="10"/>
        <v>-12462288.742046442</v>
      </c>
      <c r="F111" s="36">
        <f t="shared" si="11"/>
        <v>-1088579062.7484298</v>
      </c>
    </row>
    <row r="112" spans="1:6">
      <c r="A112" s="36">
        <v>30</v>
      </c>
      <c r="B112" s="37">
        <f t="shared" si="8"/>
        <v>43799</v>
      </c>
      <c r="C112" s="36">
        <f t="shared" si="9"/>
        <v>57992320.36275816</v>
      </c>
      <c r="D112" s="36">
        <f t="shared" si="6"/>
        <v>71317004.344138891</v>
      </c>
      <c r="E112" s="36">
        <f t="shared" si="10"/>
        <v>-13324683.981380733</v>
      </c>
      <c r="F112" s="36">
        <f t="shared" si="11"/>
        <v>-1159896067.0925686</v>
      </c>
    </row>
    <row r="113" spans="1:6">
      <c r="A113" s="36">
        <v>31</v>
      </c>
      <c r="B113" s="37">
        <f t="shared" si="8"/>
        <v>43829</v>
      </c>
      <c r="C113" s="36">
        <f t="shared" si="9"/>
        <v>57992320.36275816</v>
      </c>
      <c r="D113" s="36">
        <f t="shared" si="6"/>
        <v>72189955.678500548</v>
      </c>
      <c r="E113" s="36">
        <f t="shared" si="10"/>
        <v>-14197635.315742392</v>
      </c>
      <c r="F113" s="36">
        <f t="shared" si="11"/>
        <v>-1232086022.7710693</v>
      </c>
    </row>
    <row r="114" spans="1:6">
      <c r="A114" s="36">
        <v>32</v>
      </c>
      <c r="B114" s="37">
        <f t="shared" si="8"/>
        <v>43860</v>
      </c>
      <c r="C114" s="36">
        <f t="shared" si="9"/>
        <v>57992320.36275816</v>
      </c>
      <c r="D114" s="36">
        <f t="shared" si="6"/>
        <v>73073592.319111004</v>
      </c>
      <c r="E114" s="36">
        <f t="shared" si="10"/>
        <v>-15081271.95635285</v>
      </c>
      <c r="F114" s="36">
        <f t="shared" si="11"/>
        <v>-1305159615.0901804</v>
      </c>
    </row>
    <row r="115" spans="1:6">
      <c r="A115" s="36">
        <v>33</v>
      </c>
      <c r="B115" s="37">
        <f t="shared" si="8"/>
        <v>43890</v>
      </c>
      <c r="C115" s="36">
        <f t="shared" si="9"/>
        <v>57992320.36275816</v>
      </c>
      <c r="D115" s="36">
        <f t="shared" si="6"/>
        <v>73968045.058793575</v>
      </c>
      <c r="E115" s="36">
        <f t="shared" si="10"/>
        <v>-15975724.696035409</v>
      </c>
      <c r="F115" s="36">
        <f t="shared" si="11"/>
        <v>-1379127660.1489739</v>
      </c>
    </row>
    <row r="116" spans="1:6">
      <c r="A116" s="36">
        <v>34</v>
      </c>
      <c r="B116" s="37">
        <f t="shared" si="8"/>
        <v>43920</v>
      </c>
      <c r="C116" s="36">
        <f t="shared" si="9"/>
        <v>57992320.36275816</v>
      </c>
      <c r="D116" s="36">
        <f t="shared" si="6"/>
        <v>74873446.291332915</v>
      </c>
      <c r="E116" s="36">
        <f t="shared" si="10"/>
        <v>-16881125.928574756</v>
      </c>
      <c r="F116" s="36">
        <f t="shared" si="11"/>
        <v>-1454001106.4403069</v>
      </c>
    </row>
    <row r="117" spans="1:6">
      <c r="A117" s="36">
        <v>35</v>
      </c>
      <c r="B117" s="37">
        <f t="shared" si="8"/>
        <v>43951</v>
      </c>
      <c r="C117" s="36">
        <f t="shared" si="9"/>
        <v>57992320.36275816</v>
      </c>
      <c r="D117" s="36">
        <f t="shared" si="6"/>
        <v>75789930.031071588</v>
      </c>
      <c r="E117" s="36">
        <f t="shared" si="10"/>
        <v>-17797609.668313425</v>
      </c>
      <c r="F117" s="36">
        <f t="shared" si="11"/>
        <v>-1529791036.4713786</v>
      </c>
    </row>
    <row r="118" spans="1:6">
      <c r="A118" s="36">
        <v>36</v>
      </c>
      <c r="B118" s="37">
        <f t="shared" si="8"/>
        <v>43981</v>
      </c>
      <c r="C118" s="36">
        <f t="shared" si="9"/>
        <v>57992320.36275816</v>
      </c>
      <c r="D118" s="36">
        <f t="shared" si="6"/>
        <v>76717631.932746291</v>
      </c>
      <c r="E118" s="36">
        <f t="shared" si="10"/>
        <v>-18725311.569988128</v>
      </c>
      <c r="F118" s="36">
        <f t="shared" si="11"/>
        <v>-1606508668.4041247</v>
      </c>
    </row>
    <row r="119" spans="1:6">
      <c r="A119" s="36">
        <v>37</v>
      </c>
      <c r="B119" s="37">
        <f t="shared" si="8"/>
        <v>44012</v>
      </c>
      <c r="C119" s="36">
        <f t="shared" si="9"/>
        <v>57992320.36275816</v>
      </c>
      <c r="D119" s="36">
        <f t="shared" si="6"/>
        <v>77656689.311567068</v>
      </c>
      <c r="E119" s="36">
        <f t="shared" si="10"/>
        <v>-19664368.948808912</v>
      </c>
      <c r="F119" s="36">
        <f t="shared" si="11"/>
        <v>-1684165357.7156918</v>
      </c>
    </row>
    <row r="120" spans="1:6">
      <c r="A120" s="36">
        <v>38</v>
      </c>
      <c r="B120" s="37">
        <f t="shared" si="8"/>
        <v>44042</v>
      </c>
      <c r="C120" s="36">
        <f t="shared" si="9"/>
        <v>57992320.36275816</v>
      </c>
      <c r="D120" s="36">
        <f t="shared" si="6"/>
        <v>78607241.163542226</v>
      </c>
      <c r="E120" s="36">
        <f t="shared" si="10"/>
        <v>-20614920.800784066</v>
      </c>
      <c r="F120" s="36">
        <f t="shared" si="11"/>
        <v>-1762772598.8792341</v>
      </c>
    </row>
    <row r="121" spans="1:6">
      <c r="A121" s="36">
        <v>39</v>
      </c>
      <c r="B121" s="37">
        <f t="shared" si="8"/>
        <v>44073</v>
      </c>
      <c r="C121" s="36">
        <f t="shared" si="9"/>
        <v>57992320.36275816</v>
      </c>
      <c r="D121" s="36">
        <f t="shared" si="6"/>
        <v>79569428.186051995</v>
      </c>
      <c r="E121" s="36">
        <f t="shared" si="10"/>
        <v>-21577107.823293835</v>
      </c>
      <c r="F121" s="36">
        <f t="shared" si="11"/>
        <v>-1842342027.0652862</v>
      </c>
    </row>
    <row r="122" spans="1:6">
      <c r="A122" s="36">
        <v>40</v>
      </c>
      <c r="B122" s="37">
        <f t="shared" si="8"/>
        <v>44104</v>
      </c>
      <c r="C122" s="36">
        <f t="shared" si="9"/>
        <v>57992320.36275816</v>
      </c>
      <c r="D122" s="36">
        <f t="shared" si="6"/>
        <v>80543392.798674107</v>
      </c>
      <c r="E122" s="36">
        <f t="shared" si="10"/>
        <v>-22551072.435915943</v>
      </c>
      <c r="F122" s="36">
        <f t="shared" si="11"/>
        <v>-1922885419.8639603</v>
      </c>
    </row>
    <row r="123" spans="1:6">
      <c r="A123" s="36">
        <v>41</v>
      </c>
      <c r="B123" s="37">
        <f t="shared" si="8"/>
        <v>44134</v>
      </c>
      <c r="C123" s="36">
        <f t="shared" si="9"/>
        <v>57992320.36275816</v>
      </c>
      <c r="D123" s="36">
        <f t="shared" si="6"/>
        <v>81529279.164264232</v>
      </c>
      <c r="E123" s="36">
        <f t="shared" si="10"/>
        <v>-23536958.801506065</v>
      </c>
      <c r="F123" s="36">
        <f t="shared" si="11"/>
        <v>-2004414699.0282245</v>
      </c>
    </row>
    <row r="124" spans="1:6">
      <c r="A124" s="36">
        <v>42</v>
      </c>
      <c r="B124" s="37">
        <f t="shared" si="8"/>
        <v>44165</v>
      </c>
      <c r="C124" s="36">
        <f t="shared" si="9"/>
        <v>57992320.36275816</v>
      </c>
      <c r="D124" s="36">
        <f t="shared" si="6"/>
        <v>82527233.210294455</v>
      </c>
      <c r="E124" s="36">
        <f t="shared" si="10"/>
        <v>-24534912.847536292</v>
      </c>
      <c r="F124" s="36">
        <f t="shared" si="11"/>
        <v>-2086941932.238519</v>
      </c>
    </row>
    <row r="125" spans="1:6">
      <c r="A125" s="36">
        <v>43</v>
      </c>
      <c r="B125" s="37">
        <f t="shared" si="8"/>
        <v>44195</v>
      </c>
      <c r="C125" s="36">
        <f t="shared" si="9"/>
        <v>57992320.36275816</v>
      </c>
      <c r="D125" s="36">
        <f t="shared" si="6"/>
        <v>83537402.650452986</v>
      </c>
      <c r="E125" s="36">
        <f t="shared" si="10"/>
        <v>-25545082.287694827</v>
      </c>
      <c r="F125" s="36">
        <f t="shared" si="11"/>
        <v>-2170479334.8889718</v>
      </c>
    </row>
    <row r="126" spans="1:6">
      <c r="A126" s="36">
        <v>44</v>
      </c>
      <c r="B126" s="37">
        <f t="shared" si="8"/>
        <v>44226</v>
      </c>
      <c r="C126" s="36">
        <f t="shared" si="9"/>
        <v>57992320.36275816</v>
      </c>
      <c r="D126" s="36">
        <f t="shared" si="6"/>
        <v>84559937.006508186</v>
      </c>
      <c r="E126" s="36">
        <f t="shared" si="10"/>
        <v>-26567616.643750027</v>
      </c>
      <c r="F126" s="36">
        <f t="shared" si="11"/>
        <v>-2255039271.8954802</v>
      </c>
    </row>
    <row r="127" spans="1:6">
      <c r="A127" s="36">
        <v>45</v>
      </c>
      <c r="B127" s="37">
        <f t="shared" si="8"/>
        <v>44255</v>
      </c>
      <c r="C127" s="36">
        <f t="shared" si="9"/>
        <v>57992320.36275816</v>
      </c>
      <c r="D127" s="36">
        <f t="shared" si="6"/>
        <v>85594987.630440295</v>
      </c>
      <c r="E127" s="36">
        <f t="shared" si="10"/>
        <v>-27602667.267682131</v>
      </c>
      <c r="F127" s="36">
        <f t="shared" si="11"/>
        <v>-2340634259.5259204</v>
      </c>
    </row>
    <row r="128" spans="1:6">
      <c r="A128" s="36">
        <v>46</v>
      </c>
      <c r="B128" s="37">
        <f t="shared" si="8"/>
        <v>44285</v>
      </c>
      <c r="C128" s="36">
        <f t="shared" si="9"/>
        <v>57992320.36275816</v>
      </c>
      <c r="D128" s="36">
        <f t="shared" si="6"/>
        <v>86642707.726843968</v>
      </c>
      <c r="E128" s="36">
        <f t="shared" si="10"/>
        <v>-28650387.364085808</v>
      </c>
      <c r="F128" s="36">
        <f t="shared" si="11"/>
        <v>-2427276967.2527642</v>
      </c>
    </row>
    <row r="129" spans="1:6">
      <c r="A129" s="36">
        <v>47</v>
      </c>
      <c r="B129" s="37">
        <f t="shared" si="8"/>
        <v>44316</v>
      </c>
      <c r="C129" s="36">
        <f t="shared" si="9"/>
        <v>57992320.36275816</v>
      </c>
      <c r="D129" s="36">
        <f t="shared" si="6"/>
        <v>87703252.375605166</v>
      </c>
      <c r="E129" s="36">
        <f t="shared" si="10"/>
        <v>-29710932.012847006</v>
      </c>
      <c r="F129" s="36">
        <f t="shared" si="11"/>
        <v>-2514980219.6283693</v>
      </c>
    </row>
    <row r="130" spans="1:6">
      <c r="A130" s="36">
        <v>48</v>
      </c>
      <c r="B130" s="37">
        <f t="shared" si="8"/>
        <v>44346</v>
      </c>
      <c r="C130" s="36">
        <f t="shared" si="9"/>
        <v>57992320.36275816</v>
      </c>
      <c r="D130" s="36">
        <f t="shared" si="6"/>
        <v>88776778.554855496</v>
      </c>
      <c r="E130" s="36">
        <f t="shared" si="10"/>
        <v>-30784458.192097329</v>
      </c>
      <c r="F130" s="36">
        <f t="shared" si="11"/>
        <v>-2603756998.1832247</v>
      </c>
    </row>
    <row r="131" spans="1:6">
      <c r="A131" s="36">
        <v>49</v>
      </c>
      <c r="B131" s="37">
        <f t="shared" si="8"/>
        <v>44377</v>
      </c>
      <c r="C131" s="36">
        <f t="shared" si="9"/>
        <v>57992320.36275816</v>
      </c>
      <c r="D131" s="36">
        <f t="shared" si="6"/>
        <v>89863445.164207533</v>
      </c>
      <c r="E131" s="36">
        <f t="shared" si="10"/>
        <v>-31871124.801449373</v>
      </c>
      <c r="F131" s="36">
        <f t="shared" si="11"/>
        <v>-2693620443.3474321</v>
      </c>
    </row>
    <row r="132" spans="1:6">
      <c r="A132" s="36">
        <v>50</v>
      </c>
      <c r="B132" s="37">
        <f t="shared" si="8"/>
        <v>44407</v>
      </c>
      <c r="C132" s="36">
        <f t="shared" si="9"/>
        <v>57992320.36275816</v>
      </c>
      <c r="D132" s="36">
        <f t="shared" si="6"/>
        <v>90963413.048274696</v>
      </c>
      <c r="E132" s="36">
        <f t="shared" si="10"/>
        <v>-32971092.685516533</v>
      </c>
      <c r="F132" s="36">
        <f t="shared" si="11"/>
        <v>-2784583856.3957067</v>
      </c>
    </row>
    <row r="133" spans="1:6">
      <c r="A133" s="36">
        <v>51</v>
      </c>
      <c r="B133" s="37">
        <f t="shared" si="8"/>
        <v>44438</v>
      </c>
      <c r="C133" s="36">
        <f t="shared" si="9"/>
        <v>57992320.36275816</v>
      </c>
      <c r="D133" s="36">
        <f t="shared" si="6"/>
        <v>92076845.020478785</v>
      </c>
      <c r="E133" s="36">
        <f t="shared" si="10"/>
        <v>-34084524.657720618</v>
      </c>
      <c r="F133" s="36">
        <f t="shared" si="11"/>
        <v>-2876660701.4161854</v>
      </c>
    </row>
    <row r="134" spans="1:6">
      <c r="A134" s="36">
        <v>52</v>
      </c>
      <c r="B134" s="37">
        <f t="shared" si="8"/>
        <v>44469</v>
      </c>
      <c r="C134" s="36">
        <f t="shared" si="9"/>
        <v>57992320.36275816</v>
      </c>
      <c r="D134" s="36">
        <f t="shared" si="6"/>
        <v>93203905.88714914</v>
      </c>
      <c r="E134" s="36">
        <f t="shared" si="10"/>
        <v>-35211585.524390981</v>
      </c>
      <c r="F134" s="36">
        <f t="shared" si="11"/>
        <v>-2969864607.3033347</v>
      </c>
    </row>
    <row r="135" spans="1:6">
      <c r="A135" s="36">
        <v>53</v>
      </c>
      <c r="B135" s="37">
        <f t="shared" si="8"/>
        <v>44499</v>
      </c>
      <c r="C135" s="36">
        <f t="shared" si="9"/>
        <v>57992320.36275816</v>
      </c>
      <c r="D135" s="36">
        <f t="shared" si="6"/>
        <v>94344762.471916676</v>
      </c>
      <c r="E135" s="36">
        <f t="shared" si="10"/>
        <v>-36352442.109158508</v>
      </c>
      <c r="F135" s="36">
        <f t="shared" si="11"/>
        <v>-3064209369.7752514</v>
      </c>
    </row>
    <row r="136" spans="1:6">
      <c r="A136" s="36">
        <v>54</v>
      </c>
      <c r="B136" s="37">
        <f t="shared" si="8"/>
        <v>44530</v>
      </c>
      <c r="C136" s="36">
        <f t="shared" si="9"/>
        <v>57992320.36275816</v>
      </c>
      <c r="D136" s="36">
        <f t="shared" si="6"/>
        <v>95499583.640406519</v>
      </c>
      <c r="E136" s="36">
        <f t="shared" si="10"/>
        <v>-37507263.277648352</v>
      </c>
      <c r="F136" s="36">
        <f t="shared" si="11"/>
        <v>-3159708953.415658</v>
      </c>
    </row>
    <row r="137" spans="1:6">
      <c r="A137" s="36">
        <v>55</v>
      </c>
      <c r="B137" s="37">
        <f t="shared" si="8"/>
        <v>44560</v>
      </c>
      <c r="C137" s="36">
        <f t="shared" si="9"/>
        <v>57992320.36275816</v>
      </c>
      <c r="D137" s="36">
        <f t="shared" si="6"/>
        <v>96668540.325232923</v>
      </c>
      <c r="E137" s="36">
        <f t="shared" si="10"/>
        <v>-38676219.962474771</v>
      </c>
      <c r="F137" s="36">
        <f t="shared" si="11"/>
        <v>-3256377493.740891</v>
      </c>
    </row>
    <row r="138" spans="1:6">
      <c r="A138" s="36">
        <v>56</v>
      </c>
      <c r="B138" s="37">
        <f t="shared" si="8"/>
        <v>44591</v>
      </c>
      <c r="C138" s="36">
        <f t="shared" si="9"/>
        <v>57992320.36275816</v>
      </c>
      <c r="D138" s="36">
        <f t="shared" si="6"/>
        <v>97851805.551300168</v>
      </c>
      <c r="E138" s="36">
        <f t="shared" si="10"/>
        <v>-39859485.188542016</v>
      </c>
      <c r="F138" s="36">
        <f t="shared" si="11"/>
        <v>-3354229299.292191</v>
      </c>
    </row>
    <row r="139" spans="1:6">
      <c r="A139" s="36">
        <v>57</v>
      </c>
      <c r="B139" s="37">
        <f t="shared" si="8"/>
        <v>44620</v>
      </c>
      <c r="C139" s="36">
        <f t="shared" si="9"/>
        <v>57992320.36275816</v>
      </c>
      <c r="D139" s="36">
        <f t="shared" si="6"/>
        <v>99049554.461413026</v>
      </c>
      <c r="E139" s="36">
        <f t="shared" si="10"/>
        <v>-41057234.098654859</v>
      </c>
      <c r="F139" s="36">
        <f t="shared" si="11"/>
        <v>-3453278853.7536039</v>
      </c>
    </row>
    <row r="140" spans="1:6">
      <c r="A140" s="36">
        <v>58</v>
      </c>
      <c r="B140" s="37">
        <f t="shared" si="8"/>
        <v>44650</v>
      </c>
      <c r="C140" s="36">
        <f t="shared" si="9"/>
        <v>57992320.36275816</v>
      </c>
      <c r="D140" s="36">
        <f t="shared" si="6"/>
        <v>100261964.34220079</v>
      </c>
      <c r="E140" s="36">
        <f t="shared" si="10"/>
        <v>-42269643.979442626</v>
      </c>
      <c r="F140" s="36">
        <f t="shared" si="11"/>
        <v>-3553540818.0958047</v>
      </c>
    </row>
    <row r="141" spans="1:6">
      <c r="A141" s="36">
        <v>59</v>
      </c>
      <c r="B141" s="37">
        <f t="shared" si="8"/>
        <v>44681</v>
      </c>
      <c r="C141" s="36">
        <f t="shared" si="9"/>
        <v>57992320.36275816</v>
      </c>
      <c r="D141" s="36">
        <f t="shared" si="6"/>
        <v>101489214.65035872</v>
      </c>
      <c r="E141" s="36">
        <f t="shared" si="10"/>
        <v>-43496894.287600562</v>
      </c>
      <c r="F141" s="36">
        <f t="shared" si="11"/>
        <v>-3655030032.7461634</v>
      </c>
    </row>
    <row r="142" spans="1:6">
      <c r="A142" s="36">
        <v>60</v>
      </c>
      <c r="B142" s="37">
        <f t="shared" si="8"/>
        <v>44711</v>
      </c>
      <c r="C142" s="36">
        <f t="shared" si="9"/>
        <v>57992320.36275816</v>
      </c>
      <c r="D142" s="36">
        <f t="shared" si="6"/>
        <v>102731487.03921053</v>
      </c>
      <c r="E142" s="36">
        <f t="shared" si="10"/>
        <v>-44739166.676452361</v>
      </c>
      <c r="F142" s="36">
        <f t="shared" si="11"/>
        <v>-3757761519.7853737</v>
      </c>
    </row>
    <row r="144" spans="1:6" s="42" customFormat="1" ht="57" customHeight="1">
      <c r="A144" s="118" t="s">
        <v>69</v>
      </c>
      <c r="B144" s="118"/>
      <c r="C144" s="118"/>
      <c r="D144" s="118"/>
      <c r="E144" s="118"/>
      <c r="F144" s="118"/>
    </row>
    <row r="146" spans="1:6">
      <c r="A146" s="41" t="s">
        <v>67</v>
      </c>
      <c r="B146" s="41">
        <v>3</v>
      </c>
    </row>
    <row r="147" spans="1:6">
      <c r="A147" s="41" t="s">
        <v>66</v>
      </c>
      <c r="B147" s="41" t="s">
        <v>68</v>
      </c>
      <c r="D147" s="78" t="s">
        <v>71</v>
      </c>
      <c r="E147" s="43">
        <f ca="1">SUM(E151:INDIRECT(CONCATENATE("E",150+B10)))</f>
        <v>64438166.407363303</v>
      </c>
    </row>
    <row r="148" spans="1:6">
      <c r="A148" s="40" t="s">
        <v>64</v>
      </c>
      <c r="B148" s="94">
        <f ca="1">PMT(B9,B10-B146,-INDIRECT(CONCATENATE("F",150+B146)),0,0)</f>
        <v>76884018.489707038</v>
      </c>
      <c r="D148" s="78" t="s">
        <v>70</v>
      </c>
      <c r="E148" s="43">
        <f ca="1">F150+E147</f>
        <v>715878166.4073633</v>
      </c>
    </row>
    <row r="149" spans="1:6">
      <c r="A149" s="39"/>
      <c r="B149" s="39"/>
      <c r="C149" s="39"/>
      <c r="D149" s="39"/>
      <c r="E149" s="39"/>
      <c r="F149" s="38" t="s">
        <v>63</v>
      </c>
    </row>
    <row r="150" spans="1:6">
      <c r="A150" s="38" t="s">
        <v>62</v>
      </c>
      <c r="B150" s="38" t="s">
        <v>61</v>
      </c>
      <c r="C150" s="38" t="s">
        <v>60</v>
      </c>
      <c r="D150" s="38" t="s">
        <v>59</v>
      </c>
      <c r="E150" s="38" t="s">
        <v>58</v>
      </c>
      <c r="F150" s="38">
        <f>B3</f>
        <v>651440000</v>
      </c>
    </row>
    <row r="151" spans="1:6">
      <c r="A151" s="36">
        <v>1</v>
      </c>
      <c r="B151" s="37">
        <f t="shared" ref="B151:B210" si="12">EDATE($B$7,$B$6*A151)</f>
        <v>42916</v>
      </c>
      <c r="C151" s="77">
        <f>IF($B$146&gt;=A151,IF($B$15&lt;&gt;0,CEILING(E151,$B$15),E151),$B$148)</f>
        <v>7974000</v>
      </c>
      <c r="D151" s="102">
        <f>IF($B$146&gt;=$A151,0,C151-E151)</f>
        <v>0</v>
      </c>
      <c r="E151" s="77">
        <f>IF($B$146&gt;=A151,IF($B$15&lt;&gt;0,CEILING(F150*$B$9,B$15),F150*$B$9),F150*$B$9)</f>
        <v>7974000</v>
      </c>
      <c r="F151" s="77">
        <f>F150-D151</f>
        <v>651440000</v>
      </c>
    </row>
    <row r="152" spans="1:6">
      <c r="A152" s="36">
        <v>2</v>
      </c>
      <c r="B152" s="37">
        <f t="shared" si="12"/>
        <v>42946</v>
      </c>
      <c r="C152" s="77">
        <f t="shared" ref="C152:C210" si="13">IF($B$146&gt;=A152,IF($B$15&lt;&gt;0,CEILING(E152,$B$15),E152),$B$148)</f>
        <v>7974000</v>
      </c>
      <c r="D152" s="102">
        <f t="shared" ref="D152:D210" si="14">IF($B$146&gt;=$A152,0,C152-E152)</f>
        <v>0</v>
      </c>
      <c r="E152" s="77">
        <f t="shared" ref="E152:E210" si="15">IF($B$146&gt;=A152,IF($B$15&lt;&gt;0,CEILING(F151*$B$9,B$15),F151*$B$9),F151*$B$9)</f>
        <v>7974000</v>
      </c>
      <c r="F152" s="77">
        <f t="shared" ref="F152:F162" si="16">F151-D152</f>
        <v>651440000</v>
      </c>
    </row>
    <row r="153" spans="1:6">
      <c r="A153" s="36">
        <v>3</v>
      </c>
      <c r="B153" s="37">
        <f t="shared" si="12"/>
        <v>42977</v>
      </c>
      <c r="C153" s="77">
        <f t="shared" si="13"/>
        <v>7974000</v>
      </c>
      <c r="D153" s="102">
        <f t="shared" si="14"/>
        <v>0</v>
      </c>
      <c r="E153" s="77">
        <f t="shared" si="15"/>
        <v>7974000</v>
      </c>
      <c r="F153" s="77">
        <f>F152-D153</f>
        <v>651440000</v>
      </c>
    </row>
    <row r="154" spans="1:6">
      <c r="A154" s="36">
        <v>4</v>
      </c>
      <c r="B154" s="37">
        <f t="shared" si="12"/>
        <v>43008</v>
      </c>
      <c r="C154" s="77">
        <f t="shared" ca="1" si="13"/>
        <v>76884018.489707038</v>
      </c>
      <c r="D154" s="102">
        <f t="shared" ca="1" si="14"/>
        <v>68910107.884707034</v>
      </c>
      <c r="E154" s="77">
        <f t="shared" si="15"/>
        <v>7973910.6049999995</v>
      </c>
      <c r="F154" s="77">
        <f ca="1">F153-D154</f>
        <v>582529892.11529303</v>
      </c>
    </row>
    <row r="155" spans="1:6">
      <c r="A155" s="36">
        <v>5</v>
      </c>
      <c r="B155" s="37">
        <f t="shared" si="12"/>
        <v>43038</v>
      </c>
      <c r="C155" s="77">
        <f t="shared" ca="1" si="13"/>
        <v>76884018.489707038</v>
      </c>
      <c r="D155" s="102">
        <f t="shared" ca="1" si="14"/>
        <v>69753597.753388047</v>
      </c>
      <c r="E155" s="77">
        <f t="shared" ca="1" si="15"/>
        <v>7130420.7363189869</v>
      </c>
      <c r="F155" s="77">
        <f t="shared" ca="1" si="16"/>
        <v>512776294.36190498</v>
      </c>
    </row>
    <row r="156" spans="1:6">
      <c r="A156" s="36">
        <v>6</v>
      </c>
      <c r="B156" s="37">
        <f t="shared" si="12"/>
        <v>43069</v>
      </c>
      <c r="C156" s="77">
        <f t="shared" ca="1" si="13"/>
        <v>76884018.489707038</v>
      </c>
      <c r="D156" s="102">
        <f t="shared" ca="1" si="14"/>
        <v>70607412.307088539</v>
      </c>
      <c r="E156" s="77">
        <f t="shared" ca="1" si="15"/>
        <v>6276606.1826184997</v>
      </c>
      <c r="F156" s="77">
        <f t="shared" ca="1" si="16"/>
        <v>442168882.05481642</v>
      </c>
    </row>
    <row r="157" spans="1:6">
      <c r="A157" s="36">
        <v>7</v>
      </c>
      <c r="B157" s="37">
        <f t="shared" si="12"/>
        <v>43099</v>
      </c>
      <c r="C157" s="77">
        <f t="shared" ca="1" si="13"/>
        <v>76884018.489707038</v>
      </c>
      <c r="D157" s="102">
        <f t="shared" ca="1" si="14"/>
        <v>71471677.924470186</v>
      </c>
      <c r="E157" s="77">
        <f t="shared" ca="1" si="15"/>
        <v>5412340.5652368516</v>
      </c>
      <c r="F157" s="77">
        <f t="shared" ca="1" si="16"/>
        <v>370697204.13034624</v>
      </c>
    </row>
    <row r="158" spans="1:6">
      <c r="A158" s="36">
        <v>8</v>
      </c>
      <c r="B158" s="37">
        <f t="shared" si="12"/>
        <v>43130</v>
      </c>
      <c r="C158" s="77">
        <f t="shared" ca="1" si="13"/>
        <v>76884018.489707038</v>
      </c>
      <c r="D158" s="102">
        <f t="shared" ca="1" si="14"/>
        <v>72346522.5311248</v>
      </c>
      <c r="E158" s="77">
        <f t="shared" ca="1" si="15"/>
        <v>4537495.9585822448</v>
      </c>
      <c r="F158" s="77">
        <f t="shared" ca="1" si="16"/>
        <v>298350681.59922147</v>
      </c>
    </row>
    <row r="159" spans="1:6">
      <c r="A159" s="36">
        <v>9</v>
      </c>
      <c r="B159" s="37">
        <f t="shared" si="12"/>
        <v>43159</v>
      </c>
      <c r="C159" s="77">
        <f t="shared" ca="1" si="13"/>
        <v>76884018.489707038</v>
      </c>
      <c r="D159" s="102">
        <f t="shared" ca="1" si="14"/>
        <v>73232075.618509367</v>
      </c>
      <c r="E159" s="77">
        <f t="shared" ca="1" si="15"/>
        <v>3651942.8711976702</v>
      </c>
      <c r="F159" s="77">
        <f t="shared" ca="1" si="16"/>
        <v>225118605.98071212</v>
      </c>
    </row>
    <row r="160" spans="1:6">
      <c r="A160" s="36">
        <v>10</v>
      </c>
      <c r="B160" s="37">
        <f t="shared" si="12"/>
        <v>43189</v>
      </c>
      <c r="C160" s="77">
        <f t="shared" ca="1" si="13"/>
        <v>76884018.489707038</v>
      </c>
      <c r="D160" s="102">
        <f t="shared" ca="1" si="14"/>
        <v>74128468.263113007</v>
      </c>
      <c r="E160" s="77">
        <f t="shared" ca="1" si="15"/>
        <v>2755550.2265940327</v>
      </c>
      <c r="F160" s="77">
        <f t="shared" ca="1" si="16"/>
        <v>150990137.71759909</v>
      </c>
    </row>
    <row r="161" spans="1:6">
      <c r="A161" s="36">
        <v>11</v>
      </c>
      <c r="B161" s="37">
        <f t="shared" si="12"/>
        <v>43220</v>
      </c>
      <c r="C161" s="77">
        <f t="shared" ca="1" si="13"/>
        <v>76884018.489707038</v>
      </c>
      <c r="D161" s="102">
        <f t="shared" ca="1" si="14"/>
        <v>75035833.145858377</v>
      </c>
      <c r="E161" s="77">
        <f t="shared" ca="1" si="15"/>
        <v>1848185.3438486643</v>
      </c>
      <c r="F161" s="77">
        <f t="shared" ca="1" si="16"/>
        <v>75954304.571740717</v>
      </c>
    </row>
    <row r="162" spans="1:6">
      <c r="A162" s="36">
        <v>12</v>
      </c>
      <c r="B162" s="37">
        <f t="shared" si="12"/>
        <v>43250</v>
      </c>
      <c r="C162" s="77">
        <f t="shared" ca="1" si="13"/>
        <v>76884018.489707038</v>
      </c>
      <c r="D162" s="102">
        <f t="shared" ca="1" si="14"/>
        <v>75954304.571740687</v>
      </c>
      <c r="E162" s="77">
        <f t="shared" ca="1" si="15"/>
        <v>929713.9179663565</v>
      </c>
      <c r="F162" s="77">
        <f t="shared" ca="1" si="16"/>
        <v>0</v>
      </c>
    </row>
    <row r="163" spans="1:6">
      <c r="A163" s="36">
        <v>13</v>
      </c>
      <c r="B163" s="37">
        <f t="shared" si="12"/>
        <v>43281</v>
      </c>
      <c r="C163" s="77">
        <f t="shared" ca="1" si="13"/>
        <v>76884018.489707038</v>
      </c>
      <c r="D163" s="102">
        <f t="shared" ca="1" si="14"/>
        <v>76884018.489707038</v>
      </c>
      <c r="E163" s="77">
        <f t="shared" ca="1" si="15"/>
        <v>0</v>
      </c>
      <c r="F163" s="77">
        <f t="shared" ref="F163:F210" ca="1" si="17">F162-D163</f>
        <v>-76884018.489707038</v>
      </c>
    </row>
    <row r="164" spans="1:6">
      <c r="A164" s="36">
        <v>14</v>
      </c>
      <c r="B164" s="37">
        <f t="shared" si="12"/>
        <v>43311</v>
      </c>
      <c r="C164" s="77">
        <f t="shared" ca="1" si="13"/>
        <v>76884018.489707038</v>
      </c>
      <c r="D164" s="102">
        <f t="shared" ca="1" si="14"/>
        <v>77825112.512779146</v>
      </c>
      <c r="E164" s="77">
        <f t="shared" ca="1" si="15"/>
        <v>-941094.02307210339</v>
      </c>
      <c r="F164" s="77">
        <f t="shared" ca="1" si="17"/>
        <v>-154709131.00248617</v>
      </c>
    </row>
    <row r="165" spans="1:6">
      <c r="A165" s="36">
        <v>15</v>
      </c>
      <c r="B165" s="37">
        <f t="shared" si="12"/>
        <v>43342</v>
      </c>
      <c r="C165" s="77">
        <f t="shared" ca="1" si="13"/>
        <v>76884018.489707038</v>
      </c>
      <c r="D165" s="102">
        <f t="shared" ca="1" si="14"/>
        <v>78777725.938422278</v>
      </c>
      <c r="E165" s="77">
        <f t="shared" ca="1" si="15"/>
        <v>-1893707.4487152442</v>
      </c>
      <c r="F165" s="77">
        <f t="shared" ca="1" si="17"/>
        <v>-233486856.94090843</v>
      </c>
    </row>
    <row r="166" spans="1:6">
      <c r="A166" s="36">
        <v>16</v>
      </c>
      <c r="B166" s="37">
        <f t="shared" si="12"/>
        <v>43373</v>
      </c>
      <c r="C166" s="77">
        <f t="shared" ca="1" si="13"/>
        <v>76884018.489707038</v>
      </c>
      <c r="D166" s="102">
        <f t="shared" ca="1" si="14"/>
        <v>79741999.769163668</v>
      </c>
      <c r="E166" s="77">
        <f t="shared" ca="1" si="15"/>
        <v>-2857981.2794566308</v>
      </c>
      <c r="F166" s="77">
        <f t="shared" ca="1" si="17"/>
        <v>-313228856.7100721</v>
      </c>
    </row>
    <row r="167" spans="1:6">
      <c r="A167" s="36">
        <v>17</v>
      </c>
      <c r="B167" s="37">
        <f t="shared" si="12"/>
        <v>43403</v>
      </c>
      <c r="C167" s="77">
        <f t="shared" ca="1" si="13"/>
        <v>76884018.489707038</v>
      </c>
      <c r="D167" s="102">
        <f t="shared" ca="1" si="14"/>
        <v>80718076.733463138</v>
      </c>
      <c r="E167" s="77">
        <f t="shared" ca="1" si="15"/>
        <v>-3834058.2437560931</v>
      </c>
      <c r="F167" s="77">
        <f t="shared" ca="1" si="17"/>
        <v>-393946933.44353521</v>
      </c>
    </row>
    <row r="168" spans="1:6">
      <c r="A168" s="36">
        <v>18</v>
      </c>
      <c r="B168" s="37">
        <f t="shared" si="12"/>
        <v>43434</v>
      </c>
      <c r="C168" s="77">
        <f t="shared" ca="1" si="13"/>
        <v>76884018.489707038</v>
      </c>
      <c r="D168" s="102">
        <f t="shared" ca="1" si="14"/>
        <v>81706101.306839287</v>
      </c>
      <c r="E168" s="77">
        <f t="shared" ca="1" si="15"/>
        <v>-4822082.8171322523</v>
      </c>
      <c r="F168" s="77">
        <f t="shared" ca="1" si="17"/>
        <v>-475653034.7503745</v>
      </c>
    </row>
    <row r="169" spans="1:6">
      <c r="A169" s="36">
        <v>19</v>
      </c>
      <c r="B169" s="37">
        <f t="shared" si="12"/>
        <v>43464</v>
      </c>
      <c r="C169" s="77">
        <f t="shared" ca="1" si="13"/>
        <v>76884018.489707038</v>
      </c>
      <c r="D169" s="102">
        <f t="shared" ca="1" si="14"/>
        <v>82706219.733254328</v>
      </c>
      <c r="E169" s="77">
        <f t="shared" ca="1" si="15"/>
        <v>-5822201.2435472868</v>
      </c>
      <c r="F169" s="77">
        <f t="shared" ca="1" si="17"/>
        <v>-558359254.48362887</v>
      </c>
    </row>
    <row r="170" spans="1:6">
      <c r="A170" s="36">
        <v>20</v>
      </c>
      <c r="B170" s="37">
        <f t="shared" si="12"/>
        <v>43495</v>
      </c>
      <c r="C170" s="77">
        <f t="shared" ca="1" si="13"/>
        <v>76884018.489707038</v>
      </c>
      <c r="D170" s="102">
        <f t="shared" ca="1" si="14"/>
        <v>83718580.046760485</v>
      </c>
      <c r="E170" s="77">
        <f t="shared" ca="1" si="15"/>
        <v>-6834561.5570534533</v>
      </c>
      <c r="F170" s="77">
        <f t="shared" ca="1" si="17"/>
        <v>-642077834.53038931</v>
      </c>
    </row>
    <row r="171" spans="1:6">
      <c r="A171" s="36">
        <v>21</v>
      </c>
      <c r="B171" s="37">
        <f t="shared" si="12"/>
        <v>43524</v>
      </c>
      <c r="C171" s="77">
        <f t="shared" ca="1" si="13"/>
        <v>76884018.489707038</v>
      </c>
      <c r="D171" s="102">
        <f t="shared" ca="1" si="14"/>
        <v>84743332.09341161</v>
      </c>
      <c r="E171" s="77">
        <f t="shared" ca="1" si="15"/>
        <v>-7859313.6037045717</v>
      </c>
      <c r="F171" s="77">
        <f t="shared" ca="1" si="17"/>
        <v>-726821166.62380087</v>
      </c>
    </row>
    <row r="172" spans="1:6">
      <c r="A172" s="36">
        <v>22</v>
      </c>
      <c r="B172" s="37">
        <f t="shared" si="12"/>
        <v>43554</v>
      </c>
      <c r="C172" s="77">
        <f t="shared" ca="1" si="13"/>
        <v>76884018.489707038</v>
      </c>
      <c r="D172" s="102">
        <f t="shared" ca="1" si="14"/>
        <v>85780627.553442761</v>
      </c>
      <c r="E172" s="77">
        <f t="shared" ca="1" si="15"/>
        <v>-8896609.0637357198</v>
      </c>
      <c r="F172" s="77">
        <f t="shared" ca="1" si="17"/>
        <v>-812601794.17724359</v>
      </c>
    </row>
    <row r="173" spans="1:6">
      <c r="A173" s="36">
        <v>23</v>
      </c>
      <c r="B173" s="37">
        <f t="shared" si="12"/>
        <v>43585</v>
      </c>
      <c r="C173" s="77">
        <f t="shared" ca="1" si="13"/>
        <v>76884018.489707038</v>
      </c>
      <c r="D173" s="102">
        <f t="shared" ca="1" si="14"/>
        <v>86830619.963721454</v>
      </c>
      <c r="E173" s="77">
        <f t="shared" ca="1" si="15"/>
        <v>-9946601.4740144145</v>
      </c>
      <c r="F173" s="77">
        <f t="shared" ca="1" si="17"/>
        <v>-899432414.14096498</v>
      </c>
    </row>
    <row r="174" spans="1:6">
      <c r="A174" s="36">
        <v>24</v>
      </c>
      <c r="B174" s="37">
        <f t="shared" si="12"/>
        <v>43615</v>
      </c>
      <c r="C174" s="77">
        <f t="shared" ca="1" si="13"/>
        <v>76884018.489707038</v>
      </c>
      <c r="D174" s="102">
        <f t="shared" ca="1" si="14"/>
        <v>87893464.740473628</v>
      </c>
      <c r="E174" s="77">
        <f t="shared" ca="1" si="15"/>
        <v>-11009446.250766598</v>
      </c>
      <c r="F174" s="77">
        <f t="shared" ca="1" si="17"/>
        <v>-987325878.88143861</v>
      </c>
    </row>
    <row r="175" spans="1:6">
      <c r="A175" s="36">
        <v>25</v>
      </c>
      <c r="B175" s="37">
        <f t="shared" si="12"/>
        <v>43646</v>
      </c>
      <c r="C175" s="77">
        <f t="shared" ca="1" si="13"/>
        <v>76884018.489707038</v>
      </c>
      <c r="D175" s="102">
        <f t="shared" ca="1" si="14"/>
        <v>88969319.202287853</v>
      </c>
      <c r="E175" s="77">
        <f t="shared" ca="1" si="15"/>
        <v>-12085300.712580819</v>
      </c>
      <c r="F175" s="77">
        <f t="shared" ca="1" si="17"/>
        <v>-1076295198.0837264</v>
      </c>
    </row>
    <row r="176" spans="1:6">
      <c r="A176" s="36">
        <v>26</v>
      </c>
      <c r="B176" s="37">
        <f t="shared" si="12"/>
        <v>43676</v>
      </c>
      <c r="C176" s="77">
        <f t="shared" ca="1" si="13"/>
        <v>76884018.489707038</v>
      </c>
      <c r="D176" s="102">
        <f t="shared" ca="1" si="14"/>
        <v>90058342.593401015</v>
      </c>
      <c r="E176" s="77">
        <f t="shared" ca="1" si="15"/>
        <v>-13174324.103693973</v>
      </c>
      <c r="F176" s="77">
        <f t="shared" ca="1" si="17"/>
        <v>-1166353540.6771274</v>
      </c>
    </row>
    <row r="177" spans="1:6">
      <c r="A177" s="36">
        <v>27</v>
      </c>
      <c r="B177" s="37">
        <f t="shared" si="12"/>
        <v>43707</v>
      </c>
      <c r="C177" s="77">
        <f t="shared" ca="1" si="13"/>
        <v>76884018.489707038</v>
      </c>
      <c r="D177" s="102">
        <f t="shared" ca="1" si="14"/>
        <v>91160696.107269123</v>
      </c>
      <c r="E177" s="77">
        <f t="shared" ca="1" si="15"/>
        <v>-14276677.617562085</v>
      </c>
      <c r="F177" s="77">
        <f t="shared" ca="1" si="17"/>
        <v>-1257514236.7843964</v>
      </c>
    </row>
    <row r="178" spans="1:6">
      <c r="A178" s="36">
        <v>28</v>
      </c>
      <c r="B178" s="37">
        <f t="shared" si="12"/>
        <v>43738</v>
      </c>
      <c r="C178" s="77">
        <f t="shared" ca="1" si="13"/>
        <v>76884018.489707038</v>
      </c>
      <c r="D178" s="102">
        <f t="shared" ca="1" si="14"/>
        <v>92276542.910426646</v>
      </c>
      <c r="E178" s="77">
        <f t="shared" ca="1" si="15"/>
        <v>-15392524.420719605</v>
      </c>
      <c r="F178" s="77">
        <f t="shared" ca="1" si="17"/>
        <v>-1349790779.694823</v>
      </c>
    </row>
    <row r="179" spans="1:6">
      <c r="A179" s="36">
        <v>29</v>
      </c>
      <c r="B179" s="37">
        <f t="shared" si="12"/>
        <v>43768</v>
      </c>
      <c r="C179" s="77">
        <f t="shared" ca="1" si="13"/>
        <v>76884018.489707038</v>
      </c>
      <c r="D179" s="102">
        <f t="shared" ca="1" si="14"/>
        <v>93406048.166637793</v>
      </c>
      <c r="E179" s="77">
        <f t="shared" ca="1" si="15"/>
        <v>-16522029.67693075</v>
      </c>
      <c r="F179" s="77">
        <f t="shared" ca="1" si="17"/>
        <v>-1443196827.8614609</v>
      </c>
    </row>
    <row r="180" spans="1:6">
      <c r="A180" s="36">
        <v>30</v>
      </c>
      <c r="B180" s="37">
        <f t="shared" si="12"/>
        <v>43799</v>
      </c>
      <c r="C180" s="77">
        <f t="shared" ca="1" si="13"/>
        <v>76884018.489707038</v>
      </c>
      <c r="D180" s="102">
        <f t="shared" ca="1" si="14"/>
        <v>94549379.061343506</v>
      </c>
      <c r="E180" s="77">
        <f t="shared" ca="1" si="15"/>
        <v>-17665360.571636472</v>
      </c>
      <c r="F180" s="77">
        <f t="shared" ca="1" si="17"/>
        <v>-1537746206.9228044</v>
      </c>
    </row>
    <row r="181" spans="1:6">
      <c r="A181" s="36">
        <v>31</v>
      </c>
      <c r="B181" s="37">
        <f t="shared" si="12"/>
        <v>43829</v>
      </c>
      <c r="C181" s="77">
        <f t="shared" ca="1" si="13"/>
        <v>76884018.489707038</v>
      </c>
      <c r="D181" s="102">
        <f t="shared" ca="1" si="14"/>
        <v>95706704.826407686</v>
      </c>
      <c r="E181" s="77">
        <f t="shared" ca="1" si="15"/>
        <v>-18822686.336700652</v>
      </c>
      <c r="F181" s="77">
        <f t="shared" ca="1" si="17"/>
        <v>-1633452911.749212</v>
      </c>
    </row>
    <row r="182" spans="1:6">
      <c r="A182" s="36">
        <v>32</v>
      </c>
      <c r="B182" s="37">
        <f t="shared" si="12"/>
        <v>43860</v>
      </c>
      <c r="C182" s="77">
        <f t="shared" ca="1" si="13"/>
        <v>76884018.489707038</v>
      </c>
      <c r="D182" s="102">
        <f t="shared" ca="1" si="14"/>
        <v>96878196.765166283</v>
      </c>
      <c r="E182" s="77">
        <f t="shared" ca="1" si="15"/>
        <v>-19994178.275459245</v>
      </c>
      <c r="F182" s="77">
        <f t="shared" ca="1" si="17"/>
        <v>-1730331108.5143783</v>
      </c>
    </row>
    <row r="183" spans="1:6">
      <c r="A183" s="36">
        <v>33</v>
      </c>
      <c r="B183" s="37">
        <f t="shared" si="12"/>
        <v>43890</v>
      </c>
      <c r="C183" s="77">
        <f t="shared" ca="1" si="13"/>
        <v>76884018.489707038</v>
      </c>
      <c r="D183" s="102">
        <f t="shared" ca="1" si="14"/>
        <v>98064028.277783006</v>
      </c>
      <c r="E183" s="77">
        <f t="shared" ca="1" si="15"/>
        <v>-21180009.788075965</v>
      </c>
      <c r="F183" s="77">
        <f t="shared" ca="1" si="17"/>
        <v>-1828395136.7921612</v>
      </c>
    </row>
    <row r="184" spans="1:6">
      <c r="A184" s="36">
        <v>34</v>
      </c>
      <c r="B184" s="37">
        <f t="shared" si="12"/>
        <v>43920</v>
      </c>
      <c r="C184" s="77">
        <f t="shared" ca="1" si="13"/>
        <v>76884018.489707038</v>
      </c>
      <c r="D184" s="102">
        <f t="shared" ca="1" si="14"/>
        <v>99264374.886915445</v>
      </c>
      <c r="E184" s="77">
        <f t="shared" ca="1" si="15"/>
        <v>-22380356.3972084</v>
      </c>
      <c r="F184" s="77">
        <f t="shared" ca="1" si="17"/>
        <v>-1927659511.6790767</v>
      </c>
    </row>
    <row r="185" spans="1:6">
      <c r="A185" s="36">
        <v>35</v>
      </c>
      <c r="B185" s="37">
        <f t="shared" si="12"/>
        <v>43951</v>
      </c>
      <c r="C185" s="77">
        <f t="shared" ca="1" si="13"/>
        <v>76884018.489707038</v>
      </c>
      <c r="D185" s="102">
        <f t="shared" ca="1" si="14"/>
        <v>100479414.2636953</v>
      </c>
      <c r="E185" s="77">
        <f t="shared" ca="1" si="15"/>
        <v>-23595395.773988258</v>
      </c>
      <c r="F185" s="77">
        <f t="shared" ca="1" si="17"/>
        <v>-2028138925.9427719</v>
      </c>
    </row>
    <row r="186" spans="1:6">
      <c r="A186" s="36">
        <v>36</v>
      </c>
      <c r="B186" s="37">
        <f t="shared" si="12"/>
        <v>43981</v>
      </c>
      <c r="C186" s="77">
        <f t="shared" ca="1" si="13"/>
        <v>76884018.489707038</v>
      </c>
      <c r="D186" s="102">
        <f t="shared" ca="1" si="14"/>
        <v>101709326.25402667</v>
      </c>
      <c r="E186" s="77">
        <f t="shared" ca="1" si="15"/>
        <v>-24825307.764319628</v>
      </c>
      <c r="F186" s="77">
        <f t="shared" ca="1" si="17"/>
        <v>-2129848252.1967986</v>
      </c>
    </row>
    <row r="187" spans="1:6">
      <c r="A187" s="36">
        <v>37</v>
      </c>
      <c r="B187" s="37">
        <f t="shared" si="12"/>
        <v>44012</v>
      </c>
      <c r="C187" s="77">
        <f t="shared" ca="1" si="13"/>
        <v>76884018.489707038</v>
      </c>
      <c r="D187" s="102">
        <f t="shared" ca="1" si="14"/>
        <v>102954292.90520619</v>
      </c>
      <c r="E187" s="77">
        <f t="shared" ca="1" si="15"/>
        <v>-26070274.415499151</v>
      </c>
      <c r="F187" s="77">
        <f t="shared" ca="1" si="17"/>
        <v>-2232802545.1020045</v>
      </c>
    </row>
    <row r="188" spans="1:6">
      <c r="A188" s="36">
        <v>38</v>
      </c>
      <c r="B188" s="37">
        <f t="shared" si="12"/>
        <v>44042</v>
      </c>
      <c r="C188" s="77">
        <f t="shared" ca="1" si="13"/>
        <v>76884018.489707038</v>
      </c>
      <c r="D188" s="102">
        <f t="shared" ca="1" si="14"/>
        <v>104214498.49286905</v>
      </c>
      <c r="E188" s="77">
        <f t="shared" ca="1" si="15"/>
        <v>-27330480.003162015</v>
      </c>
      <c r="F188" s="77">
        <f t="shared" ca="1" si="17"/>
        <v>-2337017043.5948734</v>
      </c>
    </row>
    <row r="189" spans="1:6">
      <c r="A189" s="36">
        <v>39</v>
      </c>
      <c r="B189" s="37">
        <f t="shared" si="12"/>
        <v>44073</v>
      </c>
      <c r="C189" s="77">
        <f t="shared" ca="1" si="13"/>
        <v>76884018.489707038</v>
      </c>
      <c r="D189" s="102">
        <f t="shared" ca="1" si="14"/>
        <v>105490129.54826486</v>
      </c>
      <c r="E189" s="77">
        <f t="shared" ca="1" si="15"/>
        <v>-28606111.058557823</v>
      </c>
      <c r="F189" s="77">
        <f t="shared" ca="1" si="17"/>
        <v>-2442507173.1431384</v>
      </c>
    </row>
    <row r="190" spans="1:6">
      <c r="A190" s="36">
        <v>40</v>
      </c>
      <c r="B190" s="37">
        <f t="shared" si="12"/>
        <v>44104</v>
      </c>
      <c r="C190" s="77">
        <f t="shared" ca="1" si="13"/>
        <v>76884018.489707038</v>
      </c>
      <c r="D190" s="102">
        <f t="shared" ca="1" si="14"/>
        <v>106781374.8858673</v>
      </c>
      <c r="E190" s="77">
        <f t="shared" ca="1" si="15"/>
        <v>-29897356.396160264</v>
      </c>
      <c r="F190" s="77">
        <f t="shared" ca="1" si="17"/>
        <v>-2549288548.0290055</v>
      </c>
    </row>
    <row r="191" spans="1:6">
      <c r="A191" s="36">
        <v>41</v>
      </c>
      <c r="B191" s="37">
        <f t="shared" si="12"/>
        <v>44134</v>
      </c>
      <c r="C191" s="77">
        <f t="shared" ca="1" si="13"/>
        <v>76884018.489707038</v>
      </c>
      <c r="D191" s="102">
        <f t="shared" ca="1" si="14"/>
        <v>108088425.63132183</v>
      </c>
      <c r="E191" s="77">
        <f t="shared" ca="1" si="15"/>
        <v>-31204407.141614791</v>
      </c>
      <c r="F191" s="77">
        <f t="shared" ca="1" si="17"/>
        <v>-2657376973.6603274</v>
      </c>
    </row>
    <row r="192" spans="1:6">
      <c r="A192" s="36">
        <v>42</v>
      </c>
      <c r="B192" s="37">
        <f t="shared" si="12"/>
        <v>44165</v>
      </c>
      <c r="C192" s="77">
        <f t="shared" ca="1" si="13"/>
        <v>76884018.489707038</v>
      </c>
      <c r="D192" s="102">
        <f t="shared" ca="1" si="14"/>
        <v>109411475.24973541</v>
      </c>
      <c r="E192" s="77">
        <f t="shared" ca="1" si="15"/>
        <v>-32527456.760028385</v>
      </c>
      <c r="F192" s="77">
        <f t="shared" ca="1" si="17"/>
        <v>-2766788448.9100628</v>
      </c>
    </row>
    <row r="193" spans="1:6">
      <c r="A193" s="36">
        <v>43</v>
      </c>
      <c r="B193" s="37">
        <f t="shared" si="12"/>
        <v>44195</v>
      </c>
      <c r="C193" s="77">
        <f t="shared" ca="1" si="13"/>
        <v>76884018.489707038</v>
      </c>
      <c r="D193" s="102">
        <f t="shared" ca="1" si="14"/>
        <v>110750719.5743126</v>
      </c>
      <c r="E193" s="77">
        <f t="shared" ca="1" si="15"/>
        <v>-33866701.084605567</v>
      </c>
      <c r="F193" s="77">
        <f t="shared" ca="1" si="17"/>
        <v>-2877539168.4843755</v>
      </c>
    </row>
    <row r="194" spans="1:6">
      <c r="A194" s="36">
        <v>44</v>
      </c>
      <c r="B194" s="37">
        <f t="shared" si="12"/>
        <v>44226</v>
      </c>
      <c r="C194" s="77">
        <f t="shared" ca="1" si="13"/>
        <v>76884018.489707038</v>
      </c>
      <c r="D194" s="102">
        <f t="shared" ca="1" si="14"/>
        <v>112106356.835342</v>
      </c>
      <c r="E194" s="77">
        <f t="shared" ca="1" si="15"/>
        <v>-35222338.345634967</v>
      </c>
      <c r="F194" s="77">
        <f t="shared" ca="1" si="17"/>
        <v>-2989645525.3197174</v>
      </c>
    </row>
    <row r="195" spans="1:6">
      <c r="A195" s="36">
        <v>45</v>
      </c>
      <c r="B195" s="37">
        <f t="shared" si="12"/>
        <v>44255</v>
      </c>
      <c r="C195" s="77">
        <f t="shared" ca="1" si="13"/>
        <v>76884018.489707038</v>
      </c>
      <c r="D195" s="102">
        <f t="shared" ca="1" si="14"/>
        <v>113478587.6895377</v>
      </c>
      <c r="E195" s="77">
        <f t="shared" ca="1" si="15"/>
        <v>-36594569.199830666</v>
      </c>
      <c r="F195" s="77">
        <f t="shared" ca="1" si="17"/>
        <v>-3103124113.0092549</v>
      </c>
    </row>
    <row r="196" spans="1:6">
      <c r="A196" s="36">
        <v>46</v>
      </c>
      <c r="B196" s="37">
        <f t="shared" si="12"/>
        <v>44285</v>
      </c>
      <c r="C196" s="77">
        <f t="shared" ca="1" si="13"/>
        <v>76884018.489707038</v>
      </c>
      <c r="D196" s="102">
        <f t="shared" ca="1" si="14"/>
        <v>114867615.24973977</v>
      </c>
      <c r="E196" s="77">
        <f t="shared" ca="1" si="15"/>
        <v>-37983596.760032721</v>
      </c>
      <c r="F196" s="77">
        <f t="shared" ca="1" si="17"/>
        <v>-3217991728.2589946</v>
      </c>
    </row>
    <row r="197" spans="1:6">
      <c r="A197" s="36">
        <v>47</v>
      </c>
      <c r="B197" s="37">
        <f t="shared" si="12"/>
        <v>44316</v>
      </c>
      <c r="C197" s="77">
        <f t="shared" ca="1" si="13"/>
        <v>76884018.489707038</v>
      </c>
      <c r="D197" s="102">
        <f t="shared" ca="1" si="14"/>
        <v>116273645.11497825</v>
      </c>
      <c r="E197" s="77">
        <f t="shared" ca="1" si="15"/>
        <v>-39389626.625271209</v>
      </c>
      <c r="F197" s="77">
        <f t="shared" ca="1" si="17"/>
        <v>-3334265373.3739729</v>
      </c>
    </row>
    <row r="198" spans="1:6">
      <c r="A198" s="36">
        <v>48</v>
      </c>
      <c r="B198" s="37">
        <f t="shared" si="12"/>
        <v>44346</v>
      </c>
      <c r="C198" s="77">
        <f t="shared" ca="1" si="13"/>
        <v>76884018.489707038</v>
      </c>
      <c r="D198" s="102">
        <f t="shared" ca="1" si="14"/>
        <v>117696885.40090531</v>
      </c>
      <c r="E198" s="77">
        <f t="shared" ca="1" si="15"/>
        <v>-40812866.911198281</v>
      </c>
      <c r="F198" s="77">
        <f t="shared" ca="1" si="17"/>
        <v>-3451962258.774878</v>
      </c>
    </row>
    <row r="199" spans="1:6">
      <c r="A199" s="36">
        <v>49</v>
      </c>
      <c r="B199" s="37">
        <f t="shared" si="12"/>
        <v>44377</v>
      </c>
      <c r="C199" s="77">
        <f t="shared" ca="1" si="13"/>
        <v>76884018.489707038</v>
      </c>
      <c r="D199" s="102">
        <f t="shared" ca="1" si="14"/>
        <v>119137546.77059975</v>
      </c>
      <c r="E199" s="77">
        <f t="shared" ca="1" si="15"/>
        <v>-42253528.280892722</v>
      </c>
      <c r="F199" s="77">
        <f t="shared" ca="1" si="17"/>
        <v>-3571099805.5454779</v>
      </c>
    </row>
    <row r="200" spans="1:6">
      <c r="A200" s="36">
        <v>50</v>
      </c>
      <c r="B200" s="37">
        <f t="shared" si="12"/>
        <v>44407</v>
      </c>
      <c r="C200" s="77">
        <f t="shared" ca="1" si="13"/>
        <v>76884018.489707038</v>
      </c>
      <c r="D200" s="102">
        <f t="shared" ca="1" si="14"/>
        <v>120595842.46574861</v>
      </c>
      <c r="E200" s="77">
        <f t="shared" ca="1" si="15"/>
        <v>-43711823.97604157</v>
      </c>
      <c r="F200" s="77">
        <f t="shared" ca="1" si="17"/>
        <v>-3691695648.0112267</v>
      </c>
    </row>
    <row r="201" spans="1:6">
      <c r="A201" s="36">
        <v>51</v>
      </c>
      <c r="B201" s="37">
        <f t="shared" si="12"/>
        <v>44438</v>
      </c>
      <c r="C201" s="77">
        <f t="shared" ca="1" si="13"/>
        <v>76884018.489707038</v>
      </c>
      <c r="D201" s="102">
        <f t="shared" ca="1" si="14"/>
        <v>122071988.33821046</v>
      </c>
      <c r="E201" s="77">
        <f t="shared" ca="1" si="15"/>
        <v>-45187969.848503418</v>
      </c>
      <c r="F201" s="77">
        <f t="shared" ca="1" si="17"/>
        <v>-3813767636.3494372</v>
      </c>
    </row>
    <row r="202" spans="1:6">
      <c r="A202" s="36">
        <v>52</v>
      </c>
      <c r="B202" s="37">
        <f t="shared" si="12"/>
        <v>44469</v>
      </c>
      <c r="C202" s="77">
        <f t="shared" ca="1" si="13"/>
        <v>76884018.489707038</v>
      </c>
      <c r="D202" s="102">
        <f t="shared" ca="1" si="14"/>
        <v>123566202.88196504</v>
      </c>
      <c r="E202" s="77">
        <f t="shared" ca="1" si="15"/>
        <v>-46682184.392258011</v>
      </c>
      <c r="F202" s="77">
        <f t="shared" ca="1" si="17"/>
        <v>-3937333839.2314024</v>
      </c>
    </row>
    <row r="203" spans="1:6">
      <c r="A203" s="36">
        <v>53</v>
      </c>
      <c r="B203" s="37">
        <f t="shared" si="12"/>
        <v>44499</v>
      </c>
      <c r="C203" s="77">
        <f t="shared" ca="1" si="13"/>
        <v>76884018.489707038</v>
      </c>
      <c r="D203" s="102">
        <f t="shared" ca="1" si="14"/>
        <v>125078707.26545407</v>
      </c>
      <c r="E203" s="77">
        <f t="shared" ca="1" si="15"/>
        <v>-48194688.775747031</v>
      </c>
      <c r="F203" s="77">
        <f t="shared" ca="1" si="17"/>
        <v>-4062412546.4968567</v>
      </c>
    </row>
    <row r="204" spans="1:6">
      <c r="A204" s="36">
        <v>54</v>
      </c>
      <c r="B204" s="37">
        <f t="shared" si="12"/>
        <v>44530</v>
      </c>
      <c r="C204" s="77">
        <f t="shared" ca="1" si="13"/>
        <v>76884018.489707038</v>
      </c>
      <c r="D204" s="102">
        <f t="shared" ca="1" si="14"/>
        <v>126609725.36431766</v>
      </c>
      <c r="E204" s="77">
        <f t="shared" ca="1" si="15"/>
        <v>-49725706.874610618</v>
      </c>
      <c r="F204" s="77">
        <f t="shared" ca="1" si="17"/>
        <v>-4189022271.8611746</v>
      </c>
    </row>
    <row r="205" spans="1:6">
      <c r="A205" s="36">
        <v>55</v>
      </c>
      <c r="B205" s="37">
        <f t="shared" si="12"/>
        <v>44560</v>
      </c>
      <c r="C205" s="77">
        <f t="shared" ca="1" si="13"/>
        <v>76884018.489707038</v>
      </c>
      <c r="D205" s="102">
        <f t="shared" ca="1" si="14"/>
        <v>128159483.79453176</v>
      </c>
      <c r="E205" s="77">
        <f t="shared" ca="1" si="15"/>
        <v>-51275465.304824717</v>
      </c>
      <c r="F205" s="77">
        <f t="shared" ca="1" si="17"/>
        <v>-4317181755.6557064</v>
      </c>
    </row>
    <row r="206" spans="1:6">
      <c r="A206" s="36">
        <v>56</v>
      </c>
      <c r="B206" s="37">
        <f t="shared" si="12"/>
        <v>44591</v>
      </c>
      <c r="C206" s="77">
        <f t="shared" ca="1" si="13"/>
        <v>76884018.489707038</v>
      </c>
      <c r="D206" s="102">
        <f t="shared" ca="1" si="14"/>
        <v>129728211.94595098</v>
      </c>
      <c r="E206" s="77">
        <f t="shared" ca="1" si="15"/>
        <v>-52844193.456243947</v>
      </c>
      <c r="F206" s="77">
        <f t="shared" ca="1" si="17"/>
        <v>-4446909967.6016579</v>
      </c>
    </row>
    <row r="207" spans="1:6">
      <c r="A207" s="36">
        <v>57</v>
      </c>
      <c r="B207" s="37">
        <f t="shared" si="12"/>
        <v>44620</v>
      </c>
      <c r="C207" s="77">
        <f t="shared" ca="1" si="13"/>
        <v>76884018.489707038</v>
      </c>
      <c r="D207" s="102">
        <f t="shared" ca="1" si="14"/>
        <v>131316142.01626214</v>
      </c>
      <c r="E207" s="77">
        <f t="shared" ca="1" si="15"/>
        <v>-54432123.526555113</v>
      </c>
      <c r="F207" s="77">
        <f t="shared" ca="1" si="17"/>
        <v>-4578226109.6179199</v>
      </c>
    </row>
    <row r="208" spans="1:6">
      <c r="A208" s="36">
        <v>58</v>
      </c>
      <c r="B208" s="37">
        <f t="shared" si="12"/>
        <v>44650</v>
      </c>
      <c r="C208" s="77">
        <f t="shared" ca="1" si="13"/>
        <v>76884018.489707038</v>
      </c>
      <c r="D208" s="102">
        <f t="shared" ca="1" si="14"/>
        <v>132923509.04535332</v>
      </c>
      <c r="E208" s="77">
        <f t="shared" ca="1" si="15"/>
        <v>-56039490.555646293</v>
      </c>
      <c r="F208" s="36">
        <f t="shared" ca="1" si="17"/>
        <v>-4711149618.6632729</v>
      </c>
    </row>
    <row r="209" spans="1:6">
      <c r="A209" s="36">
        <v>59</v>
      </c>
      <c r="B209" s="37">
        <f t="shared" si="12"/>
        <v>44681</v>
      </c>
      <c r="C209" s="77">
        <f t="shared" ca="1" si="13"/>
        <v>76884018.489707038</v>
      </c>
      <c r="D209" s="102">
        <f t="shared" ca="1" si="14"/>
        <v>134550550.95010367</v>
      </c>
      <c r="E209" s="77">
        <f t="shared" ca="1" si="15"/>
        <v>-57666532.460396625</v>
      </c>
      <c r="F209" s="36">
        <f t="shared" ca="1" si="17"/>
        <v>-4845700169.6133766</v>
      </c>
    </row>
    <row r="210" spans="1:6">
      <c r="A210" s="36">
        <v>60</v>
      </c>
      <c r="B210" s="37">
        <f t="shared" si="12"/>
        <v>44711</v>
      </c>
      <c r="C210" s="77">
        <f t="shared" ca="1" si="13"/>
        <v>76884018.489707038</v>
      </c>
      <c r="D210" s="102">
        <f t="shared" ca="1" si="14"/>
        <v>136197508.55959898</v>
      </c>
      <c r="E210" s="77">
        <f t="shared" ca="1" si="15"/>
        <v>-59313490.069891937</v>
      </c>
      <c r="F210" s="36">
        <f t="shared" ca="1" si="17"/>
        <v>-4981897678.1729755</v>
      </c>
    </row>
    <row r="212" spans="1:6">
      <c r="A212" s="41" t="s">
        <v>67</v>
      </c>
      <c r="B212">
        <v>3</v>
      </c>
    </row>
    <row r="213" spans="1:6">
      <c r="A213" s="41" t="s">
        <v>66</v>
      </c>
      <c r="B213" s="41" t="s">
        <v>65</v>
      </c>
      <c r="D213" s="78" t="s">
        <v>71</v>
      </c>
      <c r="E213" s="43">
        <f ca="1">SUM(E217:INDIRECT(CONCATENATE("E",216+B10)))</f>
        <v>66237997.922472976</v>
      </c>
    </row>
    <row r="214" spans="1:6">
      <c r="A214" s="40" t="s">
        <v>64</v>
      </c>
      <c r="B214" s="93">
        <f ca="1">PMT(B9,B10-B212,-INDIRECT(CONCATENATE("F",216+B212)),0,0)</f>
        <v>79741999.769163653</v>
      </c>
      <c r="D214" s="78" t="s">
        <v>70</v>
      </c>
      <c r="E214" s="43">
        <f ca="1">F216+E213</f>
        <v>717677997.92247295</v>
      </c>
    </row>
    <row r="215" spans="1:6">
      <c r="A215" s="39"/>
      <c r="B215" s="39"/>
      <c r="C215" s="39"/>
      <c r="D215" s="39"/>
      <c r="E215" s="39"/>
      <c r="F215" s="38" t="s">
        <v>63</v>
      </c>
    </row>
    <row r="216" spans="1:6">
      <c r="A216" s="38" t="s">
        <v>62</v>
      </c>
      <c r="B216" s="38" t="s">
        <v>61</v>
      </c>
      <c r="C216" s="38" t="s">
        <v>60</v>
      </c>
      <c r="D216" s="38" t="s">
        <v>59</v>
      </c>
      <c r="E216" s="38" t="s">
        <v>58</v>
      </c>
      <c r="F216" s="38">
        <f>$B$3</f>
        <v>651440000</v>
      </c>
    </row>
    <row r="217" spans="1:6">
      <c r="A217" s="36">
        <v>1</v>
      </c>
      <c r="B217" s="37">
        <f t="shared" ref="B217:B276" si="18">EDATE($B$7,$B$6*A217)</f>
        <v>42916</v>
      </c>
      <c r="C217" s="36">
        <f>IF($B$212&gt;=$A217,0,$B$214)</f>
        <v>0</v>
      </c>
      <c r="D217" s="36">
        <f t="shared" ref="D217:D276" si="19">C217-E217</f>
        <v>-7973910.6049999995</v>
      </c>
      <c r="E217" s="36">
        <f t="shared" ref="E217:E276" si="20">F216*$B$9</f>
        <v>7973910.6049999995</v>
      </c>
      <c r="F217" s="36">
        <f t="shared" ref="F217:F228" si="21">F216-D217</f>
        <v>659413910.60500002</v>
      </c>
    </row>
    <row r="218" spans="1:6">
      <c r="A218" s="36">
        <v>2</v>
      </c>
      <c r="B218" s="37">
        <f t="shared" si="18"/>
        <v>42946</v>
      </c>
      <c r="C218" s="36">
        <f t="shared" ref="C218:C276" si="22">IF($B$212&gt;=$A218,0,$B$214)</f>
        <v>0</v>
      </c>
      <c r="D218" s="36">
        <f t="shared" si="19"/>
        <v>-8071514.7593910899</v>
      </c>
      <c r="E218" s="36">
        <f t="shared" si="20"/>
        <v>8071514.7593910899</v>
      </c>
      <c r="F218" s="36">
        <f t="shared" si="21"/>
        <v>667485425.36439109</v>
      </c>
    </row>
    <row r="219" spans="1:6">
      <c r="A219" s="36">
        <v>3</v>
      </c>
      <c r="B219" s="37">
        <f t="shared" si="18"/>
        <v>42977</v>
      </c>
      <c r="C219" s="36">
        <f t="shared" si="22"/>
        <v>0</v>
      </c>
      <c r="D219" s="36">
        <f t="shared" si="19"/>
        <v>-8170313.6313337432</v>
      </c>
      <c r="E219" s="36">
        <f t="shared" si="20"/>
        <v>8170313.6313337432</v>
      </c>
      <c r="F219" s="36">
        <f t="shared" si="21"/>
        <v>675655738.9957248</v>
      </c>
    </row>
    <row r="220" spans="1:6">
      <c r="A220" s="36">
        <v>4</v>
      </c>
      <c r="B220" s="37">
        <f t="shared" si="18"/>
        <v>43008</v>
      </c>
      <c r="C220" s="36">
        <f t="shared" ca="1" si="22"/>
        <v>79741999.769163653</v>
      </c>
      <c r="D220" s="36">
        <f t="shared" ca="1" si="19"/>
        <v>71471677.924470171</v>
      </c>
      <c r="E220" s="36">
        <f t="shared" si="20"/>
        <v>8270321.8446934819</v>
      </c>
      <c r="F220" s="36">
        <f t="shared" ca="1" si="21"/>
        <v>604184061.07125461</v>
      </c>
    </row>
    <row r="221" spans="1:6">
      <c r="A221" s="36">
        <v>5</v>
      </c>
      <c r="B221" s="37">
        <f t="shared" si="18"/>
        <v>43038</v>
      </c>
      <c r="C221" s="36">
        <f t="shared" ca="1" si="22"/>
        <v>79741999.769163653</v>
      </c>
      <c r="D221" s="36">
        <f t="shared" ca="1" si="19"/>
        <v>72346522.531124771</v>
      </c>
      <c r="E221" s="36">
        <f t="shared" ca="1" si="20"/>
        <v>7395477.2380388752</v>
      </c>
      <c r="F221" s="36">
        <f t="shared" ca="1" si="21"/>
        <v>531837538.54012984</v>
      </c>
    </row>
    <row r="222" spans="1:6">
      <c r="A222" s="36">
        <v>6</v>
      </c>
      <c r="B222" s="37">
        <f t="shared" si="18"/>
        <v>43069</v>
      </c>
      <c r="C222" s="36">
        <f t="shared" ca="1" si="22"/>
        <v>79741999.769163653</v>
      </c>
      <c r="D222" s="36">
        <f t="shared" ca="1" si="19"/>
        <v>73232075.618509352</v>
      </c>
      <c r="E222" s="36">
        <f t="shared" ca="1" si="20"/>
        <v>6509924.1506543001</v>
      </c>
      <c r="F222" s="36">
        <f t="shared" ca="1" si="21"/>
        <v>458605462.92162049</v>
      </c>
    </row>
    <row r="223" spans="1:6">
      <c r="A223" s="36">
        <v>7</v>
      </c>
      <c r="B223" s="37">
        <f t="shared" si="18"/>
        <v>43099</v>
      </c>
      <c r="C223" s="36">
        <f t="shared" ca="1" si="22"/>
        <v>79741999.769163653</v>
      </c>
      <c r="D223" s="36">
        <f t="shared" ca="1" si="19"/>
        <v>74128468.263112992</v>
      </c>
      <c r="E223" s="36">
        <f t="shared" ca="1" si="20"/>
        <v>5613531.5060506631</v>
      </c>
      <c r="F223" s="36">
        <f t="shared" ca="1" si="21"/>
        <v>384476994.65850747</v>
      </c>
    </row>
    <row r="224" spans="1:6">
      <c r="A224" s="36">
        <v>8</v>
      </c>
      <c r="B224" s="37">
        <f t="shared" si="18"/>
        <v>43130</v>
      </c>
      <c r="C224" s="36">
        <f t="shared" ca="1" si="22"/>
        <v>79741999.769163653</v>
      </c>
      <c r="D224" s="36">
        <f t="shared" ca="1" si="19"/>
        <v>75035833.145858362</v>
      </c>
      <c r="E224" s="36">
        <f t="shared" ca="1" si="20"/>
        <v>4706166.6233052947</v>
      </c>
      <c r="F224" s="36">
        <f t="shared" ca="1" si="21"/>
        <v>309441161.51264912</v>
      </c>
    </row>
    <row r="225" spans="1:6">
      <c r="A225" s="36">
        <v>9</v>
      </c>
      <c r="B225" s="37">
        <f t="shared" si="18"/>
        <v>43159</v>
      </c>
      <c r="C225" s="36">
        <f t="shared" ca="1" si="22"/>
        <v>79741999.769163653</v>
      </c>
      <c r="D225" s="36">
        <f t="shared" ca="1" si="19"/>
        <v>75954304.571740672</v>
      </c>
      <c r="E225" s="36">
        <f t="shared" ca="1" si="20"/>
        <v>3787695.1974229869</v>
      </c>
      <c r="F225" s="36">
        <f t="shared" ca="1" si="21"/>
        <v>233486856.94090843</v>
      </c>
    </row>
    <row r="226" spans="1:6">
      <c r="A226" s="36">
        <v>10</v>
      </c>
      <c r="B226" s="37">
        <f t="shared" si="18"/>
        <v>43189</v>
      </c>
      <c r="C226" s="36">
        <f t="shared" ca="1" si="22"/>
        <v>79741999.769163653</v>
      </c>
      <c r="D226" s="36">
        <f t="shared" ca="1" si="19"/>
        <v>76884018.489707023</v>
      </c>
      <c r="E226" s="36">
        <f t="shared" ca="1" si="20"/>
        <v>2857981.2794566308</v>
      </c>
      <c r="F226" s="36">
        <f t="shared" ca="1" si="21"/>
        <v>156602838.45120141</v>
      </c>
    </row>
    <row r="227" spans="1:6">
      <c r="A227" s="36">
        <v>11</v>
      </c>
      <c r="B227" s="37">
        <f t="shared" si="18"/>
        <v>43220</v>
      </c>
      <c r="C227" s="36">
        <f t="shared" ca="1" si="22"/>
        <v>79741999.769163653</v>
      </c>
      <c r="D227" s="36">
        <f t="shared" ca="1" si="19"/>
        <v>77825112.512779132</v>
      </c>
      <c r="E227" s="36">
        <f t="shared" ca="1" si="20"/>
        <v>1916887.2563845275</v>
      </c>
      <c r="F227" s="36">
        <f t="shared" ca="1" si="21"/>
        <v>78777725.938422278</v>
      </c>
    </row>
    <row r="228" spans="1:6">
      <c r="A228" s="36">
        <v>12</v>
      </c>
      <c r="B228" s="37">
        <f t="shared" si="18"/>
        <v>43250</v>
      </c>
      <c r="C228" s="36">
        <f t="shared" ca="1" si="22"/>
        <v>79741999.769163653</v>
      </c>
      <c r="D228" s="36">
        <f t="shared" ca="1" si="19"/>
        <v>78777725.938422263</v>
      </c>
      <c r="E228" s="36">
        <f t="shared" ca="1" si="20"/>
        <v>964273.83074138674</v>
      </c>
      <c r="F228" s="36">
        <f t="shared" ca="1" si="21"/>
        <v>0</v>
      </c>
    </row>
    <row r="229" spans="1:6">
      <c r="A229" s="36">
        <v>13</v>
      </c>
      <c r="B229" s="37">
        <f t="shared" si="18"/>
        <v>43281</v>
      </c>
      <c r="C229" s="36">
        <f t="shared" ca="1" si="22"/>
        <v>79741999.769163653</v>
      </c>
      <c r="D229" s="36">
        <f t="shared" ca="1" si="19"/>
        <v>79741999.769163653</v>
      </c>
      <c r="E229" s="36">
        <f t="shared" ca="1" si="20"/>
        <v>0</v>
      </c>
      <c r="F229" s="36">
        <f t="shared" ref="F229:F276" ca="1" si="23">F228-D229</f>
        <v>-79741999.769163653</v>
      </c>
    </row>
    <row r="230" spans="1:6">
      <c r="A230" s="36">
        <v>14</v>
      </c>
      <c r="B230" s="37">
        <f t="shared" si="18"/>
        <v>43311</v>
      </c>
      <c r="C230" s="36">
        <f t="shared" ca="1" si="22"/>
        <v>79741999.769163653</v>
      </c>
      <c r="D230" s="36">
        <f t="shared" ca="1" si="19"/>
        <v>80718076.733463109</v>
      </c>
      <c r="E230" s="36">
        <f t="shared" ca="1" si="20"/>
        <v>-976076.96429946204</v>
      </c>
      <c r="F230" s="36">
        <f t="shared" ca="1" si="23"/>
        <v>-160460076.50262678</v>
      </c>
    </row>
    <row r="231" spans="1:6">
      <c r="A231" s="36">
        <v>15</v>
      </c>
      <c r="B231" s="37">
        <f t="shared" si="18"/>
        <v>43342</v>
      </c>
      <c r="C231" s="36">
        <f t="shared" ca="1" si="22"/>
        <v>79741999.769163653</v>
      </c>
      <c r="D231" s="36">
        <f t="shared" ca="1" si="19"/>
        <v>81706101.306839272</v>
      </c>
      <c r="E231" s="36">
        <f t="shared" ca="1" si="20"/>
        <v>-1964101.5376756217</v>
      </c>
      <c r="F231" s="36">
        <f t="shared" ca="1" si="23"/>
        <v>-242166177.80946606</v>
      </c>
    </row>
    <row r="232" spans="1:6">
      <c r="A232" s="36">
        <v>16</v>
      </c>
      <c r="B232" s="37">
        <f t="shared" si="18"/>
        <v>43373</v>
      </c>
      <c r="C232" s="36">
        <f t="shared" ca="1" si="22"/>
        <v>79741999.769163653</v>
      </c>
      <c r="D232" s="36">
        <f t="shared" ca="1" si="19"/>
        <v>82706219.733254313</v>
      </c>
      <c r="E232" s="36">
        <f t="shared" ca="1" si="20"/>
        <v>-2964219.964090656</v>
      </c>
      <c r="F232" s="36">
        <f t="shared" ca="1" si="23"/>
        <v>-324872397.54272038</v>
      </c>
    </row>
    <row r="233" spans="1:6">
      <c r="A233" s="36">
        <v>17</v>
      </c>
      <c r="B233" s="37">
        <f t="shared" si="18"/>
        <v>43403</v>
      </c>
      <c r="C233" s="36">
        <f t="shared" ca="1" si="22"/>
        <v>79741999.769163653</v>
      </c>
      <c r="D233" s="36">
        <f t="shared" ca="1" si="19"/>
        <v>83718580.04676047</v>
      </c>
      <c r="E233" s="36">
        <f t="shared" ca="1" si="20"/>
        <v>-3976580.277596822</v>
      </c>
      <c r="F233" s="36">
        <f t="shared" ca="1" si="23"/>
        <v>-408590977.58948088</v>
      </c>
    </row>
    <row r="234" spans="1:6">
      <c r="A234" s="36">
        <v>18</v>
      </c>
      <c r="B234" s="37">
        <f t="shared" si="18"/>
        <v>43434</v>
      </c>
      <c r="C234" s="36">
        <f t="shared" ca="1" si="22"/>
        <v>79741999.769163653</v>
      </c>
      <c r="D234" s="36">
        <f t="shared" ca="1" si="19"/>
        <v>84743332.093411595</v>
      </c>
      <c r="E234" s="36">
        <f t="shared" ca="1" si="20"/>
        <v>-5001332.3242479414</v>
      </c>
      <c r="F234" s="36">
        <f t="shared" ca="1" si="23"/>
        <v>-493334309.68289244</v>
      </c>
    </row>
    <row r="235" spans="1:6">
      <c r="A235" s="36">
        <v>19</v>
      </c>
      <c r="B235" s="37">
        <f t="shared" si="18"/>
        <v>43464</v>
      </c>
      <c r="C235" s="36">
        <f t="shared" ca="1" si="22"/>
        <v>79741999.769163653</v>
      </c>
      <c r="D235" s="36">
        <f t="shared" ca="1" si="19"/>
        <v>85780627.553442746</v>
      </c>
      <c r="E235" s="36">
        <f t="shared" ca="1" si="20"/>
        <v>-6038627.7842790894</v>
      </c>
      <c r="F235" s="36">
        <f t="shared" ca="1" si="23"/>
        <v>-579114937.23633516</v>
      </c>
    </row>
    <row r="236" spans="1:6">
      <c r="A236" s="36">
        <v>20</v>
      </c>
      <c r="B236" s="37">
        <f t="shared" si="18"/>
        <v>43495</v>
      </c>
      <c r="C236" s="36">
        <f t="shared" ca="1" si="22"/>
        <v>79741999.769163653</v>
      </c>
      <c r="D236" s="36">
        <f t="shared" ca="1" si="19"/>
        <v>86830619.963721439</v>
      </c>
      <c r="E236" s="36">
        <f t="shared" ca="1" si="20"/>
        <v>-7088620.1945577832</v>
      </c>
      <c r="F236" s="36">
        <f t="shared" ca="1" si="23"/>
        <v>-665945557.20005655</v>
      </c>
    </row>
    <row r="237" spans="1:6">
      <c r="A237" s="36">
        <v>21</v>
      </c>
      <c r="B237" s="37">
        <f t="shared" si="18"/>
        <v>43524</v>
      </c>
      <c r="C237" s="36">
        <f t="shared" ca="1" si="22"/>
        <v>79741999.769163653</v>
      </c>
      <c r="D237" s="36">
        <f t="shared" ca="1" si="19"/>
        <v>87893464.740473628</v>
      </c>
      <c r="E237" s="36">
        <f t="shared" ca="1" si="20"/>
        <v>-8151464.9713099673</v>
      </c>
      <c r="F237" s="36">
        <f t="shared" ca="1" si="23"/>
        <v>-753839021.94053018</v>
      </c>
    </row>
    <row r="238" spans="1:6">
      <c r="A238" s="36">
        <v>22</v>
      </c>
      <c r="B238" s="37">
        <f t="shared" si="18"/>
        <v>43554</v>
      </c>
      <c r="C238" s="36">
        <f t="shared" ca="1" si="22"/>
        <v>79741999.769163653</v>
      </c>
      <c r="D238" s="36">
        <f t="shared" ca="1" si="19"/>
        <v>88969319.202287838</v>
      </c>
      <c r="E238" s="36">
        <f t="shared" ca="1" si="20"/>
        <v>-9227319.4331241883</v>
      </c>
      <c r="F238" s="36">
        <f t="shared" ca="1" si="23"/>
        <v>-842808341.14281797</v>
      </c>
    </row>
    <row r="239" spans="1:6">
      <c r="A239" s="36">
        <v>23</v>
      </c>
      <c r="B239" s="37">
        <f t="shared" si="18"/>
        <v>43585</v>
      </c>
      <c r="C239" s="36">
        <f t="shared" ca="1" si="22"/>
        <v>79741999.769163653</v>
      </c>
      <c r="D239" s="36">
        <f t="shared" ca="1" si="19"/>
        <v>90058342.593401</v>
      </c>
      <c r="E239" s="36">
        <f t="shared" ca="1" si="20"/>
        <v>-10316342.824237341</v>
      </c>
      <c r="F239" s="36">
        <f t="shared" ca="1" si="23"/>
        <v>-932866683.73621893</v>
      </c>
    </row>
    <row r="240" spans="1:6">
      <c r="A240" s="36">
        <v>24</v>
      </c>
      <c r="B240" s="37">
        <f t="shared" si="18"/>
        <v>43615</v>
      </c>
      <c r="C240" s="36">
        <f t="shared" ca="1" si="22"/>
        <v>79741999.769163653</v>
      </c>
      <c r="D240" s="36">
        <f t="shared" ca="1" si="19"/>
        <v>91160696.107269108</v>
      </c>
      <c r="E240" s="36">
        <f t="shared" ca="1" si="20"/>
        <v>-11418696.338105453</v>
      </c>
      <c r="F240" s="36">
        <f t="shared" ca="1" si="23"/>
        <v>-1024027379.843488</v>
      </c>
    </row>
    <row r="241" spans="1:6">
      <c r="A241" s="36">
        <v>25</v>
      </c>
      <c r="B241" s="37">
        <f t="shared" si="18"/>
        <v>43646</v>
      </c>
      <c r="C241" s="36">
        <f t="shared" ca="1" si="22"/>
        <v>79741999.769163653</v>
      </c>
      <c r="D241" s="36">
        <f t="shared" ca="1" si="19"/>
        <v>92276542.910426632</v>
      </c>
      <c r="E241" s="36">
        <f t="shared" ca="1" si="20"/>
        <v>-12534543.141262975</v>
      </c>
      <c r="F241" s="36">
        <f t="shared" ca="1" si="23"/>
        <v>-1116303922.7539146</v>
      </c>
    </row>
    <row r="242" spans="1:6">
      <c r="A242" s="36">
        <v>26</v>
      </c>
      <c r="B242" s="37">
        <f t="shared" si="18"/>
        <v>43676</v>
      </c>
      <c r="C242" s="36">
        <f t="shared" ca="1" si="22"/>
        <v>79741999.769163653</v>
      </c>
      <c r="D242" s="36">
        <f t="shared" ca="1" si="19"/>
        <v>93406048.166637778</v>
      </c>
      <c r="E242" s="36">
        <f t="shared" ca="1" si="20"/>
        <v>-13664048.397474119</v>
      </c>
      <c r="F242" s="36">
        <f t="shared" ca="1" si="23"/>
        <v>-1209709970.9205523</v>
      </c>
    </row>
    <row r="243" spans="1:6">
      <c r="A243" s="36">
        <v>27</v>
      </c>
      <c r="B243" s="37">
        <f t="shared" si="18"/>
        <v>43707</v>
      </c>
      <c r="C243" s="36">
        <f t="shared" ca="1" si="22"/>
        <v>79741999.769163653</v>
      </c>
      <c r="D243" s="36">
        <f t="shared" ca="1" si="19"/>
        <v>94549379.061343491</v>
      </c>
      <c r="E243" s="36">
        <f t="shared" ca="1" si="20"/>
        <v>-14807379.292179836</v>
      </c>
      <c r="F243" s="36">
        <f t="shared" ca="1" si="23"/>
        <v>-1304259349.9818957</v>
      </c>
    </row>
    <row r="244" spans="1:6">
      <c r="A244" s="36">
        <v>28</v>
      </c>
      <c r="B244" s="37">
        <f t="shared" si="18"/>
        <v>43738</v>
      </c>
      <c r="C244" s="36">
        <f t="shared" ca="1" si="22"/>
        <v>79741999.769163653</v>
      </c>
      <c r="D244" s="36">
        <f t="shared" ca="1" si="19"/>
        <v>95706704.826407671</v>
      </c>
      <c r="E244" s="36">
        <f t="shared" ca="1" si="20"/>
        <v>-15964705.05724402</v>
      </c>
      <c r="F244" s="36">
        <f t="shared" ca="1" si="23"/>
        <v>-1399966054.8083034</v>
      </c>
    </row>
    <row r="245" spans="1:6">
      <c r="A245" s="36">
        <v>29</v>
      </c>
      <c r="B245" s="37">
        <f t="shared" si="18"/>
        <v>43768</v>
      </c>
      <c r="C245" s="36">
        <f t="shared" ca="1" si="22"/>
        <v>79741999.769163653</v>
      </c>
      <c r="D245" s="36">
        <f t="shared" ca="1" si="19"/>
        <v>96878196.765166268</v>
      </c>
      <c r="E245" s="36">
        <f t="shared" ca="1" si="20"/>
        <v>-17136196.996002611</v>
      </c>
      <c r="F245" s="36">
        <f t="shared" ca="1" si="23"/>
        <v>-1496844251.5734696</v>
      </c>
    </row>
    <row r="246" spans="1:6">
      <c r="A246" s="36">
        <v>30</v>
      </c>
      <c r="B246" s="37">
        <f t="shared" si="18"/>
        <v>43799</v>
      </c>
      <c r="C246" s="36">
        <f t="shared" ca="1" si="22"/>
        <v>79741999.769163653</v>
      </c>
      <c r="D246" s="36">
        <f t="shared" ca="1" si="19"/>
        <v>98064028.277782977</v>
      </c>
      <c r="E246" s="36">
        <f t="shared" ca="1" si="20"/>
        <v>-18322028.508619331</v>
      </c>
      <c r="F246" s="36">
        <f t="shared" ca="1" si="23"/>
        <v>-1594908279.8512526</v>
      </c>
    </row>
    <row r="247" spans="1:6">
      <c r="A247" s="36">
        <v>31</v>
      </c>
      <c r="B247" s="37">
        <f t="shared" si="18"/>
        <v>43829</v>
      </c>
      <c r="C247" s="36">
        <f t="shared" ca="1" si="22"/>
        <v>79741999.769163653</v>
      </c>
      <c r="D247" s="36">
        <f t="shared" ca="1" si="19"/>
        <v>99264374.886915416</v>
      </c>
      <c r="E247" s="36">
        <f t="shared" ca="1" si="20"/>
        <v>-19522375.117751766</v>
      </c>
      <c r="F247" s="36">
        <f t="shared" ca="1" si="23"/>
        <v>-1694172654.738168</v>
      </c>
    </row>
    <row r="248" spans="1:6">
      <c r="A248" s="36">
        <v>32</v>
      </c>
      <c r="B248" s="37">
        <f t="shared" si="18"/>
        <v>43860</v>
      </c>
      <c r="C248" s="36">
        <f t="shared" ca="1" si="22"/>
        <v>79741999.769163653</v>
      </c>
      <c r="D248" s="36">
        <f t="shared" ca="1" si="19"/>
        <v>100479414.26369527</v>
      </c>
      <c r="E248" s="36">
        <f t="shared" ca="1" si="20"/>
        <v>-20737414.494531624</v>
      </c>
      <c r="F248" s="36">
        <f t="shared" ca="1" si="23"/>
        <v>-1794652069.0018632</v>
      </c>
    </row>
    <row r="249" spans="1:6">
      <c r="A249" s="36">
        <v>33</v>
      </c>
      <c r="B249" s="37">
        <f t="shared" si="18"/>
        <v>43890</v>
      </c>
      <c r="C249" s="36">
        <f t="shared" ca="1" si="22"/>
        <v>79741999.769163653</v>
      </c>
      <c r="D249" s="36">
        <f t="shared" ca="1" si="19"/>
        <v>101709326.25402665</v>
      </c>
      <c r="E249" s="36">
        <f t="shared" ca="1" si="20"/>
        <v>-21967326.484862994</v>
      </c>
      <c r="F249" s="36">
        <f t="shared" ca="1" si="23"/>
        <v>-1896361395.2558899</v>
      </c>
    </row>
    <row r="250" spans="1:6">
      <c r="A250" s="36">
        <v>34</v>
      </c>
      <c r="B250" s="37">
        <f t="shared" si="18"/>
        <v>43920</v>
      </c>
      <c r="C250" s="36">
        <f t="shared" ca="1" si="22"/>
        <v>79741999.769163653</v>
      </c>
      <c r="D250" s="36">
        <f t="shared" ca="1" si="19"/>
        <v>102954292.90520617</v>
      </c>
      <c r="E250" s="36">
        <f t="shared" ca="1" si="20"/>
        <v>-23212293.136042517</v>
      </c>
      <c r="F250" s="36">
        <f t="shared" ca="1" si="23"/>
        <v>-1999315688.1610961</v>
      </c>
    </row>
    <row r="251" spans="1:6">
      <c r="A251" s="36">
        <v>35</v>
      </c>
      <c r="B251" s="37">
        <f t="shared" si="18"/>
        <v>43951</v>
      </c>
      <c r="C251" s="36">
        <f t="shared" ca="1" si="22"/>
        <v>79741999.769163653</v>
      </c>
      <c r="D251" s="36">
        <f t="shared" ca="1" si="19"/>
        <v>104214498.49286903</v>
      </c>
      <c r="E251" s="36">
        <f t="shared" ca="1" si="20"/>
        <v>-24472498.723705385</v>
      </c>
      <c r="F251" s="36">
        <f t="shared" ca="1" si="23"/>
        <v>-2103530186.6539652</v>
      </c>
    </row>
    <row r="252" spans="1:6">
      <c r="A252" s="36">
        <v>36</v>
      </c>
      <c r="B252" s="37">
        <f t="shared" si="18"/>
        <v>43981</v>
      </c>
      <c r="C252" s="36">
        <f t="shared" ca="1" si="22"/>
        <v>79741999.769163653</v>
      </c>
      <c r="D252" s="36">
        <f t="shared" ca="1" si="19"/>
        <v>105490129.54826485</v>
      </c>
      <c r="E252" s="36">
        <f t="shared" ca="1" si="20"/>
        <v>-25748129.779101193</v>
      </c>
      <c r="F252" s="36">
        <f t="shared" ca="1" si="23"/>
        <v>-2209020316.20223</v>
      </c>
    </row>
    <row r="253" spans="1:6">
      <c r="A253" s="36">
        <v>37</v>
      </c>
      <c r="B253" s="37">
        <f t="shared" si="18"/>
        <v>44012</v>
      </c>
      <c r="C253" s="36">
        <f t="shared" ca="1" si="22"/>
        <v>79741999.769163653</v>
      </c>
      <c r="D253" s="36">
        <f t="shared" ca="1" si="19"/>
        <v>106781374.88586728</v>
      </c>
      <c r="E253" s="36">
        <f t="shared" ca="1" si="20"/>
        <v>-27039375.116703633</v>
      </c>
      <c r="F253" s="36">
        <f t="shared" ca="1" si="23"/>
        <v>-2315801691.0880971</v>
      </c>
    </row>
    <row r="254" spans="1:6">
      <c r="A254" s="36">
        <v>38</v>
      </c>
      <c r="B254" s="37">
        <f t="shared" si="18"/>
        <v>44042</v>
      </c>
      <c r="C254" s="36">
        <f t="shared" ca="1" si="22"/>
        <v>79741999.769163653</v>
      </c>
      <c r="D254" s="36">
        <f t="shared" ca="1" si="19"/>
        <v>108088425.63132182</v>
      </c>
      <c r="E254" s="36">
        <f t="shared" ca="1" si="20"/>
        <v>-28346425.862158157</v>
      </c>
      <c r="F254" s="36">
        <f t="shared" ca="1" si="23"/>
        <v>-2423890116.719419</v>
      </c>
    </row>
    <row r="255" spans="1:6">
      <c r="A255" s="36">
        <v>39</v>
      </c>
      <c r="B255" s="37">
        <f t="shared" si="18"/>
        <v>44073</v>
      </c>
      <c r="C255" s="36">
        <f t="shared" ca="1" si="22"/>
        <v>79741999.769163653</v>
      </c>
      <c r="D255" s="36">
        <f t="shared" ca="1" si="19"/>
        <v>109411475.2497354</v>
      </c>
      <c r="E255" s="36">
        <f t="shared" ca="1" si="20"/>
        <v>-29669475.480571751</v>
      </c>
      <c r="F255" s="36">
        <f t="shared" ca="1" si="23"/>
        <v>-2533301591.9691544</v>
      </c>
    </row>
    <row r="256" spans="1:6">
      <c r="A256" s="36">
        <v>40</v>
      </c>
      <c r="B256" s="37">
        <f t="shared" si="18"/>
        <v>44104</v>
      </c>
      <c r="C256" s="36">
        <f t="shared" ca="1" si="22"/>
        <v>79741999.769163653</v>
      </c>
      <c r="D256" s="36">
        <f t="shared" ca="1" si="19"/>
        <v>110750719.57431258</v>
      </c>
      <c r="E256" s="36">
        <f t="shared" ca="1" si="20"/>
        <v>-31008719.805148933</v>
      </c>
      <c r="F256" s="36">
        <f t="shared" ca="1" si="23"/>
        <v>-2644052311.543467</v>
      </c>
    </row>
    <row r="257" spans="1:6">
      <c r="A257" s="36">
        <v>41</v>
      </c>
      <c r="B257" s="37">
        <f t="shared" si="18"/>
        <v>44134</v>
      </c>
      <c r="C257" s="36">
        <f t="shared" ca="1" si="22"/>
        <v>79741999.769163653</v>
      </c>
      <c r="D257" s="36">
        <f t="shared" ca="1" si="19"/>
        <v>112106356.83534199</v>
      </c>
      <c r="E257" s="36">
        <f t="shared" ca="1" si="20"/>
        <v>-32364357.066178337</v>
      </c>
      <c r="F257" s="36">
        <f t="shared" ca="1" si="23"/>
        <v>-2756158668.378809</v>
      </c>
    </row>
    <row r="258" spans="1:6">
      <c r="A258" s="36">
        <v>42</v>
      </c>
      <c r="B258" s="37">
        <f t="shared" si="18"/>
        <v>44165</v>
      </c>
      <c r="C258" s="36">
        <f t="shared" ca="1" si="22"/>
        <v>79741999.769163653</v>
      </c>
      <c r="D258" s="36">
        <f t="shared" ca="1" si="19"/>
        <v>113478587.68953769</v>
      </c>
      <c r="E258" s="36">
        <f t="shared" ca="1" si="20"/>
        <v>-33736587.920374036</v>
      </c>
      <c r="F258" s="36">
        <f t="shared" ca="1" si="23"/>
        <v>-2869637256.0683465</v>
      </c>
    </row>
    <row r="259" spans="1:6">
      <c r="A259" s="36">
        <v>43</v>
      </c>
      <c r="B259" s="37">
        <f t="shared" si="18"/>
        <v>44195</v>
      </c>
      <c r="C259" s="36">
        <f t="shared" ca="1" si="22"/>
        <v>79741999.769163653</v>
      </c>
      <c r="D259" s="36">
        <f t="shared" ca="1" si="19"/>
        <v>114867615.24973974</v>
      </c>
      <c r="E259" s="36">
        <f t="shared" ca="1" si="20"/>
        <v>-35125615.480576091</v>
      </c>
      <c r="F259" s="36">
        <f t="shared" ca="1" si="23"/>
        <v>-2984504871.3180861</v>
      </c>
    </row>
    <row r="260" spans="1:6">
      <c r="A260" s="36">
        <v>44</v>
      </c>
      <c r="B260" s="37">
        <f t="shared" si="18"/>
        <v>44226</v>
      </c>
      <c r="C260" s="36">
        <f t="shared" ca="1" si="22"/>
        <v>79741999.769163653</v>
      </c>
      <c r="D260" s="36">
        <f t="shared" ca="1" si="19"/>
        <v>116273645.11497822</v>
      </c>
      <c r="E260" s="36">
        <f t="shared" ca="1" si="20"/>
        <v>-36531645.345814578</v>
      </c>
      <c r="F260" s="36">
        <f t="shared" ca="1" si="23"/>
        <v>-3100778516.4330645</v>
      </c>
    </row>
    <row r="261" spans="1:6">
      <c r="A261" s="36">
        <v>45</v>
      </c>
      <c r="B261" s="37">
        <f t="shared" si="18"/>
        <v>44255</v>
      </c>
      <c r="C261" s="36">
        <f t="shared" ca="1" si="22"/>
        <v>79741999.769163653</v>
      </c>
      <c r="D261" s="36">
        <f t="shared" ca="1" si="19"/>
        <v>117696885.40090531</v>
      </c>
      <c r="E261" s="36">
        <f t="shared" ca="1" si="20"/>
        <v>-37954885.63174165</v>
      </c>
      <c r="F261" s="36">
        <f t="shared" ca="1" si="23"/>
        <v>-3218475401.8339696</v>
      </c>
    </row>
    <row r="262" spans="1:6">
      <c r="A262" s="36">
        <v>46</v>
      </c>
      <c r="B262" s="37">
        <f t="shared" si="18"/>
        <v>44285</v>
      </c>
      <c r="C262" s="36">
        <f t="shared" ca="1" si="22"/>
        <v>79741999.769163653</v>
      </c>
      <c r="D262" s="36">
        <f t="shared" ca="1" si="19"/>
        <v>119137546.77059975</v>
      </c>
      <c r="E262" s="36">
        <f t="shared" ca="1" si="20"/>
        <v>-39395547.001436092</v>
      </c>
      <c r="F262" s="36">
        <f t="shared" ca="1" si="23"/>
        <v>-3337612948.6045694</v>
      </c>
    </row>
    <row r="263" spans="1:6">
      <c r="A263" s="36">
        <v>47</v>
      </c>
      <c r="B263" s="37">
        <f t="shared" si="18"/>
        <v>44316</v>
      </c>
      <c r="C263" s="36">
        <f t="shared" ca="1" si="22"/>
        <v>79741999.769163653</v>
      </c>
      <c r="D263" s="36">
        <f t="shared" ca="1" si="19"/>
        <v>120595842.46574859</v>
      </c>
      <c r="E263" s="36">
        <f t="shared" ca="1" si="20"/>
        <v>-40853842.69658494</v>
      </c>
      <c r="F263" s="36">
        <f t="shared" ca="1" si="23"/>
        <v>-3458208791.0703182</v>
      </c>
    </row>
    <row r="264" spans="1:6">
      <c r="A264" s="36">
        <v>48</v>
      </c>
      <c r="B264" s="37">
        <f t="shared" si="18"/>
        <v>44346</v>
      </c>
      <c r="C264" s="36">
        <f t="shared" ca="1" si="22"/>
        <v>79741999.769163653</v>
      </c>
      <c r="D264" s="36">
        <f t="shared" ca="1" si="19"/>
        <v>122071988.33821043</v>
      </c>
      <c r="E264" s="36">
        <f t="shared" ca="1" si="20"/>
        <v>-42329988.569046788</v>
      </c>
      <c r="F264" s="36">
        <f t="shared" ca="1" si="23"/>
        <v>-3580280779.4085288</v>
      </c>
    </row>
    <row r="265" spans="1:6">
      <c r="A265" s="36">
        <v>49</v>
      </c>
      <c r="B265" s="37">
        <f t="shared" si="18"/>
        <v>44377</v>
      </c>
      <c r="C265" s="36">
        <f t="shared" ca="1" si="22"/>
        <v>79741999.769163653</v>
      </c>
      <c r="D265" s="36">
        <f t="shared" ca="1" si="19"/>
        <v>123566202.88196504</v>
      </c>
      <c r="E265" s="36">
        <f t="shared" ca="1" si="20"/>
        <v>-43824203.11280138</v>
      </c>
      <c r="F265" s="36">
        <f t="shared" ca="1" si="23"/>
        <v>-3703846982.290494</v>
      </c>
    </row>
    <row r="266" spans="1:6">
      <c r="A266" s="36">
        <v>50</v>
      </c>
      <c r="B266" s="37">
        <f t="shared" si="18"/>
        <v>44407</v>
      </c>
      <c r="C266" s="36">
        <f t="shared" ca="1" si="22"/>
        <v>79741999.769163653</v>
      </c>
      <c r="D266" s="36">
        <f t="shared" ca="1" si="19"/>
        <v>125078707.26545405</v>
      </c>
      <c r="E266" s="36">
        <f t="shared" ca="1" si="20"/>
        <v>-45336707.496290393</v>
      </c>
      <c r="F266" s="36">
        <f t="shared" ca="1" si="23"/>
        <v>-3828925689.5559483</v>
      </c>
    </row>
    <row r="267" spans="1:6">
      <c r="A267" s="36">
        <v>51</v>
      </c>
      <c r="B267" s="37">
        <f t="shared" si="18"/>
        <v>44438</v>
      </c>
      <c r="C267" s="36">
        <f t="shared" ca="1" si="22"/>
        <v>79741999.769163653</v>
      </c>
      <c r="D267" s="36">
        <f t="shared" ca="1" si="19"/>
        <v>126609725.36431764</v>
      </c>
      <c r="E267" s="36">
        <f t="shared" ca="1" si="20"/>
        <v>-46867725.595153987</v>
      </c>
      <c r="F267" s="36">
        <f t="shared" ca="1" si="23"/>
        <v>-3955535414.9202657</v>
      </c>
    </row>
    <row r="268" spans="1:6">
      <c r="A268" s="36">
        <v>52</v>
      </c>
      <c r="B268" s="37">
        <f t="shared" si="18"/>
        <v>44469</v>
      </c>
      <c r="C268" s="36">
        <f t="shared" ca="1" si="22"/>
        <v>79741999.769163653</v>
      </c>
      <c r="D268" s="36">
        <f t="shared" ca="1" si="19"/>
        <v>128159483.79453173</v>
      </c>
      <c r="E268" s="36">
        <f t="shared" ca="1" si="20"/>
        <v>-48417484.02536808</v>
      </c>
      <c r="F268" s="36">
        <f t="shared" ca="1" si="23"/>
        <v>-4083694898.7147975</v>
      </c>
    </row>
    <row r="269" spans="1:6">
      <c r="A269" s="36">
        <v>53</v>
      </c>
      <c r="B269" s="37">
        <f t="shared" si="18"/>
        <v>44499</v>
      </c>
      <c r="C269" s="36">
        <f t="shared" ca="1" si="22"/>
        <v>79741999.769163653</v>
      </c>
      <c r="D269" s="36">
        <f t="shared" ca="1" si="19"/>
        <v>129728211.94595096</v>
      </c>
      <c r="E269" s="36">
        <f t="shared" ca="1" si="20"/>
        <v>-49986212.176787309</v>
      </c>
      <c r="F269" s="36">
        <f t="shared" ca="1" si="23"/>
        <v>-4213423110.6607485</v>
      </c>
    </row>
    <row r="270" spans="1:6">
      <c r="A270" s="36">
        <v>54</v>
      </c>
      <c r="B270" s="37">
        <f t="shared" si="18"/>
        <v>44530</v>
      </c>
      <c r="C270" s="36">
        <f t="shared" ca="1" si="22"/>
        <v>79741999.769163653</v>
      </c>
      <c r="D270" s="36">
        <f t="shared" ca="1" si="19"/>
        <v>131316142.01626213</v>
      </c>
      <c r="E270" s="36">
        <f t="shared" ca="1" si="20"/>
        <v>-51574142.247098476</v>
      </c>
      <c r="F270" s="36">
        <f t="shared" ca="1" si="23"/>
        <v>-4344739252.6770105</v>
      </c>
    </row>
    <row r="271" spans="1:6">
      <c r="A271" s="36">
        <v>55</v>
      </c>
      <c r="B271" s="37">
        <f t="shared" si="18"/>
        <v>44560</v>
      </c>
      <c r="C271" s="36">
        <f t="shared" ca="1" si="22"/>
        <v>79741999.769163653</v>
      </c>
      <c r="D271" s="36">
        <f t="shared" ca="1" si="19"/>
        <v>132923509.04535331</v>
      </c>
      <c r="E271" s="36">
        <f t="shared" ca="1" si="20"/>
        <v>-53181509.276189655</v>
      </c>
      <c r="F271" s="36">
        <f t="shared" ca="1" si="23"/>
        <v>-4477662761.7223635</v>
      </c>
    </row>
    <row r="272" spans="1:6">
      <c r="A272" s="36">
        <v>56</v>
      </c>
      <c r="B272" s="37">
        <f t="shared" si="18"/>
        <v>44591</v>
      </c>
      <c r="C272" s="36">
        <f t="shared" ca="1" si="22"/>
        <v>79741999.769163653</v>
      </c>
      <c r="D272" s="36">
        <f t="shared" ca="1" si="19"/>
        <v>134550550.95010364</v>
      </c>
      <c r="E272" s="36">
        <f t="shared" ca="1" si="20"/>
        <v>-54808551.18093998</v>
      </c>
      <c r="F272" s="36">
        <f t="shared" ca="1" si="23"/>
        <v>-4612213312.6724672</v>
      </c>
    </row>
    <row r="273" spans="1:6">
      <c r="A273" s="36">
        <v>57</v>
      </c>
      <c r="B273" s="37">
        <f t="shared" si="18"/>
        <v>44620</v>
      </c>
      <c r="C273" s="36">
        <f t="shared" ca="1" si="22"/>
        <v>79741999.769163653</v>
      </c>
      <c r="D273" s="36">
        <f t="shared" ca="1" si="19"/>
        <v>136197508.55959895</v>
      </c>
      <c r="E273" s="36">
        <f t="shared" ca="1" si="20"/>
        <v>-56455508.790435292</v>
      </c>
      <c r="F273" s="36">
        <f t="shared" ca="1" si="23"/>
        <v>-4748410821.2320662</v>
      </c>
    </row>
    <row r="274" spans="1:6">
      <c r="A274" s="36">
        <v>58</v>
      </c>
      <c r="B274" s="37">
        <f t="shared" si="18"/>
        <v>44650</v>
      </c>
      <c r="C274" s="36">
        <f t="shared" ca="1" si="22"/>
        <v>79741999.769163653</v>
      </c>
      <c r="D274" s="36">
        <f t="shared" ca="1" si="19"/>
        <v>137864625.65077841</v>
      </c>
      <c r="E274" s="36">
        <f t="shared" ca="1" si="20"/>
        <v>-58122625.881614774</v>
      </c>
      <c r="F274" s="36">
        <f t="shared" ca="1" si="23"/>
        <v>-4886275446.8828449</v>
      </c>
    </row>
    <row r="275" spans="1:6">
      <c r="A275" s="36">
        <v>59</v>
      </c>
      <c r="B275" s="37">
        <f t="shared" si="18"/>
        <v>44681</v>
      </c>
      <c r="C275" s="36">
        <f t="shared" ca="1" si="22"/>
        <v>79741999.769163653</v>
      </c>
      <c r="D275" s="36">
        <f t="shared" ca="1" si="19"/>
        <v>139552148.98451769</v>
      </c>
      <c r="E275" s="36">
        <f t="shared" ca="1" si="20"/>
        <v>-59810149.215354033</v>
      </c>
      <c r="F275" s="36">
        <f t="shared" ca="1" si="23"/>
        <v>-5025827595.867363</v>
      </c>
    </row>
    <row r="276" spans="1:6">
      <c r="A276" s="36">
        <v>60</v>
      </c>
      <c r="B276" s="37">
        <f t="shared" si="18"/>
        <v>44711</v>
      </c>
      <c r="C276" s="36">
        <f t="shared" ca="1" si="22"/>
        <v>79741999.769163653</v>
      </c>
      <c r="D276" s="36">
        <f t="shared" ca="1" si="19"/>
        <v>141260328.34215337</v>
      </c>
      <c r="E276" s="36">
        <f t="shared" ca="1" si="20"/>
        <v>-61518328.57298971</v>
      </c>
      <c r="F276" s="36">
        <f t="shared" ca="1" si="23"/>
        <v>-5167087924.2095165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77"/>
  <sheetViews>
    <sheetView topLeftCell="A262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9" t="s">
        <v>87</v>
      </c>
      <c r="B1" s="119"/>
      <c r="C1" s="119"/>
      <c r="D1" s="119"/>
      <c r="E1" s="119"/>
      <c r="F1" s="119"/>
    </row>
    <row r="3" spans="1:6">
      <c r="A3" s="63" t="s">
        <v>32</v>
      </c>
      <c r="B3" s="76">
        <f>3693580</f>
        <v>3693580</v>
      </c>
      <c r="C3" s="63" t="s">
        <v>86</v>
      </c>
      <c r="E3" s="74" t="s">
        <v>85</v>
      </c>
      <c r="F3" s="70"/>
    </row>
    <row r="4" spans="1:6">
      <c r="A4" s="63" t="s">
        <v>33</v>
      </c>
      <c r="B4" s="75">
        <v>0.1</v>
      </c>
      <c r="C4" s="63" t="s">
        <v>84</v>
      </c>
      <c r="D4" s="63"/>
      <c r="E4" s="74" t="s">
        <v>83</v>
      </c>
      <c r="F4" s="70"/>
    </row>
    <row r="5" spans="1:6">
      <c r="A5" s="63" t="s">
        <v>34</v>
      </c>
      <c r="B5" s="63">
        <v>12</v>
      </c>
      <c r="C5" s="63" t="s">
        <v>82</v>
      </c>
      <c r="D5" s="63" t="s">
        <v>88</v>
      </c>
      <c r="E5" s="63"/>
      <c r="F5" s="70"/>
    </row>
    <row r="6" spans="1:6">
      <c r="A6" s="63" t="s">
        <v>35</v>
      </c>
      <c r="B6" s="63">
        <v>1</v>
      </c>
      <c r="C6" s="63" t="s">
        <v>81</v>
      </c>
      <c r="D6" s="63"/>
      <c r="E6" s="63"/>
      <c r="F6" s="70"/>
    </row>
    <row r="7" spans="1:6">
      <c r="A7" s="63" t="s">
        <v>36</v>
      </c>
      <c r="B7" s="73">
        <v>44562</v>
      </c>
      <c r="C7" s="63"/>
      <c r="D7" s="63"/>
      <c r="E7" s="63"/>
      <c r="F7" s="70"/>
    </row>
    <row r="8" spans="1:6">
      <c r="A8" s="63"/>
      <c r="B8" s="63"/>
      <c r="C8" s="63"/>
      <c r="D8" s="63"/>
      <c r="E8" s="63"/>
      <c r="F8" s="70"/>
    </row>
    <row r="9" spans="1:6">
      <c r="A9" s="63" t="s">
        <v>37</v>
      </c>
      <c r="B9" s="72">
        <f>B4/(52/B6)</f>
        <v>1.9230769230769232E-3</v>
      </c>
      <c r="C9" s="63" t="s">
        <v>80</v>
      </c>
      <c r="D9" s="63"/>
      <c r="F9" s="70"/>
    </row>
    <row r="10" spans="1:6">
      <c r="A10" s="63" t="s">
        <v>38</v>
      </c>
      <c r="B10" s="71">
        <f>52</f>
        <v>52</v>
      </c>
      <c r="C10" s="63" t="s">
        <v>79</v>
      </c>
      <c r="D10" s="63"/>
      <c r="E10" s="63"/>
      <c r="F10" s="70"/>
    </row>
    <row r="11" spans="1:6">
      <c r="A11" s="63" t="s">
        <v>78</v>
      </c>
      <c r="B11" s="71">
        <f>B3*-1</f>
        <v>-3693580</v>
      </c>
      <c r="C11" s="63" t="s">
        <v>77</v>
      </c>
      <c r="D11" s="63"/>
      <c r="E11" s="63"/>
      <c r="F11" s="70"/>
    </row>
    <row r="12" spans="1:6">
      <c r="A12" s="63" t="s">
        <v>39</v>
      </c>
      <c r="B12" s="71">
        <v>0</v>
      </c>
      <c r="C12" s="63" t="s">
        <v>76</v>
      </c>
      <c r="D12" s="63"/>
      <c r="E12" s="63"/>
      <c r="F12" s="70"/>
    </row>
    <row r="13" spans="1:6">
      <c r="A13" s="61" t="s">
        <v>75</v>
      </c>
      <c r="B13" s="61">
        <v>0</v>
      </c>
      <c r="C13" s="61" t="s">
        <v>74</v>
      </c>
      <c r="D13" s="63"/>
      <c r="E13" s="63"/>
      <c r="F13" s="69"/>
    </row>
    <row r="14" spans="1:6">
      <c r="A14" s="61" t="s">
        <v>64</v>
      </c>
      <c r="B14" s="61">
        <f>PMT(B9,B10,B11,B12,B13)</f>
        <v>74709.305733464949</v>
      </c>
      <c r="C14" s="66"/>
      <c r="D14" s="63"/>
      <c r="E14" s="63"/>
      <c r="F14" s="63"/>
    </row>
    <row r="15" spans="1:6">
      <c r="A15" s="60"/>
      <c r="B15" s="60"/>
      <c r="C15" s="60"/>
      <c r="D15" s="60"/>
      <c r="E15" s="60">
        <f>SUM(E17:E28)</f>
        <v>76600.422241118111</v>
      </c>
      <c r="F15" s="59" t="s">
        <v>63</v>
      </c>
    </row>
    <row r="16" spans="1:6">
      <c r="A16" s="59" t="s">
        <v>62</v>
      </c>
      <c r="B16" s="59" t="s">
        <v>61</v>
      </c>
      <c r="C16" s="59" t="s">
        <v>60</v>
      </c>
      <c r="D16" s="59" t="s">
        <v>59</v>
      </c>
      <c r="E16" s="59" t="s">
        <v>58</v>
      </c>
      <c r="F16" s="59">
        <f>B3</f>
        <v>3693580</v>
      </c>
    </row>
    <row r="17" spans="1:6">
      <c r="A17" s="57">
        <v>1</v>
      </c>
      <c r="B17" s="58">
        <f t="shared" ref="B17:B48" si="0">EDATE($B$7,$B$6*A17)</f>
        <v>44593</v>
      </c>
      <c r="C17" s="57">
        <f>B14</f>
        <v>74709.305733464949</v>
      </c>
      <c r="D17" s="57">
        <f t="shared" ref="D17:D48" si="1">C17-E17</f>
        <v>67606.267271926481</v>
      </c>
      <c r="E17" s="57">
        <f t="shared" ref="E17:E48" si="2">F16*$B$9</f>
        <v>7103.0384615384619</v>
      </c>
      <c r="F17" s="57">
        <f t="shared" ref="F17:F48" si="3">F16-D17</f>
        <v>3625973.7327280734</v>
      </c>
    </row>
    <row r="18" spans="1:6">
      <c r="A18" s="57">
        <v>2</v>
      </c>
      <c r="B18" s="58">
        <f t="shared" si="0"/>
        <v>44621</v>
      </c>
      <c r="C18" s="57">
        <f t="shared" ref="C18:C49" si="4">$C$17</f>
        <v>74709.305733464949</v>
      </c>
      <c r="D18" s="57">
        <f t="shared" si="1"/>
        <v>67736.279324372503</v>
      </c>
      <c r="E18" s="57">
        <f t="shared" si="2"/>
        <v>6973.0264090924493</v>
      </c>
      <c r="F18" s="57">
        <f t="shared" si="3"/>
        <v>3558237.4534037011</v>
      </c>
    </row>
    <row r="19" spans="1:6">
      <c r="A19" s="57">
        <v>3</v>
      </c>
      <c r="B19" s="58">
        <f t="shared" si="0"/>
        <v>44652</v>
      </c>
      <c r="C19" s="57">
        <f t="shared" si="4"/>
        <v>74709.305733464949</v>
      </c>
      <c r="D19" s="57">
        <f t="shared" si="1"/>
        <v>67866.541399996291</v>
      </c>
      <c r="E19" s="57">
        <f t="shared" si="2"/>
        <v>6842.7643334686563</v>
      </c>
      <c r="F19" s="57">
        <f t="shared" si="3"/>
        <v>3490370.9120037048</v>
      </c>
    </row>
    <row r="20" spans="1:6">
      <c r="A20" s="57">
        <v>4</v>
      </c>
      <c r="B20" s="58">
        <f t="shared" si="0"/>
        <v>44682</v>
      </c>
      <c r="C20" s="57">
        <f t="shared" si="4"/>
        <v>74709.305733464949</v>
      </c>
      <c r="D20" s="57">
        <f t="shared" si="1"/>
        <v>67997.053979611665</v>
      </c>
      <c r="E20" s="57">
        <f t="shared" si="2"/>
        <v>6712.2517538532793</v>
      </c>
      <c r="F20" s="57">
        <f t="shared" si="3"/>
        <v>3422373.8580240933</v>
      </c>
    </row>
    <row r="21" spans="1:6">
      <c r="A21" s="57">
        <v>5</v>
      </c>
      <c r="B21" s="58">
        <f t="shared" si="0"/>
        <v>44713</v>
      </c>
      <c r="C21" s="57">
        <f t="shared" si="4"/>
        <v>74709.305733464949</v>
      </c>
      <c r="D21" s="57">
        <f t="shared" si="1"/>
        <v>68127.81754495707</v>
      </c>
      <c r="E21" s="57">
        <f t="shared" si="2"/>
        <v>6581.4881885078721</v>
      </c>
      <c r="F21" s="57">
        <f t="shared" si="3"/>
        <v>3354246.0404791362</v>
      </c>
    </row>
    <row r="22" spans="1:6">
      <c r="A22" s="57">
        <v>6</v>
      </c>
      <c r="B22" s="58">
        <f t="shared" si="0"/>
        <v>44743</v>
      </c>
      <c r="C22" s="57">
        <f t="shared" si="4"/>
        <v>74709.305733464949</v>
      </c>
      <c r="D22" s="57">
        <f t="shared" si="1"/>
        <v>68258.832578697373</v>
      </c>
      <c r="E22" s="57">
        <f t="shared" si="2"/>
        <v>6450.4731547675701</v>
      </c>
      <c r="F22" s="57">
        <f t="shared" si="3"/>
        <v>3285987.2079004389</v>
      </c>
    </row>
    <row r="23" spans="1:6">
      <c r="A23" s="57">
        <v>7</v>
      </c>
      <c r="B23" s="58">
        <f t="shared" si="0"/>
        <v>44774</v>
      </c>
      <c r="C23" s="57">
        <f t="shared" si="4"/>
        <v>74709.305733464949</v>
      </c>
      <c r="D23" s="57">
        <f t="shared" si="1"/>
        <v>68390.099564425647</v>
      </c>
      <c r="E23" s="57">
        <f t="shared" si="2"/>
        <v>6319.2061690393057</v>
      </c>
      <c r="F23" s="57">
        <f t="shared" si="3"/>
        <v>3217597.1083360133</v>
      </c>
    </row>
    <row r="24" spans="1:6">
      <c r="A24" s="57">
        <v>8</v>
      </c>
      <c r="B24" s="58">
        <f t="shared" si="0"/>
        <v>44805</v>
      </c>
      <c r="C24" s="57">
        <f t="shared" si="4"/>
        <v>74709.305733464949</v>
      </c>
      <c r="D24" s="57">
        <f t="shared" si="1"/>
        <v>68521.618986664922</v>
      </c>
      <c r="E24" s="57">
        <f t="shared" si="2"/>
        <v>6187.6867468000255</v>
      </c>
      <c r="F24" s="57">
        <f t="shared" si="3"/>
        <v>3149075.4893493485</v>
      </c>
    </row>
    <row r="25" spans="1:6">
      <c r="A25" s="57">
        <v>9</v>
      </c>
      <c r="B25" s="58">
        <f t="shared" si="0"/>
        <v>44835</v>
      </c>
      <c r="C25" s="57">
        <f t="shared" si="4"/>
        <v>74709.305733464949</v>
      </c>
      <c r="D25" s="57">
        <f t="shared" si="1"/>
        <v>68653.391330870043</v>
      </c>
      <c r="E25" s="57">
        <f t="shared" si="2"/>
        <v>6055.9144025949008</v>
      </c>
      <c r="F25" s="57">
        <f t="shared" si="3"/>
        <v>3080422.0980184786</v>
      </c>
    </row>
    <row r="26" spans="1:6">
      <c r="A26" s="57">
        <v>10</v>
      </c>
      <c r="B26" s="58">
        <f t="shared" si="0"/>
        <v>44866</v>
      </c>
      <c r="C26" s="57">
        <f t="shared" si="4"/>
        <v>74709.305733464949</v>
      </c>
      <c r="D26" s="57">
        <f t="shared" si="1"/>
        <v>68785.417083429405</v>
      </c>
      <c r="E26" s="57">
        <f t="shared" si="2"/>
        <v>5923.8886500355366</v>
      </c>
      <c r="F26" s="57">
        <f t="shared" si="3"/>
        <v>3011636.6809350494</v>
      </c>
    </row>
    <row r="27" spans="1:6">
      <c r="A27" s="57">
        <v>11</v>
      </c>
      <c r="B27" s="58">
        <f t="shared" si="0"/>
        <v>44896</v>
      </c>
      <c r="C27" s="57">
        <f t="shared" si="4"/>
        <v>74709.305733464949</v>
      </c>
      <c r="D27" s="57">
        <f t="shared" si="1"/>
        <v>68917.696731666772</v>
      </c>
      <c r="E27" s="57">
        <f t="shared" si="2"/>
        <v>5791.6090017981724</v>
      </c>
      <c r="F27" s="57">
        <f t="shared" si="3"/>
        <v>2942718.9842033829</v>
      </c>
    </row>
    <row r="28" spans="1:6">
      <c r="A28" s="57">
        <v>12</v>
      </c>
      <c r="B28" s="58">
        <f t="shared" si="0"/>
        <v>44927</v>
      </c>
      <c r="C28" s="57">
        <f t="shared" si="4"/>
        <v>74709.305733464949</v>
      </c>
      <c r="D28" s="57">
        <f t="shared" si="1"/>
        <v>69050.230763843065</v>
      </c>
      <c r="E28" s="57">
        <f t="shared" si="2"/>
        <v>5659.07496962189</v>
      </c>
      <c r="F28" s="57">
        <f t="shared" si="3"/>
        <v>2873668.7534395396</v>
      </c>
    </row>
    <row r="29" spans="1:6">
      <c r="A29" s="57">
        <v>13</v>
      </c>
      <c r="B29" s="58">
        <f t="shared" si="0"/>
        <v>44958</v>
      </c>
      <c r="C29" s="57">
        <f t="shared" si="4"/>
        <v>74709.305733464949</v>
      </c>
      <c r="D29" s="57">
        <f t="shared" si="1"/>
        <v>69183.019669158137</v>
      </c>
      <c r="E29" s="57">
        <f t="shared" si="2"/>
        <v>5526.286064306807</v>
      </c>
      <c r="F29" s="57">
        <f t="shared" si="3"/>
        <v>2804485.7337703817</v>
      </c>
    </row>
    <row r="30" spans="1:6">
      <c r="A30" s="57">
        <v>14</v>
      </c>
      <c r="B30" s="58">
        <f t="shared" si="0"/>
        <v>44986</v>
      </c>
      <c r="C30" s="57">
        <f t="shared" si="4"/>
        <v>74709.305733464949</v>
      </c>
      <c r="D30" s="57">
        <f t="shared" si="1"/>
        <v>69316.063937752682</v>
      </c>
      <c r="E30" s="57">
        <f t="shared" si="2"/>
        <v>5393.2417957122725</v>
      </c>
      <c r="F30" s="57">
        <f t="shared" si="3"/>
        <v>2735169.6698326292</v>
      </c>
    </row>
    <row r="31" spans="1:6">
      <c r="A31" s="57">
        <v>15</v>
      </c>
      <c r="B31" s="58">
        <f t="shared" si="0"/>
        <v>45017</v>
      </c>
      <c r="C31" s="57">
        <f t="shared" si="4"/>
        <v>74709.305733464949</v>
      </c>
      <c r="D31" s="57">
        <f t="shared" si="1"/>
        <v>69449.364060709893</v>
      </c>
      <c r="E31" s="57">
        <f t="shared" si="2"/>
        <v>5259.9416727550561</v>
      </c>
      <c r="F31" s="57">
        <f t="shared" si="3"/>
        <v>2665720.3057719194</v>
      </c>
    </row>
    <row r="32" spans="1:6">
      <c r="A32" s="57">
        <v>16</v>
      </c>
      <c r="B32" s="58">
        <f t="shared" si="0"/>
        <v>45047</v>
      </c>
      <c r="C32" s="57">
        <f t="shared" si="4"/>
        <v>74709.305733464949</v>
      </c>
      <c r="D32" s="57">
        <f t="shared" si="1"/>
        <v>69582.92053005741</v>
      </c>
      <c r="E32" s="57">
        <f t="shared" si="2"/>
        <v>5126.385203407538</v>
      </c>
      <c r="F32" s="57">
        <f t="shared" si="3"/>
        <v>2596137.3852418619</v>
      </c>
    </row>
    <row r="33" spans="1:6">
      <c r="A33" s="57">
        <v>17</v>
      </c>
      <c r="B33" s="58">
        <f t="shared" si="0"/>
        <v>45078</v>
      </c>
      <c r="C33" s="57">
        <f t="shared" si="4"/>
        <v>74709.305733464949</v>
      </c>
      <c r="D33" s="57">
        <f t="shared" si="1"/>
        <v>69716.733838769054</v>
      </c>
      <c r="E33" s="57">
        <f t="shared" si="2"/>
        <v>4992.5718946958887</v>
      </c>
      <c r="F33" s="57">
        <f t="shared" si="3"/>
        <v>2526420.6514030928</v>
      </c>
    </row>
    <row r="34" spans="1:6">
      <c r="A34" s="57">
        <v>18</v>
      </c>
      <c r="B34" s="58">
        <f t="shared" si="0"/>
        <v>45108</v>
      </c>
      <c r="C34" s="57">
        <f t="shared" si="4"/>
        <v>74709.305733464949</v>
      </c>
      <c r="D34" s="57">
        <f t="shared" si="1"/>
        <v>69850.804480766688</v>
      </c>
      <c r="E34" s="57">
        <f t="shared" si="2"/>
        <v>4858.5012526982555</v>
      </c>
      <c r="F34" s="57">
        <f t="shared" si="3"/>
        <v>2456569.8469223259</v>
      </c>
    </row>
    <row r="35" spans="1:6">
      <c r="A35" s="57">
        <v>19</v>
      </c>
      <c r="B35" s="58">
        <f t="shared" si="0"/>
        <v>45139</v>
      </c>
      <c r="C35" s="57">
        <f t="shared" si="4"/>
        <v>74709.305733464949</v>
      </c>
      <c r="D35" s="57">
        <f t="shared" si="1"/>
        <v>69985.132950922009</v>
      </c>
      <c r="E35" s="57">
        <f t="shared" si="2"/>
        <v>4724.1727825429343</v>
      </c>
      <c r="F35" s="57">
        <f t="shared" si="3"/>
        <v>2386584.7139714039</v>
      </c>
    </row>
    <row r="36" spans="1:6">
      <c r="A36" s="57">
        <v>20</v>
      </c>
      <c r="B36" s="58">
        <f t="shared" si="0"/>
        <v>45170</v>
      </c>
      <c r="C36" s="57">
        <f t="shared" si="4"/>
        <v>74709.305733464949</v>
      </c>
      <c r="D36" s="57">
        <f t="shared" si="1"/>
        <v>70119.719745058406</v>
      </c>
      <c r="E36" s="57">
        <f t="shared" si="2"/>
        <v>4589.5859884065458</v>
      </c>
      <c r="F36" s="57">
        <f t="shared" si="3"/>
        <v>2316464.9942263453</v>
      </c>
    </row>
    <row r="37" spans="1:6">
      <c r="A37" s="57">
        <v>21</v>
      </c>
      <c r="B37" s="58">
        <f t="shared" si="0"/>
        <v>45200</v>
      </c>
      <c r="C37" s="57">
        <f t="shared" si="4"/>
        <v>74709.305733464949</v>
      </c>
      <c r="D37" s="57">
        <f t="shared" si="1"/>
        <v>70254.565359952743</v>
      </c>
      <c r="E37" s="57">
        <f t="shared" si="2"/>
        <v>4454.7403735122025</v>
      </c>
      <c r="F37" s="57">
        <f t="shared" si="3"/>
        <v>2246210.4288663925</v>
      </c>
    </row>
    <row r="38" spans="1:6">
      <c r="A38" s="57">
        <v>22</v>
      </c>
      <c r="B38" s="58">
        <f t="shared" si="0"/>
        <v>45231</v>
      </c>
      <c r="C38" s="57">
        <f t="shared" si="4"/>
        <v>74709.305733464949</v>
      </c>
      <c r="D38" s="57">
        <f t="shared" si="1"/>
        <v>70389.670293337273</v>
      </c>
      <c r="E38" s="57">
        <f t="shared" si="2"/>
        <v>4319.6354401276776</v>
      </c>
      <c r="F38" s="57">
        <f t="shared" si="3"/>
        <v>2175820.7585730553</v>
      </c>
    </row>
    <row r="39" spans="1:6">
      <c r="A39" s="57">
        <v>23</v>
      </c>
      <c r="B39" s="58">
        <f t="shared" si="0"/>
        <v>45261</v>
      </c>
      <c r="C39" s="57">
        <f t="shared" si="4"/>
        <v>74709.305733464949</v>
      </c>
      <c r="D39" s="57">
        <f t="shared" si="1"/>
        <v>70525.035043901386</v>
      </c>
      <c r="E39" s="57">
        <f t="shared" si="2"/>
        <v>4184.2706895635683</v>
      </c>
      <c r="F39" s="57">
        <f t="shared" si="3"/>
        <v>2105295.723529154</v>
      </c>
    </row>
    <row r="40" spans="1:6">
      <c r="A40" s="57">
        <v>24</v>
      </c>
      <c r="B40" s="58">
        <f t="shared" si="0"/>
        <v>45292</v>
      </c>
      <c r="C40" s="57">
        <f t="shared" si="4"/>
        <v>74709.305733464949</v>
      </c>
      <c r="D40" s="57">
        <f t="shared" si="1"/>
        <v>70660.660111293502</v>
      </c>
      <c r="E40" s="57">
        <f t="shared" si="2"/>
        <v>4048.6456221714502</v>
      </c>
      <c r="F40" s="57">
        <f t="shared" si="3"/>
        <v>2034635.0634178605</v>
      </c>
    </row>
    <row r="41" spans="1:6">
      <c r="A41" s="57">
        <v>25</v>
      </c>
      <c r="B41" s="58">
        <f t="shared" si="0"/>
        <v>45323</v>
      </c>
      <c r="C41" s="57">
        <f t="shared" si="4"/>
        <v>74709.305733464949</v>
      </c>
      <c r="D41" s="57">
        <f t="shared" si="1"/>
        <v>70796.545996122906</v>
      </c>
      <c r="E41" s="57">
        <f t="shared" si="2"/>
        <v>3912.7597373420399</v>
      </c>
      <c r="F41" s="57">
        <f t="shared" si="3"/>
        <v>1963838.5174217375</v>
      </c>
    </row>
    <row r="42" spans="1:6">
      <c r="A42" s="57">
        <v>26</v>
      </c>
      <c r="B42" s="58">
        <f t="shared" si="0"/>
        <v>45352</v>
      </c>
      <c r="C42" s="57">
        <f t="shared" si="4"/>
        <v>74709.305733464949</v>
      </c>
      <c r="D42" s="57">
        <f t="shared" si="1"/>
        <v>70932.693199961606</v>
      </c>
      <c r="E42" s="57">
        <f t="shared" si="2"/>
        <v>3776.6125335033416</v>
      </c>
      <c r="F42" s="57">
        <f t="shared" si="3"/>
        <v>1892905.8242217759</v>
      </c>
    </row>
    <row r="43" spans="1:6">
      <c r="A43" s="57">
        <v>27</v>
      </c>
      <c r="B43" s="58">
        <f t="shared" si="0"/>
        <v>45383</v>
      </c>
      <c r="C43" s="57">
        <f t="shared" si="4"/>
        <v>74709.305733464949</v>
      </c>
      <c r="D43" s="57">
        <f t="shared" si="1"/>
        <v>71069.102225346156</v>
      </c>
      <c r="E43" s="57">
        <f t="shared" si="2"/>
        <v>3640.2035081188001</v>
      </c>
      <c r="F43" s="57">
        <f t="shared" si="3"/>
        <v>1821836.7219964296</v>
      </c>
    </row>
    <row r="44" spans="1:6">
      <c r="A44" s="57">
        <v>28</v>
      </c>
      <c r="B44" s="58">
        <f t="shared" si="0"/>
        <v>45413</v>
      </c>
      <c r="C44" s="57">
        <f t="shared" si="4"/>
        <v>74709.305733464949</v>
      </c>
      <c r="D44" s="57">
        <f t="shared" si="1"/>
        <v>71205.773575779502</v>
      </c>
      <c r="E44" s="57">
        <f t="shared" si="2"/>
        <v>3503.5321576854417</v>
      </c>
      <c r="F44" s="57">
        <f t="shared" si="3"/>
        <v>1750630.9484206501</v>
      </c>
    </row>
    <row r="45" spans="1:6">
      <c r="A45" s="57">
        <v>29</v>
      </c>
      <c r="B45" s="58">
        <f t="shared" si="0"/>
        <v>45444</v>
      </c>
      <c r="C45" s="57">
        <f t="shared" si="4"/>
        <v>74709.305733464949</v>
      </c>
      <c r="D45" s="57">
        <f t="shared" si="1"/>
        <v>71342.707755732932</v>
      </c>
      <c r="E45" s="57">
        <f t="shared" si="2"/>
        <v>3366.5979777320194</v>
      </c>
      <c r="F45" s="57">
        <f t="shared" si="3"/>
        <v>1679288.240664917</v>
      </c>
    </row>
    <row r="46" spans="1:6">
      <c r="A46" s="57">
        <v>30</v>
      </c>
      <c r="B46" s="58">
        <f t="shared" si="0"/>
        <v>45474</v>
      </c>
      <c r="C46" s="57">
        <f t="shared" si="4"/>
        <v>74709.305733464949</v>
      </c>
      <c r="D46" s="57">
        <f t="shared" si="1"/>
        <v>71479.905270647796</v>
      </c>
      <c r="E46" s="57">
        <f t="shared" si="2"/>
        <v>3229.4004628171483</v>
      </c>
      <c r="F46" s="57">
        <f t="shared" si="3"/>
        <v>1607808.3353942693</v>
      </c>
    </row>
    <row r="47" spans="1:6">
      <c r="A47" s="57">
        <v>31</v>
      </c>
      <c r="B47" s="58">
        <f t="shared" si="0"/>
        <v>45505</v>
      </c>
      <c r="C47" s="57">
        <f t="shared" si="4"/>
        <v>74709.305733464949</v>
      </c>
      <c r="D47" s="57">
        <f t="shared" si="1"/>
        <v>71617.36662693751</v>
      </c>
      <c r="E47" s="57">
        <f t="shared" si="2"/>
        <v>3091.9391065274413</v>
      </c>
      <c r="F47" s="57">
        <f t="shared" si="3"/>
        <v>1536190.9687673319</v>
      </c>
    </row>
    <row r="48" spans="1:6">
      <c r="A48" s="57">
        <v>32</v>
      </c>
      <c r="B48" s="58">
        <f t="shared" si="0"/>
        <v>45536</v>
      </c>
      <c r="C48" s="57">
        <f t="shared" si="4"/>
        <v>74709.305733464949</v>
      </c>
      <c r="D48" s="57">
        <f t="shared" si="1"/>
        <v>71755.092331989305</v>
      </c>
      <c r="E48" s="57">
        <f t="shared" si="2"/>
        <v>2954.2134014756384</v>
      </c>
      <c r="F48" s="57">
        <f t="shared" si="3"/>
        <v>1464435.8764353427</v>
      </c>
    </row>
    <row r="49" spans="1:6">
      <c r="A49" s="57">
        <v>33</v>
      </c>
      <c r="B49" s="58">
        <f t="shared" ref="B49:B68" si="5">EDATE($B$7,$B$6*A49)</f>
        <v>45566</v>
      </c>
      <c r="C49" s="57">
        <f t="shared" si="4"/>
        <v>74709.305733464949</v>
      </c>
      <c r="D49" s="57">
        <f t="shared" ref="D49:D68" si="6">C49-E49</f>
        <v>71893.082894166218</v>
      </c>
      <c r="E49" s="57">
        <f t="shared" ref="E49:E68" si="7">F48*$B$9</f>
        <v>2816.2228392987363</v>
      </c>
      <c r="F49" s="57">
        <f t="shared" ref="F49:F68" si="8">F48-D49</f>
        <v>1392542.7935411765</v>
      </c>
    </row>
    <row r="50" spans="1:6">
      <c r="A50" s="57">
        <v>34</v>
      </c>
      <c r="B50" s="58">
        <f t="shared" si="5"/>
        <v>45597</v>
      </c>
      <c r="C50" s="57">
        <f t="shared" ref="C50:C68" si="9">$C$17</f>
        <v>74709.305733464949</v>
      </c>
      <c r="D50" s="57">
        <f t="shared" si="6"/>
        <v>72031.338822808844</v>
      </c>
      <c r="E50" s="57">
        <f t="shared" si="7"/>
        <v>2677.9669106561087</v>
      </c>
      <c r="F50" s="57">
        <f t="shared" si="8"/>
        <v>1320511.4547183677</v>
      </c>
    </row>
    <row r="51" spans="1:6">
      <c r="A51" s="57">
        <v>35</v>
      </c>
      <c r="B51" s="58">
        <f t="shared" si="5"/>
        <v>45627</v>
      </c>
      <c r="C51" s="57">
        <f t="shared" si="9"/>
        <v>74709.305733464949</v>
      </c>
      <c r="D51" s="57">
        <f t="shared" si="6"/>
        <v>72169.860628237322</v>
      </c>
      <c r="E51" s="57">
        <f t="shared" si="7"/>
        <v>2539.4451052276304</v>
      </c>
      <c r="F51" s="57">
        <f t="shared" si="8"/>
        <v>1248341.5940901304</v>
      </c>
    </row>
    <row r="52" spans="1:6">
      <c r="A52" s="57">
        <v>36</v>
      </c>
      <c r="B52" s="58">
        <f t="shared" si="5"/>
        <v>45658</v>
      </c>
      <c r="C52" s="57">
        <f t="shared" si="9"/>
        <v>74709.305733464949</v>
      </c>
      <c r="D52" s="57">
        <f t="shared" si="6"/>
        <v>72308.648821753159</v>
      </c>
      <c r="E52" s="57">
        <f t="shared" si="7"/>
        <v>2400.6569117117892</v>
      </c>
      <c r="F52" s="57">
        <f t="shared" si="8"/>
        <v>1176032.9452683772</v>
      </c>
    </row>
    <row r="53" spans="1:6">
      <c r="A53" s="57">
        <v>37</v>
      </c>
      <c r="B53" s="58">
        <f t="shared" si="5"/>
        <v>45689</v>
      </c>
      <c r="C53" s="57">
        <f t="shared" si="9"/>
        <v>74709.305733464949</v>
      </c>
      <c r="D53" s="57">
        <f t="shared" si="6"/>
        <v>72447.703915641148</v>
      </c>
      <c r="E53" s="57">
        <f t="shared" si="7"/>
        <v>2261.6018178238023</v>
      </c>
      <c r="F53" s="57">
        <f t="shared" si="8"/>
        <v>1103585.241352736</v>
      </c>
    </row>
    <row r="54" spans="1:6">
      <c r="A54" s="57">
        <v>38</v>
      </c>
      <c r="B54" s="58">
        <f t="shared" si="5"/>
        <v>45717</v>
      </c>
      <c r="C54" s="57">
        <f t="shared" si="9"/>
        <v>74709.305733464949</v>
      </c>
      <c r="D54" s="57">
        <f t="shared" si="6"/>
        <v>72587.026423171221</v>
      </c>
      <c r="E54" s="57">
        <f t="shared" si="7"/>
        <v>2122.279310293723</v>
      </c>
      <c r="F54" s="57">
        <f t="shared" si="8"/>
        <v>1030998.2149295649</v>
      </c>
    </row>
    <row r="55" spans="1:6">
      <c r="A55" s="57">
        <v>39</v>
      </c>
      <c r="B55" s="58">
        <f t="shared" si="5"/>
        <v>45748</v>
      </c>
      <c r="C55" s="57">
        <f t="shared" si="9"/>
        <v>74709.305733464949</v>
      </c>
      <c r="D55" s="57">
        <f t="shared" si="6"/>
        <v>72726.616858600406</v>
      </c>
      <c r="E55" s="57">
        <f t="shared" si="7"/>
        <v>1982.6888748645479</v>
      </c>
      <c r="F55" s="57">
        <f t="shared" si="8"/>
        <v>958271.59807096445</v>
      </c>
    </row>
    <row r="56" spans="1:6">
      <c r="A56" s="57">
        <v>40</v>
      </c>
      <c r="B56" s="58">
        <f t="shared" si="5"/>
        <v>45778</v>
      </c>
      <c r="C56" s="57">
        <f t="shared" si="9"/>
        <v>74709.305733464949</v>
      </c>
      <c r="D56" s="57">
        <f t="shared" si="6"/>
        <v>72866.475737174638</v>
      </c>
      <c r="E56" s="57">
        <f t="shared" si="7"/>
        <v>1842.8299962903163</v>
      </c>
      <c r="F56" s="57">
        <f t="shared" si="8"/>
        <v>885405.12233378983</v>
      </c>
    </row>
    <row r="57" spans="1:6">
      <c r="A57" s="57">
        <v>41</v>
      </c>
      <c r="B57" s="58">
        <f t="shared" si="5"/>
        <v>45809</v>
      </c>
      <c r="C57" s="57">
        <f t="shared" si="9"/>
        <v>74709.305733464949</v>
      </c>
      <c r="D57" s="57">
        <f t="shared" si="6"/>
        <v>73006.603575130735</v>
      </c>
      <c r="E57" s="57">
        <f t="shared" si="7"/>
        <v>1702.7021583342114</v>
      </c>
      <c r="F57" s="57">
        <f t="shared" si="8"/>
        <v>812398.51875865913</v>
      </c>
    </row>
    <row r="58" spans="1:6">
      <c r="A58" s="57">
        <v>42</v>
      </c>
      <c r="B58" s="58">
        <f t="shared" si="5"/>
        <v>45839</v>
      </c>
      <c r="C58" s="57">
        <f t="shared" si="9"/>
        <v>74709.305733464949</v>
      </c>
      <c r="D58" s="57">
        <f t="shared" si="6"/>
        <v>73147.000889698291</v>
      </c>
      <c r="E58" s="57">
        <f t="shared" si="7"/>
        <v>1562.3048437666523</v>
      </c>
      <c r="F58" s="57">
        <f t="shared" si="8"/>
        <v>739251.51786896086</v>
      </c>
    </row>
    <row r="59" spans="1:6">
      <c r="A59" s="57">
        <v>43</v>
      </c>
      <c r="B59" s="58">
        <f t="shared" si="5"/>
        <v>45870</v>
      </c>
      <c r="C59" s="57">
        <f t="shared" si="9"/>
        <v>74709.305733464949</v>
      </c>
      <c r="D59" s="57">
        <f t="shared" si="6"/>
        <v>73287.668199101565</v>
      </c>
      <c r="E59" s="57">
        <f t="shared" si="7"/>
        <v>1421.6375343633863</v>
      </c>
      <c r="F59" s="57">
        <f t="shared" si="8"/>
        <v>665963.84966985928</v>
      </c>
    </row>
    <row r="60" spans="1:6">
      <c r="A60" s="57">
        <v>44</v>
      </c>
      <c r="B60" s="58">
        <f t="shared" si="5"/>
        <v>45901</v>
      </c>
      <c r="C60" s="57">
        <f t="shared" si="9"/>
        <v>74709.305733464949</v>
      </c>
      <c r="D60" s="57">
        <f t="shared" si="6"/>
        <v>73428.606022561376</v>
      </c>
      <c r="E60" s="57">
        <f t="shared" si="7"/>
        <v>1280.6997109035756</v>
      </c>
      <c r="F60" s="57">
        <f t="shared" si="8"/>
        <v>592535.24364729784</v>
      </c>
    </row>
    <row r="61" spans="1:6">
      <c r="A61" s="57">
        <v>45</v>
      </c>
      <c r="B61" s="58">
        <f t="shared" si="5"/>
        <v>45931</v>
      </c>
      <c r="C61" s="57">
        <f t="shared" si="9"/>
        <v>74709.305733464949</v>
      </c>
      <c r="D61" s="57">
        <f t="shared" si="6"/>
        <v>73569.814880297068</v>
      </c>
      <c r="E61" s="57">
        <f t="shared" si="7"/>
        <v>1139.4908531678805</v>
      </c>
      <c r="F61" s="57">
        <f t="shared" si="8"/>
        <v>518965.42876700079</v>
      </c>
    </row>
    <row r="62" spans="1:6">
      <c r="A62" s="57">
        <v>46</v>
      </c>
      <c r="B62" s="58">
        <f t="shared" si="5"/>
        <v>45962</v>
      </c>
      <c r="C62" s="57">
        <f t="shared" si="9"/>
        <v>74709.305733464949</v>
      </c>
      <c r="D62" s="57">
        <f t="shared" si="6"/>
        <v>73711.295293528412</v>
      </c>
      <c r="E62" s="57">
        <f t="shared" si="7"/>
        <v>998.01043993654002</v>
      </c>
      <c r="F62" s="57">
        <f t="shared" si="8"/>
        <v>445254.13347347238</v>
      </c>
    </row>
    <row r="63" spans="1:6">
      <c r="A63" s="57">
        <v>47</v>
      </c>
      <c r="B63" s="58">
        <f t="shared" si="5"/>
        <v>45992</v>
      </c>
      <c r="C63" s="57">
        <f t="shared" si="9"/>
        <v>74709.305733464949</v>
      </c>
      <c r="D63" s="57">
        <f t="shared" si="6"/>
        <v>73853.047784477501</v>
      </c>
      <c r="E63" s="57">
        <f t="shared" si="7"/>
        <v>856.25794898744698</v>
      </c>
      <c r="F63" s="57">
        <f t="shared" si="8"/>
        <v>371401.08568899485</v>
      </c>
    </row>
    <row r="64" spans="1:6">
      <c r="A64" s="57">
        <v>48</v>
      </c>
      <c r="B64" s="58">
        <f t="shared" si="5"/>
        <v>46023</v>
      </c>
      <c r="C64" s="57">
        <f t="shared" si="9"/>
        <v>74709.305733464949</v>
      </c>
      <c r="D64" s="57">
        <f t="shared" si="6"/>
        <v>73995.07287637073</v>
      </c>
      <c r="E64" s="57">
        <f t="shared" si="7"/>
        <v>714.23285709422089</v>
      </c>
      <c r="F64" s="57">
        <f t="shared" si="8"/>
        <v>297406.0128126241</v>
      </c>
    </row>
    <row r="65" spans="1:6">
      <c r="A65" s="57">
        <v>49</v>
      </c>
      <c r="B65" s="58">
        <f t="shared" si="5"/>
        <v>46054</v>
      </c>
      <c r="C65" s="57">
        <f t="shared" si="9"/>
        <v>74709.305733464949</v>
      </c>
      <c r="D65" s="57">
        <f t="shared" si="6"/>
        <v>74137.37109344067</v>
      </c>
      <c r="E65" s="57">
        <f t="shared" si="7"/>
        <v>571.9346400242772</v>
      </c>
      <c r="F65" s="57">
        <f t="shared" si="8"/>
        <v>223268.64171918342</v>
      </c>
    </row>
    <row r="66" spans="1:6">
      <c r="A66" s="57">
        <v>50</v>
      </c>
      <c r="B66" s="58">
        <f t="shared" si="5"/>
        <v>46082</v>
      </c>
      <c r="C66" s="57">
        <f t="shared" si="9"/>
        <v>74709.305733464949</v>
      </c>
      <c r="D66" s="57">
        <f t="shared" si="6"/>
        <v>74279.942960928063</v>
      </c>
      <c r="E66" s="57">
        <f t="shared" si="7"/>
        <v>429.36277253689121</v>
      </c>
      <c r="F66" s="57">
        <f t="shared" si="8"/>
        <v>148988.69875825534</v>
      </c>
    </row>
    <row r="67" spans="1:6">
      <c r="A67" s="57">
        <v>51</v>
      </c>
      <c r="B67" s="58">
        <f t="shared" si="5"/>
        <v>46113</v>
      </c>
      <c r="C67" s="57">
        <f t="shared" si="9"/>
        <v>74709.305733464949</v>
      </c>
      <c r="D67" s="57">
        <f t="shared" si="6"/>
        <v>74422.789005083687</v>
      </c>
      <c r="E67" s="57">
        <f t="shared" si="7"/>
        <v>286.51672838126029</v>
      </c>
      <c r="F67" s="57">
        <f t="shared" si="8"/>
        <v>74565.909753171654</v>
      </c>
    </row>
    <row r="68" spans="1:6">
      <c r="A68" s="57">
        <v>52</v>
      </c>
      <c r="B68" s="58">
        <f t="shared" si="5"/>
        <v>46143</v>
      </c>
      <c r="C68" s="57">
        <f t="shared" si="9"/>
        <v>74709.305733464949</v>
      </c>
      <c r="D68" s="57">
        <f t="shared" si="6"/>
        <v>74565.909753170388</v>
      </c>
      <c r="E68" s="57">
        <f t="shared" si="7"/>
        <v>143.39598029456087</v>
      </c>
      <c r="F68" s="57">
        <f t="shared" si="8"/>
        <v>1.2660166248679161E-9</v>
      </c>
    </row>
    <row r="69" spans="1:6">
      <c r="A69" s="57">
        <v>53</v>
      </c>
      <c r="B69" s="58">
        <f t="shared" ref="B69:B76" si="10">EDATE($B$7,$B$6*A69)</f>
        <v>46174</v>
      </c>
      <c r="C69" s="57">
        <f t="shared" ref="C69:C76" si="11">$C$17</f>
        <v>74709.305733464949</v>
      </c>
      <c r="D69" s="57">
        <f t="shared" ref="D69:D76" si="12">C69-E69</f>
        <v>74709.305733464949</v>
      </c>
      <c r="E69" s="57">
        <f t="shared" ref="E69:E76" si="13">F68*$B$9</f>
        <v>2.4346473555152235E-12</v>
      </c>
      <c r="F69" s="57">
        <f t="shared" ref="F69:F76" si="14">F68-D69</f>
        <v>-74709.305733463683</v>
      </c>
    </row>
    <row r="70" spans="1:6">
      <c r="A70" s="57">
        <v>54</v>
      </c>
      <c r="B70" s="58">
        <f t="shared" si="10"/>
        <v>46204</v>
      </c>
      <c r="C70" s="57">
        <f t="shared" si="11"/>
        <v>74709.305733464949</v>
      </c>
      <c r="D70" s="57">
        <f t="shared" si="12"/>
        <v>74852.977475260079</v>
      </c>
      <c r="E70" s="57">
        <f t="shared" si="13"/>
        <v>-143.67174179512247</v>
      </c>
      <c r="F70" s="57">
        <f t="shared" si="14"/>
        <v>-149562.28320872376</v>
      </c>
    </row>
    <row r="71" spans="1:6">
      <c r="A71" s="57">
        <v>55</v>
      </c>
      <c r="B71" s="58">
        <f t="shared" si="10"/>
        <v>46235</v>
      </c>
      <c r="C71" s="57">
        <f t="shared" si="11"/>
        <v>74709.305733464949</v>
      </c>
      <c r="D71" s="57">
        <f t="shared" si="12"/>
        <v>74996.925508866334</v>
      </c>
      <c r="E71" s="57">
        <f t="shared" si="13"/>
        <v>-287.61977540139185</v>
      </c>
      <c r="F71" s="57">
        <f t="shared" si="14"/>
        <v>-224559.20871759008</v>
      </c>
    </row>
    <row r="72" spans="1:6">
      <c r="A72" s="57">
        <v>56</v>
      </c>
      <c r="B72" s="58">
        <f t="shared" si="10"/>
        <v>46266</v>
      </c>
      <c r="C72" s="57">
        <f t="shared" si="11"/>
        <v>74709.305733464949</v>
      </c>
      <c r="D72" s="57">
        <f t="shared" si="12"/>
        <v>75141.150365614158</v>
      </c>
      <c r="E72" s="57">
        <f t="shared" si="13"/>
        <v>-431.84463214921169</v>
      </c>
      <c r="F72" s="57">
        <f t="shared" si="14"/>
        <v>-299700.35908320424</v>
      </c>
    </row>
    <row r="73" spans="1:6">
      <c r="A73" s="57">
        <v>57</v>
      </c>
      <c r="B73" s="58">
        <f t="shared" si="10"/>
        <v>46296</v>
      </c>
      <c r="C73" s="57">
        <f t="shared" si="11"/>
        <v>74709.305733464949</v>
      </c>
      <c r="D73" s="57">
        <f t="shared" si="12"/>
        <v>75285.652577855726</v>
      </c>
      <c r="E73" s="57">
        <f t="shared" si="13"/>
        <v>-576.34684439077739</v>
      </c>
      <c r="F73" s="57">
        <f t="shared" si="14"/>
        <v>-374986.01166105998</v>
      </c>
    </row>
    <row r="74" spans="1:6">
      <c r="A74" s="57">
        <v>58</v>
      </c>
      <c r="B74" s="58">
        <f t="shared" si="10"/>
        <v>46327</v>
      </c>
      <c r="C74" s="57">
        <f t="shared" si="11"/>
        <v>74709.305733464949</v>
      </c>
      <c r="D74" s="57">
        <f t="shared" si="12"/>
        <v>75430.432678966987</v>
      </c>
      <c r="E74" s="57">
        <f t="shared" si="13"/>
        <v>-721.12694550203844</v>
      </c>
      <c r="F74" s="57">
        <f t="shared" si="14"/>
        <v>-450416.44434002694</v>
      </c>
    </row>
    <row r="75" spans="1:6">
      <c r="A75" s="57">
        <v>59</v>
      </c>
      <c r="B75" s="58">
        <f t="shared" si="10"/>
        <v>46357</v>
      </c>
      <c r="C75" s="57">
        <f t="shared" si="11"/>
        <v>74709.305733464949</v>
      </c>
      <c r="D75" s="57">
        <f t="shared" si="12"/>
        <v>75575.491203349622</v>
      </c>
      <c r="E75" s="57">
        <f t="shared" si="13"/>
        <v>-866.18546988466721</v>
      </c>
      <c r="F75" s="57">
        <f t="shared" si="14"/>
        <v>-525991.9355433766</v>
      </c>
    </row>
    <row r="76" spans="1:6">
      <c r="A76" s="57">
        <v>60</v>
      </c>
      <c r="B76" s="58">
        <f t="shared" si="10"/>
        <v>46388</v>
      </c>
      <c r="C76" s="57">
        <f t="shared" si="11"/>
        <v>74709.305733464949</v>
      </c>
      <c r="D76" s="57">
        <f t="shared" si="12"/>
        <v>75720.828686432986</v>
      </c>
      <c r="E76" s="57">
        <f t="shared" si="13"/>
        <v>-1011.522952968032</v>
      </c>
      <c r="F76" s="57">
        <f t="shared" si="14"/>
        <v>-601712.76422980963</v>
      </c>
    </row>
    <row r="78" spans="1:6">
      <c r="A78" s="61" t="s">
        <v>73</v>
      </c>
      <c r="B78" s="61">
        <v>1</v>
      </c>
      <c r="C78" s="61" t="s">
        <v>72</v>
      </c>
      <c r="D78" s="65" t="s">
        <v>71</v>
      </c>
      <c r="E78" s="60">
        <f>SUM(E82:E93)</f>
        <v>69363.991488256084</v>
      </c>
    </row>
    <row r="79" spans="1:6">
      <c r="A79" s="61" t="s">
        <v>64</v>
      </c>
      <c r="B79" s="61">
        <f>PMT(B9,B10,B11,B12,B78)</f>
        <v>74565.909753170388</v>
      </c>
      <c r="C79" s="66"/>
      <c r="D79" s="65" t="s">
        <v>70</v>
      </c>
      <c r="E79" s="64">
        <f>F81+E78</f>
        <v>3762943.991488256</v>
      </c>
    </row>
    <row r="80" spans="1:6">
      <c r="A80" s="60"/>
      <c r="B80" s="60"/>
      <c r="C80" s="60"/>
      <c r="D80" s="60"/>
      <c r="F80" s="59" t="s">
        <v>63</v>
      </c>
    </row>
    <row r="81" spans="1:6">
      <c r="A81" s="59" t="s">
        <v>62</v>
      </c>
      <c r="B81" s="59" t="s">
        <v>61</v>
      </c>
      <c r="C81" s="59" t="s">
        <v>60</v>
      </c>
      <c r="D81" s="59" t="s">
        <v>59</v>
      </c>
      <c r="E81" s="59" t="s">
        <v>58</v>
      </c>
      <c r="F81" s="59">
        <f>B3</f>
        <v>3693580</v>
      </c>
    </row>
    <row r="82" spans="1:6">
      <c r="A82" s="57">
        <v>1</v>
      </c>
      <c r="B82" s="58">
        <f t="shared" ref="B82:B93" si="15">EDATE($B$7,$B$6*A82)</f>
        <v>44593</v>
      </c>
      <c r="C82" s="57">
        <f>B79</f>
        <v>74565.909753170388</v>
      </c>
      <c r="D82" s="57">
        <f t="shared" ref="D82:D93" si="16">C82-E82</f>
        <v>74565.909753170388</v>
      </c>
      <c r="E82" s="57">
        <v>0</v>
      </c>
      <c r="F82" s="57">
        <f t="shared" ref="F82:F93" si="17">F81-D82</f>
        <v>3619014.0902468297</v>
      </c>
    </row>
    <row r="83" spans="1:6">
      <c r="A83" s="57">
        <v>2</v>
      </c>
      <c r="B83" s="58">
        <f t="shared" si="15"/>
        <v>44621</v>
      </c>
      <c r="C83" s="57">
        <f t="shared" ref="C83:C93" si="18">$C$82</f>
        <v>74565.909753170388</v>
      </c>
      <c r="D83" s="57">
        <f t="shared" si="16"/>
        <v>67606.267271926481</v>
      </c>
      <c r="E83" s="57">
        <f t="shared" ref="E83:E93" si="19">F82*$B$9</f>
        <v>6959.6424812439036</v>
      </c>
      <c r="F83" s="57">
        <f t="shared" si="17"/>
        <v>3551407.822974903</v>
      </c>
    </row>
    <row r="84" spans="1:6">
      <c r="A84" s="57">
        <v>3</v>
      </c>
      <c r="B84" s="58">
        <f t="shared" si="15"/>
        <v>44652</v>
      </c>
      <c r="C84" s="57">
        <f t="shared" si="18"/>
        <v>74565.909753170388</v>
      </c>
      <c r="D84" s="57">
        <f t="shared" si="16"/>
        <v>67736.279324372503</v>
      </c>
      <c r="E84" s="57">
        <f t="shared" si="19"/>
        <v>6829.630428797891</v>
      </c>
      <c r="F84" s="57">
        <f t="shared" si="17"/>
        <v>3483671.5436505307</v>
      </c>
    </row>
    <row r="85" spans="1:6">
      <c r="A85" s="57">
        <v>4</v>
      </c>
      <c r="B85" s="58">
        <f t="shared" si="15"/>
        <v>44682</v>
      </c>
      <c r="C85" s="57">
        <f t="shared" si="18"/>
        <v>74565.909753170388</v>
      </c>
      <c r="D85" s="57">
        <f t="shared" si="16"/>
        <v>67866.541399996291</v>
      </c>
      <c r="E85" s="57">
        <f t="shared" si="19"/>
        <v>6699.368353174098</v>
      </c>
      <c r="F85" s="57">
        <f t="shared" si="17"/>
        <v>3415805.0022505345</v>
      </c>
    </row>
    <row r="86" spans="1:6">
      <c r="A86" s="57">
        <v>5</v>
      </c>
      <c r="B86" s="58">
        <f t="shared" si="15"/>
        <v>44713</v>
      </c>
      <c r="C86" s="57">
        <f t="shared" si="18"/>
        <v>74565.909753170388</v>
      </c>
      <c r="D86" s="57">
        <f t="shared" si="16"/>
        <v>67997.053979611665</v>
      </c>
      <c r="E86" s="57">
        <f t="shared" si="19"/>
        <v>6568.8557735587201</v>
      </c>
      <c r="F86" s="57">
        <f t="shared" si="17"/>
        <v>3347807.948270923</v>
      </c>
    </row>
    <row r="87" spans="1:6">
      <c r="A87" s="57">
        <v>6</v>
      </c>
      <c r="B87" s="58">
        <f t="shared" si="15"/>
        <v>44743</v>
      </c>
      <c r="C87" s="57">
        <f t="shared" si="18"/>
        <v>74565.909753170388</v>
      </c>
      <c r="D87" s="57">
        <f t="shared" si="16"/>
        <v>68127.81754495707</v>
      </c>
      <c r="E87" s="57">
        <f t="shared" si="19"/>
        <v>6438.0922082133138</v>
      </c>
      <c r="F87" s="57">
        <f t="shared" si="17"/>
        <v>3279680.1307259658</v>
      </c>
    </row>
    <row r="88" spans="1:6">
      <c r="A88" s="57">
        <v>7</v>
      </c>
      <c r="B88" s="58">
        <f t="shared" si="15"/>
        <v>44774</v>
      </c>
      <c r="C88" s="57">
        <f t="shared" si="18"/>
        <v>74565.909753170388</v>
      </c>
      <c r="D88" s="57">
        <f t="shared" si="16"/>
        <v>68258.832578697373</v>
      </c>
      <c r="E88" s="57">
        <f t="shared" si="19"/>
        <v>6307.0771744730118</v>
      </c>
      <c r="F88" s="57">
        <f t="shared" si="17"/>
        <v>3211421.2981472686</v>
      </c>
    </row>
    <row r="89" spans="1:6">
      <c r="A89" s="57">
        <v>8</v>
      </c>
      <c r="B89" s="58">
        <f t="shared" si="15"/>
        <v>44805</v>
      </c>
      <c r="C89" s="57">
        <f t="shared" si="18"/>
        <v>74565.909753170388</v>
      </c>
      <c r="D89" s="57">
        <f t="shared" si="16"/>
        <v>68390.099564425647</v>
      </c>
      <c r="E89" s="57">
        <f t="shared" si="19"/>
        <v>6175.8101887447474</v>
      </c>
      <c r="F89" s="57">
        <f t="shared" si="17"/>
        <v>3143031.1985828429</v>
      </c>
    </row>
    <row r="90" spans="1:6">
      <c r="A90" s="57">
        <v>9</v>
      </c>
      <c r="B90" s="58">
        <f t="shared" si="15"/>
        <v>44835</v>
      </c>
      <c r="C90" s="57">
        <f t="shared" si="18"/>
        <v>74565.909753170388</v>
      </c>
      <c r="D90" s="57">
        <f t="shared" si="16"/>
        <v>68521.618986664922</v>
      </c>
      <c r="E90" s="57">
        <f t="shared" si="19"/>
        <v>6044.2907665054672</v>
      </c>
      <c r="F90" s="57">
        <f t="shared" si="17"/>
        <v>3074509.5795961781</v>
      </c>
    </row>
    <row r="91" spans="1:6">
      <c r="A91" s="57">
        <v>10</v>
      </c>
      <c r="B91" s="58">
        <f t="shared" si="15"/>
        <v>44866</v>
      </c>
      <c r="C91" s="57">
        <f t="shared" si="18"/>
        <v>74565.909753170388</v>
      </c>
      <c r="D91" s="57">
        <f t="shared" si="16"/>
        <v>68653.391330870043</v>
      </c>
      <c r="E91" s="57">
        <f t="shared" si="19"/>
        <v>5912.5184223003425</v>
      </c>
      <c r="F91" s="57">
        <f t="shared" si="17"/>
        <v>3005856.1882653083</v>
      </c>
    </row>
    <row r="92" spans="1:6">
      <c r="A92" s="57">
        <v>11</v>
      </c>
      <c r="B92" s="58">
        <f t="shared" si="15"/>
        <v>44896</v>
      </c>
      <c r="C92" s="57">
        <f t="shared" si="18"/>
        <v>74565.909753170388</v>
      </c>
      <c r="D92" s="57">
        <f t="shared" si="16"/>
        <v>68785.417083429405</v>
      </c>
      <c r="E92" s="57">
        <f t="shared" si="19"/>
        <v>5780.4926697409774</v>
      </c>
      <c r="F92" s="57">
        <f t="shared" si="17"/>
        <v>2937070.7711818786</v>
      </c>
    </row>
    <row r="93" spans="1:6">
      <c r="A93" s="57">
        <v>12</v>
      </c>
      <c r="B93" s="58">
        <f t="shared" si="15"/>
        <v>44927</v>
      </c>
      <c r="C93" s="57">
        <f t="shared" si="18"/>
        <v>74565.909753170388</v>
      </c>
      <c r="D93" s="57">
        <f t="shared" si="16"/>
        <v>68917.696731666772</v>
      </c>
      <c r="E93" s="57">
        <f t="shared" si="19"/>
        <v>5648.2130215036132</v>
      </c>
      <c r="F93" s="57">
        <f t="shared" si="17"/>
        <v>2868153.0744502121</v>
      </c>
    </row>
    <row r="94" spans="1:6">
      <c r="A94" s="57">
        <v>13</v>
      </c>
      <c r="B94" s="58">
        <f t="shared" ref="B94:B141" si="20">EDATE($B$7,$B$6*A94)</f>
        <v>44958</v>
      </c>
      <c r="C94" s="57">
        <f t="shared" ref="C94:C141" si="21">$C$82</f>
        <v>74565.909753170388</v>
      </c>
      <c r="D94" s="57">
        <f t="shared" ref="D94:D141" si="22">C94-E94</f>
        <v>69050.23076384305</v>
      </c>
      <c r="E94" s="57">
        <f t="shared" ref="E94:E141" si="23">F93*$B$9</f>
        <v>5515.6789893273308</v>
      </c>
      <c r="F94" s="57">
        <f t="shared" ref="F94:F141" si="24">F93-D94</f>
        <v>2799102.8436863692</v>
      </c>
    </row>
    <row r="95" spans="1:6">
      <c r="A95" s="57">
        <v>14</v>
      </c>
      <c r="B95" s="58">
        <f t="shared" si="20"/>
        <v>44986</v>
      </c>
      <c r="C95" s="57">
        <f t="shared" si="21"/>
        <v>74565.909753170388</v>
      </c>
      <c r="D95" s="57">
        <f t="shared" si="22"/>
        <v>69183.019669158137</v>
      </c>
      <c r="E95" s="57">
        <f t="shared" si="23"/>
        <v>5382.8900840122487</v>
      </c>
      <c r="F95" s="57">
        <f t="shared" si="24"/>
        <v>2729919.8240172113</v>
      </c>
    </row>
    <row r="96" spans="1:6">
      <c r="A96" s="57">
        <v>15</v>
      </c>
      <c r="B96" s="58">
        <f t="shared" si="20"/>
        <v>45017</v>
      </c>
      <c r="C96" s="57">
        <f t="shared" si="21"/>
        <v>74565.909753170388</v>
      </c>
      <c r="D96" s="57">
        <f t="shared" si="22"/>
        <v>69316.063937752668</v>
      </c>
      <c r="E96" s="57">
        <f t="shared" si="23"/>
        <v>5249.8458154177142</v>
      </c>
      <c r="F96" s="57">
        <f t="shared" si="24"/>
        <v>2660603.7600794588</v>
      </c>
    </row>
    <row r="97" spans="1:6">
      <c r="A97" s="57">
        <v>16</v>
      </c>
      <c r="B97" s="58">
        <f t="shared" si="20"/>
        <v>45047</v>
      </c>
      <c r="C97" s="57">
        <f t="shared" si="21"/>
        <v>74565.909753170388</v>
      </c>
      <c r="D97" s="57">
        <f t="shared" si="22"/>
        <v>69449.364060709893</v>
      </c>
      <c r="E97" s="57">
        <f t="shared" si="23"/>
        <v>5116.5456924604978</v>
      </c>
      <c r="F97" s="57">
        <f t="shared" si="24"/>
        <v>2591154.3960187491</v>
      </c>
    </row>
    <row r="98" spans="1:6">
      <c r="A98" s="57">
        <v>17</v>
      </c>
      <c r="B98" s="58">
        <f t="shared" si="20"/>
        <v>45078</v>
      </c>
      <c r="C98" s="57">
        <f t="shared" si="21"/>
        <v>74565.909753170388</v>
      </c>
      <c r="D98" s="57">
        <f t="shared" si="22"/>
        <v>69582.92053005741</v>
      </c>
      <c r="E98" s="57">
        <f t="shared" si="23"/>
        <v>4982.9892231129797</v>
      </c>
      <c r="F98" s="57">
        <f t="shared" si="24"/>
        <v>2521571.4754886916</v>
      </c>
    </row>
    <row r="99" spans="1:6">
      <c r="A99" s="57">
        <v>18</v>
      </c>
      <c r="B99" s="58">
        <f t="shared" si="20"/>
        <v>45108</v>
      </c>
      <c r="C99" s="57">
        <f t="shared" si="21"/>
        <v>74565.909753170388</v>
      </c>
      <c r="D99" s="57">
        <f t="shared" si="22"/>
        <v>69716.733838769054</v>
      </c>
      <c r="E99" s="57">
        <f t="shared" si="23"/>
        <v>4849.1759144013304</v>
      </c>
      <c r="F99" s="57">
        <f t="shared" si="24"/>
        <v>2451854.7416499224</v>
      </c>
    </row>
    <row r="100" spans="1:6">
      <c r="A100" s="57">
        <v>19</v>
      </c>
      <c r="B100" s="58">
        <f t="shared" si="20"/>
        <v>45139</v>
      </c>
      <c r="C100" s="57">
        <f t="shared" si="21"/>
        <v>74565.909753170388</v>
      </c>
      <c r="D100" s="57">
        <f t="shared" si="22"/>
        <v>69850.804480766688</v>
      </c>
      <c r="E100" s="57">
        <f t="shared" si="23"/>
        <v>4715.1052724036972</v>
      </c>
      <c r="F100" s="57">
        <f t="shared" si="24"/>
        <v>2382003.9371691556</v>
      </c>
    </row>
    <row r="101" spans="1:6">
      <c r="A101" s="57">
        <v>20</v>
      </c>
      <c r="B101" s="58">
        <f t="shared" si="20"/>
        <v>45170</v>
      </c>
      <c r="C101" s="57">
        <f t="shared" si="21"/>
        <v>74565.909753170388</v>
      </c>
      <c r="D101" s="57">
        <f t="shared" si="22"/>
        <v>69985.132950922009</v>
      </c>
      <c r="E101" s="57">
        <f t="shared" si="23"/>
        <v>4580.776802248376</v>
      </c>
      <c r="F101" s="57">
        <f t="shared" si="24"/>
        <v>2312018.8042182336</v>
      </c>
    </row>
    <row r="102" spans="1:6">
      <c r="A102" s="57">
        <v>21</v>
      </c>
      <c r="B102" s="58">
        <f t="shared" si="20"/>
        <v>45200</v>
      </c>
      <c r="C102" s="57">
        <f t="shared" si="21"/>
        <v>74565.909753170388</v>
      </c>
      <c r="D102" s="57">
        <f t="shared" si="22"/>
        <v>70119.719745058406</v>
      </c>
      <c r="E102" s="57">
        <f t="shared" si="23"/>
        <v>4446.1900081119875</v>
      </c>
      <c r="F102" s="57">
        <f t="shared" si="24"/>
        <v>2241899.084473175</v>
      </c>
    </row>
    <row r="103" spans="1:6">
      <c r="A103" s="57">
        <v>22</v>
      </c>
      <c r="B103" s="58">
        <f t="shared" si="20"/>
        <v>45231</v>
      </c>
      <c r="C103" s="57">
        <f t="shared" si="21"/>
        <v>74565.909753170388</v>
      </c>
      <c r="D103" s="57">
        <f t="shared" si="22"/>
        <v>70254.565359952743</v>
      </c>
      <c r="E103" s="57">
        <f t="shared" si="23"/>
        <v>4311.3443932176442</v>
      </c>
      <c r="F103" s="57">
        <f t="shared" si="24"/>
        <v>2171644.5191132221</v>
      </c>
    </row>
    <row r="104" spans="1:6">
      <c r="A104" s="57">
        <v>23</v>
      </c>
      <c r="B104" s="58">
        <f t="shared" si="20"/>
        <v>45261</v>
      </c>
      <c r="C104" s="57">
        <f t="shared" si="21"/>
        <v>74565.909753170388</v>
      </c>
      <c r="D104" s="57">
        <f t="shared" si="22"/>
        <v>70389.670293337273</v>
      </c>
      <c r="E104" s="57">
        <f t="shared" si="23"/>
        <v>4176.2394598331193</v>
      </c>
      <c r="F104" s="57">
        <f t="shared" si="24"/>
        <v>2101254.8488198849</v>
      </c>
    </row>
    <row r="105" spans="1:6">
      <c r="A105" s="57">
        <v>24</v>
      </c>
      <c r="B105" s="58">
        <f t="shared" si="20"/>
        <v>45292</v>
      </c>
      <c r="C105" s="57">
        <f t="shared" si="21"/>
        <v>74565.909753170388</v>
      </c>
      <c r="D105" s="57">
        <f t="shared" si="22"/>
        <v>70525.035043901386</v>
      </c>
      <c r="E105" s="57">
        <f t="shared" si="23"/>
        <v>4040.8747092690096</v>
      </c>
      <c r="F105" s="57">
        <f t="shared" si="24"/>
        <v>2030729.8137759836</v>
      </c>
    </row>
    <row r="106" spans="1:6">
      <c r="A106" s="57">
        <v>25</v>
      </c>
      <c r="B106" s="58">
        <f t="shared" si="20"/>
        <v>45323</v>
      </c>
      <c r="C106" s="57">
        <f t="shared" si="21"/>
        <v>74565.909753170388</v>
      </c>
      <c r="D106" s="57">
        <f t="shared" si="22"/>
        <v>70660.660111293502</v>
      </c>
      <c r="E106" s="57">
        <f t="shared" si="23"/>
        <v>3905.2496418768919</v>
      </c>
      <c r="F106" s="57">
        <f t="shared" si="24"/>
        <v>1960069.1536646902</v>
      </c>
    </row>
    <row r="107" spans="1:6">
      <c r="A107" s="57">
        <v>26</v>
      </c>
      <c r="B107" s="58">
        <f t="shared" si="20"/>
        <v>45352</v>
      </c>
      <c r="C107" s="57">
        <f t="shared" si="21"/>
        <v>74565.909753170388</v>
      </c>
      <c r="D107" s="57">
        <f t="shared" si="22"/>
        <v>70796.545996122906</v>
      </c>
      <c r="E107" s="57">
        <f t="shared" si="23"/>
        <v>3769.3637570474812</v>
      </c>
      <c r="F107" s="57">
        <f t="shared" si="24"/>
        <v>1889272.6076685672</v>
      </c>
    </row>
    <row r="108" spans="1:6">
      <c r="A108" s="57">
        <v>27</v>
      </c>
      <c r="B108" s="58">
        <f t="shared" si="20"/>
        <v>45383</v>
      </c>
      <c r="C108" s="57">
        <f t="shared" si="21"/>
        <v>74565.909753170388</v>
      </c>
      <c r="D108" s="57">
        <f t="shared" si="22"/>
        <v>70932.693199961606</v>
      </c>
      <c r="E108" s="57">
        <f t="shared" si="23"/>
        <v>3633.2165532087834</v>
      </c>
      <c r="F108" s="57">
        <f t="shared" si="24"/>
        <v>1818339.9144686055</v>
      </c>
    </row>
    <row r="109" spans="1:6">
      <c r="A109" s="57">
        <v>28</v>
      </c>
      <c r="B109" s="58">
        <f t="shared" si="20"/>
        <v>45413</v>
      </c>
      <c r="C109" s="57">
        <f t="shared" si="21"/>
        <v>74565.909753170388</v>
      </c>
      <c r="D109" s="57">
        <f t="shared" si="22"/>
        <v>71069.102225346141</v>
      </c>
      <c r="E109" s="57">
        <f t="shared" si="23"/>
        <v>3496.8075278242418</v>
      </c>
      <c r="F109" s="57">
        <f t="shared" si="24"/>
        <v>1747270.8122432595</v>
      </c>
    </row>
    <row r="110" spans="1:6">
      <c r="A110" s="57">
        <v>29</v>
      </c>
      <c r="B110" s="58">
        <f t="shared" si="20"/>
        <v>45444</v>
      </c>
      <c r="C110" s="57">
        <f t="shared" si="21"/>
        <v>74565.909753170388</v>
      </c>
      <c r="D110" s="57">
        <f t="shared" si="22"/>
        <v>71205.773575779502</v>
      </c>
      <c r="E110" s="57">
        <f t="shared" si="23"/>
        <v>3360.1361773908839</v>
      </c>
      <c r="F110" s="57">
        <f t="shared" si="24"/>
        <v>1676065.03866748</v>
      </c>
    </row>
    <row r="111" spans="1:6">
      <c r="A111" s="57">
        <v>30</v>
      </c>
      <c r="B111" s="58">
        <f t="shared" si="20"/>
        <v>45474</v>
      </c>
      <c r="C111" s="57">
        <f t="shared" si="21"/>
        <v>74565.909753170388</v>
      </c>
      <c r="D111" s="57">
        <f t="shared" si="22"/>
        <v>71342.707755732932</v>
      </c>
      <c r="E111" s="57">
        <f t="shared" si="23"/>
        <v>3223.2019974374616</v>
      </c>
      <c r="F111" s="57">
        <f t="shared" si="24"/>
        <v>1604722.3309117472</v>
      </c>
    </row>
    <row r="112" spans="1:6">
      <c r="A112" s="57">
        <v>31</v>
      </c>
      <c r="B112" s="58">
        <f t="shared" si="20"/>
        <v>45505</v>
      </c>
      <c r="C112" s="57">
        <f t="shared" si="21"/>
        <v>74565.909753170388</v>
      </c>
      <c r="D112" s="57">
        <f t="shared" si="22"/>
        <v>71479.905270647796</v>
      </c>
      <c r="E112" s="57">
        <f t="shared" si="23"/>
        <v>3086.0044825225909</v>
      </c>
      <c r="F112" s="57">
        <f t="shared" si="24"/>
        <v>1533242.4256410995</v>
      </c>
    </row>
    <row r="113" spans="1:6">
      <c r="A113" s="57">
        <v>32</v>
      </c>
      <c r="B113" s="58">
        <f t="shared" si="20"/>
        <v>45536</v>
      </c>
      <c r="C113" s="57">
        <f t="shared" si="21"/>
        <v>74565.909753170388</v>
      </c>
      <c r="D113" s="57">
        <f t="shared" si="22"/>
        <v>71617.36662693751</v>
      </c>
      <c r="E113" s="57">
        <f t="shared" si="23"/>
        <v>2948.5431262328839</v>
      </c>
      <c r="F113" s="57">
        <f t="shared" si="24"/>
        <v>1461625.059014162</v>
      </c>
    </row>
    <row r="114" spans="1:6">
      <c r="A114" s="57">
        <v>33</v>
      </c>
      <c r="B114" s="58">
        <f t="shared" si="20"/>
        <v>45566</v>
      </c>
      <c r="C114" s="57">
        <f t="shared" si="21"/>
        <v>74565.909753170388</v>
      </c>
      <c r="D114" s="57">
        <f t="shared" si="22"/>
        <v>71755.092331989305</v>
      </c>
      <c r="E114" s="57">
        <f t="shared" si="23"/>
        <v>2810.817421181081</v>
      </c>
      <c r="F114" s="57">
        <f t="shared" si="24"/>
        <v>1389869.9666821728</v>
      </c>
    </row>
    <row r="115" spans="1:6">
      <c r="A115" s="57">
        <v>34</v>
      </c>
      <c r="B115" s="58">
        <f t="shared" si="20"/>
        <v>45597</v>
      </c>
      <c r="C115" s="57">
        <f t="shared" si="21"/>
        <v>74565.909753170388</v>
      </c>
      <c r="D115" s="57">
        <f t="shared" si="22"/>
        <v>71893.082894166204</v>
      </c>
      <c r="E115" s="57">
        <f t="shared" si="23"/>
        <v>2672.8268590041789</v>
      </c>
      <c r="F115" s="57">
        <f t="shared" si="24"/>
        <v>1317976.8837880066</v>
      </c>
    </row>
    <row r="116" spans="1:6">
      <c r="A116" s="57">
        <v>35</v>
      </c>
      <c r="B116" s="58">
        <f t="shared" si="20"/>
        <v>45627</v>
      </c>
      <c r="C116" s="57">
        <f t="shared" si="21"/>
        <v>74565.909753170388</v>
      </c>
      <c r="D116" s="57">
        <f t="shared" si="22"/>
        <v>72031.338822808844</v>
      </c>
      <c r="E116" s="57">
        <f t="shared" si="23"/>
        <v>2534.5709303615513</v>
      </c>
      <c r="F116" s="57">
        <f t="shared" si="24"/>
        <v>1245945.5449651978</v>
      </c>
    </row>
    <row r="117" spans="1:6">
      <c r="A117" s="57">
        <v>36</v>
      </c>
      <c r="B117" s="58">
        <f t="shared" si="20"/>
        <v>45658</v>
      </c>
      <c r="C117" s="57">
        <f t="shared" si="21"/>
        <v>74565.909753170388</v>
      </c>
      <c r="D117" s="57">
        <f t="shared" si="22"/>
        <v>72169.860628237322</v>
      </c>
      <c r="E117" s="57">
        <f t="shared" si="23"/>
        <v>2396.049124933073</v>
      </c>
      <c r="F117" s="57">
        <f t="shared" si="24"/>
        <v>1173775.6843369605</v>
      </c>
    </row>
    <row r="118" spans="1:6">
      <c r="A118" s="57">
        <v>37</v>
      </c>
      <c r="B118" s="58">
        <f t="shared" si="20"/>
        <v>45689</v>
      </c>
      <c r="C118" s="57">
        <f t="shared" si="21"/>
        <v>74565.909753170388</v>
      </c>
      <c r="D118" s="57">
        <f t="shared" si="22"/>
        <v>72308.648821753159</v>
      </c>
      <c r="E118" s="57">
        <f t="shared" si="23"/>
        <v>2257.2609314172319</v>
      </c>
      <c r="F118" s="57">
        <f t="shared" si="24"/>
        <v>1101467.0355152073</v>
      </c>
    </row>
    <row r="119" spans="1:6">
      <c r="A119" s="57">
        <v>38</v>
      </c>
      <c r="B119" s="58">
        <f t="shared" si="20"/>
        <v>45717</v>
      </c>
      <c r="C119" s="57">
        <f t="shared" si="21"/>
        <v>74565.909753170388</v>
      </c>
      <c r="D119" s="57">
        <f t="shared" si="22"/>
        <v>72447.703915641148</v>
      </c>
      <c r="E119" s="57">
        <f t="shared" si="23"/>
        <v>2118.2058375292449</v>
      </c>
      <c r="F119" s="57">
        <f t="shared" si="24"/>
        <v>1029019.3315995662</v>
      </c>
    </row>
    <row r="120" spans="1:6">
      <c r="A120" s="57">
        <v>39</v>
      </c>
      <c r="B120" s="58">
        <f t="shared" si="20"/>
        <v>45748</v>
      </c>
      <c r="C120" s="57">
        <f t="shared" si="21"/>
        <v>74565.909753170388</v>
      </c>
      <c r="D120" s="57">
        <f t="shared" si="22"/>
        <v>72587.026423171221</v>
      </c>
      <c r="E120" s="57">
        <f t="shared" si="23"/>
        <v>1978.8833299991659</v>
      </c>
      <c r="F120" s="57">
        <f t="shared" si="24"/>
        <v>956432.30517639499</v>
      </c>
    </row>
    <row r="121" spans="1:6">
      <c r="A121" s="57">
        <v>40</v>
      </c>
      <c r="B121" s="58">
        <f t="shared" si="20"/>
        <v>45778</v>
      </c>
      <c r="C121" s="57">
        <f t="shared" si="21"/>
        <v>74565.909753170388</v>
      </c>
      <c r="D121" s="57">
        <f t="shared" si="22"/>
        <v>72726.616858600391</v>
      </c>
      <c r="E121" s="57">
        <f t="shared" si="23"/>
        <v>1839.2928945699905</v>
      </c>
      <c r="F121" s="57">
        <f t="shared" si="24"/>
        <v>883705.68831779459</v>
      </c>
    </row>
    <row r="122" spans="1:6">
      <c r="A122" s="57">
        <v>41</v>
      </c>
      <c r="B122" s="58">
        <f t="shared" si="20"/>
        <v>45809</v>
      </c>
      <c r="C122" s="57">
        <f t="shared" si="21"/>
        <v>74565.909753170388</v>
      </c>
      <c r="D122" s="57">
        <f t="shared" si="22"/>
        <v>72866.475737174624</v>
      </c>
      <c r="E122" s="57">
        <f t="shared" si="23"/>
        <v>1699.434015995759</v>
      </c>
      <c r="F122" s="57">
        <f t="shared" si="24"/>
        <v>810839.21258061996</v>
      </c>
    </row>
    <row r="123" spans="1:6">
      <c r="A123" s="57">
        <v>42</v>
      </c>
      <c r="B123" s="58">
        <f t="shared" si="20"/>
        <v>45839</v>
      </c>
      <c r="C123" s="57">
        <f t="shared" si="21"/>
        <v>74565.909753170388</v>
      </c>
      <c r="D123" s="57">
        <f t="shared" si="22"/>
        <v>73006.603575130735</v>
      </c>
      <c r="E123" s="57">
        <f t="shared" si="23"/>
        <v>1559.3061780396538</v>
      </c>
      <c r="F123" s="57">
        <f t="shared" si="24"/>
        <v>737832.60900548927</v>
      </c>
    </row>
    <row r="124" spans="1:6">
      <c r="A124" s="57">
        <v>43</v>
      </c>
      <c r="B124" s="58">
        <f t="shared" si="20"/>
        <v>45870</v>
      </c>
      <c r="C124" s="57">
        <f t="shared" si="21"/>
        <v>74565.909753170388</v>
      </c>
      <c r="D124" s="57">
        <f t="shared" si="22"/>
        <v>73147.000889698291</v>
      </c>
      <c r="E124" s="57">
        <f t="shared" si="23"/>
        <v>1418.9088634720949</v>
      </c>
      <c r="F124" s="57">
        <f t="shared" si="24"/>
        <v>664685.60811579099</v>
      </c>
    </row>
    <row r="125" spans="1:6">
      <c r="A125" s="57">
        <v>44</v>
      </c>
      <c r="B125" s="58">
        <f t="shared" si="20"/>
        <v>45901</v>
      </c>
      <c r="C125" s="57">
        <f t="shared" si="21"/>
        <v>74565.909753170388</v>
      </c>
      <c r="D125" s="57">
        <f t="shared" si="22"/>
        <v>73287.668199101565</v>
      </c>
      <c r="E125" s="57">
        <f t="shared" si="23"/>
        <v>1278.2415540688289</v>
      </c>
      <c r="F125" s="57">
        <f t="shared" si="24"/>
        <v>591397.93991668941</v>
      </c>
    </row>
    <row r="126" spans="1:6">
      <c r="A126" s="57">
        <v>45</v>
      </c>
      <c r="B126" s="58">
        <f t="shared" si="20"/>
        <v>45931</v>
      </c>
      <c r="C126" s="57">
        <f t="shared" si="21"/>
        <v>74565.909753170388</v>
      </c>
      <c r="D126" s="57">
        <f t="shared" si="22"/>
        <v>73428.606022561376</v>
      </c>
      <c r="E126" s="57">
        <f t="shared" si="23"/>
        <v>1137.3037306090182</v>
      </c>
      <c r="F126" s="57">
        <f t="shared" si="24"/>
        <v>517969.33389412804</v>
      </c>
    </row>
    <row r="127" spans="1:6">
      <c r="A127" s="57">
        <v>46</v>
      </c>
      <c r="B127" s="58">
        <f t="shared" si="20"/>
        <v>45962</v>
      </c>
      <c r="C127" s="57">
        <f t="shared" si="21"/>
        <v>74565.909753170388</v>
      </c>
      <c r="D127" s="57">
        <f t="shared" si="22"/>
        <v>73569.814880297068</v>
      </c>
      <c r="E127" s="57">
        <f t="shared" si="23"/>
        <v>996.0948728733232</v>
      </c>
      <c r="F127" s="57">
        <f t="shared" si="24"/>
        <v>444399.51901383098</v>
      </c>
    </row>
    <row r="128" spans="1:6">
      <c r="A128" s="57">
        <v>47</v>
      </c>
      <c r="B128" s="58">
        <f t="shared" si="20"/>
        <v>45992</v>
      </c>
      <c r="C128" s="57">
        <f t="shared" si="21"/>
        <v>74565.909753170388</v>
      </c>
      <c r="D128" s="57">
        <f t="shared" si="22"/>
        <v>73711.295293528412</v>
      </c>
      <c r="E128" s="57">
        <f t="shared" si="23"/>
        <v>854.61445964198276</v>
      </c>
      <c r="F128" s="57">
        <f t="shared" si="24"/>
        <v>370688.22372030257</v>
      </c>
    </row>
    <row r="129" spans="1:6">
      <c r="A129" s="57">
        <v>48</v>
      </c>
      <c r="B129" s="58">
        <f t="shared" si="20"/>
        <v>46023</v>
      </c>
      <c r="C129" s="57">
        <f t="shared" si="21"/>
        <v>74565.909753170388</v>
      </c>
      <c r="D129" s="57">
        <f t="shared" si="22"/>
        <v>73853.047784477501</v>
      </c>
      <c r="E129" s="57">
        <f t="shared" si="23"/>
        <v>712.8619686928896</v>
      </c>
      <c r="F129" s="57">
        <f t="shared" si="24"/>
        <v>296835.1759358251</v>
      </c>
    </row>
    <row r="130" spans="1:6">
      <c r="A130" s="57">
        <v>49</v>
      </c>
      <c r="B130" s="58">
        <f t="shared" si="20"/>
        <v>46054</v>
      </c>
      <c r="C130" s="57">
        <f t="shared" si="21"/>
        <v>74565.909753170388</v>
      </c>
      <c r="D130" s="57">
        <f t="shared" si="22"/>
        <v>73995.07287637073</v>
      </c>
      <c r="E130" s="57">
        <f t="shared" si="23"/>
        <v>570.83687679966374</v>
      </c>
      <c r="F130" s="57">
        <f t="shared" si="24"/>
        <v>222840.10305945436</v>
      </c>
    </row>
    <row r="131" spans="1:6">
      <c r="A131" s="57">
        <v>50</v>
      </c>
      <c r="B131" s="58">
        <f t="shared" si="20"/>
        <v>46082</v>
      </c>
      <c r="C131" s="57">
        <f t="shared" si="21"/>
        <v>74565.909753170388</v>
      </c>
      <c r="D131" s="57">
        <f t="shared" si="22"/>
        <v>74137.37109344067</v>
      </c>
      <c r="E131" s="57">
        <f t="shared" si="23"/>
        <v>428.53865972971994</v>
      </c>
      <c r="F131" s="57">
        <f t="shared" si="24"/>
        <v>148702.73196601367</v>
      </c>
    </row>
    <row r="132" spans="1:6">
      <c r="A132" s="57">
        <v>51</v>
      </c>
      <c r="B132" s="58">
        <f t="shared" si="20"/>
        <v>46113</v>
      </c>
      <c r="C132" s="57">
        <f t="shared" si="21"/>
        <v>74565.909753170388</v>
      </c>
      <c r="D132" s="57">
        <f t="shared" si="22"/>
        <v>74279.942960928049</v>
      </c>
      <c r="E132" s="57">
        <f t="shared" si="23"/>
        <v>285.96679224233401</v>
      </c>
      <c r="F132" s="57">
        <f t="shared" si="24"/>
        <v>74422.789005085622</v>
      </c>
    </row>
    <row r="133" spans="1:6">
      <c r="A133" s="57">
        <v>52</v>
      </c>
      <c r="B133" s="58">
        <f t="shared" si="20"/>
        <v>46143</v>
      </c>
      <c r="C133" s="57">
        <f t="shared" si="21"/>
        <v>74565.909753170388</v>
      </c>
      <c r="D133" s="57">
        <f t="shared" si="22"/>
        <v>74422.789005083687</v>
      </c>
      <c r="E133" s="57">
        <f t="shared" si="23"/>
        <v>143.12074808670312</v>
      </c>
      <c r="F133" s="57">
        <f t="shared" si="24"/>
        <v>1.9354047253727913E-9</v>
      </c>
    </row>
    <row r="134" spans="1:6">
      <c r="A134" s="57">
        <v>53</v>
      </c>
      <c r="B134" s="58">
        <f t="shared" si="20"/>
        <v>46174</v>
      </c>
      <c r="C134" s="57">
        <f t="shared" si="21"/>
        <v>74565.909753170388</v>
      </c>
      <c r="D134" s="57">
        <f t="shared" si="22"/>
        <v>74565.909753170388</v>
      </c>
      <c r="E134" s="57">
        <f t="shared" si="23"/>
        <v>3.7219321641784453E-12</v>
      </c>
      <c r="F134" s="57">
        <f t="shared" si="24"/>
        <v>-74565.909753168453</v>
      </c>
    </row>
    <row r="135" spans="1:6">
      <c r="A135" s="57">
        <v>54</v>
      </c>
      <c r="B135" s="58">
        <f t="shared" si="20"/>
        <v>46204</v>
      </c>
      <c r="C135" s="57">
        <f t="shared" si="21"/>
        <v>74565.909753170388</v>
      </c>
      <c r="D135" s="57">
        <f t="shared" si="22"/>
        <v>74709.305733464949</v>
      </c>
      <c r="E135" s="57">
        <f t="shared" si="23"/>
        <v>-143.39598029455473</v>
      </c>
      <c r="F135" s="57">
        <f t="shared" si="24"/>
        <v>-149275.21548663342</v>
      </c>
    </row>
    <row r="136" spans="1:6">
      <c r="A136" s="57">
        <v>55</v>
      </c>
      <c r="B136" s="58">
        <f t="shared" si="20"/>
        <v>46235</v>
      </c>
      <c r="C136" s="57">
        <f t="shared" si="21"/>
        <v>74565.909753170388</v>
      </c>
      <c r="D136" s="57">
        <f t="shared" si="22"/>
        <v>74852.977475260064</v>
      </c>
      <c r="E136" s="57">
        <f t="shared" si="23"/>
        <v>-287.06772208967965</v>
      </c>
      <c r="F136" s="57">
        <f t="shared" si="24"/>
        <v>-224128.19296189348</v>
      </c>
    </row>
    <row r="137" spans="1:6">
      <c r="A137" s="57">
        <v>56</v>
      </c>
      <c r="B137" s="58">
        <f t="shared" si="20"/>
        <v>46266</v>
      </c>
      <c r="C137" s="57">
        <f t="shared" si="21"/>
        <v>74565.909753170388</v>
      </c>
      <c r="D137" s="57">
        <f t="shared" si="22"/>
        <v>74996.925508866334</v>
      </c>
      <c r="E137" s="57">
        <f t="shared" si="23"/>
        <v>-431.01575569594905</v>
      </c>
      <c r="F137" s="57">
        <f t="shared" si="24"/>
        <v>-299125.11847075983</v>
      </c>
    </row>
    <row r="138" spans="1:6">
      <c r="A138" s="57">
        <v>57</v>
      </c>
      <c r="B138" s="58">
        <f t="shared" si="20"/>
        <v>46296</v>
      </c>
      <c r="C138" s="57">
        <f t="shared" si="21"/>
        <v>74565.909753170388</v>
      </c>
      <c r="D138" s="57">
        <f t="shared" si="22"/>
        <v>75141.150365614158</v>
      </c>
      <c r="E138" s="57">
        <f t="shared" si="23"/>
        <v>-575.2406124437689</v>
      </c>
      <c r="F138" s="57">
        <f t="shared" si="24"/>
        <v>-374266.26883637399</v>
      </c>
    </row>
    <row r="139" spans="1:6">
      <c r="A139" s="57">
        <v>58</v>
      </c>
      <c r="B139" s="58">
        <f t="shared" si="20"/>
        <v>46327</v>
      </c>
      <c r="C139" s="57">
        <f t="shared" si="21"/>
        <v>74565.909753170388</v>
      </c>
      <c r="D139" s="57">
        <f t="shared" si="22"/>
        <v>75285.652577855726</v>
      </c>
      <c r="E139" s="57">
        <f t="shared" si="23"/>
        <v>-719.74282468533465</v>
      </c>
      <c r="F139" s="57">
        <f t="shared" si="24"/>
        <v>-449551.92141422973</v>
      </c>
    </row>
    <row r="140" spans="1:6">
      <c r="A140" s="57">
        <v>59</v>
      </c>
      <c r="B140" s="58">
        <f t="shared" si="20"/>
        <v>46357</v>
      </c>
      <c r="C140" s="57">
        <f t="shared" si="21"/>
        <v>74565.909753170388</v>
      </c>
      <c r="D140" s="57">
        <f t="shared" si="22"/>
        <v>75430.432678966987</v>
      </c>
      <c r="E140" s="57">
        <f t="shared" si="23"/>
        <v>-864.5229257965957</v>
      </c>
      <c r="F140" s="57">
        <f t="shared" si="24"/>
        <v>-524982.35409319669</v>
      </c>
    </row>
    <row r="141" spans="1:6">
      <c r="A141" s="57">
        <v>60</v>
      </c>
      <c r="B141" s="58">
        <f t="shared" si="20"/>
        <v>46388</v>
      </c>
      <c r="C141" s="57">
        <f t="shared" si="21"/>
        <v>74565.909753170388</v>
      </c>
      <c r="D141" s="57">
        <f t="shared" si="22"/>
        <v>75575.491203349608</v>
      </c>
      <c r="E141" s="57">
        <f t="shared" si="23"/>
        <v>-1009.5814501792245</v>
      </c>
      <c r="F141" s="57">
        <f t="shared" si="24"/>
        <v>-600557.84529654635</v>
      </c>
    </row>
    <row r="142" spans="1:6">
      <c r="A142" s="67"/>
      <c r="B142" s="68"/>
      <c r="C142" s="67"/>
      <c r="D142" s="67"/>
      <c r="E142" s="67"/>
      <c r="F142" s="67"/>
    </row>
    <row r="143" spans="1:6">
      <c r="A143" s="67"/>
      <c r="B143" s="68"/>
      <c r="C143" s="67"/>
      <c r="D143" s="67"/>
      <c r="E143" s="67"/>
      <c r="F143" s="67"/>
    </row>
    <row r="145" spans="1:6" s="63" customFormat="1" ht="57" customHeight="1">
      <c r="A145" s="120" t="s">
        <v>69</v>
      </c>
      <c r="B145" s="120"/>
      <c r="C145" s="120"/>
      <c r="D145" s="120"/>
      <c r="E145" s="120"/>
      <c r="F145" s="120"/>
    </row>
    <row r="147" spans="1:6">
      <c r="A147" s="62" t="s">
        <v>67</v>
      </c>
      <c r="B147" s="62">
        <v>3</v>
      </c>
    </row>
    <row r="148" spans="1:6">
      <c r="A148" s="62" t="s">
        <v>66</v>
      </c>
      <c r="B148" s="62" t="s">
        <v>68</v>
      </c>
    </row>
    <row r="149" spans="1:6">
      <c r="A149" s="61" t="s">
        <v>64</v>
      </c>
      <c r="B149" s="92">
        <f>PMT(B9,B10-B147,-F154,0,0)</f>
        <v>79058.874952805782</v>
      </c>
    </row>
    <row r="150" spans="1:6">
      <c r="A150" s="60"/>
      <c r="B150" s="60"/>
      <c r="C150" s="60"/>
      <c r="D150" s="60"/>
      <c r="E150" s="60"/>
      <c r="F150" s="59" t="s">
        <v>63</v>
      </c>
    </row>
    <row r="151" spans="1:6">
      <c r="A151" s="59" t="s">
        <v>62</v>
      </c>
      <c r="B151" s="59" t="s">
        <v>61</v>
      </c>
      <c r="C151" s="59" t="s">
        <v>60</v>
      </c>
      <c r="D151" s="59" t="s">
        <v>59</v>
      </c>
      <c r="E151" s="59" t="s">
        <v>58</v>
      </c>
      <c r="F151" s="59">
        <f>B3</f>
        <v>3693580</v>
      </c>
    </row>
    <row r="152" spans="1:6">
      <c r="A152" s="57">
        <v>1</v>
      </c>
      <c r="B152" s="58">
        <f t="shared" ref="B152:B163" si="25">EDATE($B$7,$B$6*A152)</f>
        <v>44593</v>
      </c>
      <c r="C152" s="57">
        <f>E152</f>
        <v>7103.0384615384619</v>
      </c>
      <c r="D152" s="57">
        <v>0</v>
      </c>
      <c r="E152" s="57">
        <f t="shared" ref="E152:E163" si="26">F151*$B$9</f>
        <v>7103.0384615384619</v>
      </c>
      <c r="F152" s="57">
        <f t="shared" ref="F152:F163" si="27">F151-D152</f>
        <v>3693580</v>
      </c>
    </row>
    <row r="153" spans="1:6">
      <c r="A153" s="57">
        <v>2</v>
      </c>
      <c r="B153" s="58">
        <f t="shared" si="25"/>
        <v>44621</v>
      </c>
      <c r="C153" s="57">
        <f>E153</f>
        <v>7103.0384615384619</v>
      </c>
      <c r="D153" s="57">
        <v>0</v>
      </c>
      <c r="E153" s="57">
        <f t="shared" si="26"/>
        <v>7103.0384615384619</v>
      </c>
      <c r="F153" s="57">
        <f t="shared" si="27"/>
        <v>3693580</v>
      </c>
    </row>
    <row r="154" spans="1:6">
      <c r="A154" s="57">
        <v>3</v>
      </c>
      <c r="B154" s="58">
        <f t="shared" si="25"/>
        <v>44652</v>
      </c>
      <c r="C154" s="57">
        <f>E154</f>
        <v>7103.0384615384619</v>
      </c>
      <c r="D154" s="57">
        <v>0</v>
      </c>
      <c r="E154" s="57">
        <f t="shared" si="26"/>
        <v>7103.0384615384619</v>
      </c>
      <c r="F154" s="57">
        <f t="shared" si="27"/>
        <v>3693580</v>
      </c>
    </row>
    <row r="155" spans="1:6">
      <c r="A155" s="57">
        <v>4</v>
      </c>
      <c r="B155" s="58">
        <f t="shared" si="25"/>
        <v>44682</v>
      </c>
      <c r="C155" s="57">
        <f t="shared" ref="C155:C163" si="28">$B$149</f>
        <v>79058.874952805782</v>
      </c>
      <c r="D155" s="57">
        <f t="shared" ref="D155:D163" si="29">C155-E155</f>
        <v>71955.836491267313</v>
      </c>
      <c r="E155" s="57">
        <f t="shared" si="26"/>
        <v>7103.0384615384619</v>
      </c>
      <c r="F155" s="57">
        <f t="shared" si="27"/>
        <v>3621624.1635087328</v>
      </c>
    </row>
    <row r="156" spans="1:6">
      <c r="A156" s="57">
        <v>5</v>
      </c>
      <c r="B156" s="58">
        <f t="shared" si="25"/>
        <v>44713</v>
      </c>
      <c r="C156" s="57">
        <f t="shared" si="28"/>
        <v>79058.874952805782</v>
      </c>
      <c r="D156" s="57">
        <f t="shared" si="29"/>
        <v>72094.213099904373</v>
      </c>
      <c r="E156" s="57">
        <f t="shared" si="26"/>
        <v>6964.6618529014095</v>
      </c>
      <c r="F156" s="57">
        <f t="shared" si="27"/>
        <v>3549529.9504088284</v>
      </c>
    </row>
    <row r="157" spans="1:6">
      <c r="A157" s="57">
        <v>6</v>
      </c>
      <c r="B157" s="58">
        <f t="shared" si="25"/>
        <v>44743</v>
      </c>
      <c r="C157" s="57">
        <f t="shared" si="28"/>
        <v>79058.874952805782</v>
      </c>
      <c r="D157" s="57">
        <f t="shared" si="29"/>
        <v>72232.855817404183</v>
      </c>
      <c r="E157" s="57">
        <f t="shared" si="26"/>
        <v>6826.0191354015933</v>
      </c>
      <c r="F157" s="57">
        <f t="shared" si="27"/>
        <v>3477297.0945914243</v>
      </c>
    </row>
    <row r="158" spans="1:6">
      <c r="A158" s="57">
        <v>7</v>
      </c>
      <c r="B158" s="58">
        <f t="shared" si="25"/>
        <v>44774</v>
      </c>
      <c r="C158" s="57">
        <f t="shared" si="28"/>
        <v>79058.874952805782</v>
      </c>
      <c r="D158" s="57">
        <f t="shared" si="29"/>
        <v>72371.765155514586</v>
      </c>
      <c r="E158" s="57">
        <f t="shared" si="26"/>
        <v>6687.1097972912012</v>
      </c>
      <c r="F158" s="57">
        <f t="shared" si="27"/>
        <v>3404925.3294359096</v>
      </c>
    </row>
    <row r="159" spans="1:6">
      <c r="A159" s="57">
        <v>8</v>
      </c>
      <c r="B159" s="58">
        <f t="shared" si="25"/>
        <v>44805</v>
      </c>
      <c r="C159" s="57">
        <f t="shared" si="28"/>
        <v>79058.874952805782</v>
      </c>
      <c r="D159" s="57">
        <f t="shared" si="29"/>
        <v>72510.941626967498</v>
      </c>
      <c r="E159" s="57">
        <f t="shared" si="26"/>
        <v>6547.9333258382885</v>
      </c>
      <c r="F159" s="57">
        <f t="shared" si="27"/>
        <v>3332414.3878089422</v>
      </c>
    </row>
    <row r="160" spans="1:6">
      <c r="A160" s="57">
        <v>9</v>
      </c>
      <c r="B160" s="58">
        <f t="shared" si="25"/>
        <v>44835</v>
      </c>
      <c r="C160" s="57">
        <f t="shared" si="28"/>
        <v>79058.874952805782</v>
      </c>
      <c r="D160" s="57">
        <f t="shared" si="29"/>
        <v>72650.385745480889</v>
      </c>
      <c r="E160" s="57">
        <f t="shared" si="26"/>
        <v>6408.4892073248893</v>
      </c>
      <c r="F160" s="57">
        <f t="shared" si="27"/>
        <v>3259764.0020634616</v>
      </c>
    </row>
    <row r="161" spans="1:6">
      <c r="A161" s="57">
        <v>10</v>
      </c>
      <c r="B161" s="58">
        <f t="shared" si="25"/>
        <v>44866</v>
      </c>
      <c r="C161" s="57">
        <f t="shared" si="28"/>
        <v>79058.874952805782</v>
      </c>
      <c r="D161" s="57">
        <f t="shared" si="29"/>
        <v>72790.098025760657</v>
      </c>
      <c r="E161" s="57">
        <f t="shared" si="26"/>
        <v>6268.776927045119</v>
      </c>
      <c r="F161" s="57">
        <f t="shared" si="27"/>
        <v>3186973.904037701</v>
      </c>
    </row>
    <row r="162" spans="1:6">
      <c r="A162" s="57">
        <v>11</v>
      </c>
      <c r="B162" s="58">
        <f t="shared" si="25"/>
        <v>44896</v>
      </c>
      <c r="C162" s="57">
        <f t="shared" si="28"/>
        <v>79058.874952805782</v>
      </c>
      <c r="D162" s="57">
        <f t="shared" si="29"/>
        <v>72930.078983502506</v>
      </c>
      <c r="E162" s="57">
        <f t="shared" si="26"/>
        <v>6128.7959693032717</v>
      </c>
      <c r="F162" s="57">
        <f t="shared" si="27"/>
        <v>3114043.8250541985</v>
      </c>
    </row>
    <row r="163" spans="1:6">
      <c r="A163" s="57">
        <v>12</v>
      </c>
      <c r="B163" s="58">
        <f t="shared" si="25"/>
        <v>44927</v>
      </c>
      <c r="C163" s="57">
        <f t="shared" si="28"/>
        <v>79058.874952805782</v>
      </c>
      <c r="D163" s="57">
        <f t="shared" si="29"/>
        <v>73070.329135393855</v>
      </c>
      <c r="E163" s="57">
        <f t="shared" si="26"/>
        <v>5988.5458174119203</v>
      </c>
      <c r="F163" s="57">
        <f t="shared" si="27"/>
        <v>3040973.4959188048</v>
      </c>
    </row>
    <row r="164" spans="1:6">
      <c r="A164" s="57">
        <v>13</v>
      </c>
      <c r="B164" s="58">
        <f t="shared" ref="B164:B211" si="30">EDATE($B$7,$B$6*A164)</f>
        <v>44958</v>
      </c>
      <c r="C164" s="57">
        <f t="shared" ref="C164:C211" si="31">$B$149</f>
        <v>79058.874952805782</v>
      </c>
      <c r="D164" s="57">
        <f t="shared" ref="D164:D211" si="32">C164-E164</f>
        <v>73210.848999115769</v>
      </c>
      <c r="E164" s="57">
        <f t="shared" ref="E164:E211" si="33">F163*$B$9</f>
        <v>5848.0259536900094</v>
      </c>
      <c r="F164" s="57">
        <f t="shared" ref="F164:F211" si="34">F163-D164</f>
        <v>2967762.6469196891</v>
      </c>
    </row>
    <row r="165" spans="1:6">
      <c r="A165" s="57">
        <v>14</v>
      </c>
      <c r="B165" s="58">
        <f t="shared" si="30"/>
        <v>44986</v>
      </c>
      <c r="C165" s="57">
        <f t="shared" si="31"/>
        <v>79058.874952805782</v>
      </c>
      <c r="D165" s="57">
        <f t="shared" si="32"/>
        <v>73351.639093344842</v>
      </c>
      <c r="E165" s="57">
        <f t="shared" si="33"/>
        <v>5707.2358594609414</v>
      </c>
      <c r="F165" s="57">
        <f t="shared" si="34"/>
        <v>2894411.0078263441</v>
      </c>
    </row>
    <row r="166" spans="1:6">
      <c r="A166" s="57">
        <v>15</v>
      </c>
      <c r="B166" s="58">
        <f t="shared" si="30"/>
        <v>45017</v>
      </c>
      <c r="C166" s="57">
        <f t="shared" si="31"/>
        <v>79058.874952805782</v>
      </c>
      <c r="D166" s="57">
        <f t="shared" si="32"/>
        <v>73492.699937755126</v>
      </c>
      <c r="E166" s="57">
        <f t="shared" si="33"/>
        <v>5566.1750150506623</v>
      </c>
      <c r="F166" s="57">
        <f t="shared" si="34"/>
        <v>2820918.3078885889</v>
      </c>
    </row>
    <row r="167" spans="1:6">
      <c r="A167" s="57">
        <v>16</v>
      </c>
      <c r="B167" s="58">
        <f t="shared" si="30"/>
        <v>45047</v>
      </c>
      <c r="C167" s="57">
        <f t="shared" si="31"/>
        <v>79058.874952805782</v>
      </c>
      <c r="D167" s="57">
        <f t="shared" si="32"/>
        <v>73634.032053020026</v>
      </c>
      <c r="E167" s="57">
        <f t="shared" si="33"/>
        <v>5424.8428997857482</v>
      </c>
      <c r="F167" s="57">
        <f t="shared" si="34"/>
        <v>2747284.275835569</v>
      </c>
    </row>
    <row r="168" spans="1:6">
      <c r="A168" s="57">
        <v>17</v>
      </c>
      <c r="B168" s="58">
        <f t="shared" si="30"/>
        <v>45078</v>
      </c>
      <c r="C168" s="57">
        <f t="shared" si="31"/>
        <v>79058.874952805782</v>
      </c>
      <c r="D168" s="57">
        <f t="shared" si="32"/>
        <v>73775.635960814296</v>
      </c>
      <c r="E168" s="57">
        <f t="shared" si="33"/>
        <v>5283.2389919914795</v>
      </c>
      <c r="F168" s="57">
        <f t="shared" si="34"/>
        <v>2673508.6398747549</v>
      </c>
    </row>
    <row r="169" spans="1:6">
      <c r="A169" s="57">
        <v>18</v>
      </c>
      <c r="B169" s="58">
        <f t="shared" si="30"/>
        <v>45108</v>
      </c>
      <c r="C169" s="57">
        <f t="shared" si="31"/>
        <v>79058.874952805782</v>
      </c>
      <c r="D169" s="57">
        <f t="shared" si="32"/>
        <v>73917.512183815867</v>
      </c>
      <c r="E169" s="57">
        <f t="shared" si="33"/>
        <v>5141.362768989914</v>
      </c>
      <c r="F169" s="57">
        <f t="shared" si="34"/>
        <v>2599591.1276909392</v>
      </c>
    </row>
    <row r="170" spans="1:6">
      <c r="A170" s="57">
        <v>19</v>
      </c>
      <c r="B170" s="58">
        <f t="shared" si="30"/>
        <v>45139</v>
      </c>
      <c r="C170" s="57">
        <f t="shared" si="31"/>
        <v>79058.874952805782</v>
      </c>
      <c r="D170" s="57">
        <f t="shared" si="32"/>
        <v>74059.661245707815</v>
      </c>
      <c r="E170" s="57">
        <f t="shared" si="33"/>
        <v>4999.2137070979607</v>
      </c>
      <c r="F170" s="57">
        <f t="shared" si="34"/>
        <v>2525531.4664452313</v>
      </c>
    </row>
    <row r="171" spans="1:6">
      <c r="A171" s="57">
        <v>20</v>
      </c>
      <c r="B171" s="58">
        <f t="shared" si="30"/>
        <v>45170</v>
      </c>
      <c r="C171" s="57">
        <f t="shared" si="31"/>
        <v>79058.874952805782</v>
      </c>
      <c r="D171" s="57">
        <f t="shared" si="32"/>
        <v>74202.083671180342</v>
      </c>
      <c r="E171" s="57">
        <f t="shared" si="33"/>
        <v>4856.7912816254448</v>
      </c>
      <c r="F171" s="57">
        <f t="shared" si="34"/>
        <v>2451329.3827740508</v>
      </c>
    </row>
    <row r="172" spans="1:6">
      <c r="A172" s="57">
        <v>21</v>
      </c>
      <c r="B172" s="58">
        <f t="shared" si="30"/>
        <v>45200</v>
      </c>
      <c r="C172" s="57">
        <f t="shared" si="31"/>
        <v>79058.874952805782</v>
      </c>
      <c r="D172" s="57">
        <f t="shared" si="32"/>
        <v>74344.779985932604</v>
      </c>
      <c r="E172" s="57">
        <f t="shared" si="33"/>
        <v>4714.0949668731746</v>
      </c>
      <c r="F172" s="57">
        <f t="shared" si="34"/>
        <v>2376984.6027881182</v>
      </c>
    </row>
    <row r="173" spans="1:6">
      <c r="A173" s="57">
        <v>22</v>
      </c>
      <c r="B173" s="58">
        <f t="shared" si="30"/>
        <v>45231</v>
      </c>
      <c r="C173" s="57">
        <f t="shared" si="31"/>
        <v>79058.874952805782</v>
      </c>
      <c r="D173" s="57">
        <f t="shared" si="32"/>
        <v>74487.750716674782</v>
      </c>
      <c r="E173" s="57">
        <f t="shared" si="33"/>
        <v>4571.1242361309969</v>
      </c>
      <c r="F173" s="57">
        <f t="shared" si="34"/>
        <v>2302496.8520714436</v>
      </c>
    </row>
    <row r="174" spans="1:6">
      <c r="A174" s="57">
        <v>23</v>
      </c>
      <c r="B174" s="58">
        <f t="shared" si="30"/>
        <v>45261</v>
      </c>
      <c r="C174" s="57">
        <f t="shared" si="31"/>
        <v>79058.874952805782</v>
      </c>
      <c r="D174" s="57">
        <f t="shared" si="32"/>
        <v>74630.996391129927</v>
      </c>
      <c r="E174" s="57">
        <f t="shared" si="33"/>
        <v>4427.8785616758532</v>
      </c>
      <c r="F174" s="57">
        <f t="shared" si="34"/>
        <v>2227865.8556803134</v>
      </c>
    </row>
    <row r="175" spans="1:6">
      <c r="A175" s="57">
        <v>24</v>
      </c>
      <c r="B175" s="58">
        <f t="shared" si="30"/>
        <v>45292</v>
      </c>
      <c r="C175" s="57">
        <f t="shared" si="31"/>
        <v>79058.874952805782</v>
      </c>
      <c r="D175" s="57">
        <f t="shared" si="32"/>
        <v>74774.517538035943</v>
      </c>
      <c r="E175" s="57">
        <f t="shared" si="33"/>
        <v>4284.3574147698337</v>
      </c>
      <c r="F175" s="57">
        <f t="shared" si="34"/>
        <v>2153091.3381422777</v>
      </c>
    </row>
    <row r="176" spans="1:6">
      <c r="A176" s="57">
        <v>25</v>
      </c>
      <c r="B176" s="58">
        <f t="shared" si="30"/>
        <v>45323</v>
      </c>
      <c r="C176" s="57">
        <f t="shared" si="31"/>
        <v>79058.874952805782</v>
      </c>
      <c r="D176" s="57">
        <f t="shared" si="32"/>
        <v>74918.314687147562</v>
      </c>
      <c r="E176" s="57">
        <f t="shared" si="33"/>
        <v>4140.5602656582269</v>
      </c>
      <c r="F176" s="57">
        <f t="shared" si="34"/>
        <v>2078173.0234551302</v>
      </c>
    </row>
    <row r="177" spans="1:6">
      <c r="A177" s="57">
        <v>26</v>
      </c>
      <c r="B177" s="58">
        <f t="shared" si="30"/>
        <v>45352</v>
      </c>
      <c r="C177" s="57">
        <f t="shared" si="31"/>
        <v>79058.874952805782</v>
      </c>
      <c r="D177" s="57">
        <f t="shared" si="32"/>
        <v>75062.388369238222</v>
      </c>
      <c r="E177" s="57">
        <f t="shared" si="33"/>
        <v>3996.4865835675582</v>
      </c>
      <c r="F177" s="57">
        <f t="shared" si="34"/>
        <v>2003110.6350858919</v>
      </c>
    </row>
    <row r="178" spans="1:6">
      <c r="A178" s="57">
        <v>27</v>
      </c>
      <c r="B178" s="58">
        <f t="shared" si="30"/>
        <v>45383</v>
      </c>
      <c r="C178" s="57">
        <f t="shared" si="31"/>
        <v>79058.874952805782</v>
      </c>
      <c r="D178" s="57">
        <f t="shared" si="32"/>
        <v>75206.739116102137</v>
      </c>
      <c r="E178" s="57">
        <f t="shared" si="33"/>
        <v>3852.1358367036387</v>
      </c>
      <c r="F178" s="57">
        <f t="shared" si="34"/>
        <v>1927903.8959697897</v>
      </c>
    </row>
    <row r="179" spans="1:6">
      <c r="A179" s="57">
        <v>28</v>
      </c>
      <c r="B179" s="58">
        <f t="shared" si="30"/>
        <v>45413</v>
      </c>
      <c r="C179" s="57">
        <f t="shared" si="31"/>
        <v>79058.874952805782</v>
      </c>
      <c r="D179" s="57">
        <f t="shared" si="32"/>
        <v>75351.367460556183</v>
      </c>
      <c r="E179" s="57">
        <f t="shared" si="33"/>
        <v>3707.507492249596</v>
      </c>
      <c r="F179" s="57">
        <f t="shared" si="34"/>
        <v>1852552.5285092336</v>
      </c>
    </row>
    <row r="180" spans="1:6">
      <c r="A180" s="57">
        <v>29</v>
      </c>
      <c r="B180" s="58">
        <f t="shared" si="30"/>
        <v>45444</v>
      </c>
      <c r="C180" s="57">
        <f t="shared" si="31"/>
        <v>79058.874952805782</v>
      </c>
      <c r="D180" s="57">
        <f t="shared" si="32"/>
        <v>75496.273936441867</v>
      </c>
      <c r="E180" s="57">
        <f t="shared" si="33"/>
        <v>3562.6010163639112</v>
      </c>
      <c r="F180" s="57">
        <f t="shared" si="34"/>
        <v>1777056.2545727917</v>
      </c>
    </row>
    <row r="181" spans="1:6">
      <c r="A181" s="57">
        <v>30</v>
      </c>
      <c r="B181" s="58">
        <f t="shared" si="30"/>
        <v>45474</v>
      </c>
      <c r="C181" s="57">
        <f t="shared" si="31"/>
        <v>79058.874952805782</v>
      </c>
      <c r="D181" s="57">
        <f t="shared" si="32"/>
        <v>75641.459078627333</v>
      </c>
      <c r="E181" s="57">
        <f t="shared" si="33"/>
        <v>3417.4158741784458</v>
      </c>
      <c r="F181" s="57">
        <f t="shared" si="34"/>
        <v>1701414.7954941643</v>
      </c>
    </row>
    <row r="182" spans="1:6">
      <c r="A182" s="57">
        <v>31</v>
      </c>
      <c r="B182" s="58">
        <f t="shared" si="30"/>
        <v>45505</v>
      </c>
      <c r="C182" s="57">
        <f t="shared" si="31"/>
        <v>79058.874952805782</v>
      </c>
      <c r="D182" s="57">
        <f t="shared" si="32"/>
        <v>75786.923423009313</v>
      </c>
      <c r="E182" s="57">
        <f t="shared" si="33"/>
        <v>3271.9515297964699</v>
      </c>
      <c r="F182" s="57">
        <f t="shared" si="34"/>
        <v>1625627.8720711551</v>
      </c>
    </row>
    <row r="183" spans="1:6">
      <c r="A183" s="57">
        <v>32</v>
      </c>
      <c r="B183" s="58">
        <f t="shared" si="30"/>
        <v>45536</v>
      </c>
      <c r="C183" s="57">
        <f t="shared" si="31"/>
        <v>79058.874952805782</v>
      </c>
      <c r="D183" s="57">
        <f t="shared" si="32"/>
        <v>75932.667506515092</v>
      </c>
      <c r="E183" s="57">
        <f t="shared" si="33"/>
        <v>3126.207446290683</v>
      </c>
      <c r="F183" s="57">
        <f t="shared" si="34"/>
        <v>1549695.2045646401</v>
      </c>
    </row>
    <row r="184" spans="1:6">
      <c r="A184" s="57">
        <v>33</v>
      </c>
      <c r="B184" s="58">
        <f t="shared" si="30"/>
        <v>45566</v>
      </c>
      <c r="C184" s="57">
        <f t="shared" si="31"/>
        <v>79058.874952805782</v>
      </c>
      <c r="D184" s="57">
        <f t="shared" si="32"/>
        <v>76078.691867104557</v>
      </c>
      <c r="E184" s="57">
        <f t="shared" si="33"/>
        <v>2980.183085701231</v>
      </c>
      <c r="F184" s="57">
        <f t="shared" si="34"/>
        <v>1473616.5126975356</v>
      </c>
    </row>
    <row r="185" spans="1:6">
      <c r="A185" s="57">
        <v>34</v>
      </c>
      <c r="B185" s="58">
        <f t="shared" si="30"/>
        <v>45597</v>
      </c>
      <c r="C185" s="57">
        <f t="shared" si="31"/>
        <v>79058.874952805782</v>
      </c>
      <c r="D185" s="57">
        <f t="shared" si="32"/>
        <v>76224.997043772062</v>
      </c>
      <c r="E185" s="57">
        <f t="shared" si="33"/>
        <v>2833.8779090337225</v>
      </c>
      <c r="F185" s="57">
        <f t="shared" si="34"/>
        <v>1397391.5156537634</v>
      </c>
    </row>
    <row r="186" spans="1:6">
      <c r="A186" s="57">
        <v>35</v>
      </c>
      <c r="B186" s="58">
        <f t="shared" si="30"/>
        <v>45627</v>
      </c>
      <c r="C186" s="57">
        <f t="shared" si="31"/>
        <v>79058.874952805782</v>
      </c>
      <c r="D186" s="57">
        <f t="shared" si="32"/>
        <v>76371.583576548539</v>
      </c>
      <c r="E186" s="57">
        <f t="shared" si="33"/>
        <v>2687.2913762572375</v>
      </c>
      <c r="F186" s="57">
        <f t="shared" si="34"/>
        <v>1321019.9320772148</v>
      </c>
    </row>
    <row r="187" spans="1:6">
      <c r="A187" s="57">
        <v>36</v>
      </c>
      <c r="B187" s="58">
        <f t="shared" si="30"/>
        <v>45658</v>
      </c>
      <c r="C187" s="57">
        <f t="shared" si="31"/>
        <v>79058.874952805782</v>
      </c>
      <c r="D187" s="57">
        <f t="shared" si="32"/>
        <v>76518.452006503445</v>
      </c>
      <c r="E187" s="57">
        <f t="shared" si="33"/>
        <v>2540.4229463023362</v>
      </c>
      <c r="F187" s="57">
        <f t="shared" si="34"/>
        <v>1244501.4800707113</v>
      </c>
    </row>
    <row r="188" spans="1:6">
      <c r="A188" s="57">
        <v>37</v>
      </c>
      <c r="B188" s="58">
        <f t="shared" si="30"/>
        <v>45689</v>
      </c>
      <c r="C188" s="57">
        <f t="shared" si="31"/>
        <v>79058.874952805782</v>
      </c>
      <c r="D188" s="57">
        <f t="shared" si="32"/>
        <v>76665.602875746728</v>
      </c>
      <c r="E188" s="57">
        <f t="shared" si="33"/>
        <v>2393.2720770590604</v>
      </c>
      <c r="F188" s="57">
        <f t="shared" si="34"/>
        <v>1167835.8771949646</v>
      </c>
    </row>
    <row r="189" spans="1:6">
      <c r="A189" s="57">
        <v>38</v>
      </c>
      <c r="B189" s="58">
        <f t="shared" si="30"/>
        <v>45717</v>
      </c>
      <c r="C189" s="57">
        <f t="shared" si="31"/>
        <v>79058.874952805782</v>
      </c>
      <c r="D189" s="57">
        <f t="shared" si="32"/>
        <v>76813.036727430852</v>
      </c>
      <c r="E189" s="57">
        <f t="shared" si="33"/>
        <v>2245.8382253749319</v>
      </c>
      <c r="F189" s="57">
        <f t="shared" si="34"/>
        <v>1091022.8404675338</v>
      </c>
    </row>
    <row r="190" spans="1:6">
      <c r="A190" s="57">
        <v>39</v>
      </c>
      <c r="B190" s="58">
        <f t="shared" si="30"/>
        <v>45748</v>
      </c>
      <c r="C190" s="57">
        <f t="shared" si="31"/>
        <v>79058.874952805782</v>
      </c>
      <c r="D190" s="57">
        <f t="shared" si="32"/>
        <v>76960.754105752829</v>
      </c>
      <c r="E190" s="57">
        <f t="shared" si="33"/>
        <v>2098.1208470529496</v>
      </c>
      <c r="F190" s="57">
        <f t="shared" si="34"/>
        <v>1014062.086361781</v>
      </c>
    </row>
    <row r="191" spans="1:6">
      <c r="A191" s="57">
        <v>40</v>
      </c>
      <c r="B191" s="58">
        <f t="shared" si="30"/>
        <v>45778</v>
      </c>
      <c r="C191" s="57">
        <f t="shared" si="31"/>
        <v>79058.874952805782</v>
      </c>
      <c r="D191" s="57">
        <f t="shared" si="32"/>
        <v>77108.755555956202</v>
      </c>
      <c r="E191" s="57">
        <f t="shared" si="33"/>
        <v>1950.1193968495788</v>
      </c>
      <c r="F191" s="57">
        <f t="shared" si="34"/>
        <v>936953.33080582484</v>
      </c>
    </row>
    <row r="192" spans="1:6">
      <c r="A192" s="57">
        <v>41</v>
      </c>
      <c r="B192" s="58">
        <f t="shared" si="30"/>
        <v>45809</v>
      </c>
      <c r="C192" s="57">
        <f t="shared" si="31"/>
        <v>79058.874952805782</v>
      </c>
      <c r="D192" s="57">
        <f t="shared" si="32"/>
        <v>77257.04162433304</v>
      </c>
      <c r="E192" s="57">
        <f t="shared" si="33"/>
        <v>1801.8333284727403</v>
      </c>
      <c r="F192" s="57">
        <f t="shared" si="34"/>
        <v>859696.28918149183</v>
      </c>
    </row>
    <row r="193" spans="1:6">
      <c r="A193" s="57">
        <v>42</v>
      </c>
      <c r="B193" s="58">
        <f t="shared" si="30"/>
        <v>45839</v>
      </c>
      <c r="C193" s="57">
        <f t="shared" si="31"/>
        <v>79058.874952805782</v>
      </c>
      <c r="D193" s="57">
        <f t="shared" si="32"/>
        <v>77405.612858225984</v>
      </c>
      <c r="E193" s="57">
        <f t="shared" si="33"/>
        <v>1653.2620945797921</v>
      </c>
      <c r="F193" s="57">
        <f t="shared" si="34"/>
        <v>782290.67632326589</v>
      </c>
    </row>
    <row r="194" spans="1:6">
      <c r="A194" s="57">
        <v>43</v>
      </c>
      <c r="B194" s="58">
        <f t="shared" si="30"/>
        <v>45870</v>
      </c>
      <c r="C194" s="57">
        <f t="shared" si="31"/>
        <v>79058.874952805782</v>
      </c>
      <c r="D194" s="57">
        <f t="shared" si="32"/>
        <v>77554.469806030276</v>
      </c>
      <c r="E194" s="57">
        <f t="shared" si="33"/>
        <v>1504.4051467755114</v>
      </c>
      <c r="F194" s="57">
        <f t="shared" si="34"/>
        <v>704736.20651723561</v>
      </c>
    </row>
    <row r="195" spans="1:6">
      <c r="A195" s="57">
        <v>44</v>
      </c>
      <c r="B195" s="58">
        <f t="shared" si="30"/>
        <v>45901</v>
      </c>
      <c r="C195" s="57">
        <f t="shared" si="31"/>
        <v>79058.874952805782</v>
      </c>
      <c r="D195" s="57">
        <f t="shared" si="32"/>
        <v>77703.613017195719</v>
      </c>
      <c r="E195" s="57">
        <f t="shared" si="33"/>
        <v>1355.2619356100686</v>
      </c>
      <c r="F195" s="57">
        <f t="shared" si="34"/>
        <v>627032.59350003989</v>
      </c>
    </row>
    <row r="196" spans="1:6">
      <c r="A196" s="57">
        <v>45</v>
      </c>
      <c r="B196" s="58">
        <f t="shared" si="30"/>
        <v>45931</v>
      </c>
      <c r="C196" s="57">
        <f t="shared" si="31"/>
        <v>79058.874952805782</v>
      </c>
      <c r="D196" s="57">
        <f t="shared" si="32"/>
        <v>77853.043042228775</v>
      </c>
      <c r="E196" s="57">
        <f t="shared" si="33"/>
        <v>1205.8319105769999</v>
      </c>
      <c r="F196" s="57">
        <f t="shared" si="34"/>
        <v>549179.5504578111</v>
      </c>
    </row>
    <row r="197" spans="1:6">
      <c r="A197" s="57">
        <v>46</v>
      </c>
      <c r="B197" s="58">
        <f t="shared" si="30"/>
        <v>45962</v>
      </c>
      <c r="C197" s="57">
        <f t="shared" si="31"/>
        <v>79058.874952805782</v>
      </c>
      <c r="D197" s="57">
        <f t="shared" si="32"/>
        <v>78002.760432694602</v>
      </c>
      <c r="E197" s="57">
        <f t="shared" si="33"/>
        <v>1056.1145201111754</v>
      </c>
      <c r="F197" s="57">
        <f t="shared" si="34"/>
        <v>471176.79002511653</v>
      </c>
    </row>
    <row r="198" spans="1:6">
      <c r="A198" s="57">
        <v>47</v>
      </c>
      <c r="B198" s="58">
        <f t="shared" si="30"/>
        <v>45992</v>
      </c>
      <c r="C198" s="57">
        <f t="shared" si="31"/>
        <v>79058.874952805782</v>
      </c>
      <c r="D198" s="57">
        <f t="shared" si="32"/>
        <v>78152.765741219016</v>
      </c>
      <c r="E198" s="57">
        <f t="shared" si="33"/>
        <v>906.10921158676263</v>
      </c>
      <c r="F198" s="57">
        <f t="shared" si="34"/>
        <v>393024.02428389748</v>
      </c>
    </row>
    <row r="199" spans="1:6">
      <c r="A199" s="57">
        <v>48</v>
      </c>
      <c r="B199" s="58">
        <f t="shared" si="30"/>
        <v>46023</v>
      </c>
      <c r="C199" s="57">
        <f t="shared" si="31"/>
        <v>79058.874952805782</v>
      </c>
      <c r="D199" s="57">
        <f t="shared" si="32"/>
        <v>78303.059521490592</v>
      </c>
      <c r="E199" s="57">
        <f t="shared" si="33"/>
        <v>755.81543131518754</v>
      </c>
      <c r="F199" s="57">
        <f t="shared" si="34"/>
        <v>314720.96476240689</v>
      </c>
    </row>
    <row r="200" spans="1:6">
      <c r="A200" s="57">
        <v>49</v>
      </c>
      <c r="B200" s="58">
        <f t="shared" si="30"/>
        <v>46054</v>
      </c>
      <c r="C200" s="57">
        <f t="shared" si="31"/>
        <v>79058.874952805782</v>
      </c>
      <c r="D200" s="57">
        <f t="shared" si="32"/>
        <v>78453.642328262693</v>
      </c>
      <c r="E200" s="57">
        <f t="shared" si="33"/>
        <v>605.2326245430902</v>
      </c>
      <c r="F200" s="57">
        <f t="shared" si="34"/>
        <v>236267.32243414421</v>
      </c>
    </row>
    <row r="201" spans="1:6">
      <c r="A201" s="57">
        <v>50</v>
      </c>
      <c r="B201" s="58">
        <f t="shared" si="30"/>
        <v>46082</v>
      </c>
      <c r="C201" s="57">
        <f t="shared" si="31"/>
        <v>79058.874952805782</v>
      </c>
      <c r="D201" s="57">
        <f t="shared" si="32"/>
        <v>78604.514717355501</v>
      </c>
      <c r="E201" s="57">
        <f t="shared" si="33"/>
        <v>454.36023545027734</v>
      </c>
      <c r="F201" s="57">
        <f t="shared" si="34"/>
        <v>157662.80771678872</v>
      </c>
    </row>
    <row r="202" spans="1:6">
      <c r="A202" s="57">
        <v>51</v>
      </c>
      <c r="B202" s="58">
        <f t="shared" si="30"/>
        <v>46113</v>
      </c>
      <c r="C202" s="57">
        <f t="shared" si="31"/>
        <v>79058.874952805782</v>
      </c>
      <c r="D202" s="57">
        <f t="shared" si="32"/>
        <v>78755.677245658109</v>
      </c>
      <c r="E202" s="57">
        <f t="shared" si="33"/>
        <v>303.19770714767066</v>
      </c>
      <c r="F202" s="57">
        <f t="shared" si="34"/>
        <v>78907.130471130615</v>
      </c>
    </row>
    <row r="203" spans="1:6">
      <c r="A203" s="57">
        <v>52</v>
      </c>
      <c r="B203" s="58">
        <f t="shared" si="30"/>
        <v>46143</v>
      </c>
      <c r="C203" s="57">
        <f t="shared" si="31"/>
        <v>79058.874952805782</v>
      </c>
      <c r="D203" s="57">
        <f t="shared" si="32"/>
        <v>78907.130471130527</v>
      </c>
      <c r="E203" s="57">
        <f t="shared" si="33"/>
        <v>151.74448167525119</v>
      </c>
      <c r="F203" s="57">
        <f t="shared" si="34"/>
        <v>0</v>
      </c>
    </row>
    <row r="204" spans="1:6">
      <c r="A204" s="57">
        <v>53</v>
      </c>
      <c r="B204" s="58">
        <f t="shared" si="30"/>
        <v>46174</v>
      </c>
      <c r="C204" s="57">
        <f t="shared" si="31"/>
        <v>79058.874952805782</v>
      </c>
      <c r="D204" s="57">
        <f t="shared" si="32"/>
        <v>79058.874952805782</v>
      </c>
      <c r="E204" s="57">
        <f t="shared" si="33"/>
        <v>0</v>
      </c>
      <c r="F204" s="57">
        <f t="shared" si="34"/>
        <v>-79058.874952805782</v>
      </c>
    </row>
    <row r="205" spans="1:6">
      <c r="A205" s="57">
        <v>54</v>
      </c>
      <c r="B205" s="58">
        <f t="shared" si="30"/>
        <v>46204</v>
      </c>
      <c r="C205" s="57">
        <f t="shared" si="31"/>
        <v>79058.874952805782</v>
      </c>
      <c r="D205" s="57">
        <f t="shared" si="32"/>
        <v>79210.911250791949</v>
      </c>
      <c r="E205" s="57">
        <f t="shared" si="33"/>
        <v>-152.03629798616498</v>
      </c>
      <c r="F205" s="57">
        <f t="shared" si="34"/>
        <v>-158269.78620359773</v>
      </c>
    </row>
    <row r="206" spans="1:6">
      <c r="A206" s="57">
        <v>55</v>
      </c>
      <c r="B206" s="58">
        <f t="shared" si="30"/>
        <v>46235</v>
      </c>
      <c r="C206" s="57">
        <f t="shared" si="31"/>
        <v>79058.874952805782</v>
      </c>
      <c r="D206" s="57">
        <f t="shared" si="32"/>
        <v>79363.23992627424</v>
      </c>
      <c r="E206" s="57">
        <f t="shared" si="33"/>
        <v>-304.36497346845721</v>
      </c>
      <c r="F206" s="57">
        <f t="shared" si="34"/>
        <v>-237633.02612987196</v>
      </c>
    </row>
    <row r="207" spans="1:6">
      <c r="A207" s="57">
        <v>56</v>
      </c>
      <c r="B207" s="58">
        <f t="shared" si="30"/>
        <v>46266</v>
      </c>
      <c r="C207" s="57">
        <f t="shared" si="31"/>
        <v>79058.874952805782</v>
      </c>
      <c r="D207" s="57">
        <f t="shared" si="32"/>
        <v>79515.861541517079</v>
      </c>
      <c r="E207" s="57">
        <f t="shared" si="33"/>
        <v>-456.98658871129226</v>
      </c>
      <c r="F207" s="57">
        <f t="shared" si="34"/>
        <v>-317148.88767138903</v>
      </c>
    </row>
    <row r="208" spans="1:6">
      <c r="A208" s="57">
        <v>57</v>
      </c>
      <c r="B208" s="58">
        <f t="shared" si="30"/>
        <v>46296</v>
      </c>
      <c r="C208" s="57">
        <f t="shared" si="31"/>
        <v>79058.874952805782</v>
      </c>
      <c r="D208" s="57">
        <f t="shared" si="32"/>
        <v>79668.77665986614</v>
      </c>
      <c r="E208" s="57">
        <f t="shared" si="33"/>
        <v>-609.90170706036361</v>
      </c>
      <c r="F208" s="57">
        <f t="shared" si="34"/>
        <v>-396817.66433125519</v>
      </c>
    </row>
    <row r="209" spans="1:6">
      <c r="A209" s="57">
        <v>58</v>
      </c>
      <c r="B209" s="58">
        <f t="shared" si="30"/>
        <v>46327</v>
      </c>
      <c r="C209" s="57">
        <f t="shared" si="31"/>
        <v>79058.874952805782</v>
      </c>
      <c r="D209" s="57">
        <f t="shared" si="32"/>
        <v>79821.985845750503</v>
      </c>
      <c r="E209" s="57">
        <f t="shared" si="33"/>
        <v>-763.11089294472151</v>
      </c>
      <c r="F209" s="57">
        <f t="shared" si="34"/>
        <v>-476639.65017700568</v>
      </c>
    </row>
    <row r="210" spans="1:6">
      <c r="A210" s="57">
        <v>59</v>
      </c>
      <c r="B210" s="58">
        <f t="shared" si="30"/>
        <v>46357</v>
      </c>
      <c r="C210" s="57">
        <f t="shared" si="31"/>
        <v>79058.874952805782</v>
      </c>
      <c r="D210" s="57">
        <f t="shared" si="32"/>
        <v>79975.489664684632</v>
      </c>
      <c r="E210" s="57">
        <f t="shared" si="33"/>
        <v>-916.61471187885718</v>
      </c>
      <c r="F210" s="57">
        <f t="shared" si="34"/>
        <v>-556615.13984169031</v>
      </c>
    </row>
    <row r="211" spans="1:6">
      <c r="A211" s="57">
        <v>60</v>
      </c>
      <c r="B211" s="58">
        <f t="shared" si="30"/>
        <v>46388</v>
      </c>
      <c r="C211" s="57">
        <f t="shared" si="31"/>
        <v>79058.874952805782</v>
      </c>
      <c r="D211" s="57">
        <f t="shared" si="32"/>
        <v>80129.28868327057</v>
      </c>
      <c r="E211" s="57">
        <f t="shared" si="33"/>
        <v>-1070.4137304647891</v>
      </c>
      <c r="F211" s="57">
        <f t="shared" si="34"/>
        <v>-636744.42852496088</v>
      </c>
    </row>
    <row r="213" spans="1:6">
      <c r="A213" s="62" t="s">
        <v>67</v>
      </c>
      <c r="B213" s="62">
        <v>3</v>
      </c>
    </row>
    <row r="214" spans="1:6">
      <c r="A214" s="62" t="s">
        <v>66</v>
      </c>
      <c r="B214" s="62" t="s">
        <v>65</v>
      </c>
    </row>
    <row r="215" spans="1:6">
      <c r="A215" s="61" t="s">
        <v>64</v>
      </c>
      <c r="B215" s="79">
        <f>PMT(B9,B10-B213,-F220,0,0)</f>
        <v>79515.86154151705</v>
      </c>
    </row>
    <row r="216" spans="1:6">
      <c r="A216" s="60"/>
      <c r="B216" s="60"/>
      <c r="C216" s="60"/>
      <c r="D216" s="60"/>
      <c r="E216" s="60"/>
      <c r="F216" s="59" t="s">
        <v>63</v>
      </c>
    </row>
    <row r="217" spans="1:6">
      <c r="A217" s="59" t="s">
        <v>62</v>
      </c>
      <c r="B217" s="59" t="s">
        <v>61</v>
      </c>
      <c r="C217" s="59" t="s">
        <v>60</v>
      </c>
      <c r="D217" s="59" t="s">
        <v>59</v>
      </c>
      <c r="E217" s="59" t="s">
        <v>58</v>
      </c>
      <c r="F217" s="59">
        <f>$B$3</f>
        <v>3693580</v>
      </c>
    </row>
    <row r="218" spans="1:6">
      <c r="A218" s="57">
        <v>1</v>
      </c>
      <c r="B218" s="58">
        <f t="shared" ref="B218:B229" si="35">EDATE($B$7,$B$6*A218)</f>
        <v>44593</v>
      </c>
      <c r="C218" s="57">
        <v>0</v>
      </c>
      <c r="D218" s="57">
        <f t="shared" ref="D218:D229" si="36">C218-E218</f>
        <v>-7103.0384615384619</v>
      </c>
      <c r="E218" s="57">
        <f t="shared" ref="E218:E229" si="37">F217*$B$9</f>
        <v>7103.0384615384619</v>
      </c>
      <c r="F218" s="57">
        <f t="shared" ref="F218:F229" si="38">F217-D218</f>
        <v>3700683.0384615385</v>
      </c>
    </row>
    <row r="219" spans="1:6">
      <c r="A219" s="57">
        <v>2</v>
      </c>
      <c r="B219" s="58">
        <f t="shared" si="35"/>
        <v>44621</v>
      </c>
      <c r="C219" s="57">
        <v>0</v>
      </c>
      <c r="D219" s="57">
        <f t="shared" si="36"/>
        <v>-7116.6981508875742</v>
      </c>
      <c r="E219" s="57">
        <f t="shared" si="37"/>
        <v>7116.6981508875742</v>
      </c>
      <c r="F219" s="57">
        <f t="shared" si="38"/>
        <v>3707799.7366124261</v>
      </c>
    </row>
    <row r="220" spans="1:6">
      <c r="A220" s="57">
        <v>3</v>
      </c>
      <c r="B220" s="58">
        <f t="shared" si="35"/>
        <v>44652</v>
      </c>
      <c r="C220" s="57">
        <v>0</v>
      </c>
      <c r="D220" s="57">
        <f t="shared" si="36"/>
        <v>-7130.384108870051</v>
      </c>
      <c r="E220" s="57">
        <f t="shared" si="37"/>
        <v>7130.384108870051</v>
      </c>
      <c r="F220" s="57">
        <f t="shared" si="38"/>
        <v>3714930.1207212959</v>
      </c>
    </row>
    <row r="221" spans="1:6">
      <c r="A221" s="57">
        <v>4</v>
      </c>
      <c r="B221" s="58">
        <f t="shared" si="35"/>
        <v>44682</v>
      </c>
      <c r="C221" s="57">
        <f t="shared" ref="C221:C229" si="39">$B$215</f>
        <v>79515.86154151705</v>
      </c>
      <c r="D221" s="57">
        <f t="shared" si="36"/>
        <v>72371.765155514557</v>
      </c>
      <c r="E221" s="57">
        <f t="shared" si="37"/>
        <v>7144.0963860024922</v>
      </c>
      <c r="F221" s="57">
        <f t="shared" si="38"/>
        <v>3642558.3555657812</v>
      </c>
    </row>
    <row r="222" spans="1:6">
      <c r="A222" s="57">
        <v>5</v>
      </c>
      <c r="B222" s="58">
        <f t="shared" si="35"/>
        <v>44713</v>
      </c>
      <c r="C222" s="57">
        <f t="shared" si="39"/>
        <v>79515.86154151705</v>
      </c>
      <c r="D222" s="57">
        <f t="shared" si="36"/>
        <v>72510.941626967469</v>
      </c>
      <c r="E222" s="57">
        <f t="shared" si="37"/>
        <v>7004.9199145495795</v>
      </c>
      <c r="F222" s="57">
        <f t="shared" si="38"/>
        <v>3570047.4139388138</v>
      </c>
    </row>
    <row r="223" spans="1:6">
      <c r="A223" s="57">
        <v>6</v>
      </c>
      <c r="B223" s="58">
        <f t="shared" si="35"/>
        <v>44743</v>
      </c>
      <c r="C223" s="57">
        <f t="shared" si="39"/>
        <v>79515.86154151705</v>
      </c>
      <c r="D223" s="57">
        <f t="shared" si="36"/>
        <v>72650.385745480875</v>
      </c>
      <c r="E223" s="57">
        <f t="shared" si="37"/>
        <v>6865.4757960361812</v>
      </c>
      <c r="F223" s="57">
        <f t="shared" si="38"/>
        <v>3497397.0281933332</v>
      </c>
    </row>
    <row r="224" spans="1:6">
      <c r="A224" s="57">
        <v>7</v>
      </c>
      <c r="B224" s="58">
        <f t="shared" si="35"/>
        <v>44774</v>
      </c>
      <c r="C224" s="57">
        <f t="shared" si="39"/>
        <v>79515.86154151705</v>
      </c>
      <c r="D224" s="57">
        <f t="shared" si="36"/>
        <v>72790.098025760642</v>
      </c>
      <c r="E224" s="57">
        <f t="shared" si="37"/>
        <v>6725.76351575641</v>
      </c>
      <c r="F224" s="57">
        <f t="shared" si="38"/>
        <v>3424606.9301675726</v>
      </c>
    </row>
    <row r="225" spans="1:6">
      <c r="A225" s="57">
        <v>8</v>
      </c>
      <c r="B225" s="58">
        <f t="shared" si="35"/>
        <v>44805</v>
      </c>
      <c r="C225" s="57">
        <f t="shared" si="39"/>
        <v>79515.86154151705</v>
      </c>
      <c r="D225" s="57">
        <f t="shared" si="36"/>
        <v>72930.078983502492</v>
      </c>
      <c r="E225" s="57">
        <f t="shared" si="37"/>
        <v>6585.7825580145627</v>
      </c>
      <c r="F225" s="57">
        <f t="shared" si="38"/>
        <v>3351676.8511840701</v>
      </c>
    </row>
    <row r="226" spans="1:6">
      <c r="A226" s="57">
        <v>9</v>
      </c>
      <c r="B226" s="58">
        <f t="shared" si="35"/>
        <v>44835</v>
      </c>
      <c r="C226" s="57">
        <f t="shared" si="39"/>
        <v>79515.86154151705</v>
      </c>
      <c r="D226" s="57">
        <f t="shared" si="36"/>
        <v>73070.32913539384</v>
      </c>
      <c r="E226" s="57">
        <f t="shared" si="37"/>
        <v>6445.5324061232122</v>
      </c>
      <c r="F226" s="57">
        <f t="shared" si="38"/>
        <v>3278606.5220486764</v>
      </c>
    </row>
    <row r="227" spans="1:6">
      <c r="A227" s="57">
        <v>10</v>
      </c>
      <c r="B227" s="58">
        <f t="shared" si="35"/>
        <v>44866</v>
      </c>
      <c r="C227" s="57">
        <f t="shared" si="39"/>
        <v>79515.86154151705</v>
      </c>
      <c r="D227" s="57">
        <f t="shared" si="36"/>
        <v>73210.848999115755</v>
      </c>
      <c r="E227" s="57">
        <f t="shared" si="37"/>
        <v>6305.0125424013013</v>
      </c>
      <c r="F227" s="57">
        <f t="shared" si="38"/>
        <v>3205395.6730495607</v>
      </c>
    </row>
    <row r="228" spans="1:6">
      <c r="A228" s="57">
        <v>11</v>
      </c>
      <c r="B228" s="58">
        <f t="shared" si="35"/>
        <v>44896</v>
      </c>
      <c r="C228" s="57">
        <f t="shared" si="39"/>
        <v>79515.86154151705</v>
      </c>
      <c r="D228" s="57">
        <f t="shared" si="36"/>
        <v>73351.639093344813</v>
      </c>
      <c r="E228" s="57">
        <f t="shared" si="37"/>
        <v>6164.2224481722324</v>
      </c>
      <c r="F228" s="57">
        <f t="shared" si="38"/>
        <v>3132044.0339562157</v>
      </c>
    </row>
    <row r="229" spans="1:6">
      <c r="A229" s="57">
        <v>12</v>
      </c>
      <c r="B229" s="58">
        <f t="shared" si="35"/>
        <v>44927</v>
      </c>
      <c r="C229" s="57">
        <f t="shared" si="39"/>
        <v>79515.86154151705</v>
      </c>
      <c r="D229" s="57">
        <f t="shared" si="36"/>
        <v>73492.699937755096</v>
      </c>
      <c r="E229" s="57">
        <f t="shared" si="37"/>
        <v>6023.1616037619533</v>
      </c>
      <c r="F229" s="57">
        <f t="shared" si="38"/>
        <v>3058551.3340184605</v>
      </c>
    </row>
    <row r="230" spans="1:6">
      <c r="A230" s="57">
        <v>13</v>
      </c>
      <c r="B230" s="58">
        <f t="shared" ref="B230:B277" si="40">EDATE($B$7,$B$6*A230)</f>
        <v>44958</v>
      </c>
      <c r="C230" s="57">
        <f t="shared" ref="C230:C277" si="41">$B$215</f>
        <v>79515.86154151705</v>
      </c>
      <c r="D230" s="57">
        <f t="shared" ref="D230:D277" si="42">C230-E230</f>
        <v>73634.032053020012</v>
      </c>
      <c r="E230" s="57">
        <f t="shared" ref="E230:E277" si="43">F229*$B$9</f>
        <v>5881.8294884970401</v>
      </c>
      <c r="F230" s="57">
        <f t="shared" ref="F230:F277" si="44">F229-D230</f>
        <v>2984917.3019654406</v>
      </c>
    </row>
    <row r="231" spans="1:6">
      <c r="A231" s="57">
        <v>14</v>
      </c>
      <c r="B231" s="58">
        <f t="shared" si="40"/>
        <v>44986</v>
      </c>
      <c r="C231" s="57">
        <f t="shared" si="41"/>
        <v>79515.86154151705</v>
      </c>
      <c r="D231" s="57">
        <f t="shared" si="42"/>
        <v>73775.635960814281</v>
      </c>
      <c r="E231" s="57">
        <f t="shared" si="43"/>
        <v>5740.2255807027705</v>
      </c>
      <c r="F231" s="57">
        <f t="shared" si="44"/>
        <v>2911141.6660046265</v>
      </c>
    </row>
    <row r="232" spans="1:6">
      <c r="A232" s="57">
        <v>15</v>
      </c>
      <c r="B232" s="58">
        <f t="shared" si="40"/>
        <v>45017</v>
      </c>
      <c r="C232" s="57">
        <f t="shared" si="41"/>
        <v>79515.86154151705</v>
      </c>
      <c r="D232" s="57">
        <f t="shared" si="42"/>
        <v>73917.512183815852</v>
      </c>
      <c r="E232" s="57">
        <f t="shared" si="43"/>
        <v>5598.349357701205</v>
      </c>
      <c r="F232" s="57">
        <f t="shared" si="44"/>
        <v>2837224.1538208108</v>
      </c>
    </row>
    <row r="233" spans="1:6">
      <c r="A233" s="57">
        <v>16</v>
      </c>
      <c r="B233" s="58">
        <f t="shared" si="40"/>
        <v>45047</v>
      </c>
      <c r="C233" s="57">
        <f t="shared" si="41"/>
        <v>79515.86154151705</v>
      </c>
      <c r="D233" s="57">
        <f t="shared" si="42"/>
        <v>74059.661245707801</v>
      </c>
      <c r="E233" s="57">
        <f t="shared" si="43"/>
        <v>5456.2002958092517</v>
      </c>
      <c r="F233" s="57">
        <f t="shared" si="44"/>
        <v>2763164.492575103</v>
      </c>
    </row>
    <row r="234" spans="1:6">
      <c r="A234" s="57">
        <v>17</v>
      </c>
      <c r="B234" s="58">
        <f t="shared" si="40"/>
        <v>45078</v>
      </c>
      <c r="C234" s="57">
        <f t="shared" si="41"/>
        <v>79515.86154151705</v>
      </c>
      <c r="D234" s="57">
        <f t="shared" si="42"/>
        <v>74202.083671180313</v>
      </c>
      <c r="E234" s="57">
        <f t="shared" si="43"/>
        <v>5313.7778703367367</v>
      </c>
      <c r="F234" s="57">
        <f t="shared" si="44"/>
        <v>2688962.4089039224</v>
      </c>
    </row>
    <row r="235" spans="1:6">
      <c r="A235" s="57">
        <v>18</v>
      </c>
      <c r="B235" s="58">
        <f t="shared" si="40"/>
        <v>45108</v>
      </c>
      <c r="C235" s="57">
        <f t="shared" si="41"/>
        <v>79515.86154151705</v>
      </c>
      <c r="D235" s="57">
        <f t="shared" si="42"/>
        <v>74344.77998593259</v>
      </c>
      <c r="E235" s="57">
        <f t="shared" si="43"/>
        <v>5171.0815555844665</v>
      </c>
      <c r="F235" s="57">
        <f t="shared" si="44"/>
        <v>2614617.6289179898</v>
      </c>
    </row>
    <row r="236" spans="1:6">
      <c r="A236" s="57">
        <v>19</v>
      </c>
      <c r="B236" s="58">
        <f t="shared" si="40"/>
        <v>45139</v>
      </c>
      <c r="C236" s="57">
        <f t="shared" si="41"/>
        <v>79515.86154151705</v>
      </c>
      <c r="D236" s="57">
        <f t="shared" si="42"/>
        <v>74487.750716674767</v>
      </c>
      <c r="E236" s="57">
        <f t="shared" si="43"/>
        <v>5028.1108248422879</v>
      </c>
      <c r="F236" s="57">
        <f t="shared" si="44"/>
        <v>2540129.8782013152</v>
      </c>
    </row>
    <row r="237" spans="1:6">
      <c r="A237" s="57">
        <v>20</v>
      </c>
      <c r="B237" s="58">
        <f t="shared" si="40"/>
        <v>45170</v>
      </c>
      <c r="C237" s="57">
        <f t="shared" si="41"/>
        <v>79515.86154151705</v>
      </c>
      <c r="D237" s="57">
        <f t="shared" si="42"/>
        <v>74630.996391129898</v>
      </c>
      <c r="E237" s="57">
        <f t="shared" si="43"/>
        <v>4884.8651503871451</v>
      </c>
      <c r="F237" s="57">
        <f t="shared" si="44"/>
        <v>2465498.8818101855</v>
      </c>
    </row>
    <row r="238" spans="1:6">
      <c r="A238" s="57">
        <v>21</v>
      </c>
      <c r="B238" s="58">
        <f t="shared" si="40"/>
        <v>45200</v>
      </c>
      <c r="C238" s="57">
        <f t="shared" si="41"/>
        <v>79515.86154151705</v>
      </c>
      <c r="D238" s="57">
        <f t="shared" si="42"/>
        <v>74774.517538035929</v>
      </c>
      <c r="E238" s="57">
        <f t="shared" si="43"/>
        <v>4741.3440034811265</v>
      </c>
      <c r="F238" s="57">
        <f t="shared" si="44"/>
        <v>2390724.3642721497</v>
      </c>
    </row>
    <row r="239" spans="1:6">
      <c r="A239" s="57">
        <v>22</v>
      </c>
      <c r="B239" s="58">
        <f t="shared" si="40"/>
        <v>45231</v>
      </c>
      <c r="C239" s="57">
        <f t="shared" si="41"/>
        <v>79515.86154151705</v>
      </c>
      <c r="D239" s="57">
        <f t="shared" si="42"/>
        <v>74918.314687147533</v>
      </c>
      <c r="E239" s="57">
        <f t="shared" si="43"/>
        <v>4597.5468543695188</v>
      </c>
      <c r="F239" s="57">
        <f t="shared" si="44"/>
        <v>2315806.049585002</v>
      </c>
    </row>
    <row r="240" spans="1:6">
      <c r="A240" s="57">
        <v>23</v>
      </c>
      <c r="B240" s="58">
        <f t="shared" si="40"/>
        <v>45261</v>
      </c>
      <c r="C240" s="57">
        <f t="shared" si="41"/>
        <v>79515.86154151705</v>
      </c>
      <c r="D240" s="57">
        <f t="shared" si="42"/>
        <v>75062.388369238193</v>
      </c>
      <c r="E240" s="57">
        <f t="shared" si="43"/>
        <v>4453.4731722788501</v>
      </c>
      <c r="F240" s="57">
        <f t="shared" si="44"/>
        <v>2240743.661215764</v>
      </c>
    </row>
    <row r="241" spans="1:6">
      <c r="A241" s="57">
        <v>24</v>
      </c>
      <c r="B241" s="58">
        <f t="shared" si="40"/>
        <v>45292</v>
      </c>
      <c r="C241" s="57">
        <f t="shared" si="41"/>
        <v>79515.86154151705</v>
      </c>
      <c r="D241" s="57">
        <f t="shared" si="42"/>
        <v>75206.739116102122</v>
      </c>
      <c r="E241" s="57">
        <f t="shared" si="43"/>
        <v>4309.1224254149311</v>
      </c>
      <c r="F241" s="57">
        <f t="shared" si="44"/>
        <v>2165536.922099662</v>
      </c>
    </row>
    <row r="242" spans="1:6">
      <c r="A242" s="57">
        <v>25</v>
      </c>
      <c r="B242" s="58">
        <f t="shared" si="40"/>
        <v>45323</v>
      </c>
      <c r="C242" s="57">
        <f t="shared" si="41"/>
        <v>79515.86154151705</v>
      </c>
      <c r="D242" s="57">
        <f t="shared" si="42"/>
        <v>75351.367460556154</v>
      </c>
      <c r="E242" s="57">
        <f t="shared" si="43"/>
        <v>4164.4940809608888</v>
      </c>
      <c r="F242" s="57">
        <f t="shared" si="44"/>
        <v>2090185.5546391059</v>
      </c>
    </row>
    <row r="243" spans="1:6">
      <c r="A243" s="57">
        <v>26</v>
      </c>
      <c r="B243" s="58">
        <f t="shared" si="40"/>
        <v>45352</v>
      </c>
      <c r="C243" s="57">
        <f t="shared" si="41"/>
        <v>79515.86154151705</v>
      </c>
      <c r="D243" s="57">
        <f t="shared" si="42"/>
        <v>75496.273936441852</v>
      </c>
      <c r="E243" s="57">
        <f t="shared" si="43"/>
        <v>4019.587605075204</v>
      </c>
      <c r="F243" s="57">
        <f t="shared" si="44"/>
        <v>2014689.2807026641</v>
      </c>
    </row>
    <row r="244" spans="1:6">
      <c r="A244" s="57">
        <v>27</v>
      </c>
      <c r="B244" s="58">
        <f t="shared" si="40"/>
        <v>45383</v>
      </c>
      <c r="C244" s="57">
        <f t="shared" si="41"/>
        <v>79515.86154151705</v>
      </c>
      <c r="D244" s="57">
        <f t="shared" si="42"/>
        <v>75641.459078627318</v>
      </c>
      <c r="E244" s="57">
        <f t="shared" si="43"/>
        <v>3874.4024628897387</v>
      </c>
      <c r="F244" s="57">
        <f t="shared" si="44"/>
        <v>1939047.8216240366</v>
      </c>
    </row>
    <row r="245" spans="1:6">
      <c r="A245" s="57">
        <v>28</v>
      </c>
      <c r="B245" s="58">
        <f t="shared" si="40"/>
        <v>45413</v>
      </c>
      <c r="C245" s="57">
        <f t="shared" si="41"/>
        <v>79515.86154151705</v>
      </c>
      <c r="D245" s="57">
        <f t="shared" si="42"/>
        <v>75786.923423009284</v>
      </c>
      <c r="E245" s="57">
        <f t="shared" si="43"/>
        <v>3728.9381185077632</v>
      </c>
      <c r="F245" s="57">
        <f t="shared" si="44"/>
        <v>1863260.8982010274</v>
      </c>
    </row>
    <row r="246" spans="1:6">
      <c r="A246" s="57">
        <v>29</v>
      </c>
      <c r="B246" s="58">
        <f t="shared" si="40"/>
        <v>45444</v>
      </c>
      <c r="C246" s="57">
        <f t="shared" si="41"/>
        <v>79515.86154151705</v>
      </c>
      <c r="D246" s="57">
        <f t="shared" si="42"/>
        <v>75932.667506515078</v>
      </c>
      <c r="E246" s="57">
        <f t="shared" si="43"/>
        <v>3583.1940350019759</v>
      </c>
      <c r="F246" s="57">
        <f t="shared" si="44"/>
        <v>1787328.2306945124</v>
      </c>
    </row>
    <row r="247" spans="1:6">
      <c r="A247" s="57">
        <v>30</v>
      </c>
      <c r="B247" s="58">
        <f t="shared" si="40"/>
        <v>45474</v>
      </c>
      <c r="C247" s="57">
        <f t="shared" si="41"/>
        <v>79515.86154151705</v>
      </c>
      <c r="D247" s="57">
        <f t="shared" si="42"/>
        <v>76078.691867104528</v>
      </c>
      <c r="E247" s="57">
        <f t="shared" si="43"/>
        <v>3437.1696744125238</v>
      </c>
      <c r="F247" s="57">
        <f t="shared" si="44"/>
        <v>1711249.5388274079</v>
      </c>
    </row>
    <row r="248" spans="1:6">
      <c r="A248" s="57">
        <v>31</v>
      </c>
      <c r="B248" s="58">
        <f t="shared" si="40"/>
        <v>45505</v>
      </c>
      <c r="C248" s="57">
        <f t="shared" si="41"/>
        <v>79515.86154151705</v>
      </c>
      <c r="D248" s="57">
        <f t="shared" si="42"/>
        <v>76224.997043772033</v>
      </c>
      <c r="E248" s="57">
        <f t="shared" si="43"/>
        <v>3290.8644977450153</v>
      </c>
      <c r="F248" s="57">
        <f t="shared" si="44"/>
        <v>1635024.5417836357</v>
      </c>
    </row>
    <row r="249" spans="1:6">
      <c r="A249" s="57">
        <v>32</v>
      </c>
      <c r="B249" s="58">
        <f t="shared" si="40"/>
        <v>45536</v>
      </c>
      <c r="C249" s="57">
        <f t="shared" si="41"/>
        <v>79515.86154151705</v>
      </c>
      <c r="D249" s="57">
        <f t="shared" si="42"/>
        <v>76371.583576548524</v>
      </c>
      <c r="E249" s="57">
        <f t="shared" si="43"/>
        <v>3144.2779649685303</v>
      </c>
      <c r="F249" s="57">
        <f t="shared" si="44"/>
        <v>1558652.9582070871</v>
      </c>
    </row>
    <row r="250" spans="1:6">
      <c r="A250" s="57">
        <v>33</v>
      </c>
      <c r="B250" s="58">
        <f t="shared" si="40"/>
        <v>45566</v>
      </c>
      <c r="C250" s="57">
        <f t="shared" si="41"/>
        <v>79515.86154151705</v>
      </c>
      <c r="D250" s="57">
        <f t="shared" si="42"/>
        <v>76518.452006503416</v>
      </c>
      <c r="E250" s="57">
        <f t="shared" si="43"/>
        <v>2997.4095350136295</v>
      </c>
      <c r="F250" s="57">
        <f t="shared" si="44"/>
        <v>1482134.5062005837</v>
      </c>
    </row>
    <row r="251" spans="1:6">
      <c r="A251" s="57">
        <v>34</v>
      </c>
      <c r="B251" s="58">
        <f t="shared" si="40"/>
        <v>45597</v>
      </c>
      <c r="C251" s="57">
        <f t="shared" si="41"/>
        <v>79515.86154151705</v>
      </c>
      <c r="D251" s="57">
        <f t="shared" si="42"/>
        <v>76665.602875746699</v>
      </c>
      <c r="E251" s="57">
        <f t="shared" si="43"/>
        <v>2850.2586657703532</v>
      </c>
      <c r="F251" s="57">
        <f t="shared" si="44"/>
        <v>1405468.9033248369</v>
      </c>
    </row>
    <row r="252" spans="1:6">
      <c r="A252" s="57">
        <v>35</v>
      </c>
      <c r="B252" s="58">
        <f t="shared" si="40"/>
        <v>45627</v>
      </c>
      <c r="C252" s="57">
        <f t="shared" si="41"/>
        <v>79515.86154151705</v>
      </c>
      <c r="D252" s="57">
        <f t="shared" si="42"/>
        <v>76813.036727430823</v>
      </c>
      <c r="E252" s="57">
        <f t="shared" si="43"/>
        <v>2702.8248140862247</v>
      </c>
      <c r="F252" s="57">
        <f t="shared" si="44"/>
        <v>1328655.8665974061</v>
      </c>
    </row>
    <row r="253" spans="1:6">
      <c r="A253" s="57">
        <v>36</v>
      </c>
      <c r="B253" s="58">
        <f t="shared" si="40"/>
        <v>45658</v>
      </c>
      <c r="C253" s="57">
        <f t="shared" si="41"/>
        <v>79515.86154151705</v>
      </c>
      <c r="D253" s="57">
        <f t="shared" si="42"/>
        <v>76960.7541057528</v>
      </c>
      <c r="E253" s="57">
        <f t="shared" si="43"/>
        <v>2555.1074357642428</v>
      </c>
      <c r="F253" s="57">
        <f t="shared" si="44"/>
        <v>1251695.1124916533</v>
      </c>
    </row>
    <row r="254" spans="1:6">
      <c r="A254" s="57">
        <v>37</v>
      </c>
      <c r="B254" s="58">
        <f t="shared" si="40"/>
        <v>45689</v>
      </c>
      <c r="C254" s="57">
        <f t="shared" si="41"/>
        <v>79515.86154151705</v>
      </c>
      <c r="D254" s="57">
        <f t="shared" si="42"/>
        <v>77108.755555956173</v>
      </c>
      <c r="E254" s="57">
        <f t="shared" si="43"/>
        <v>2407.1059855608719</v>
      </c>
      <c r="F254" s="57">
        <f t="shared" si="44"/>
        <v>1174586.3569356971</v>
      </c>
    </row>
    <row r="255" spans="1:6">
      <c r="A255" s="57">
        <v>38</v>
      </c>
      <c r="B255" s="58">
        <f t="shared" si="40"/>
        <v>45717</v>
      </c>
      <c r="C255" s="57">
        <f t="shared" si="41"/>
        <v>79515.86154151705</v>
      </c>
      <c r="D255" s="57">
        <f t="shared" si="42"/>
        <v>77257.041624333011</v>
      </c>
      <c r="E255" s="57">
        <f t="shared" si="43"/>
        <v>2258.8199171840329</v>
      </c>
      <c r="F255" s="57">
        <f t="shared" si="44"/>
        <v>1097329.3153113641</v>
      </c>
    </row>
    <row r="256" spans="1:6">
      <c r="A256" s="57">
        <v>39</v>
      </c>
      <c r="B256" s="58">
        <f t="shared" si="40"/>
        <v>45748</v>
      </c>
      <c r="C256" s="57">
        <f t="shared" si="41"/>
        <v>79515.86154151705</v>
      </c>
      <c r="D256" s="57">
        <f t="shared" si="42"/>
        <v>77405.61285822597</v>
      </c>
      <c r="E256" s="57">
        <f t="shared" si="43"/>
        <v>2110.2486832910849</v>
      </c>
      <c r="F256" s="57">
        <f t="shared" si="44"/>
        <v>1019923.7024531382</v>
      </c>
    </row>
    <row r="257" spans="1:6">
      <c r="A257" s="57">
        <v>40</v>
      </c>
      <c r="B257" s="58">
        <f t="shared" si="40"/>
        <v>45778</v>
      </c>
      <c r="C257" s="57">
        <f t="shared" si="41"/>
        <v>79515.86154151705</v>
      </c>
      <c r="D257" s="57">
        <f t="shared" si="42"/>
        <v>77554.469806030247</v>
      </c>
      <c r="E257" s="57">
        <f t="shared" si="43"/>
        <v>1961.3917354868042</v>
      </c>
      <c r="F257" s="57">
        <f t="shared" si="44"/>
        <v>942369.23264710791</v>
      </c>
    </row>
    <row r="258" spans="1:6">
      <c r="A258" s="57">
        <v>41</v>
      </c>
      <c r="B258" s="58">
        <f t="shared" si="40"/>
        <v>45809</v>
      </c>
      <c r="C258" s="57">
        <f t="shared" si="41"/>
        <v>79515.86154151705</v>
      </c>
      <c r="D258" s="57">
        <f t="shared" si="42"/>
        <v>77703.61301719569</v>
      </c>
      <c r="E258" s="57">
        <f t="shared" si="43"/>
        <v>1812.2485243213614</v>
      </c>
      <c r="F258" s="57">
        <f t="shared" si="44"/>
        <v>864665.61962991219</v>
      </c>
    </row>
    <row r="259" spans="1:6">
      <c r="A259" s="57">
        <v>42</v>
      </c>
      <c r="B259" s="58">
        <f t="shared" si="40"/>
        <v>45839</v>
      </c>
      <c r="C259" s="57">
        <f t="shared" si="41"/>
        <v>79515.86154151705</v>
      </c>
      <c r="D259" s="57">
        <f t="shared" si="42"/>
        <v>77853.043042228761</v>
      </c>
      <c r="E259" s="57">
        <f t="shared" si="43"/>
        <v>1662.8184992882927</v>
      </c>
      <c r="F259" s="57">
        <f t="shared" si="44"/>
        <v>786812.5765876834</v>
      </c>
    </row>
    <row r="260" spans="1:6">
      <c r="A260" s="57">
        <v>43</v>
      </c>
      <c r="B260" s="58">
        <f t="shared" si="40"/>
        <v>45870</v>
      </c>
      <c r="C260" s="57">
        <f t="shared" si="41"/>
        <v>79515.86154151705</v>
      </c>
      <c r="D260" s="57">
        <f t="shared" si="42"/>
        <v>78002.760432694588</v>
      </c>
      <c r="E260" s="57">
        <f t="shared" si="43"/>
        <v>1513.1011088224682</v>
      </c>
      <c r="F260" s="57">
        <f t="shared" si="44"/>
        <v>708809.81615498883</v>
      </c>
    </row>
    <row r="261" spans="1:6">
      <c r="A261" s="57">
        <v>44</v>
      </c>
      <c r="B261" s="58">
        <f t="shared" si="40"/>
        <v>45901</v>
      </c>
      <c r="C261" s="57">
        <f t="shared" si="41"/>
        <v>79515.86154151705</v>
      </c>
      <c r="D261" s="57">
        <f t="shared" si="42"/>
        <v>78152.765741218987</v>
      </c>
      <c r="E261" s="57">
        <f t="shared" si="43"/>
        <v>1363.0958002980556</v>
      </c>
      <c r="F261" s="57">
        <f t="shared" si="44"/>
        <v>630657.0504137699</v>
      </c>
    </row>
    <row r="262" spans="1:6">
      <c r="A262" s="57">
        <v>45</v>
      </c>
      <c r="B262" s="58">
        <f t="shared" si="40"/>
        <v>45931</v>
      </c>
      <c r="C262" s="57">
        <f t="shared" si="41"/>
        <v>79515.86154151705</v>
      </c>
      <c r="D262" s="57">
        <f t="shared" si="42"/>
        <v>78303.059521490562</v>
      </c>
      <c r="E262" s="57">
        <f t="shared" si="43"/>
        <v>1212.8020200264807</v>
      </c>
      <c r="F262" s="57">
        <f t="shared" si="44"/>
        <v>552353.99089227931</v>
      </c>
    </row>
    <row r="263" spans="1:6">
      <c r="A263" s="57">
        <v>46</v>
      </c>
      <c r="B263" s="58">
        <f t="shared" si="40"/>
        <v>45962</v>
      </c>
      <c r="C263" s="57">
        <f t="shared" si="41"/>
        <v>79515.86154151705</v>
      </c>
      <c r="D263" s="57">
        <f t="shared" si="42"/>
        <v>78453.642328262664</v>
      </c>
      <c r="E263" s="57">
        <f t="shared" si="43"/>
        <v>1062.2192132543832</v>
      </c>
      <c r="F263" s="57">
        <f t="shared" si="44"/>
        <v>473900.34856401663</v>
      </c>
    </row>
    <row r="264" spans="1:6">
      <c r="A264" s="57">
        <v>47</v>
      </c>
      <c r="B264" s="58">
        <f t="shared" si="40"/>
        <v>45992</v>
      </c>
      <c r="C264" s="57">
        <f t="shared" si="41"/>
        <v>79515.86154151705</v>
      </c>
      <c r="D264" s="57">
        <f t="shared" si="42"/>
        <v>78604.514717355472</v>
      </c>
      <c r="E264" s="57">
        <f t="shared" si="43"/>
        <v>911.34682416157045</v>
      </c>
      <c r="F264" s="57">
        <f t="shared" si="44"/>
        <v>395295.83384666115</v>
      </c>
    </row>
    <row r="265" spans="1:6">
      <c r="A265" s="57">
        <v>48</v>
      </c>
      <c r="B265" s="58">
        <f t="shared" si="40"/>
        <v>46023</v>
      </c>
      <c r="C265" s="57">
        <f t="shared" si="41"/>
        <v>79515.86154151705</v>
      </c>
      <c r="D265" s="57">
        <f t="shared" si="42"/>
        <v>78755.67724565808</v>
      </c>
      <c r="E265" s="57">
        <f t="shared" si="43"/>
        <v>760.18429585896376</v>
      </c>
      <c r="F265" s="57">
        <f t="shared" si="44"/>
        <v>316540.15660100308</v>
      </c>
    </row>
    <row r="266" spans="1:6">
      <c r="A266" s="57">
        <v>49</v>
      </c>
      <c r="B266" s="58">
        <f t="shared" si="40"/>
        <v>46054</v>
      </c>
      <c r="C266" s="57">
        <f t="shared" si="41"/>
        <v>79515.86154151705</v>
      </c>
      <c r="D266" s="57">
        <f t="shared" si="42"/>
        <v>78907.130471130498</v>
      </c>
      <c r="E266" s="57">
        <f t="shared" si="43"/>
        <v>608.73107038654439</v>
      </c>
      <c r="F266" s="57">
        <f t="shared" si="44"/>
        <v>237633.0261298726</v>
      </c>
    </row>
    <row r="267" spans="1:6">
      <c r="A267" s="57">
        <v>50</v>
      </c>
      <c r="B267" s="58">
        <f t="shared" si="40"/>
        <v>46082</v>
      </c>
      <c r="C267" s="57">
        <f t="shared" si="41"/>
        <v>79515.86154151705</v>
      </c>
      <c r="D267" s="57">
        <f t="shared" si="42"/>
        <v>79058.874952805752</v>
      </c>
      <c r="E267" s="57">
        <f t="shared" si="43"/>
        <v>456.98658871129351</v>
      </c>
      <c r="F267" s="57">
        <f t="shared" si="44"/>
        <v>158574.15117706684</v>
      </c>
    </row>
    <row r="268" spans="1:6">
      <c r="A268" s="57">
        <v>51</v>
      </c>
      <c r="B268" s="58">
        <f t="shared" si="40"/>
        <v>46113</v>
      </c>
      <c r="C268" s="57">
        <f t="shared" si="41"/>
        <v>79515.86154151705</v>
      </c>
      <c r="D268" s="57">
        <f t="shared" si="42"/>
        <v>79210.91125079192</v>
      </c>
      <c r="E268" s="57">
        <f t="shared" si="43"/>
        <v>304.95029072512858</v>
      </c>
      <c r="F268" s="57">
        <f t="shared" si="44"/>
        <v>79363.239926274924</v>
      </c>
    </row>
    <row r="269" spans="1:6">
      <c r="A269" s="57">
        <v>52</v>
      </c>
      <c r="B269" s="58">
        <f t="shared" si="40"/>
        <v>46143</v>
      </c>
      <c r="C269" s="57">
        <f t="shared" si="41"/>
        <v>79515.86154151705</v>
      </c>
      <c r="D269" s="57">
        <f t="shared" si="42"/>
        <v>79363.239926274211</v>
      </c>
      <c r="E269" s="57">
        <f t="shared" si="43"/>
        <v>152.62161524283641</v>
      </c>
      <c r="F269" s="57">
        <f t="shared" si="44"/>
        <v>7.1304384618997574E-10</v>
      </c>
    </row>
    <row r="270" spans="1:6">
      <c r="A270" s="57">
        <v>53</v>
      </c>
      <c r="B270" s="58">
        <f t="shared" si="40"/>
        <v>46174</v>
      </c>
      <c r="C270" s="57">
        <f t="shared" si="41"/>
        <v>79515.86154151705</v>
      </c>
      <c r="D270" s="57">
        <f t="shared" si="42"/>
        <v>79515.86154151705</v>
      </c>
      <c r="E270" s="57">
        <f t="shared" si="43"/>
        <v>1.3712381657499533E-12</v>
      </c>
      <c r="F270" s="57">
        <f t="shared" si="44"/>
        <v>-79515.861541516337</v>
      </c>
    </row>
    <row r="271" spans="1:6">
      <c r="A271" s="57">
        <v>54</v>
      </c>
      <c r="B271" s="58">
        <f t="shared" si="40"/>
        <v>46204</v>
      </c>
      <c r="C271" s="57">
        <f t="shared" si="41"/>
        <v>79515.86154151705</v>
      </c>
      <c r="D271" s="57">
        <f t="shared" si="42"/>
        <v>79668.776659866126</v>
      </c>
      <c r="E271" s="57">
        <f t="shared" si="43"/>
        <v>-152.9151183490699</v>
      </c>
      <c r="F271" s="57">
        <f t="shared" si="44"/>
        <v>-159184.63820138248</v>
      </c>
    </row>
    <row r="272" spans="1:6">
      <c r="A272" s="57">
        <v>55</v>
      </c>
      <c r="B272" s="58">
        <f t="shared" si="40"/>
        <v>46235</v>
      </c>
      <c r="C272" s="57">
        <f t="shared" si="41"/>
        <v>79515.86154151705</v>
      </c>
      <c r="D272" s="57">
        <f t="shared" si="42"/>
        <v>79821.985845750474</v>
      </c>
      <c r="E272" s="57">
        <f t="shared" si="43"/>
        <v>-306.12430423342784</v>
      </c>
      <c r="F272" s="57">
        <f t="shared" si="44"/>
        <v>-239006.62404713297</v>
      </c>
    </row>
    <row r="273" spans="1:6">
      <c r="A273" s="57">
        <v>56</v>
      </c>
      <c r="B273" s="58">
        <f t="shared" si="40"/>
        <v>46266</v>
      </c>
      <c r="C273" s="57">
        <f t="shared" si="41"/>
        <v>79515.86154151705</v>
      </c>
      <c r="D273" s="57">
        <f t="shared" si="42"/>
        <v>79975.489664684617</v>
      </c>
      <c r="E273" s="57">
        <f t="shared" si="43"/>
        <v>-459.62812316756344</v>
      </c>
      <c r="F273" s="57">
        <f t="shared" si="44"/>
        <v>-318982.1137118176</v>
      </c>
    </row>
    <row r="274" spans="1:6">
      <c r="A274" s="57">
        <v>57</v>
      </c>
      <c r="B274" s="58">
        <f t="shared" si="40"/>
        <v>46296</v>
      </c>
      <c r="C274" s="57">
        <f t="shared" si="41"/>
        <v>79515.86154151705</v>
      </c>
      <c r="D274" s="57">
        <f t="shared" si="42"/>
        <v>80129.288683270541</v>
      </c>
      <c r="E274" s="57">
        <f t="shared" si="43"/>
        <v>-613.42714175349545</v>
      </c>
      <c r="F274" s="57">
        <f t="shared" si="44"/>
        <v>-399111.40239508811</v>
      </c>
    </row>
    <row r="275" spans="1:6">
      <c r="A275" s="57">
        <v>58</v>
      </c>
      <c r="B275" s="58">
        <f t="shared" si="40"/>
        <v>46327</v>
      </c>
      <c r="C275" s="57">
        <f t="shared" si="41"/>
        <v>79515.86154151705</v>
      </c>
      <c r="D275" s="57">
        <f t="shared" si="42"/>
        <v>80283.383469199907</v>
      </c>
      <c r="E275" s="57">
        <f t="shared" si="43"/>
        <v>-767.52192768286181</v>
      </c>
      <c r="F275" s="57">
        <f t="shared" si="44"/>
        <v>-479394.78586428799</v>
      </c>
    </row>
    <row r="276" spans="1:6">
      <c r="A276" s="57">
        <v>59</v>
      </c>
      <c r="B276" s="58">
        <f t="shared" si="40"/>
        <v>46357</v>
      </c>
      <c r="C276" s="57">
        <f t="shared" si="41"/>
        <v>79515.86154151705</v>
      </c>
      <c r="D276" s="57">
        <f t="shared" si="42"/>
        <v>80437.774591256064</v>
      </c>
      <c r="E276" s="57">
        <f t="shared" si="43"/>
        <v>-921.91304973901538</v>
      </c>
      <c r="F276" s="57">
        <f t="shared" si="44"/>
        <v>-559832.56045554404</v>
      </c>
    </row>
    <row r="277" spans="1:6">
      <c r="A277" s="57">
        <v>60</v>
      </c>
      <c r="B277" s="58">
        <f t="shared" si="40"/>
        <v>46388</v>
      </c>
      <c r="C277" s="57">
        <f t="shared" si="41"/>
        <v>79515.86154151705</v>
      </c>
      <c r="D277" s="57">
        <f t="shared" si="42"/>
        <v>80592.462619316168</v>
      </c>
      <c r="E277" s="57">
        <f t="shared" si="43"/>
        <v>-1076.6010777991232</v>
      </c>
      <c r="F277" s="57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Fendy Tio</cp:lastModifiedBy>
  <dcterms:created xsi:type="dcterms:W3CDTF">2020-06-19T01:51:00Z</dcterms:created>
  <dcterms:modified xsi:type="dcterms:W3CDTF">2023-02-15T11:12:15Z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