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2120" windowHeight="7080" tabRatio="862" firstSheet="2" activeTab="2"/>
  </bookViews>
  <sheets>
    <sheet name="Sheet1" sheetId="33" r:id="rId1"/>
    <sheet name="Sheet2 (2)" sheetId="38" r:id="rId2"/>
    <sheet name="Tong luong" sheetId="44" r:id="rId3"/>
    <sheet name="Luong2013" sheetId="43" r:id="rId4"/>
    <sheet name="bang ot" sheetId="45" r:id="rId5"/>
  </sheets>
  <externalReferences>
    <externalReference r:id="rId6"/>
  </externalReferences>
  <definedNames>
    <definedName name="CDPS">[1]CDPS!$C$10:$J$150</definedName>
    <definedName name="Code">[1]CDPS!$B$10:$B$150</definedName>
    <definedName name="DC">'[1]Danh muc'!$A$3</definedName>
    <definedName name="MA_TK">[1]Tàikhoản!$A$5:$B$146</definedName>
    <definedName name="MST">'[1]Danh muc'!$A$5</definedName>
    <definedName name="NC">[1]CDPS!$H$5</definedName>
    <definedName name="ND">[1]CDPS!$F$5</definedName>
    <definedName name="SDCCK">[1]CDPS!$J$10:$J$150</definedName>
    <definedName name="SDCDK">[1]CDPS!$F$10:$F$150</definedName>
    <definedName name="SDNCK">[1]CDPS!$I$10:$I$150</definedName>
    <definedName name="SDNDK">[1]CDPS!$E$10:$E$150</definedName>
    <definedName name="SO_TIEN">[1]Data!$L$5:$L$92</definedName>
    <definedName name="TEN">'[1]Danh muc'!$A$1</definedName>
    <definedName name="TKCO">[1]Data!$G$5:$G$92</definedName>
    <definedName name="TKCT">[1]Tàikhoản!$E$5:$E$60</definedName>
    <definedName name="TKNO">[1]Data!$F$5:$F$92</definedName>
  </definedNames>
  <calcPr calcId="124519"/>
</workbook>
</file>

<file path=xl/calcChain.xml><?xml version="1.0" encoding="utf-8"?>
<calcChain xmlns="http://schemas.openxmlformats.org/spreadsheetml/2006/main">
  <c r="I144" i="43"/>
  <c r="H168"/>
  <c r="H169"/>
  <c r="H170"/>
  <c r="H167"/>
  <c r="G168"/>
  <c r="G169"/>
  <c r="G170"/>
  <c r="G167"/>
  <c r="F168"/>
  <c r="F169"/>
  <c r="F170"/>
  <c r="F167"/>
  <c r="H124"/>
  <c r="H123"/>
  <c r="B25"/>
  <c r="E25" s="1"/>
  <c r="B10"/>
  <c r="D10" s="1"/>
  <c r="K10" s="1"/>
  <c r="M10" s="1"/>
  <c r="D25"/>
  <c r="K25" s="1"/>
  <c r="M25" s="1"/>
  <c r="B42"/>
  <c r="E10" l="1"/>
  <c r="C171" l="1"/>
  <c r="D171"/>
  <c r="E171"/>
  <c r="F171"/>
  <c r="G171"/>
  <c r="I171"/>
  <c r="J171"/>
  <c r="L171"/>
  <c r="B171"/>
  <c r="C155"/>
  <c r="D155"/>
  <c r="E155"/>
  <c r="F155"/>
  <c r="G155"/>
  <c r="H155"/>
  <c r="I155"/>
  <c r="J155"/>
  <c r="K155"/>
  <c r="L155"/>
  <c r="M155"/>
  <c r="B155"/>
  <c r="C142"/>
  <c r="D142"/>
  <c r="E142"/>
  <c r="F142"/>
  <c r="G142"/>
  <c r="H142"/>
  <c r="I142"/>
  <c r="J142"/>
  <c r="K142"/>
  <c r="L142"/>
  <c r="M142"/>
  <c r="B142"/>
  <c r="C127"/>
  <c r="D127"/>
  <c r="E127"/>
  <c r="F127"/>
  <c r="G127"/>
  <c r="I127"/>
  <c r="J127"/>
  <c r="L127"/>
  <c r="B127"/>
  <c r="C111"/>
  <c r="D111"/>
  <c r="E111"/>
  <c r="F111"/>
  <c r="G111"/>
  <c r="H111"/>
  <c r="I111"/>
  <c r="J111"/>
  <c r="K111"/>
  <c r="L111"/>
  <c r="M111"/>
  <c r="B111"/>
  <c r="C98"/>
  <c r="D98"/>
  <c r="E98"/>
  <c r="F98"/>
  <c r="G98"/>
  <c r="H98"/>
  <c r="I98"/>
  <c r="J98"/>
  <c r="K98"/>
  <c r="L98"/>
  <c r="M98"/>
  <c r="B98"/>
  <c r="C84"/>
  <c r="D84"/>
  <c r="E84"/>
  <c r="F84"/>
  <c r="G84"/>
  <c r="H84"/>
  <c r="I84"/>
  <c r="J84"/>
  <c r="K84"/>
  <c r="L84"/>
  <c r="M84"/>
  <c r="B84"/>
  <c r="C72"/>
  <c r="D72"/>
  <c r="E72"/>
  <c r="F72"/>
  <c r="G72"/>
  <c r="H72"/>
  <c r="I72"/>
  <c r="J72"/>
  <c r="K72"/>
  <c r="L72"/>
  <c r="M72"/>
  <c r="B72"/>
  <c r="C55"/>
  <c r="D55"/>
  <c r="E55"/>
  <c r="F55"/>
  <c r="G55"/>
  <c r="H55"/>
  <c r="I55"/>
  <c r="J55"/>
  <c r="K55"/>
  <c r="L55"/>
  <c r="M55"/>
  <c r="B55"/>
  <c r="C40"/>
  <c r="F40"/>
  <c r="G40"/>
  <c r="H40"/>
  <c r="I40"/>
  <c r="J40"/>
  <c r="K40"/>
  <c r="L40"/>
  <c r="B40"/>
  <c r="C26"/>
  <c r="D26"/>
  <c r="E26"/>
  <c r="F26"/>
  <c r="G26"/>
  <c r="H26"/>
  <c r="I26"/>
  <c r="J26"/>
  <c r="K26"/>
  <c r="L26"/>
  <c r="M26"/>
  <c r="B26"/>
  <c r="C11"/>
  <c r="D11"/>
  <c r="E11"/>
  <c r="F11"/>
  <c r="G11"/>
  <c r="H11"/>
  <c r="I11"/>
  <c r="J11"/>
  <c r="K11"/>
  <c r="L11"/>
  <c r="M11"/>
  <c r="B11"/>
  <c r="F6" i="44"/>
  <c r="F7"/>
  <c r="F8"/>
  <c r="F9"/>
  <c r="F10"/>
  <c r="F12"/>
  <c r="F13"/>
  <c r="B3"/>
  <c r="E13"/>
  <c r="E12"/>
  <c r="E11"/>
  <c r="E10"/>
  <c r="E9"/>
  <c r="E8"/>
  <c r="E7"/>
  <c r="E6"/>
  <c r="E4"/>
  <c r="F4" s="1"/>
  <c r="E3"/>
  <c r="F3" s="1"/>
  <c r="D13"/>
  <c r="D12"/>
  <c r="D10"/>
  <c r="D9"/>
  <c r="D8"/>
  <c r="D7"/>
  <c r="D6"/>
  <c r="D5"/>
  <c r="D4"/>
  <c r="D3"/>
  <c r="C13"/>
  <c r="C12"/>
  <c r="C10"/>
  <c r="C9"/>
  <c r="C8"/>
  <c r="C7"/>
  <c r="C6"/>
  <c r="C5"/>
  <c r="C4"/>
  <c r="C3"/>
  <c r="B13"/>
  <c r="B12"/>
  <c r="B11"/>
  <c r="B10"/>
  <c r="B9"/>
  <c r="B8"/>
  <c r="B7"/>
  <c r="B6"/>
  <c r="B5"/>
  <c r="B4"/>
  <c r="K170" i="43"/>
  <c r="M170" s="1"/>
  <c r="E14" i="44" s="1"/>
  <c r="E170" i="43"/>
  <c r="D170"/>
  <c r="H154"/>
  <c r="K154" s="1"/>
  <c r="M154" s="1"/>
  <c r="E154"/>
  <c r="D154"/>
  <c r="M141"/>
  <c r="K141"/>
  <c r="E141"/>
  <c r="D141"/>
  <c r="M126"/>
  <c r="K126"/>
  <c r="H126"/>
  <c r="E126"/>
  <c r="D126"/>
  <c r="M110"/>
  <c r="K110"/>
  <c r="H110"/>
  <c r="E110"/>
  <c r="D110"/>
  <c r="M97"/>
  <c r="K97"/>
  <c r="E97"/>
  <c r="D97"/>
  <c r="M83"/>
  <c r="K83"/>
  <c r="E83"/>
  <c r="D83"/>
  <c r="M71"/>
  <c r="K71"/>
  <c r="D71"/>
  <c r="M54"/>
  <c r="K54"/>
  <c r="E54"/>
  <c r="D54"/>
  <c r="E39"/>
  <c r="E40" s="1"/>
  <c r="D39"/>
  <c r="K39" s="1"/>
  <c r="M39" s="1"/>
  <c r="B16" i="44"/>
  <c r="D138" i="43"/>
  <c r="K138" s="1"/>
  <c r="M138" s="1"/>
  <c r="D151"/>
  <c r="H151"/>
  <c r="D167"/>
  <c r="D152"/>
  <c r="H152"/>
  <c r="D153"/>
  <c r="H153"/>
  <c r="D168"/>
  <c r="D169"/>
  <c r="D80"/>
  <c r="H80"/>
  <c r="D81"/>
  <c r="K81" s="1"/>
  <c r="M81" s="1"/>
  <c r="D82"/>
  <c r="K82" s="1"/>
  <c r="M82" s="1"/>
  <c r="D95"/>
  <c r="K95" s="1"/>
  <c r="M95" s="1"/>
  <c r="D94"/>
  <c r="H94"/>
  <c r="D96"/>
  <c r="K96" s="1"/>
  <c r="M96" s="1"/>
  <c r="D107"/>
  <c r="E107"/>
  <c r="H107" s="1"/>
  <c r="D108"/>
  <c r="E108"/>
  <c r="H108" s="1"/>
  <c r="D109"/>
  <c r="E109"/>
  <c r="H109" s="1"/>
  <c r="D125"/>
  <c r="E125"/>
  <c r="H125" s="1"/>
  <c r="D139"/>
  <c r="K139" s="1"/>
  <c r="D140"/>
  <c r="K140" s="1"/>
  <c r="M140" s="1"/>
  <c r="D124"/>
  <c r="E124"/>
  <c r="H127" s="1"/>
  <c r="D123"/>
  <c r="E123"/>
  <c r="E152"/>
  <c r="E153"/>
  <c r="D24" i="45"/>
  <c r="D25" s="1"/>
  <c r="E168" i="43"/>
  <c r="E169"/>
  <c r="E167"/>
  <c r="E151"/>
  <c r="E139"/>
  <c r="E140"/>
  <c r="E138"/>
  <c r="E95"/>
  <c r="E96"/>
  <c r="E94"/>
  <c r="E81"/>
  <c r="E82"/>
  <c r="E80"/>
  <c r="E69"/>
  <c r="E70"/>
  <c r="E68"/>
  <c r="E52"/>
  <c r="E53"/>
  <c r="E51"/>
  <c r="E37"/>
  <c r="E38"/>
  <c r="E36"/>
  <c r="E23"/>
  <c r="E24"/>
  <c r="E22"/>
  <c r="E8"/>
  <c r="E9"/>
  <c r="E7"/>
  <c r="C25" i="45"/>
  <c r="C24"/>
  <c r="J144" i="43"/>
  <c r="D23"/>
  <c r="K23" s="1"/>
  <c r="M23" s="1"/>
  <c r="D24"/>
  <c r="K24" s="1"/>
  <c r="M24" s="1"/>
  <c r="D22"/>
  <c r="H22"/>
  <c r="D36"/>
  <c r="H36"/>
  <c r="D37"/>
  <c r="K37" s="1"/>
  <c r="M37" s="1"/>
  <c r="D38"/>
  <c r="K38" s="1"/>
  <c r="M38" s="1"/>
  <c r="D7"/>
  <c r="H7"/>
  <c r="D8"/>
  <c r="K8" s="1"/>
  <c r="M8" s="1"/>
  <c r="D9"/>
  <c r="K9" s="1"/>
  <c r="M9" s="1"/>
  <c r="K63"/>
  <c r="D51"/>
  <c r="H51"/>
  <c r="D52"/>
  <c r="K52" s="1"/>
  <c r="D53"/>
  <c r="K53" s="1"/>
  <c r="M53" s="1"/>
  <c r="D68"/>
  <c r="D69"/>
  <c r="K69" s="1"/>
  <c r="M69" s="1"/>
  <c r="D70"/>
  <c r="H68"/>
  <c r="K70"/>
  <c r="M70" s="1"/>
  <c r="H138"/>
  <c r="G17" i="38"/>
  <c r="I17" s="1"/>
  <c r="G11"/>
  <c r="I11" s="1"/>
  <c r="G7"/>
  <c r="I7" s="1"/>
  <c r="N7" s="1"/>
  <c r="G6"/>
  <c r="I14" s="1"/>
  <c r="G5"/>
  <c r="I5" s="1"/>
  <c r="N4"/>
  <c r="J4"/>
  <c r="K4"/>
  <c r="L4" s="1"/>
  <c r="G4"/>
  <c r="L7"/>
  <c r="H171" i="43" l="1"/>
  <c r="M40"/>
  <c r="E5" i="44"/>
  <c r="F5" s="1"/>
  <c r="D40" i="43"/>
  <c r="E15" i="44"/>
  <c r="K169" i="43"/>
  <c r="M169" s="1"/>
  <c r="D14" i="44" s="1"/>
  <c r="K36" i="43"/>
  <c r="K94"/>
  <c r="K80"/>
  <c r="K168"/>
  <c r="M168" s="1"/>
  <c r="C14" i="44" s="1"/>
  <c r="K167" i="43"/>
  <c r="K152"/>
  <c r="M152" s="1"/>
  <c r="K151"/>
  <c r="M151" s="1"/>
  <c r="K68"/>
  <c r="K51"/>
  <c r="M51" s="1"/>
  <c r="M36"/>
  <c r="K22"/>
  <c r="K124"/>
  <c r="K7"/>
  <c r="K123"/>
  <c r="K109"/>
  <c r="M109" s="1"/>
  <c r="K108"/>
  <c r="M108" s="1"/>
  <c r="K153"/>
  <c r="M139"/>
  <c r="K107"/>
  <c r="M94"/>
  <c r="M80"/>
  <c r="K6" i="38"/>
  <c r="L6" s="1"/>
  <c r="I15"/>
  <c r="N11"/>
  <c r="J11"/>
  <c r="N5"/>
  <c r="J5"/>
  <c r="L17"/>
  <c r="N17"/>
  <c r="M52" i="43"/>
  <c r="M123"/>
  <c r="K125"/>
  <c r="M125" s="1"/>
  <c r="D11" i="44" s="1"/>
  <c r="M124" i="43" l="1"/>
  <c r="K127"/>
  <c r="M167"/>
  <c r="K171"/>
  <c r="M153"/>
  <c r="M68"/>
  <c r="M22"/>
  <c r="M7"/>
  <c r="K5" i="38"/>
  <c r="J8"/>
  <c r="M107" i="43"/>
  <c r="L11" i="38"/>
  <c r="K11"/>
  <c r="I6"/>
  <c r="J6"/>
  <c r="M127" i="43" l="1"/>
  <c r="C11" i="44"/>
  <c r="M171" i="43"/>
  <c r="K175" s="1"/>
  <c r="B14" i="44"/>
  <c r="D15"/>
  <c r="M129" i="43"/>
  <c r="N6" i="38"/>
  <c r="I8"/>
  <c r="I19" s="1"/>
  <c r="L5"/>
  <c r="L8" s="1"/>
  <c r="K8"/>
  <c r="K21" s="1"/>
  <c r="F11" i="44" l="1"/>
  <c r="C15"/>
  <c r="F14"/>
  <c r="B15"/>
  <c r="F15" s="1"/>
  <c r="F16" s="1"/>
  <c r="F17" s="1"/>
  <c r="F18" s="1"/>
  <c r="F19" s="1"/>
  <c r="M173" i="43"/>
  <c r="M42"/>
</calcChain>
</file>

<file path=xl/sharedStrings.xml><?xml version="1.0" encoding="utf-8"?>
<sst xmlns="http://schemas.openxmlformats.org/spreadsheetml/2006/main" count="631" uniqueCount="377">
  <si>
    <t>Danh s¸ch tµi s¶n cè ®Þnh</t>
  </si>
  <si>
    <t>M· TSCD</t>
  </si>
  <si>
    <t>Tªn TSC§</t>
  </si>
  <si>
    <t>Sè hiÖu</t>
  </si>
  <si>
    <t>Ngµy sö dông</t>
  </si>
  <si>
    <t>Thêi gian sö dông</t>
  </si>
  <si>
    <t>Nguyªn gi¸</t>
  </si>
  <si>
    <t>Møc khÊu hao n¨m</t>
  </si>
  <si>
    <t>Gi¸ trÞ cßn l¹i</t>
  </si>
  <si>
    <t>NEC01</t>
  </si>
  <si>
    <t>M¸y chñ Nec</t>
  </si>
  <si>
    <t>NEC express580</t>
  </si>
  <si>
    <t>18/03/2010</t>
  </si>
  <si>
    <t>5 n¨m</t>
  </si>
  <si>
    <t>Hao mßn ®Çu n¨m</t>
  </si>
  <si>
    <t>Hao mßn trong n¨m</t>
  </si>
  <si>
    <t>Hao mßn th¸ng</t>
  </si>
  <si>
    <t>NEC02</t>
  </si>
  <si>
    <t>ThiÕt bÞ dông cô qu¶n lý</t>
  </si>
  <si>
    <t>Notebook 001</t>
  </si>
  <si>
    <t>M¸y notebook</t>
  </si>
  <si>
    <t>CompaqC440126</t>
  </si>
  <si>
    <t>M¸y mãc thiÕt bÞ</t>
  </si>
  <si>
    <t>3 n¨m</t>
  </si>
  <si>
    <t>M¸y chñ Dell</t>
  </si>
  <si>
    <t>Sever dell</t>
  </si>
  <si>
    <t>CCDC</t>
  </si>
  <si>
    <t>Card hç trî æ cøng</t>
  </si>
  <si>
    <t>2n¨m</t>
  </si>
  <si>
    <t>Hao mßn th¸ng thang 1</t>
  </si>
  <si>
    <t>Hao mßn th¸ng thang 2</t>
  </si>
  <si>
    <t>Hao mßn th¸ng thang 3</t>
  </si>
  <si>
    <t>Hao mßn th¸ng thang 4</t>
  </si>
  <si>
    <t>1331</t>
  </si>
  <si>
    <t>111</t>
  </si>
  <si>
    <t>642</t>
  </si>
  <si>
    <t>112</t>
  </si>
  <si>
    <t>142</t>
  </si>
  <si>
    <t>3338</t>
  </si>
  <si>
    <t>411</t>
  </si>
  <si>
    <t>334</t>
  </si>
  <si>
    <t>511</t>
  </si>
  <si>
    <t>333</t>
  </si>
  <si>
    <t>632</t>
  </si>
  <si>
    <t>156</t>
  </si>
  <si>
    <t>Hàng hoá</t>
  </si>
  <si>
    <t>421</t>
  </si>
  <si>
    <t>911</t>
  </si>
  <si>
    <t>Tæng céng</t>
  </si>
  <si>
    <t>DANH MỤC TÀI KHOẢN</t>
  </si>
  <si>
    <t>211</t>
  </si>
  <si>
    <t>2113</t>
  </si>
  <si>
    <t>1111</t>
  </si>
  <si>
    <t>1112</t>
  </si>
  <si>
    <t>1113</t>
  </si>
  <si>
    <t>1121</t>
  </si>
  <si>
    <t>1122</t>
  </si>
  <si>
    <t>1123</t>
  </si>
  <si>
    <t>Đầu tư tài chính ngắn hạn</t>
  </si>
  <si>
    <t>217</t>
  </si>
  <si>
    <t>Bất động sản đầu tư</t>
  </si>
  <si>
    <t>131</t>
  </si>
  <si>
    <t>214</t>
  </si>
  <si>
    <t>Hao mòn TSCĐ</t>
  </si>
  <si>
    <t>2141</t>
  </si>
  <si>
    <t>Hao mòn TSCĐ hữu hình</t>
  </si>
  <si>
    <t>2142</t>
  </si>
  <si>
    <t>133</t>
  </si>
  <si>
    <t>Thuế GTGT được khấu trừ</t>
  </si>
  <si>
    <t>2143</t>
  </si>
  <si>
    <t>Hao mòn TSCĐ vô hình</t>
  </si>
  <si>
    <t>2147</t>
  </si>
  <si>
    <t>1332</t>
  </si>
  <si>
    <t>221</t>
  </si>
  <si>
    <t>Đầu tư tài chính dài hạn</t>
  </si>
  <si>
    <t>138</t>
  </si>
  <si>
    <t>Phải thu khác</t>
  </si>
  <si>
    <t>2212</t>
  </si>
  <si>
    <t>Vốn góp liên doanh</t>
  </si>
  <si>
    <t>1381</t>
  </si>
  <si>
    <t>Tài sản thiếu chờ xử lý</t>
  </si>
  <si>
    <t>2213</t>
  </si>
  <si>
    <t>Đầu tư vào công ty liên kết</t>
  </si>
  <si>
    <t>1388</t>
  </si>
  <si>
    <t>2218</t>
  </si>
  <si>
    <t>Đầu tư tài chính dài hạn khác</t>
  </si>
  <si>
    <t>141</t>
  </si>
  <si>
    <t>Tạm ứng</t>
  </si>
  <si>
    <t>229</t>
  </si>
  <si>
    <t>241</t>
  </si>
  <si>
    <t>Xây dựng cơ bản dở dang</t>
  </si>
  <si>
    <t>2411</t>
  </si>
  <si>
    <t>Mua sắm TSCĐ</t>
  </si>
  <si>
    <t>2412</t>
  </si>
  <si>
    <t>152</t>
  </si>
  <si>
    <t>2413</t>
  </si>
  <si>
    <t>153</t>
  </si>
  <si>
    <t>Công cụ, dụng cụ</t>
  </si>
  <si>
    <t>242</t>
  </si>
  <si>
    <t>154</t>
  </si>
  <si>
    <t>244</t>
  </si>
  <si>
    <t>311</t>
  </si>
  <si>
    <t>Vay ngắn hạn</t>
  </si>
  <si>
    <t>315</t>
  </si>
  <si>
    <t>Nợ dài hạn đến hạn trả</t>
  </si>
  <si>
    <t>331</t>
  </si>
  <si>
    <t>Phải trả cho người bán</t>
  </si>
  <si>
    <t>3331</t>
  </si>
  <si>
    <t>Chi phí dịch vụ mua ngoài</t>
  </si>
  <si>
    <t>33311</t>
  </si>
  <si>
    <t>Thuế GTGT đầu ra</t>
  </si>
  <si>
    <t>Chi phí bằng tiền khác</t>
  </si>
  <si>
    <t>33312</t>
  </si>
  <si>
    <t>155</t>
  </si>
  <si>
    <t>Thành phẩm</t>
  </si>
  <si>
    <t>3332</t>
  </si>
  <si>
    <t>3333</t>
  </si>
  <si>
    <t>3334</t>
  </si>
  <si>
    <t>3335</t>
  </si>
  <si>
    <t>3336</t>
  </si>
  <si>
    <t>Thuế tài nguyên</t>
  </si>
  <si>
    <t>157</t>
  </si>
  <si>
    <t>3337</t>
  </si>
  <si>
    <t>Thuế nhà đất, tiền thuê đất</t>
  </si>
  <si>
    <t>159</t>
  </si>
  <si>
    <t>Dự phòng giảm giá hàng tồn kho</t>
  </si>
  <si>
    <t>Các loại thuế khác</t>
  </si>
  <si>
    <t>1591</t>
  </si>
  <si>
    <t>Dự phòng giảm giá đầu tư tài chính ngắn hạn</t>
  </si>
  <si>
    <t>3339</t>
  </si>
  <si>
    <t>1592</t>
  </si>
  <si>
    <t>Dự phòng phải thu khó đòi</t>
  </si>
  <si>
    <t>Phải trả người lao động</t>
  </si>
  <si>
    <t>1593</t>
  </si>
  <si>
    <t>335</t>
  </si>
  <si>
    <t>Tài sản cố định</t>
  </si>
  <si>
    <t>338</t>
  </si>
  <si>
    <t>Phải trả, phải nộp khác</t>
  </si>
  <si>
    <t>2111</t>
  </si>
  <si>
    <t>Tài sản cố định hữu hình</t>
  </si>
  <si>
    <t>3381</t>
  </si>
  <si>
    <t>Tài sản thừa chờ giải quyết</t>
  </si>
  <si>
    <t>3382</t>
  </si>
  <si>
    <t>Kinh phí công đoàn</t>
  </si>
  <si>
    <t>3383</t>
  </si>
  <si>
    <t>Bảo hiểm xã hội</t>
  </si>
  <si>
    <t>3384</t>
  </si>
  <si>
    <t>Bảo hiểm y tế</t>
  </si>
  <si>
    <t>3387</t>
  </si>
  <si>
    <t>3388</t>
  </si>
  <si>
    <t>341</t>
  </si>
  <si>
    <t>Vay, nợ dài hạn</t>
  </si>
  <si>
    <t>2112</t>
  </si>
  <si>
    <t>3411</t>
  </si>
  <si>
    <t>Vay dài hạn</t>
  </si>
  <si>
    <t>Nợ dài hạn</t>
  </si>
  <si>
    <t>711</t>
  </si>
  <si>
    <t>Thu nhập khác</t>
  </si>
  <si>
    <t>3413</t>
  </si>
  <si>
    <t>Trái phiếu phát hành</t>
  </si>
  <si>
    <t>811</t>
  </si>
  <si>
    <t>Chi phí khác</t>
  </si>
  <si>
    <t>34131</t>
  </si>
  <si>
    <t>Mệnh giá trái phiếu</t>
  </si>
  <si>
    <t>821</t>
  </si>
  <si>
    <t>34132</t>
  </si>
  <si>
    <t>Chiết khấu trái phiếu</t>
  </si>
  <si>
    <t>Xác định kết quả kinh doanh</t>
  </si>
  <si>
    <t>34133</t>
  </si>
  <si>
    <t>Phụ trội trái phiếu</t>
  </si>
  <si>
    <t>351</t>
  </si>
  <si>
    <t>Quỹ dự phòng trợ cấp mất việc làm</t>
  </si>
  <si>
    <t>352</t>
  </si>
  <si>
    <t>Dự phòng phải trả</t>
  </si>
  <si>
    <t>4111</t>
  </si>
  <si>
    <t>Vốn đầu tư của chủ sở hữu</t>
  </si>
  <si>
    <t>4112</t>
  </si>
  <si>
    <t>Thặng dư vốn cổ phần</t>
  </si>
  <si>
    <t>4118</t>
  </si>
  <si>
    <t>Vốn khác</t>
  </si>
  <si>
    <t>413</t>
  </si>
  <si>
    <t>Chênh lệch tỷ giá hối đoái</t>
  </si>
  <si>
    <t>418</t>
  </si>
  <si>
    <t>Các quỹ thuộc vốn chủ sở hữu</t>
  </si>
  <si>
    <t>419</t>
  </si>
  <si>
    <t>Cổ phiếu quỹ</t>
  </si>
  <si>
    <t>Lợi nhuận chưa phân phối</t>
  </si>
  <si>
    <t>4211</t>
  </si>
  <si>
    <t>4212</t>
  </si>
  <si>
    <t>431</t>
  </si>
  <si>
    <t>Quỹ khen thưởng, phúc lợi</t>
  </si>
  <si>
    <t>4311</t>
  </si>
  <si>
    <t>Quỹ khen thưởng</t>
  </si>
  <si>
    <t>4312</t>
  </si>
  <si>
    <t>Quỹ phúc lợi</t>
  </si>
  <si>
    <t>Doanh thu bán hàng và cung cấp dịch vụ</t>
  </si>
  <si>
    <t>5111</t>
  </si>
  <si>
    <t>5112</t>
  </si>
  <si>
    <t>5113</t>
  </si>
  <si>
    <t>515</t>
  </si>
  <si>
    <t>521</t>
  </si>
  <si>
    <t>Các khoản giảm trừ doanh thu</t>
  </si>
  <si>
    <t>Giảm giá hàng bán</t>
  </si>
  <si>
    <t>611</t>
  </si>
  <si>
    <t>Mua hàng</t>
  </si>
  <si>
    <t>631</t>
  </si>
  <si>
    <t>Giá vốn hàng bán</t>
  </si>
  <si>
    <t>635</t>
  </si>
  <si>
    <t>Chi phí tài chính</t>
  </si>
  <si>
    <t>Chi phí quản lý kinh doanh</t>
  </si>
  <si>
    <t>6421</t>
  </si>
  <si>
    <t>Chi phí bán hàng</t>
  </si>
  <si>
    <t>64211</t>
  </si>
  <si>
    <t>64212</t>
  </si>
  <si>
    <t>Chi phí vật liệu, bao bì</t>
  </si>
  <si>
    <t>64213</t>
  </si>
  <si>
    <t>Chi phí dụng cụ, đồ dùng</t>
  </si>
  <si>
    <t>64214</t>
  </si>
  <si>
    <t>64215</t>
  </si>
  <si>
    <t>Chi phí bảo hành</t>
  </si>
  <si>
    <t>64217</t>
  </si>
  <si>
    <t>64218</t>
  </si>
  <si>
    <t>6422</t>
  </si>
  <si>
    <t>Chi phí quản lý doanh nghiệp</t>
  </si>
  <si>
    <t>64221</t>
  </si>
  <si>
    <t>64222</t>
  </si>
  <si>
    <t>Chi phí vật liệu quản lý</t>
  </si>
  <si>
    <t>64223</t>
  </si>
  <si>
    <t>Chi phí đồ dùng văn phòng</t>
  </si>
  <si>
    <t>64224</t>
  </si>
  <si>
    <t>64225</t>
  </si>
  <si>
    <t>Thuế, phí và lệ phí</t>
  </si>
  <si>
    <t>64226</t>
  </si>
  <si>
    <t>Chi phí dự phòng</t>
  </si>
  <si>
    <t>64227</t>
  </si>
  <si>
    <t>64228</t>
  </si>
  <si>
    <t>Trở về</t>
  </si>
  <si>
    <t>Theo QĐ số 48/2006/QĐ-BTC ngày 14/09/2006</t>
  </si>
  <si>
    <t>Mã Tk</t>
  </si>
  <si>
    <t>Tên Tài khoản</t>
  </si>
  <si>
    <t>TKSổ cái</t>
  </si>
  <si>
    <t>TK chi tiết</t>
  </si>
  <si>
    <t>Tiền mặt</t>
  </si>
  <si>
    <t>Tiền Việt Nam</t>
  </si>
  <si>
    <t>Ngoại tệ</t>
  </si>
  <si>
    <t>Vàng, bạc, kim khí quý, đá quý</t>
  </si>
  <si>
    <t>Tiền gửi ngân hàng</t>
  </si>
  <si>
    <t>Đầu tư tài chính ngắn hạn (&lt;3 tháng)</t>
  </si>
  <si>
    <t>Đầu tư tài chính ngắn hạn (&gt;3 tháng)</t>
  </si>
  <si>
    <t>Phải thu của khách hàng</t>
  </si>
  <si>
    <t>Thuế GTGT được khấu trừ HH, DV</t>
  </si>
  <si>
    <t>Thuế GTGT được khấu trừ của TSCĐ</t>
  </si>
  <si>
    <t>Chi phí trả trước ngắn hạn</t>
  </si>
  <si>
    <t>Cầm cố, ký quỹ, ký cược ngắn hạn</t>
  </si>
  <si>
    <t>Nguyên liệu, vật liệu</t>
  </si>
  <si>
    <t>Chi phí sản xuất, kinh doanh dở dang</t>
  </si>
  <si>
    <t>Hàng gửi đi bán</t>
  </si>
  <si>
    <t>Các khoản dự phòng</t>
  </si>
  <si>
    <t>Dự phòng phải thu ngắn hạn khó đòi</t>
  </si>
  <si>
    <t>Dự phòng phải thu dài hạn khó đòi</t>
  </si>
  <si>
    <t>Tài sản cố định thuê tài chính</t>
  </si>
  <si>
    <t>Tài sản cố định vô hình</t>
  </si>
  <si>
    <t>Hao mòn TSCĐ thuê tài chính</t>
  </si>
  <si>
    <t>Hao mòn bất động sản đầu tư</t>
  </si>
  <si>
    <t>Dự phòng giảm giá đầu tư tài chính dài hạn</t>
  </si>
  <si>
    <t>Sửa chữa lớn TSCĐ</t>
  </si>
  <si>
    <t>Chi phí trả trước dài hạn</t>
  </si>
  <si>
    <t>Ký quỹ, ký cược dài hạn</t>
  </si>
  <si>
    <t>Thuế và các khoản phải nộp Nhà nước</t>
  </si>
  <si>
    <t>Thuế giá trị gia tăng phải nộp</t>
  </si>
  <si>
    <t>Thuế GTGT hàng nhập khẩu</t>
  </si>
  <si>
    <t>Thuế tiêu thu đặc biệt</t>
  </si>
  <si>
    <t>Thuế xuất, nhập khẩu</t>
  </si>
  <si>
    <t>Thuế thu nhập doanh nghiệp</t>
  </si>
  <si>
    <t>Thuế thu nhập cá nhân</t>
  </si>
  <si>
    <t>Phí, lệ phí và các khoản phải nộp khác</t>
  </si>
  <si>
    <t>Chi phí phải trả</t>
  </si>
  <si>
    <t>Nhận ký qũi, ký cược ngắn hạn</t>
  </si>
  <si>
    <t>Doanh thu chưa thực hiện</t>
  </si>
  <si>
    <t>Dự phòng phải trả ngắn hạn</t>
  </si>
  <si>
    <t>Dự phòng phải trả dài hạn</t>
  </si>
  <si>
    <t>Nguồn vốn kinh doanh</t>
  </si>
  <si>
    <t>Lợi nhuận chưa phân phối năm trước</t>
  </si>
  <si>
    <t>Lợi nhuận chưa phân phối năm nay</t>
  </si>
  <si>
    <t>Doanh thu bán hàng hóa</t>
  </si>
  <si>
    <t>Doanh thu bán các thành phẩm</t>
  </si>
  <si>
    <t>Doanh thu cung cấp dịch vụ</t>
  </si>
  <si>
    <t>Doanh thu khác</t>
  </si>
  <si>
    <t>Doanh thu hoạt động tài chính</t>
  </si>
  <si>
    <t xml:space="preserve">Chiết khấu thương mại </t>
  </si>
  <si>
    <t xml:space="preserve">Hàng bán bị trả lại </t>
  </si>
  <si>
    <t xml:space="preserve">Giá thành sản xuất </t>
  </si>
  <si>
    <t>Chi phí lãi vay</t>
  </si>
  <si>
    <t>Chi phí tài chính khác</t>
  </si>
  <si>
    <t>Chi phí nhân viên</t>
  </si>
  <si>
    <t>Chi phí khấu hao TSCĐ</t>
  </si>
  <si>
    <t>Chi tiếp khách</t>
  </si>
  <si>
    <t>Chi phí thuế thu nhập doanh nghiệp</t>
  </si>
  <si>
    <t>121</t>
  </si>
  <si>
    <t>1211</t>
  </si>
  <si>
    <t>1212</t>
  </si>
  <si>
    <t>6352</t>
  </si>
  <si>
    <t>6351</t>
  </si>
  <si>
    <t>5313</t>
  </si>
  <si>
    <t>5312</t>
  </si>
  <si>
    <t>5311</t>
  </si>
  <si>
    <t>5118</t>
  </si>
  <si>
    <t>3522</t>
  </si>
  <si>
    <t>3521</t>
  </si>
  <si>
    <t>3386</t>
  </si>
  <si>
    <t>15922</t>
  </si>
  <si>
    <t>15921</t>
  </si>
  <si>
    <t>144</t>
  </si>
  <si>
    <t>10/01/2011</t>
  </si>
  <si>
    <t>21/03/2011</t>
  </si>
  <si>
    <t>02/03/2011</t>
  </si>
  <si>
    <t>Hä vµ tªn</t>
  </si>
  <si>
    <t>L­¬ng CB</t>
  </si>
  <si>
    <t>PC ¨n tr­a</t>
  </si>
  <si>
    <t>Thưởng</t>
  </si>
  <si>
    <t>CÔNG TY CP CÔNG NGHỆ VÀ TM ĐIỆN TỬ CHẤM VIỆT</t>
  </si>
  <si>
    <t>P508 nhà E4 TT Thanh Xuân Bắc, Thanh Xuân, Hà Nội</t>
  </si>
  <si>
    <t>BẢNG THANH TOÁN TIỀN LƯƠNG</t>
  </si>
  <si>
    <t>Ngµy 
c«ng</t>
  </si>
  <si>
    <t>Lµm thªm
 ngµy th­êng</t>
  </si>
  <si>
    <t>lµm thªm
 ngµy chñ nhËt</t>
  </si>
  <si>
    <t>Quy đổi</t>
  </si>
  <si>
    <t>Tổng cộng</t>
  </si>
  <si>
    <t>Thực lĩnh</t>
  </si>
  <si>
    <t>Ký tên</t>
  </si>
  <si>
    <t>Th¸ng 2/2012</t>
  </si>
  <si>
    <t>Th¸ng 12/2012</t>
  </si>
  <si>
    <t>Th¸ng 11/2012</t>
  </si>
  <si>
    <t>Th¸ng 10/2012</t>
  </si>
  <si>
    <t>Th¸ng 9/2012</t>
  </si>
  <si>
    <t>Th¸ng 8/2012</t>
  </si>
  <si>
    <t>Th¸ng 7/2012</t>
  </si>
  <si>
    <t>Th¸ng 6/2012</t>
  </si>
  <si>
    <t>Th¸ng 5/2012</t>
  </si>
  <si>
    <t>Th¸ng 4/2012</t>
  </si>
  <si>
    <t>Th¸ng 3/2012</t>
  </si>
  <si>
    <t>Tháng 1/2013</t>
  </si>
  <si>
    <t>c</t>
  </si>
  <si>
    <t>Ho ten</t>
  </si>
  <si>
    <t>ngay</t>
  </si>
  <si>
    <t>tieng</t>
  </si>
  <si>
    <t>a</t>
  </si>
  <si>
    <t>b</t>
  </si>
  <si>
    <t>d</t>
  </si>
  <si>
    <t>15/8</t>
  </si>
  <si>
    <t>Luong 1 ngay</t>
  </si>
  <si>
    <t>thuong tet</t>
  </si>
  <si>
    <t>ho tro tien tau xe di DN</t>
  </si>
  <si>
    <t>Nguyễn Cường Thịnh</t>
  </si>
  <si>
    <t>Ngô Mác Tuyn</t>
  </si>
  <si>
    <t>Tháng</t>
  </si>
  <si>
    <t>Tổng</t>
  </si>
  <si>
    <t>Công ty CP Công nghệ và Đầu tư NDQ Việt Nam</t>
  </si>
  <si>
    <t>Số 12 ngách 33/15B Cát Linh, Phường Cát Linh Đống Đa Hà Nội</t>
  </si>
  <si>
    <t>Phạm Hùng Cường</t>
  </si>
  <si>
    <t xml:space="preserve">Nguyễn Cường Thịnh </t>
  </si>
  <si>
    <t>Số CMTND: 031366300</t>
  </si>
  <si>
    <t>Địa chỉ: SN 6, nghách 30, ngõ 898 Đường Láng, Đống Đa, Hà Nội</t>
  </si>
  <si>
    <t>MST: 8026612594</t>
  </si>
  <si>
    <t>Số CMTND: 012547174</t>
  </si>
  <si>
    <t>MST: 8037815331</t>
  </si>
  <si>
    <t>Địa chỉ: P1102, N2F, Trung Hoà Nhân Chính, Thanh Xuân, Hà Nội</t>
  </si>
  <si>
    <t>0308397950</t>
  </si>
  <si>
    <t>To Quoc Diep</t>
  </si>
  <si>
    <t>Nguyen Phuong Nam</t>
  </si>
  <si>
    <t>Dang Thang Long</t>
  </si>
  <si>
    <t>Nguyen Cường Thịnh</t>
  </si>
  <si>
    <t>Tô Quốc Điệp</t>
  </si>
  <si>
    <t>Nguyễn Phương Nam</t>
  </si>
  <si>
    <t>Đặng Thăng Long</t>
  </si>
  <si>
    <t>Lµm thªm
 ngµy th­êng
(giờ)</t>
  </si>
  <si>
    <t>lµm thªm
 ngµy chñ nhËt
(giờ)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</si>
</sst>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32">
    <font>
      <sz val="14"/>
      <name val=".VnTime"/>
    </font>
    <font>
      <sz val="14"/>
      <name val=".VnTime"/>
      <family val="2"/>
    </font>
    <font>
      <sz val="8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4"/>
      <name val=".vntime"/>
      <family val="2"/>
    </font>
    <font>
      <u/>
      <sz val="14"/>
      <color indexed="12"/>
      <name val=".VnTime"/>
      <family val="2"/>
    </font>
    <font>
      <b/>
      <sz val="18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1"/>
      <color indexed="8"/>
      <name val="VNbook-Antiqua"/>
    </font>
    <font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1"/>
      <color indexed="8"/>
      <name val=".vntime"/>
      <family val="2"/>
    </font>
    <font>
      <sz val="11"/>
      <color indexed="8"/>
      <name val=".VnTime"/>
      <family val="2"/>
    </font>
    <font>
      <sz val="8"/>
      <name val=".VnTime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name val=".VnTime"/>
      <family val="2"/>
    </font>
    <font>
      <b/>
      <sz val="11"/>
      <name val=".vntime"/>
      <family val="2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2F353B"/>
      <name val="Lucida Grande"/>
    </font>
    <font>
      <sz val="11"/>
      <color rgb="FFFF0000"/>
      <name val=".VnTime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9"/>
        <bgColor indexed="13"/>
      </patternFill>
    </fill>
    <fill>
      <patternFill patternType="solid">
        <fgColor indexed="37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0" fillId="2" borderId="1"/>
    <xf numFmtId="43" fontId="1" fillId="0" borderId="0" applyFont="0" applyFill="0" applyBorder="0" applyAlignment="0" applyProtection="0"/>
    <xf numFmtId="0" fontId="9" fillId="3" borderId="2">
      <alignment horizont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horizontal="center"/>
    </xf>
  </cellStyleXfs>
  <cellXfs count="113">
    <xf numFmtId="0" fontId="0" fillId="0" borderId="0" xfId="0"/>
    <xf numFmtId="164" fontId="3" fillId="0" borderId="0" xfId="2" applyNumberFormat="1" applyFont="1"/>
    <xf numFmtId="164" fontId="0" fillId="0" borderId="0" xfId="2" applyNumberFormat="1" applyFont="1"/>
    <xf numFmtId="164" fontId="1" fillId="0" borderId="0" xfId="2" applyNumberFormat="1" applyFont="1"/>
    <xf numFmtId="0" fontId="0" fillId="0" borderId="0" xfId="0" applyFill="1"/>
    <xf numFmtId="164" fontId="4" fillId="0" borderId="0" xfId="2" applyNumberFormat="1" applyFont="1"/>
    <xf numFmtId="0" fontId="13" fillId="4" borderId="0" xfId="4" applyFont="1" applyFill="1" applyAlignment="1" applyProtection="1"/>
    <xf numFmtId="0" fontId="14" fillId="0" borderId="0" xfId="0" applyFont="1"/>
    <xf numFmtId="0" fontId="14" fillId="0" borderId="0" xfId="0" applyNumberFormat="1" applyFont="1"/>
    <xf numFmtId="0" fontId="16" fillId="0" borderId="2" xfId="0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0" fontId="12" fillId="0" borderId="2" xfId="0" applyFont="1" applyBorder="1"/>
    <xf numFmtId="49" fontId="8" fillId="0" borderId="4" xfId="0" applyNumberFormat="1" applyFont="1" applyBorder="1" applyAlignment="1">
      <alignment horizontal="center"/>
    </xf>
    <xf numFmtId="0" fontId="8" fillId="0" borderId="2" xfId="0" applyFont="1" applyBorder="1"/>
    <xf numFmtId="49" fontId="12" fillId="0" borderId="4" xfId="0" applyNumberFormat="1" applyFont="1" applyBorder="1" applyAlignment="1">
      <alignment horizontal="center"/>
    </xf>
    <xf numFmtId="49" fontId="17" fillId="0" borderId="4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0" fontId="17" fillId="0" borderId="2" xfId="0" applyFont="1" applyBorder="1"/>
    <xf numFmtId="0" fontId="18" fillId="0" borderId="2" xfId="0" applyFont="1" applyBorder="1"/>
    <xf numFmtId="0" fontId="12" fillId="0" borderId="2" xfId="0" applyFont="1" applyBorder="1" applyAlignment="1">
      <alignment wrapText="1"/>
    </xf>
    <xf numFmtId="49" fontId="14" fillId="0" borderId="0" xfId="0" applyNumberFormat="1" applyFont="1"/>
    <xf numFmtId="49" fontId="16" fillId="0" borderId="2" xfId="0" applyNumberFormat="1" applyFont="1" applyBorder="1" applyAlignment="1">
      <alignment horizontal="center"/>
    </xf>
    <xf numFmtId="49" fontId="0" fillId="0" borderId="0" xfId="0" applyNumberFormat="1"/>
    <xf numFmtId="49" fontId="12" fillId="0" borderId="4" xfId="0" quotePrefix="1" applyNumberFormat="1" applyFont="1" applyBorder="1" applyAlignment="1">
      <alignment horizontal="center"/>
    </xf>
    <xf numFmtId="49" fontId="12" fillId="0" borderId="3" xfId="0" quotePrefix="1" applyNumberFormat="1" applyFont="1" applyBorder="1" applyAlignment="1">
      <alignment horizontal="center"/>
    </xf>
    <xf numFmtId="49" fontId="8" fillId="0" borderId="4" xfId="0" quotePrefix="1" applyNumberFormat="1" applyFont="1" applyBorder="1" applyAlignment="1">
      <alignment horizontal="center"/>
    </xf>
    <xf numFmtId="49" fontId="18" fillId="0" borderId="4" xfId="0" quotePrefix="1" applyNumberFormat="1" applyFont="1" applyBorder="1" applyAlignment="1">
      <alignment horizontal="center"/>
    </xf>
    <xf numFmtId="49" fontId="12" fillId="0" borderId="5" xfId="0" quotePrefix="1" applyNumberFormat="1" applyFont="1" applyBorder="1" applyAlignment="1">
      <alignment horizontal="center"/>
    </xf>
    <xf numFmtId="49" fontId="17" fillId="0" borderId="4" xfId="0" quotePrefix="1" applyNumberFormat="1" applyFont="1" applyBorder="1" applyAlignment="1">
      <alignment horizontal="center"/>
    </xf>
    <xf numFmtId="0" fontId="3" fillId="0" borderId="0" xfId="0" applyFont="1"/>
    <xf numFmtId="164" fontId="3" fillId="0" borderId="0" xfId="2" quotePrefix="1" applyNumberFormat="1" applyFont="1"/>
    <xf numFmtId="164" fontId="3" fillId="0" borderId="0" xfId="0" applyNumberFormat="1" applyFont="1"/>
    <xf numFmtId="0" fontId="4" fillId="0" borderId="0" xfId="0" applyFont="1"/>
    <xf numFmtId="164" fontId="4" fillId="0" borderId="0" xfId="2" quotePrefix="1" applyNumberFormat="1" applyFont="1"/>
    <xf numFmtId="0" fontId="20" fillId="0" borderId="2" xfId="0" applyFont="1" applyFill="1" applyBorder="1"/>
    <xf numFmtId="164" fontId="20" fillId="0" borderId="2" xfId="2" applyNumberFormat="1" applyFont="1" applyFill="1" applyBorder="1"/>
    <xf numFmtId="164" fontId="20" fillId="0" borderId="2" xfId="0" applyNumberFormat="1" applyFont="1" applyFill="1" applyBorder="1"/>
    <xf numFmtId="164" fontId="0" fillId="0" borderId="0" xfId="0" applyNumberFormat="1" applyFill="1"/>
    <xf numFmtId="0" fontId="19" fillId="0" borderId="2" xfId="0" applyFont="1" applyFill="1" applyBorder="1"/>
    <xf numFmtId="164" fontId="19" fillId="0" borderId="2" xfId="2" applyNumberFormat="1" applyFont="1" applyFill="1" applyBorder="1"/>
    <xf numFmtId="0" fontId="20" fillId="0" borderId="0" xfId="0" applyFont="1" applyFill="1"/>
    <xf numFmtId="164" fontId="20" fillId="0" borderId="0" xfId="2" applyNumberFormat="1" applyFont="1" applyFill="1"/>
    <xf numFmtId="164" fontId="19" fillId="0" borderId="0" xfId="0" applyNumberFormat="1" applyFont="1" applyFill="1"/>
    <xf numFmtId="0" fontId="0" fillId="0" borderId="0" xfId="0" quotePrefix="1" applyFill="1"/>
    <xf numFmtId="0" fontId="22" fillId="0" borderId="0" xfId="0" applyFont="1" applyFill="1"/>
    <xf numFmtId="0" fontId="19" fillId="0" borderId="0" xfId="0" applyFont="1" applyFill="1" applyBorder="1"/>
    <xf numFmtId="164" fontId="19" fillId="0" borderId="0" xfId="2" applyNumberFormat="1" applyFont="1" applyFill="1" applyBorder="1"/>
    <xf numFmtId="164" fontId="19" fillId="0" borderId="0" xfId="0" applyNumberFormat="1" applyFont="1" applyFill="1" applyBorder="1"/>
    <xf numFmtId="0" fontId="19" fillId="0" borderId="2" xfId="0" applyFont="1" applyFill="1" applyBorder="1" applyAlignment="1">
      <alignment wrapText="1"/>
    </xf>
    <xf numFmtId="164" fontId="20" fillId="0" borderId="0" xfId="0" applyNumberFormat="1" applyFont="1" applyFill="1" applyBorder="1"/>
    <xf numFmtId="164" fontId="20" fillId="0" borderId="2" xfId="0" applyNumberFormat="1" applyFont="1" applyFill="1" applyBorder="1"/>
    <xf numFmtId="0" fontId="25" fillId="0" borderId="0" xfId="0" applyFont="1" applyFill="1"/>
    <xf numFmtId="164" fontId="26" fillId="0" borderId="2" xfId="0" applyNumberFormat="1" applyFont="1" applyFill="1" applyBorder="1"/>
    <xf numFmtId="0" fontId="26" fillId="0" borderId="0" xfId="0" applyFont="1" applyFill="1"/>
    <xf numFmtId="164" fontId="26" fillId="0" borderId="0" xfId="0" applyNumberFormat="1" applyFont="1" applyFill="1"/>
    <xf numFmtId="0" fontId="25" fillId="0" borderId="2" xfId="0" applyFont="1" applyFill="1" applyBorder="1"/>
    <xf numFmtId="164" fontId="27" fillId="0" borderId="0" xfId="0" applyNumberFormat="1" applyFont="1" applyFill="1" applyBorder="1"/>
    <xf numFmtId="0" fontId="25" fillId="0" borderId="0" xfId="0" applyFont="1" applyFill="1" applyBorder="1"/>
    <xf numFmtId="4" fontId="19" fillId="0" borderId="0" xfId="0" applyNumberFormat="1" applyFont="1" applyFill="1" applyBorder="1"/>
    <xf numFmtId="0" fontId="20" fillId="0" borderId="0" xfId="0" applyFont="1" applyFill="1" applyBorder="1"/>
    <xf numFmtId="0" fontId="0" fillId="0" borderId="0" xfId="0" applyFill="1" applyBorder="1"/>
    <xf numFmtId="0" fontId="19" fillId="0" borderId="2" xfId="0" applyFont="1" applyFill="1" applyBorder="1" applyAlignment="1">
      <alignment horizontal="center" vertical="center"/>
    </xf>
    <xf numFmtId="164" fontId="19" fillId="0" borderId="2" xfId="2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/>
    <xf numFmtId="3" fontId="20" fillId="0" borderId="6" xfId="0" applyNumberFormat="1" applyFont="1" applyFill="1" applyBorder="1"/>
    <xf numFmtId="164" fontId="3" fillId="0" borderId="0" xfId="0" applyNumberFormat="1" applyFont="1" applyFill="1"/>
    <xf numFmtId="0" fontId="22" fillId="0" borderId="0" xfId="0" applyFont="1" applyFill="1" applyBorder="1"/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2" fillId="0" borderId="0" xfId="0" applyFont="1" applyBorder="1"/>
    <xf numFmtId="0" fontId="24" fillId="0" borderId="0" xfId="0" applyFont="1" applyFill="1" applyBorder="1" applyAlignment="1"/>
    <xf numFmtId="164" fontId="24" fillId="0" borderId="0" xfId="2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wrapText="1"/>
    </xf>
    <xf numFmtId="0" fontId="28" fillId="0" borderId="0" xfId="0" applyFont="1" applyFill="1" applyBorder="1"/>
    <xf numFmtId="164" fontId="28" fillId="0" borderId="0" xfId="2" applyNumberFormat="1" applyFont="1" applyFill="1" applyBorder="1"/>
    <xf numFmtId="164" fontId="28" fillId="0" borderId="0" xfId="0" applyNumberFormat="1" applyFont="1" applyFill="1" applyBorder="1"/>
    <xf numFmtId="164" fontId="25" fillId="0" borderId="0" xfId="0" applyNumberFormat="1" applyFont="1" applyFill="1" applyBorder="1"/>
    <xf numFmtId="0" fontId="24" fillId="0" borderId="0" xfId="0" applyFont="1" applyFill="1" applyBorder="1"/>
    <xf numFmtId="164" fontId="24" fillId="0" borderId="0" xfId="2" applyNumberFormat="1" applyFont="1" applyFill="1" applyBorder="1"/>
    <xf numFmtId="164" fontId="24" fillId="0" borderId="0" xfId="0" applyNumberFormat="1" applyFont="1" applyFill="1" applyBorder="1"/>
    <xf numFmtId="164" fontId="29" fillId="0" borderId="0" xfId="0" applyNumberFormat="1" applyFont="1" applyFill="1" applyBorder="1"/>
    <xf numFmtId="164" fontId="22" fillId="0" borderId="0" xfId="0" applyNumberFormat="1" applyFont="1" applyBorder="1"/>
    <xf numFmtId="0" fontId="23" fillId="0" borderId="0" xfId="0" applyFont="1" applyBorder="1"/>
    <xf numFmtId="164" fontId="22" fillId="0" borderId="0" xfId="2" applyNumberFormat="1" applyFont="1" applyBorder="1"/>
    <xf numFmtId="164" fontId="22" fillId="0" borderId="0" xfId="2" applyNumberFormat="1" applyFont="1" applyFill="1" applyBorder="1" applyAlignment="1"/>
    <xf numFmtId="164" fontId="22" fillId="0" borderId="0" xfId="2" applyNumberFormat="1" applyFont="1" applyFill="1" applyBorder="1"/>
    <xf numFmtId="164" fontId="23" fillId="0" borderId="0" xfId="0" applyNumberFormat="1" applyFont="1" applyBorder="1"/>
    <xf numFmtId="0" fontId="10" fillId="0" borderId="0" xfId="0" applyFont="1"/>
    <xf numFmtId="0" fontId="30" fillId="0" borderId="0" xfId="0" applyFont="1"/>
    <xf numFmtId="0" fontId="22" fillId="0" borderId="0" xfId="0" quotePrefix="1" applyFont="1" applyBorder="1"/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4" fontId="5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left"/>
    </xf>
    <xf numFmtId="0" fontId="24" fillId="0" borderId="7" xfId="0" applyFont="1" applyFill="1" applyBorder="1" applyAlignment="1">
      <alignment horizontal="center"/>
    </xf>
    <xf numFmtId="43" fontId="22" fillId="0" borderId="0" xfId="0" applyNumberFormat="1" applyFont="1" applyBorder="1"/>
    <xf numFmtId="164" fontId="31" fillId="0" borderId="2" xfId="2" applyNumberFormat="1" applyFont="1" applyFill="1" applyBorder="1"/>
    <xf numFmtId="0" fontId="31" fillId="0" borderId="2" xfId="0" applyFont="1" applyFill="1" applyBorder="1"/>
    <xf numFmtId="165" fontId="0" fillId="0" borderId="0" xfId="0" applyNumberFormat="1" applyFill="1"/>
    <xf numFmtId="164" fontId="0" fillId="0" borderId="0" xfId="0" quotePrefix="1" applyNumberFormat="1" applyFill="1"/>
    <xf numFmtId="165" fontId="0" fillId="0" borderId="0" xfId="0" quotePrefix="1" applyNumberFormat="1" applyFill="1"/>
  </cellXfs>
  <cellStyles count="6">
    <cellStyle name="BKCTGS" xfId="1"/>
    <cellStyle name="Comma" xfId="2" builtinId="3"/>
    <cellStyle name="CTGS" xfId="3"/>
    <cellStyle name="Hyperlink" xfId="4" builtinId="8"/>
    <cellStyle name="Normal" xfId="0" builtinId="0"/>
    <cellStyle name="Tua de so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uyen%202010\Nam%202011\thang%2010\KE%20TOAN%20-%20QD%204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nh muc"/>
      <sheetName val="Tàikhoản"/>
      <sheetName val="03.TNDN"/>
      <sheetName val="CDKT"/>
      <sheetName val="LCGT"/>
      <sheetName val="CDPS"/>
      <sheetName val="KQKD"/>
      <sheetName val="LCTT"/>
      <sheetName val="TMBCTC"/>
      <sheetName val="In-Chi"/>
      <sheetName val="In-Thu"/>
      <sheetName val="Data"/>
      <sheetName val="NKC"/>
      <sheetName val="Sổ NK thu tiền"/>
      <sheetName val="Sổ NK chi tiền"/>
      <sheetName val="Sổ cái"/>
      <sheetName val="Sổ quỹ"/>
      <sheetName val="Sổ kế toán TM"/>
      <sheetName val="TGNH-VND"/>
      <sheetName val="Tổng hợp công nợ"/>
      <sheetName val="Chi tiết công nợ"/>
      <sheetName val="Sổ CPKD"/>
      <sheetName val="Sổ chi tiết TK"/>
      <sheetName val="Tổng hợp Z"/>
      <sheetName val="Chi tiết Z"/>
      <sheetName val="Sổ chi tiết bán hàng"/>
      <sheetName val="NXT"/>
      <sheetName val="Sổ chi tiết VL, SP, HH"/>
      <sheetName val="Bảng tổng hợp VL, SP, HH"/>
      <sheetName val="Phiếu nhập_xuất"/>
      <sheetName val="Nhập liệu"/>
      <sheetName val="Thẻ kho"/>
      <sheetName val="Sổ TSCD"/>
      <sheetName val="Sổ tiền vay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>
        <row r="1">
          <cell r="A1" t="str">
            <v>Cty TNHH ABC</v>
          </cell>
        </row>
        <row r="3">
          <cell r="A3" t="str">
            <v>123 Bình Quới, P. 27, Q. BT</v>
          </cell>
        </row>
        <row r="5">
          <cell r="A5" t="str">
            <v>Mã số thuế : 0300123123</v>
          </cell>
        </row>
      </sheetData>
      <sheetData sheetId="1" refreshError="1">
        <row r="5">
          <cell r="A5">
            <v>111</v>
          </cell>
          <cell r="B5" t="str">
            <v>Tiền mặt</v>
          </cell>
          <cell r="E5">
            <v>1381</v>
          </cell>
        </row>
        <row r="6">
          <cell r="A6">
            <v>1111</v>
          </cell>
          <cell r="B6" t="str">
            <v>Tiền Việt Nam</v>
          </cell>
          <cell r="E6">
            <v>1388</v>
          </cell>
        </row>
        <row r="7">
          <cell r="A7">
            <v>1112</v>
          </cell>
          <cell r="B7" t="str">
            <v>Ngoại tệ</v>
          </cell>
          <cell r="E7">
            <v>141</v>
          </cell>
        </row>
        <row r="8">
          <cell r="A8">
            <v>1113</v>
          </cell>
          <cell r="B8" t="str">
            <v>Vàng, bạc, kim khí quý, đá quý</v>
          </cell>
          <cell r="E8">
            <v>142</v>
          </cell>
        </row>
        <row r="9">
          <cell r="A9">
            <v>112</v>
          </cell>
          <cell r="B9" t="str">
            <v>Tiền gửi ngân hàng</v>
          </cell>
          <cell r="E9">
            <v>144</v>
          </cell>
        </row>
        <row r="10">
          <cell r="A10">
            <v>1121</v>
          </cell>
          <cell r="B10" t="str">
            <v>Tiền Việt Nam</v>
          </cell>
          <cell r="E10">
            <v>157</v>
          </cell>
        </row>
        <row r="11">
          <cell r="A11">
            <v>1122</v>
          </cell>
          <cell r="B11" t="str">
            <v>Ngoại tệ</v>
          </cell>
          <cell r="E11">
            <v>2212</v>
          </cell>
        </row>
        <row r="12">
          <cell r="A12">
            <v>1123</v>
          </cell>
          <cell r="B12" t="str">
            <v>Vàng, bạc, kim khí quý, đá quý</v>
          </cell>
          <cell r="E12">
            <v>2213</v>
          </cell>
        </row>
        <row r="13">
          <cell r="A13">
            <v>121</v>
          </cell>
          <cell r="B13" t="str">
            <v>Đầu tư tài chính ngắn hạn</v>
          </cell>
          <cell r="E13">
            <v>2218</v>
          </cell>
        </row>
        <row r="14">
          <cell r="A14">
            <v>1211</v>
          </cell>
          <cell r="B14" t="str">
            <v>Đầu tư tài chính ngắn hạn (&lt;3 tháng)</v>
          </cell>
          <cell r="E14">
            <v>244</v>
          </cell>
        </row>
        <row r="15">
          <cell r="A15">
            <v>1212</v>
          </cell>
          <cell r="B15" t="str">
            <v>Đầu tư tài chính ngắn hạn (&gt;3 tháng)</v>
          </cell>
          <cell r="E15">
            <v>3331</v>
          </cell>
        </row>
        <row r="16">
          <cell r="A16">
            <v>131</v>
          </cell>
          <cell r="B16" t="str">
            <v>Phải thu của khách hàng</v>
          </cell>
          <cell r="E16">
            <v>33311</v>
          </cell>
        </row>
        <row r="17">
          <cell r="A17">
            <v>133</v>
          </cell>
          <cell r="B17" t="str">
            <v>Thuế GTGT được khấu trừ</v>
          </cell>
          <cell r="E17">
            <v>33312</v>
          </cell>
        </row>
        <row r="18">
          <cell r="A18">
            <v>1331</v>
          </cell>
          <cell r="B18" t="str">
            <v>Thuế GTGT được khấu trừ HH, DV</v>
          </cell>
          <cell r="E18">
            <v>3332</v>
          </cell>
        </row>
        <row r="19">
          <cell r="A19">
            <v>1332</v>
          </cell>
          <cell r="B19" t="str">
            <v>Thuế GTGT được khấu trừ của TSCĐ</v>
          </cell>
          <cell r="E19">
            <v>3333</v>
          </cell>
        </row>
        <row r="20">
          <cell r="A20">
            <v>138</v>
          </cell>
          <cell r="B20" t="str">
            <v>Phải thu khác</v>
          </cell>
          <cell r="E20">
            <v>3334</v>
          </cell>
        </row>
        <row r="21">
          <cell r="A21">
            <v>1381</v>
          </cell>
          <cell r="B21" t="str">
            <v>Tài sản thiếu chờ xử lý</v>
          </cell>
          <cell r="E21">
            <v>3335</v>
          </cell>
        </row>
        <row r="22">
          <cell r="A22">
            <v>1388</v>
          </cell>
          <cell r="B22" t="str">
            <v>Phải thu khác</v>
          </cell>
          <cell r="E22">
            <v>3336</v>
          </cell>
        </row>
        <row r="23">
          <cell r="A23">
            <v>141</v>
          </cell>
          <cell r="B23" t="str">
            <v>Tạm ứng</v>
          </cell>
          <cell r="E23">
            <v>3337</v>
          </cell>
        </row>
        <row r="24">
          <cell r="A24">
            <v>142</v>
          </cell>
          <cell r="B24" t="str">
            <v>Chi phí trả trước ngắn hạn</v>
          </cell>
          <cell r="E24">
            <v>3338</v>
          </cell>
        </row>
        <row r="25">
          <cell r="A25">
            <v>144</v>
          </cell>
          <cell r="B25" t="str">
            <v>Cầm cố, ký quỹ, ký cược ngắn hạn</v>
          </cell>
          <cell r="E25">
            <v>3339</v>
          </cell>
        </row>
        <row r="26">
          <cell r="A26">
            <v>152</v>
          </cell>
          <cell r="B26" t="str">
            <v>Nguyên liệu, vật liệu</v>
          </cell>
          <cell r="E26">
            <v>334</v>
          </cell>
        </row>
        <row r="27">
          <cell r="A27">
            <v>153</v>
          </cell>
          <cell r="B27" t="str">
            <v>Công cụ, dụng cụ</v>
          </cell>
          <cell r="E27">
            <v>335</v>
          </cell>
        </row>
        <row r="28">
          <cell r="A28">
            <v>154</v>
          </cell>
          <cell r="B28" t="str">
            <v>Chi phí sản xuất, kinh doanh dở dang</v>
          </cell>
          <cell r="E28">
            <v>3381</v>
          </cell>
        </row>
        <row r="29">
          <cell r="A29">
            <v>155</v>
          </cell>
          <cell r="B29" t="str">
            <v>Thành phẩm</v>
          </cell>
          <cell r="E29">
            <v>3382</v>
          </cell>
        </row>
        <row r="30">
          <cell r="A30">
            <v>156</v>
          </cell>
          <cell r="B30" t="str">
            <v>Hàng hoá</v>
          </cell>
          <cell r="E30">
            <v>3383</v>
          </cell>
        </row>
        <row r="31">
          <cell r="A31">
            <v>157</v>
          </cell>
          <cell r="B31" t="str">
            <v>Hàng gửi đi bán</v>
          </cell>
          <cell r="E31">
            <v>3384</v>
          </cell>
        </row>
        <row r="32">
          <cell r="A32">
            <v>159</v>
          </cell>
          <cell r="B32" t="str">
            <v>Các khoản dự phòng</v>
          </cell>
          <cell r="E32">
            <v>3386</v>
          </cell>
        </row>
        <row r="33">
          <cell r="A33">
            <v>1591</v>
          </cell>
          <cell r="B33" t="str">
            <v>Dự phòng giảm giá đầu tư tài chính ngắn hạn</v>
          </cell>
          <cell r="E33">
            <v>3387</v>
          </cell>
        </row>
        <row r="34">
          <cell r="A34">
            <v>1592</v>
          </cell>
          <cell r="B34" t="str">
            <v>Dự phòng phải thu khó đòi</v>
          </cell>
          <cell r="E34">
            <v>3388</v>
          </cell>
        </row>
        <row r="35">
          <cell r="A35">
            <v>15921</v>
          </cell>
          <cell r="B35" t="str">
            <v>Dự phòng phải thu ngắn hạn khó đòi</v>
          </cell>
          <cell r="E35">
            <v>3411</v>
          </cell>
        </row>
        <row r="36">
          <cell r="A36">
            <v>15922</v>
          </cell>
          <cell r="B36" t="str">
            <v>Dự phòng phải thu dài hạn khó đòi</v>
          </cell>
          <cell r="E36">
            <v>3412</v>
          </cell>
        </row>
        <row r="37">
          <cell r="A37">
            <v>1593</v>
          </cell>
          <cell r="B37" t="str">
            <v>Dự phòng giảm giá hàng tồn kho</v>
          </cell>
          <cell r="E37">
            <v>3413</v>
          </cell>
        </row>
        <row r="38">
          <cell r="A38">
            <v>211</v>
          </cell>
          <cell r="B38" t="str">
            <v>Tài sản cố định</v>
          </cell>
          <cell r="E38">
            <v>34131</v>
          </cell>
        </row>
        <row r="39">
          <cell r="A39">
            <v>2111</v>
          </cell>
          <cell r="B39" t="str">
            <v>Tài sản cố định hữu hình</v>
          </cell>
          <cell r="E39">
            <v>34132</v>
          </cell>
        </row>
        <row r="40">
          <cell r="A40">
            <v>2112</v>
          </cell>
          <cell r="B40" t="str">
            <v>Tài sản cố định thuê tài chính</v>
          </cell>
          <cell r="E40">
            <v>34133</v>
          </cell>
        </row>
        <row r="41">
          <cell r="A41">
            <v>2113</v>
          </cell>
          <cell r="B41" t="str">
            <v>Tài sản cố định vô hình</v>
          </cell>
          <cell r="E41">
            <v>351</v>
          </cell>
        </row>
        <row r="42">
          <cell r="A42">
            <v>214</v>
          </cell>
          <cell r="B42" t="str">
            <v>Hao mòn TSCĐ</v>
          </cell>
          <cell r="E42">
            <v>3521</v>
          </cell>
        </row>
        <row r="43">
          <cell r="A43">
            <v>2141</v>
          </cell>
          <cell r="B43" t="str">
            <v>Hao mòn TSCĐ hữu hình</v>
          </cell>
          <cell r="E43">
            <v>3522</v>
          </cell>
        </row>
        <row r="44">
          <cell r="A44">
            <v>2142</v>
          </cell>
          <cell r="B44" t="str">
            <v>Hao mòn TSCĐ thuê tài chính</v>
          </cell>
          <cell r="E44">
            <v>4111</v>
          </cell>
        </row>
        <row r="45">
          <cell r="A45">
            <v>2143</v>
          </cell>
          <cell r="B45" t="str">
            <v>Hao mòn TSCĐ vô hình</v>
          </cell>
          <cell r="E45">
            <v>4112</v>
          </cell>
        </row>
        <row r="46">
          <cell r="A46">
            <v>2147</v>
          </cell>
          <cell r="B46" t="str">
            <v>Hao mòn bất động sản đầu tư</v>
          </cell>
          <cell r="E46">
            <v>4118</v>
          </cell>
        </row>
        <row r="47">
          <cell r="A47">
            <v>217</v>
          </cell>
          <cell r="B47" t="str">
            <v>Bất động sản đầu tư</v>
          </cell>
          <cell r="E47">
            <v>413</v>
          </cell>
        </row>
        <row r="48">
          <cell r="A48">
            <v>221</v>
          </cell>
          <cell r="B48" t="str">
            <v>Đầu tư tài chính dài hạn</v>
          </cell>
          <cell r="E48">
            <v>418</v>
          </cell>
        </row>
        <row r="49">
          <cell r="A49">
            <v>2212</v>
          </cell>
          <cell r="B49" t="str">
            <v>Vốn góp liên doanh</v>
          </cell>
          <cell r="E49">
            <v>419</v>
          </cell>
        </row>
        <row r="50">
          <cell r="A50">
            <v>2213</v>
          </cell>
          <cell r="B50" t="str">
            <v>Đầu tư vào công ty liên kết</v>
          </cell>
          <cell r="E50">
            <v>4211</v>
          </cell>
        </row>
        <row r="51">
          <cell r="A51">
            <v>2218</v>
          </cell>
          <cell r="B51" t="str">
            <v>Đầu tư tài chính dài hạn khác</v>
          </cell>
          <cell r="E51">
            <v>4212</v>
          </cell>
        </row>
        <row r="52">
          <cell r="A52">
            <v>229</v>
          </cell>
          <cell r="B52" t="str">
            <v>Dự phòng giảm giá đầu tư tài chính dài hạn</v>
          </cell>
          <cell r="E52">
            <v>4311</v>
          </cell>
        </row>
        <row r="53">
          <cell r="A53">
            <v>241</v>
          </cell>
          <cell r="B53" t="str">
            <v>Xây dựng cơ bản dở dang</v>
          </cell>
          <cell r="E53">
            <v>4312</v>
          </cell>
        </row>
        <row r="54">
          <cell r="A54">
            <v>2411</v>
          </cell>
          <cell r="B54" t="str">
            <v>Mua sắm TSCĐ</v>
          </cell>
          <cell r="E54">
            <v>515</v>
          </cell>
        </row>
        <row r="55">
          <cell r="A55">
            <v>2412</v>
          </cell>
          <cell r="B55" t="str">
            <v>Xây dựng cơ bản dở dang</v>
          </cell>
          <cell r="E55">
            <v>5311</v>
          </cell>
        </row>
        <row r="56">
          <cell r="A56">
            <v>2413</v>
          </cell>
          <cell r="B56" t="str">
            <v>Sửa chữa lớn TSCĐ</v>
          </cell>
          <cell r="E56">
            <v>5312</v>
          </cell>
        </row>
        <row r="57">
          <cell r="A57">
            <v>242</v>
          </cell>
          <cell r="B57" t="str">
            <v>Chi phí trả trước dài hạn</v>
          </cell>
          <cell r="E57">
            <v>5313</v>
          </cell>
        </row>
        <row r="58">
          <cell r="A58">
            <v>244</v>
          </cell>
          <cell r="B58" t="str">
            <v>Ký quỹ, ký cược dài hạn</v>
          </cell>
          <cell r="E58">
            <v>635</v>
          </cell>
        </row>
        <row r="59">
          <cell r="A59">
            <v>311</v>
          </cell>
          <cell r="B59" t="str">
            <v>Vay ngắn hạn</v>
          </cell>
          <cell r="E59">
            <v>6351</v>
          </cell>
        </row>
        <row r="60">
          <cell r="A60">
            <v>315</v>
          </cell>
          <cell r="B60" t="str">
            <v>Nợ dài hạn đến hạn trả</v>
          </cell>
          <cell r="E60">
            <v>6352</v>
          </cell>
        </row>
        <row r="61">
          <cell r="A61">
            <v>331</v>
          </cell>
          <cell r="B61" t="str">
            <v>Phải trả cho người bán</v>
          </cell>
        </row>
        <row r="62">
          <cell r="A62">
            <v>333</v>
          </cell>
          <cell r="B62" t="str">
            <v>Thuế và các khoản phải nộp Nhà nước</v>
          </cell>
        </row>
        <row r="63">
          <cell r="A63">
            <v>3331</v>
          </cell>
          <cell r="B63" t="str">
            <v>Thuế giá trị gia tăng phải nộp</v>
          </cell>
        </row>
        <row r="64">
          <cell r="A64">
            <v>33311</v>
          </cell>
          <cell r="B64" t="str">
            <v>Thuế GTGT đầu ra</v>
          </cell>
        </row>
        <row r="65">
          <cell r="A65">
            <v>33312</v>
          </cell>
          <cell r="B65" t="str">
            <v>Thuế GTGT hàng nhập khẩu</v>
          </cell>
        </row>
        <row r="66">
          <cell r="A66">
            <v>3332</v>
          </cell>
          <cell r="B66" t="str">
            <v>Thuế tiêu thu đặc biệt</v>
          </cell>
        </row>
        <row r="67">
          <cell r="A67">
            <v>3333</v>
          </cell>
          <cell r="B67" t="str">
            <v>Thuế xuất, nhập khẩu</v>
          </cell>
        </row>
        <row r="68">
          <cell r="A68">
            <v>3334</v>
          </cell>
          <cell r="B68" t="str">
            <v>Thuế thu nhập doanh nghiệp</v>
          </cell>
        </row>
        <row r="69">
          <cell r="A69">
            <v>3335</v>
          </cell>
          <cell r="B69" t="str">
            <v>Thuế thu nhập cá nhân</v>
          </cell>
        </row>
        <row r="70">
          <cell r="A70">
            <v>3336</v>
          </cell>
          <cell r="B70" t="str">
            <v>Thuế tài nguyên</v>
          </cell>
        </row>
        <row r="71">
          <cell r="A71">
            <v>3337</v>
          </cell>
          <cell r="B71" t="str">
            <v>Thuế nhà đất, tiền thuê đất</v>
          </cell>
        </row>
        <row r="72">
          <cell r="A72">
            <v>3338</v>
          </cell>
          <cell r="B72" t="str">
            <v>Các loại thuế khác</v>
          </cell>
        </row>
        <row r="73">
          <cell r="A73">
            <v>3339</v>
          </cell>
          <cell r="B73" t="str">
            <v>Phí, lệ phí và các khoản phải nộp khác</v>
          </cell>
        </row>
        <row r="74">
          <cell r="A74">
            <v>334</v>
          </cell>
          <cell r="B74" t="str">
            <v>Phải trả người lao động</v>
          </cell>
        </row>
        <row r="75">
          <cell r="A75">
            <v>335</v>
          </cell>
          <cell r="B75" t="str">
            <v>Chi phí phải trả</v>
          </cell>
        </row>
        <row r="76">
          <cell r="A76">
            <v>338</v>
          </cell>
          <cell r="B76" t="str">
            <v>Phải trả, phải nộp khác</v>
          </cell>
        </row>
        <row r="77">
          <cell r="A77">
            <v>3381</v>
          </cell>
          <cell r="B77" t="str">
            <v>Tài sản thừa chờ giải quyết</v>
          </cell>
        </row>
        <row r="78">
          <cell r="A78">
            <v>3382</v>
          </cell>
          <cell r="B78" t="str">
            <v>Kinh phí công đoàn</v>
          </cell>
        </row>
        <row r="79">
          <cell r="A79">
            <v>3383</v>
          </cell>
          <cell r="B79" t="str">
            <v>Bảo hiểm xã hội</v>
          </cell>
        </row>
        <row r="80">
          <cell r="A80">
            <v>3384</v>
          </cell>
          <cell r="B80" t="str">
            <v>Bảo hiểm y tế</v>
          </cell>
        </row>
        <row r="81">
          <cell r="A81">
            <v>3386</v>
          </cell>
          <cell r="B81" t="str">
            <v>Nhận ký qũi, ký cược ngắn hạn</v>
          </cell>
        </row>
        <row r="82">
          <cell r="A82">
            <v>3387</v>
          </cell>
          <cell r="B82" t="str">
            <v>Doanh thu chưa thực hiện</v>
          </cell>
        </row>
        <row r="83">
          <cell r="A83">
            <v>3388</v>
          </cell>
          <cell r="B83" t="str">
            <v>Phải trả, phải nộp khác</v>
          </cell>
        </row>
        <row r="84">
          <cell r="A84">
            <v>341</v>
          </cell>
          <cell r="B84" t="str">
            <v>Vay, nợ dài hạn</v>
          </cell>
        </row>
        <row r="85">
          <cell r="A85">
            <v>3411</v>
          </cell>
          <cell r="B85" t="str">
            <v>Vay dài hạn</v>
          </cell>
        </row>
        <row r="86">
          <cell r="A86">
            <v>3412</v>
          </cell>
          <cell r="B86" t="str">
            <v>Nợ dài hạn</v>
          </cell>
        </row>
        <row r="87">
          <cell r="A87">
            <v>3413</v>
          </cell>
          <cell r="B87" t="str">
            <v>Trái phiếu phát hành</v>
          </cell>
        </row>
        <row r="88">
          <cell r="A88">
            <v>34131</v>
          </cell>
          <cell r="B88" t="str">
            <v>Mệnh giá trái phiếu</v>
          </cell>
        </row>
        <row r="89">
          <cell r="A89">
            <v>34132</v>
          </cell>
          <cell r="B89" t="str">
            <v>Chiết khấu trái phiếu</v>
          </cell>
        </row>
        <row r="90">
          <cell r="A90">
            <v>34133</v>
          </cell>
          <cell r="B90" t="str">
            <v>Phụ trội trái phiếu</v>
          </cell>
        </row>
        <row r="91">
          <cell r="A91">
            <v>351</v>
          </cell>
          <cell r="B91" t="str">
            <v>Quỹ dự phòng trợ cấp mất việc làm</v>
          </cell>
        </row>
        <row r="92">
          <cell r="A92">
            <v>352</v>
          </cell>
          <cell r="B92" t="str">
            <v>Dự phòng phải trả</v>
          </cell>
        </row>
        <row r="93">
          <cell r="A93">
            <v>3521</v>
          </cell>
          <cell r="B93" t="str">
            <v>Dự phòng phải trả ngắn hạn</v>
          </cell>
        </row>
        <row r="94">
          <cell r="A94">
            <v>3522</v>
          </cell>
          <cell r="B94" t="str">
            <v>Dự phòng phải trả dài hạn</v>
          </cell>
        </row>
        <row r="95">
          <cell r="A95">
            <v>411</v>
          </cell>
          <cell r="B95" t="str">
            <v>Nguồn vốn kinh doanh</v>
          </cell>
        </row>
        <row r="96">
          <cell r="A96">
            <v>4111</v>
          </cell>
          <cell r="B96" t="str">
            <v>Vốn đầu tư của chủ sở hữu</v>
          </cell>
        </row>
        <row r="97">
          <cell r="A97">
            <v>4112</v>
          </cell>
          <cell r="B97" t="str">
            <v>Thặng dư vốn cổ phần</v>
          </cell>
        </row>
        <row r="98">
          <cell r="A98">
            <v>4118</v>
          </cell>
          <cell r="B98" t="str">
            <v>Vốn khác</v>
          </cell>
        </row>
        <row r="99">
          <cell r="A99">
            <v>413</v>
          </cell>
          <cell r="B99" t="str">
            <v>Chênh lệch tỷ giá hối đoái</v>
          </cell>
        </row>
        <row r="100">
          <cell r="A100">
            <v>418</v>
          </cell>
          <cell r="B100" t="str">
            <v>Các quỹ thuộc vốn chủ sở hữu</v>
          </cell>
        </row>
        <row r="101">
          <cell r="A101">
            <v>419</v>
          </cell>
          <cell r="B101" t="str">
            <v>Cổ phiếu quỹ</v>
          </cell>
        </row>
        <row r="102">
          <cell r="A102">
            <v>421</v>
          </cell>
          <cell r="B102" t="str">
            <v>Lợi nhuận chưa phân phối</v>
          </cell>
        </row>
        <row r="103">
          <cell r="A103">
            <v>4211</v>
          </cell>
          <cell r="B103" t="str">
            <v>Lợi nhuận chưa phân phối năm trước</v>
          </cell>
        </row>
        <row r="104">
          <cell r="A104">
            <v>4212</v>
          </cell>
          <cell r="B104" t="str">
            <v>Lợi nhuận chưa phân phối năm nay</v>
          </cell>
        </row>
        <row r="105">
          <cell r="A105">
            <v>431</v>
          </cell>
          <cell r="B105" t="str">
            <v>Quỹ khen thưởng, phúc lợi</v>
          </cell>
        </row>
        <row r="106">
          <cell r="A106">
            <v>4311</v>
          </cell>
          <cell r="B106" t="str">
            <v>Quỹ khen thưởng</v>
          </cell>
        </row>
        <row r="107">
          <cell r="A107">
            <v>4312</v>
          </cell>
          <cell r="B107" t="str">
            <v>Quỹ phúc lợi</v>
          </cell>
        </row>
        <row r="108">
          <cell r="A108">
            <v>511</v>
          </cell>
          <cell r="B108" t="str">
            <v>Doanh thu bán hàng và cung cấp dịch vụ</v>
          </cell>
        </row>
        <row r="109">
          <cell r="A109">
            <v>5111</v>
          </cell>
          <cell r="B109" t="str">
            <v>Doanh thu bán hàng hóa</v>
          </cell>
        </row>
        <row r="110">
          <cell r="A110">
            <v>5112</v>
          </cell>
          <cell r="B110" t="str">
            <v>Doanh thu bán các thành phẩm</v>
          </cell>
        </row>
        <row r="111">
          <cell r="A111">
            <v>5113</v>
          </cell>
          <cell r="B111" t="str">
            <v>Doanh thu cung cấp dịch vụ</v>
          </cell>
        </row>
        <row r="112">
          <cell r="A112">
            <v>5118</v>
          </cell>
          <cell r="B112" t="str">
            <v>Doanh thu khác</v>
          </cell>
        </row>
        <row r="113">
          <cell r="A113">
            <v>515</v>
          </cell>
          <cell r="B113" t="str">
            <v>Doanh thu hoạt động tài chính</v>
          </cell>
        </row>
        <row r="114">
          <cell r="A114">
            <v>521</v>
          </cell>
          <cell r="B114" t="str">
            <v>Các khoản giảm trừ doanh thu</v>
          </cell>
        </row>
        <row r="115">
          <cell r="A115">
            <v>5311</v>
          </cell>
          <cell r="B115" t="str">
            <v xml:space="preserve">Chiết khấu thương mại </v>
          </cell>
        </row>
        <row r="116">
          <cell r="A116">
            <v>5312</v>
          </cell>
          <cell r="B116" t="str">
            <v xml:space="preserve">Hàng bán bị trả lại </v>
          </cell>
        </row>
        <row r="117">
          <cell r="A117">
            <v>5313</v>
          </cell>
          <cell r="B117" t="str">
            <v>Giảm giá hàng bán</v>
          </cell>
        </row>
        <row r="118">
          <cell r="A118">
            <v>611</v>
          </cell>
          <cell r="B118" t="str">
            <v>Mua hàng</v>
          </cell>
        </row>
        <row r="119">
          <cell r="A119">
            <v>631</v>
          </cell>
          <cell r="B119" t="str">
            <v xml:space="preserve">Giá thành sản xuất </v>
          </cell>
        </row>
        <row r="120">
          <cell r="A120">
            <v>632</v>
          </cell>
          <cell r="B120" t="str">
            <v>Giá vốn hàng bán</v>
          </cell>
        </row>
        <row r="121">
          <cell r="A121">
            <v>635</v>
          </cell>
          <cell r="B121" t="str">
            <v>Chi phí tài chính</v>
          </cell>
        </row>
        <row r="122">
          <cell r="A122">
            <v>6351</v>
          </cell>
          <cell r="B122" t="str">
            <v>Chi phí lãi vay</v>
          </cell>
        </row>
        <row r="123">
          <cell r="A123">
            <v>6352</v>
          </cell>
          <cell r="B123" t="str">
            <v>Chi phí tài chính khác</v>
          </cell>
        </row>
        <row r="124">
          <cell r="A124">
            <v>642</v>
          </cell>
          <cell r="B124" t="str">
            <v>Chi phí quản lý kinh doanh</v>
          </cell>
        </row>
        <row r="125">
          <cell r="A125">
            <v>6421</v>
          </cell>
          <cell r="B125" t="str">
            <v>Chi phí bán hàng</v>
          </cell>
        </row>
        <row r="126">
          <cell r="A126">
            <v>64211</v>
          </cell>
          <cell r="B126" t="str">
            <v>Chi phí nhân viên</v>
          </cell>
        </row>
        <row r="127">
          <cell r="A127">
            <v>64212</v>
          </cell>
          <cell r="B127" t="str">
            <v>Chi phí vật liệu, bao bì</v>
          </cell>
        </row>
        <row r="128">
          <cell r="A128">
            <v>64213</v>
          </cell>
          <cell r="B128" t="str">
            <v>Chi phí dụng cụ, đồ dùng</v>
          </cell>
        </row>
        <row r="129">
          <cell r="A129">
            <v>64214</v>
          </cell>
          <cell r="B129" t="str">
            <v>Chi phí khấu hao TSCĐ</v>
          </cell>
        </row>
        <row r="130">
          <cell r="A130">
            <v>64215</v>
          </cell>
          <cell r="B130" t="str">
            <v>Chi phí bảo hành</v>
          </cell>
        </row>
        <row r="131">
          <cell r="A131">
            <v>64217</v>
          </cell>
          <cell r="B131" t="str">
            <v>Chi phí dịch vụ mua ngoài</v>
          </cell>
        </row>
        <row r="132">
          <cell r="A132">
            <v>64218</v>
          </cell>
          <cell r="B132" t="str">
            <v>Chi phí bằng tiền khác</v>
          </cell>
        </row>
        <row r="133">
          <cell r="A133">
            <v>6422</v>
          </cell>
          <cell r="B133" t="str">
            <v>Chi phí quản lý doanh nghiệp</v>
          </cell>
        </row>
        <row r="134">
          <cell r="A134">
            <v>64221</v>
          </cell>
          <cell r="B134" t="str">
            <v>Chi tiếp khách</v>
          </cell>
        </row>
        <row r="135">
          <cell r="A135">
            <v>64222</v>
          </cell>
          <cell r="B135" t="str">
            <v>Chi phí vật liệu quản lý</v>
          </cell>
        </row>
        <row r="136">
          <cell r="A136">
            <v>64223</v>
          </cell>
          <cell r="B136" t="str">
            <v>Chi phí đồ dùng văn phòng</v>
          </cell>
        </row>
        <row r="137">
          <cell r="A137">
            <v>64224</v>
          </cell>
          <cell r="B137" t="str">
            <v>Chi phí khấu hao TSCĐ</v>
          </cell>
        </row>
        <row r="138">
          <cell r="A138">
            <v>64225</v>
          </cell>
          <cell r="B138" t="str">
            <v>Thuế, phí và lệ phí</v>
          </cell>
        </row>
        <row r="139">
          <cell r="A139">
            <v>64226</v>
          </cell>
          <cell r="B139" t="str">
            <v>Chi phí dự phòng</v>
          </cell>
        </row>
        <row r="140">
          <cell r="A140">
            <v>64227</v>
          </cell>
          <cell r="B140" t="str">
            <v>Chi phí dịch vụ mua ngoài</v>
          </cell>
        </row>
        <row r="141">
          <cell r="A141">
            <v>64228</v>
          </cell>
          <cell r="B141" t="str">
            <v>Chi phí bằng tiền khác</v>
          </cell>
        </row>
        <row r="142">
          <cell r="A142">
            <v>711</v>
          </cell>
          <cell r="B142" t="str">
            <v>Thu nhập khác</v>
          </cell>
        </row>
        <row r="143">
          <cell r="A143">
            <v>811</v>
          </cell>
          <cell r="B143" t="str">
            <v>Chi phí khác</v>
          </cell>
        </row>
        <row r="144">
          <cell r="A144">
            <v>821</v>
          </cell>
          <cell r="B144" t="str">
            <v>Chi phí thuế thu nhập doanh nghiệp</v>
          </cell>
        </row>
        <row r="145">
          <cell r="A145">
            <v>911</v>
          </cell>
          <cell r="B145" t="str">
            <v>Xác định kết quả kinh doanh</v>
          </cell>
        </row>
      </sheetData>
      <sheetData sheetId="2" refreshError="1"/>
      <sheetData sheetId="3" refreshError="1"/>
      <sheetData sheetId="4" refreshError="1"/>
      <sheetData sheetId="5" refreshError="1">
        <row r="5">
          <cell r="F5">
            <v>39083</v>
          </cell>
          <cell r="H5">
            <v>39813</v>
          </cell>
        </row>
        <row r="10">
          <cell r="B10">
            <v>110</v>
          </cell>
          <cell r="C10">
            <v>111</v>
          </cell>
          <cell r="D10" t="str">
            <v>Tiền mặt</v>
          </cell>
          <cell r="E10">
            <v>50000000</v>
          </cell>
          <cell r="F10">
            <v>0</v>
          </cell>
          <cell r="G10">
            <v>71500000</v>
          </cell>
          <cell r="H10">
            <v>111865200</v>
          </cell>
          <cell r="I10">
            <v>9634800</v>
          </cell>
          <cell r="J10">
            <v>0</v>
          </cell>
        </row>
        <row r="11">
          <cell r="C11">
            <v>1111</v>
          </cell>
          <cell r="D11" t="str">
            <v>Tiền Việt Nam</v>
          </cell>
          <cell r="E11">
            <v>50000000</v>
          </cell>
          <cell r="G11">
            <v>71500000</v>
          </cell>
          <cell r="H11">
            <v>111865200</v>
          </cell>
          <cell r="I11">
            <v>9634800</v>
          </cell>
          <cell r="J11">
            <v>0</v>
          </cell>
        </row>
        <row r="12">
          <cell r="C12">
            <v>1112</v>
          </cell>
          <cell r="D12" t="str">
            <v>Ngoại tệ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C13">
            <v>1113</v>
          </cell>
          <cell r="D13" t="str">
            <v>Vàng, bạc, kim khí quý, đá quý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B14">
            <v>110</v>
          </cell>
          <cell r="C14">
            <v>112</v>
          </cell>
          <cell r="D14" t="str">
            <v>Tiền gửi ngân hàng</v>
          </cell>
          <cell r="E14">
            <v>50000000</v>
          </cell>
          <cell r="F14">
            <v>0</v>
          </cell>
          <cell r="G14">
            <v>0</v>
          </cell>
          <cell r="H14">
            <v>10000000</v>
          </cell>
          <cell r="I14">
            <v>40000000</v>
          </cell>
          <cell r="J14">
            <v>0</v>
          </cell>
        </row>
        <row r="15">
          <cell r="C15">
            <v>1121</v>
          </cell>
          <cell r="D15" t="str">
            <v>Tiền Việt Nam</v>
          </cell>
          <cell r="E15">
            <v>50000000</v>
          </cell>
          <cell r="F15">
            <v>0</v>
          </cell>
          <cell r="G15">
            <v>0</v>
          </cell>
          <cell r="H15">
            <v>10000000</v>
          </cell>
          <cell r="I15">
            <v>40000000</v>
          </cell>
          <cell r="J15">
            <v>0</v>
          </cell>
        </row>
        <row r="16">
          <cell r="C16">
            <v>1122</v>
          </cell>
          <cell r="D16" t="str">
            <v>Ngoại tệ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C17">
            <v>1123</v>
          </cell>
          <cell r="D17" t="str">
            <v>Vàng, bạc, kim khí quý, đá quý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C18">
            <v>121</v>
          </cell>
          <cell r="D18" t="str">
            <v>Đầu tư tài chính ngắn hạn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B19" t="str">
            <v>110</v>
          </cell>
          <cell r="C19">
            <v>1211</v>
          </cell>
          <cell r="D19" t="str">
            <v>Đầu tư tài chính ngắn hạn (&lt;3 tháng)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B20" t="str">
            <v>121</v>
          </cell>
          <cell r="C20">
            <v>1212</v>
          </cell>
          <cell r="D20" t="str">
            <v>Đầu tư tài chính ngắn hạn (&gt;3 tháng)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B21">
            <v>131</v>
          </cell>
          <cell r="C21">
            <v>131</v>
          </cell>
          <cell r="D21" t="str">
            <v>Phải thu của khách hàng</v>
          </cell>
          <cell r="F21">
            <v>0</v>
          </cell>
          <cell r="G21">
            <v>1100000</v>
          </cell>
          <cell r="H21">
            <v>0</v>
          </cell>
          <cell r="I21">
            <v>1100000</v>
          </cell>
          <cell r="J21">
            <v>0</v>
          </cell>
        </row>
        <row r="22">
          <cell r="B22">
            <v>151</v>
          </cell>
          <cell r="C22">
            <v>133</v>
          </cell>
          <cell r="D22" t="str">
            <v>Thuế GTGT được khấu trừ</v>
          </cell>
          <cell r="E22">
            <v>0</v>
          </cell>
          <cell r="F22">
            <v>0</v>
          </cell>
          <cell r="G22">
            <v>4500000</v>
          </cell>
          <cell r="H22">
            <v>0</v>
          </cell>
          <cell r="I22">
            <v>4500000</v>
          </cell>
          <cell r="J22">
            <v>0</v>
          </cell>
        </row>
        <row r="23">
          <cell r="C23">
            <v>1331</v>
          </cell>
          <cell r="D23" t="str">
            <v>Thuế GTGT được khấu trừ HH, DV</v>
          </cell>
          <cell r="G23">
            <v>2500000</v>
          </cell>
          <cell r="H23">
            <v>0</v>
          </cell>
          <cell r="I23">
            <v>2500000</v>
          </cell>
          <cell r="J23">
            <v>0</v>
          </cell>
        </row>
        <row r="24">
          <cell r="C24">
            <v>1332</v>
          </cell>
          <cell r="D24" t="str">
            <v>Thuế GTGT được khấu trừ của TSCĐ</v>
          </cell>
          <cell r="G24">
            <v>2000000</v>
          </cell>
          <cell r="H24">
            <v>0</v>
          </cell>
          <cell r="I24">
            <v>2000000</v>
          </cell>
          <cell r="J24">
            <v>0</v>
          </cell>
        </row>
        <row r="25">
          <cell r="B25">
            <v>138</v>
          </cell>
          <cell r="C25">
            <v>138</v>
          </cell>
          <cell r="D25" t="str">
            <v>Phải thu khác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C26">
            <v>1381</v>
          </cell>
          <cell r="D26" t="str">
            <v>Tài sản thiếu chờ xử lý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C27">
            <v>1388</v>
          </cell>
          <cell r="D27" t="str">
            <v>Phải thu khác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B28">
            <v>158</v>
          </cell>
          <cell r="C28">
            <v>141</v>
          </cell>
          <cell r="D28" t="str">
            <v>Tạm ứng</v>
          </cell>
          <cell r="G28">
            <v>5000000</v>
          </cell>
          <cell r="H28">
            <v>0</v>
          </cell>
          <cell r="I28">
            <v>5000000</v>
          </cell>
          <cell r="J28">
            <v>0</v>
          </cell>
        </row>
        <row r="29">
          <cell r="B29">
            <v>158</v>
          </cell>
          <cell r="C29">
            <v>142</v>
          </cell>
          <cell r="D29" t="str">
            <v>Chi phí trả trước ngắn hạn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158</v>
          </cell>
          <cell r="C30">
            <v>144</v>
          </cell>
          <cell r="D30" t="str">
            <v>Cầm cố, ký quỹ, ký cược ngắn hạn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141</v>
          </cell>
          <cell r="C31">
            <v>152</v>
          </cell>
          <cell r="D31" t="str">
            <v>Nguyên liệu, vật liệu</v>
          </cell>
          <cell r="G31">
            <v>10000000</v>
          </cell>
          <cell r="H31">
            <v>0</v>
          </cell>
          <cell r="I31">
            <v>10000000</v>
          </cell>
          <cell r="J31">
            <v>0</v>
          </cell>
        </row>
        <row r="32">
          <cell r="B32">
            <v>141</v>
          </cell>
          <cell r="C32">
            <v>153</v>
          </cell>
          <cell r="D32" t="str">
            <v>Công cụ, dụng cụ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141</v>
          </cell>
          <cell r="C33">
            <v>154</v>
          </cell>
          <cell r="D33" t="str">
            <v>Chi phí sản xuất, kinh doanh dở dang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141</v>
          </cell>
          <cell r="C34">
            <v>155</v>
          </cell>
          <cell r="D34" t="str">
            <v>Thành phẩm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141</v>
          </cell>
          <cell r="C35">
            <v>156</v>
          </cell>
          <cell r="D35" t="str">
            <v>Hàng hoá</v>
          </cell>
          <cell r="E35">
            <v>0</v>
          </cell>
          <cell r="F35">
            <v>0</v>
          </cell>
          <cell r="G35">
            <v>3500000</v>
          </cell>
          <cell r="H35">
            <v>0</v>
          </cell>
          <cell r="I35">
            <v>3500000</v>
          </cell>
          <cell r="J35">
            <v>0</v>
          </cell>
        </row>
        <row r="36">
          <cell r="B36">
            <v>141</v>
          </cell>
          <cell r="C36">
            <v>157</v>
          </cell>
          <cell r="D36" t="str">
            <v>Hàng gửi đi bán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C37">
            <v>159</v>
          </cell>
          <cell r="D37" t="str">
            <v>Các khoản dự phòng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129</v>
          </cell>
          <cell r="C38">
            <v>1591</v>
          </cell>
          <cell r="D38" t="str">
            <v>Dự phòng giảm giá đầu tư tài chính ngắn hạn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C39">
            <v>1592</v>
          </cell>
          <cell r="D39" t="str">
            <v>Dự phòng phải thu khó đòi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139</v>
          </cell>
          <cell r="C40">
            <v>15921</v>
          </cell>
          <cell r="D40" t="str">
            <v>Dự phòng phải thu ngắn hạn khó đòi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249</v>
          </cell>
          <cell r="C41">
            <v>15922</v>
          </cell>
          <cell r="D41" t="str">
            <v>Dự phòng phải thu dài hạn khó đòi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149</v>
          </cell>
          <cell r="C42">
            <v>1593</v>
          </cell>
          <cell r="D42" t="str">
            <v>Dự phòng giảm giá hàng tồn kho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211</v>
          </cell>
          <cell r="C43">
            <v>211</v>
          </cell>
          <cell r="D43" t="str">
            <v>Tài sản cố định</v>
          </cell>
          <cell r="E43">
            <v>0</v>
          </cell>
          <cell r="F43">
            <v>0</v>
          </cell>
          <cell r="G43">
            <v>20000000</v>
          </cell>
          <cell r="H43">
            <v>0</v>
          </cell>
          <cell r="I43">
            <v>20000000</v>
          </cell>
          <cell r="J43">
            <v>0</v>
          </cell>
        </row>
        <row r="44">
          <cell r="C44">
            <v>2111</v>
          </cell>
          <cell r="D44" t="str">
            <v>Tài sản cố định hữu hình</v>
          </cell>
          <cell r="G44">
            <v>20000000</v>
          </cell>
          <cell r="H44">
            <v>0</v>
          </cell>
          <cell r="I44">
            <v>20000000</v>
          </cell>
          <cell r="J44">
            <v>0</v>
          </cell>
        </row>
        <row r="45">
          <cell r="C45">
            <v>2112</v>
          </cell>
          <cell r="D45" t="str">
            <v>Tài sản cố định thuê tài chính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C46">
            <v>2113</v>
          </cell>
          <cell r="D46" t="str">
            <v>Tài sản cố định vô hình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C47">
            <v>214</v>
          </cell>
          <cell r="D47" t="str">
            <v>Hao mòn TSCĐ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212</v>
          </cell>
          <cell r="C48">
            <v>2141</v>
          </cell>
          <cell r="D48" t="str">
            <v>Hao mòn TSCĐ hữu hình</v>
          </cell>
          <cell r="E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212</v>
          </cell>
          <cell r="C49">
            <v>2142</v>
          </cell>
          <cell r="D49" t="str">
            <v>Hao mòn TSCĐ thuê tài chính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212</v>
          </cell>
          <cell r="C50">
            <v>2143</v>
          </cell>
          <cell r="D50" t="str">
            <v>Hao mòn TSCĐ vô hình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222</v>
          </cell>
          <cell r="C51">
            <v>2147</v>
          </cell>
          <cell r="D51" t="str">
            <v>Hao mòn bất động sản đầu tư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221</v>
          </cell>
          <cell r="C52">
            <v>217</v>
          </cell>
          <cell r="D52" t="str">
            <v>Bất động sản đầu tư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231</v>
          </cell>
          <cell r="C53">
            <v>221</v>
          </cell>
          <cell r="D53" t="str">
            <v>Đầu tư tài chính dài hạn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C54">
            <v>2212</v>
          </cell>
          <cell r="D54" t="str">
            <v>Vốn góp liên doanh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C55">
            <v>2213</v>
          </cell>
          <cell r="D55" t="str">
            <v>Đầu tư vào công ty liên kết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C56">
            <v>2218</v>
          </cell>
          <cell r="D56" t="str">
            <v>Đầu tư tài chính dài hạn khác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B57">
            <v>239</v>
          </cell>
          <cell r="C57">
            <v>229</v>
          </cell>
          <cell r="D57" t="str">
            <v>Dự phòng giảm giá đầu tư tài chính dài hạn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B58">
            <v>213</v>
          </cell>
          <cell r="C58">
            <v>241</v>
          </cell>
          <cell r="D58" t="str">
            <v>Xây dựng cơ bản dở dang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C59">
            <v>2411</v>
          </cell>
          <cell r="D59" t="str">
            <v>Mua sắm TSCĐ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C60">
            <v>2412</v>
          </cell>
          <cell r="D60" t="str">
            <v>Xây dựng cơ bản dở dang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C61">
            <v>2413</v>
          </cell>
          <cell r="D61" t="str">
            <v>Sửa chữa lớn TSCĐ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</row>
        <row r="62">
          <cell r="B62">
            <v>248</v>
          </cell>
          <cell r="C62">
            <v>242</v>
          </cell>
          <cell r="D62" t="str">
            <v>Chi phí trả trước dài hạn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B63">
            <v>248</v>
          </cell>
          <cell r="C63">
            <v>244</v>
          </cell>
          <cell r="D63" t="str">
            <v>Ký quỹ, ký cược dài hạn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B64">
            <v>311</v>
          </cell>
          <cell r="C64">
            <v>311</v>
          </cell>
          <cell r="D64" t="str">
            <v>Vay ngắn hạn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B65" t="str">
            <v>311</v>
          </cell>
          <cell r="C65">
            <v>315</v>
          </cell>
          <cell r="D65" t="str">
            <v>Nợ dài hạn đến hạn trả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B66">
            <v>312</v>
          </cell>
          <cell r="C66">
            <v>331</v>
          </cell>
          <cell r="D66" t="str">
            <v>Phải trả cho người bán</v>
          </cell>
          <cell r="E66">
            <v>0</v>
          </cell>
          <cell r="G66">
            <v>0</v>
          </cell>
          <cell r="H66">
            <v>1650000</v>
          </cell>
          <cell r="I66">
            <v>0</v>
          </cell>
          <cell r="J66">
            <v>1650000</v>
          </cell>
        </row>
        <row r="67">
          <cell r="B67">
            <v>314</v>
          </cell>
          <cell r="C67">
            <v>333</v>
          </cell>
          <cell r="D67" t="str">
            <v>Thuế và các khoản phải nộp Nhà nước</v>
          </cell>
          <cell r="E67">
            <v>0</v>
          </cell>
          <cell r="F67">
            <v>0</v>
          </cell>
          <cell r="G67">
            <v>1000000</v>
          </cell>
          <cell r="H67">
            <v>2600000</v>
          </cell>
          <cell r="I67">
            <v>0</v>
          </cell>
          <cell r="J67">
            <v>1600000</v>
          </cell>
        </row>
        <row r="68">
          <cell r="C68">
            <v>3331</v>
          </cell>
          <cell r="D68" t="str">
            <v>Thuế giá trị gia tăng phải nộp</v>
          </cell>
          <cell r="E68">
            <v>0</v>
          </cell>
          <cell r="F68">
            <v>0</v>
          </cell>
          <cell r="G68">
            <v>0</v>
          </cell>
          <cell r="H68">
            <v>1600000</v>
          </cell>
          <cell r="I68">
            <v>0</v>
          </cell>
          <cell r="J68">
            <v>1600000</v>
          </cell>
        </row>
        <row r="69">
          <cell r="C69">
            <v>33311</v>
          </cell>
          <cell r="D69" t="str">
            <v>Thuế GTGT đầu ra</v>
          </cell>
          <cell r="G69">
            <v>0</v>
          </cell>
          <cell r="H69">
            <v>1600000</v>
          </cell>
          <cell r="I69">
            <v>0</v>
          </cell>
          <cell r="J69">
            <v>1600000</v>
          </cell>
        </row>
        <row r="70">
          <cell r="C70">
            <v>33312</v>
          </cell>
          <cell r="D70" t="str">
            <v>Thuế GTGT hàng nhập khẩu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C71">
            <v>3332</v>
          </cell>
          <cell r="D71" t="str">
            <v>Thuế tiêu thu đặc biệt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C72">
            <v>3333</v>
          </cell>
          <cell r="D72" t="str">
            <v>Thuế xuất, nhập khẩu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C73">
            <v>3334</v>
          </cell>
          <cell r="D73" t="str">
            <v>Thuế thu nhập doanh nghiệp</v>
          </cell>
          <cell r="F73">
            <v>0</v>
          </cell>
          <cell r="G73">
            <v>1000000</v>
          </cell>
          <cell r="H73">
            <v>1000000</v>
          </cell>
          <cell r="I73">
            <v>0</v>
          </cell>
          <cell r="J73">
            <v>0</v>
          </cell>
        </row>
        <row r="74">
          <cell r="C74">
            <v>3335</v>
          </cell>
          <cell r="D74" t="str">
            <v>Thuế thu nhập cá nhân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C75">
            <v>3336</v>
          </cell>
          <cell r="D75" t="str">
            <v>Thuế tài nguyên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C76">
            <v>3337</v>
          </cell>
          <cell r="D76" t="str">
            <v>Thuế nhà đất, tiền thuê đất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C77">
            <v>3338</v>
          </cell>
          <cell r="D77" t="str">
            <v>Các loại thuế khác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</row>
        <row r="78">
          <cell r="C78">
            <v>3339</v>
          </cell>
          <cell r="D78" t="str">
            <v>Phí, lệ phí và các khoản phải nộp khác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</row>
        <row r="79">
          <cell r="B79">
            <v>315</v>
          </cell>
          <cell r="C79">
            <v>334</v>
          </cell>
          <cell r="D79" t="str">
            <v>Phải trả người lao động</v>
          </cell>
          <cell r="E79">
            <v>0</v>
          </cell>
          <cell r="F79">
            <v>0</v>
          </cell>
          <cell r="G79">
            <v>1500000</v>
          </cell>
          <cell r="H79">
            <v>0</v>
          </cell>
          <cell r="I79">
            <v>1500000</v>
          </cell>
          <cell r="J79">
            <v>0</v>
          </cell>
        </row>
        <row r="80">
          <cell r="B80">
            <v>316</v>
          </cell>
          <cell r="C80">
            <v>335</v>
          </cell>
          <cell r="D80" t="str">
            <v>Chi phí phải trả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</row>
        <row r="81">
          <cell r="C81">
            <v>338</v>
          </cell>
          <cell r="D81" t="str">
            <v>Phải trả, phải nộp khác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B82" t="str">
            <v>318</v>
          </cell>
          <cell r="C82">
            <v>3381</v>
          </cell>
          <cell r="D82" t="str">
            <v>Tài sản thừa chờ giải quyết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B83" t="str">
            <v>318</v>
          </cell>
          <cell r="C83">
            <v>3382</v>
          </cell>
          <cell r="D83" t="str">
            <v>Kinh phí công đoàn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 t="str">
            <v>318</v>
          </cell>
          <cell r="C84">
            <v>3383</v>
          </cell>
          <cell r="D84" t="str">
            <v>Bảo hiểm xã hội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 t="str">
            <v>318</v>
          </cell>
          <cell r="C85">
            <v>3384</v>
          </cell>
          <cell r="D85" t="str">
            <v>Bảo hiểm y tế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 t="str">
            <v>318</v>
          </cell>
          <cell r="C86">
            <v>3386</v>
          </cell>
          <cell r="D86" t="str">
            <v>Nhận ký qũi, ký cược ngắn hạn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 t="str">
            <v>313</v>
          </cell>
          <cell r="C87">
            <v>3387</v>
          </cell>
          <cell r="D87" t="str">
            <v>Doanh thu chưa thực hiện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 t="str">
            <v>318</v>
          </cell>
          <cell r="C88">
            <v>3388</v>
          </cell>
          <cell r="D88" t="str">
            <v>Phải trả, phải nộp khác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321</v>
          </cell>
          <cell r="C89">
            <v>341</v>
          </cell>
          <cell r="D89" t="str">
            <v>Vay, nợ dài hạn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C90">
            <v>3411</v>
          </cell>
          <cell r="D90" t="str">
            <v>Vay dài hạn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C91">
            <v>3412</v>
          </cell>
          <cell r="D91" t="str">
            <v>Nợ dài hạn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C92">
            <v>3413</v>
          </cell>
          <cell r="D92" t="str">
            <v>Trái phiếu phát hành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</row>
        <row r="93">
          <cell r="C93">
            <v>34131</v>
          </cell>
          <cell r="D93" t="str">
            <v>Mệnh giá trái phiếu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C94">
            <v>34132</v>
          </cell>
          <cell r="D94" t="str">
            <v>Chiết khấu trái phiếu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C95">
            <v>34133</v>
          </cell>
          <cell r="D95" t="str">
            <v>Phụ trội trái phiếu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B96">
            <v>322</v>
          </cell>
          <cell r="C96">
            <v>351</v>
          </cell>
          <cell r="D96" t="str">
            <v>Quỹ dự phòng trợ cấp mất việc làm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C97">
            <v>352</v>
          </cell>
          <cell r="D97" t="str">
            <v>Dự phòng phải trả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B98">
            <v>319</v>
          </cell>
          <cell r="C98">
            <v>3521</v>
          </cell>
          <cell r="D98" t="str">
            <v>Dự phòng phải trả ngắn hạn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B99">
            <v>329</v>
          </cell>
          <cell r="C99">
            <v>3522</v>
          </cell>
          <cell r="D99" t="str">
            <v>Dự phòng phải trả dài hạn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</row>
        <row r="100">
          <cell r="C100">
            <v>411</v>
          </cell>
          <cell r="D100" t="str">
            <v>Nguồn vốn kinh doanh</v>
          </cell>
          <cell r="E100">
            <v>0</v>
          </cell>
          <cell r="F100">
            <v>100000000</v>
          </cell>
          <cell r="G100">
            <v>0</v>
          </cell>
          <cell r="H100">
            <v>0</v>
          </cell>
          <cell r="I100">
            <v>0</v>
          </cell>
          <cell r="J100">
            <v>100000000</v>
          </cell>
        </row>
        <row r="101">
          <cell r="B101">
            <v>411</v>
          </cell>
          <cell r="C101">
            <v>4111</v>
          </cell>
          <cell r="D101" t="str">
            <v>Vốn đầu tư của chủ sở hữu</v>
          </cell>
          <cell r="F101">
            <v>100000000</v>
          </cell>
          <cell r="G101">
            <v>0</v>
          </cell>
          <cell r="H101">
            <v>0</v>
          </cell>
          <cell r="I101">
            <v>0</v>
          </cell>
          <cell r="J101">
            <v>100000000</v>
          </cell>
        </row>
        <row r="102">
          <cell r="B102">
            <v>412</v>
          </cell>
          <cell r="C102">
            <v>4112</v>
          </cell>
          <cell r="D102" t="str">
            <v>Thặng dư vốn cổ phần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</row>
        <row r="103">
          <cell r="B103">
            <v>413</v>
          </cell>
          <cell r="C103">
            <v>4118</v>
          </cell>
          <cell r="D103" t="str">
            <v>Vốn khác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B104">
            <v>415</v>
          </cell>
          <cell r="C104">
            <v>413</v>
          </cell>
          <cell r="D104" t="str">
            <v>Chênh lệch tỷ giá hối đoái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</row>
        <row r="105">
          <cell r="B105">
            <v>416</v>
          </cell>
          <cell r="C105">
            <v>418</v>
          </cell>
          <cell r="D105" t="str">
            <v>Các quỹ thuộc vốn chủ sở hữu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</row>
        <row r="106">
          <cell r="B106">
            <v>414</v>
          </cell>
          <cell r="C106">
            <v>419</v>
          </cell>
          <cell r="D106" t="str">
            <v>Cổ phiếu quỹ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B107">
            <v>417</v>
          </cell>
          <cell r="C107">
            <v>421</v>
          </cell>
          <cell r="D107" t="str">
            <v>Lợi nhuận chưa phân phối</v>
          </cell>
          <cell r="E107">
            <v>0</v>
          </cell>
          <cell r="F107">
            <v>0</v>
          </cell>
          <cell r="G107">
            <v>8015200</v>
          </cell>
          <cell r="H107">
            <v>0</v>
          </cell>
          <cell r="I107">
            <v>8015200</v>
          </cell>
          <cell r="J107">
            <v>0</v>
          </cell>
        </row>
        <row r="108">
          <cell r="C108">
            <v>4211</v>
          </cell>
          <cell r="D108" t="str">
            <v>Lợi nhuận chưa phân phối năm trước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C109">
            <v>4212</v>
          </cell>
          <cell r="D109" t="str">
            <v>Lợi nhuận chưa phân phối năm nay</v>
          </cell>
          <cell r="G109">
            <v>8015200</v>
          </cell>
          <cell r="H109">
            <v>0</v>
          </cell>
          <cell r="I109">
            <v>8015200</v>
          </cell>
          <cell r="J109">
            <v>0</v>
          </cell>
        </row>
        <row r="110">
          <cell r="B110">
            <v>430</v>
          </cell>
          <cell r="C110">
            <v>431</v>
          </cell>
          <cell r="D110" t="str">
            <v>Quỹ khen thưởng, phúc lợi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</row>
        <row r="111">
          <cell r="C111">
            <v>4311</v>
          </cell>
          <cell r="D111" t="str">
            <v>Quỹ khen thưởng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C112">
            <v>4312</v>
          </cell>
          <cell r="D112" t="str">
            <v>Quỹ phúc lợi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</row>
        <row r="113">
          <cell r="B113" t="str">
            <v>01</v>
          </cell>
          <cell r="C113">
            <v>511</v>
          </cell>
          <cell r="D113" t="str">
            <v>Doanh thu bán hàng và cung cấp dịch vụ</v>
          </cell>
          <cell r="E113">
            <v>0</v>
          </cell>
          <cell r="F113">
            <v>0</v>
          </cell>
          <cell r="G113">
            <v>6000000</v>
          </cell>
          <cell r="H113">
            <v>6000000</v>
          </cell>
          <cell r="I113">
            <v>0</v>
          </cell>
          <cell r="J113">
            <v>0</v>
          </cell>
        </row>
        <row r="114">
          <cell r="C114">
            <v>5111</v>
          </cell>
          <cell r="D114" t="str">
            <v>Doanh thu bán hàng hóa</v>
          </cell>
          <cell r="G114">
            <v>6000000</v>
          </cell>
          <cell r="H114">
            <v>6000000</v>
          </cell>
          <cell r="I114">
            <v>0</v>
          </cell>
          <cell r="J114">
            <v>0</v>
          </cell>
        </row>
        <row r="115">
          <cell r="C115">
            <v>5112</v>
          </cell>
          <cell r="D115" t="str">
            <v>Doanh thu bán các thành phẩm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</row>
        <row r="116">
          <cell r="C116">
            <v>5113</v>
          </cell>
          <cell r="D116" t="str">
            <v>Doanh thu cung cấp dịch vụ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</row>
        <row r="117">
          <cell r="C117">
            <v>5118</v>
          </cell>
          <cell r="D117" t="str">
            <v>Doanh thu khác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</row>
        <row r="118">
          <cell r="B118" t="str">
            <v>21</v>
          </cell>
          <cell r="C118">
            <v>515</v>
          </cell>
          <cell r="D118" t="str">
            <v>Doanh thu hoạt động tài chính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</row>
        <row r="119">
          <cell r="B119" t="str">
            <v>02</v>
          </cell>
          <cell r="C119">
            <v>521</v>
          </cell>
          <cell r="D119" t="str">
            <v>Các khoản giảm trừ doanh thu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C120">
            <v>5311</v>
          </cell>
          <cell r="D120" t="str">
            <v xml:space="preserve">Chiết khấu thương mại 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C121">
            <v>5312</v>
          </cell>
          <cell r="D121" t="str">
            <v xml:space="preserve">Hàng bán bị trả lại 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</row>
        <row r="122">
          <cell r="C122">
            <v>5313</v>
          </cell>
          <cell r="D122" t="str">
            <v>Giảm giá hàng bán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</row>
        <row r="123">
          <cell r="C123">
            <v>611</v>
          </cell>
          <cell r="D123" t="str">
            <v>Mua hàng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</row>
        <row r="124">
          <cell r="C124">
            <v>631</v>
          </cell>
          <cell r="D124" t="str">
            <v xml:space="preserve">Giá thành sản xuất 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</row>
        <row r="125">
          <cell r="B125" t="str">
            <v>11</v>
          </cell>
          <cell r="C125">
            <v>632</v>
          </cell>
          <cell r="D125" t="str">
            <v>Giá vốn hàng bán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B126" t="str">
            <v>22</v>
          </cell>
          <cell r="C126">
            <v>635</v>
          </cell>
          <cell r="D126" t="str">
            <v>Chi phí tài chính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B127" t="str">
            <v>23</v>
          </cell>
          <cell r="C127">
            <v>6351</v>
          </cell>
          <cell r="D127" t="str">
            <v>Chi phí lãi vay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C128">
            <v>6352</v>
          </cell>
          <cell r="D128" t="str">
            <v>Chi phí tài chính khác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</row>
        <row r="129">
          <cell r="B129" t="str">
            <v>24</v>
          </cell>
          <cell r="C129">
            <v>642</v>
          </cell>
          <cell r="D129" t="str">
            <v>Chi phí quản lý kinh doanh</v>
          </cell>
          <cell r="E129">
            <v>0</v>
          </cell>
          <cell r="F129">
            <v>0</v>
          </cell>
          <cell r="G129">
            <v>23015200</v>
          </cell>
          <cell r="H129">
            <v>23015200</v>
          </cell>
          <cell r="I129">
            <v>0</v>
          </cell>
          <cell r="J129">
            <v>0</v>
          </cell>
        </row>
        <row r="130">
          <cell r="C130">
            <v>6421</v>
          </cell>
          <cell r="D130" t="str">
            <v>Chi phí bán hàng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</row>
        <row r="131">
          <cell r="C131">
            <v>64211</v>
          </cell>
          <cell r="D131" t="str">
            <v>Chi phí nhân viên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C132">
            <v>64212</v>
          </cell>
          <cell r="D132" t="str">
            <v>Chi phí vật liệu, bao bì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C133">
            <v>64213</v>
          </cell>
          <cell r="D133" t="str">
            <v>Chi phí dụng cụ, đồ dùng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C134">
            <v>64214</v>
          </cell>
          <cell r="D134" t="str">
            <v>Chi phí khấu hao TSCĐ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</row>
        <row r="135">
          <cell r="C135">
            <v>64215</v>
          </cell>
          <cell r="D135" t="str">
            <v>Chi phí bảo hành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</row>
        <row r="136">
          <cell r="C136">
            <v>64217</v>
          </cell>
          <cell r="D136" t="str">
            <v>Chi phí dịch vụ mua ngoài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</row>
        <row r="137">
          <cell r="C137">
            <v>64218</v>
          </cell>
          <cell r="D137" t="str">
            <v>Chi phí bằng tiền khác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</row>
        <row r="138">
          <cell r="C138">
            <v>6422</v>
          </cell>
          <cell r="D138" t="str">
            <v>Chi phí quản lý doanh nghiệp</v>
          </cell>
          <cell r="E138">
            <v>0</v>
          </cell>
          <cell r="F138">
            <v>0</v>
          </cell>
          <cell r="G138">
            <v>23015200</v>
          </cell>
          <cell r="H138">
            <v>23015200</v>
          </cell>
          <cell r="I138">
            <v>0</v>
          </cell>
          <cell r="J138">
            <v>0</v>
          </cell>
        </row>
        <row r="139">
          <cell r="C139">
            <v>64221</v>
          </cell>
          <cell r="D139" t="str">
            <v>Chi tiếp khách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</row>
        <row r="140">
          <cell r="C140">
            <v>64222</v>
          </cell>
          <cell r="D140" t="str">
            <v>Chi phí vật liệu quản lý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C141">
            <v>64223</v>
          </cell>
          <cell r="D141" t="str">
            <v>Chi phí đồ dùng văn phòng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</row>
        <row r="142">
          <cell r="C142">
            <v>64224</v>
          </cell>
          <cell r="D142" t="str">
            <v>Chi phí khấu hao TSCĐ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</row>
        <row r="143">
          <cell r="C143">
            <v>64225</v>
          </cell>
          <cell r="D143" t="str">
            <v>Thuế, phí và lệ phí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</row>
        <row r="144">
          <cell r="C144">
            <v>64226</v>
          </cell>
          <cell r="D144" t="str">
            <v>Chi phí dự phòng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</row>
        <row r="145">
          <cell r="C145">
            <v>64227</v>
          </cell>
          <cell r="D145" t="str">
            <v>Chi phí dịch vụ mua ngoài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</row>
        <row r="146">
          <cell r="C146">
            <v>64228</v>
          </cell>
          <cell r="D146" t="str">
            <v>Chi phí bằng tiền khác</v>
          </cell>
          <cell r="G146">
            <v>23015200</v>
          </cell>
          <cell r="H146">
            <v>23015200</v>
          </cell>
          <cell r="I146">
            <v>0</v>
          </cell>
          <cell r="J146">
            <v>0</v>
          </cell>
        </row>
        <row r="147">
          <cell r="B147" t="str">
            <v>31</v>
          </cell>
          <cell r="C147">
            <v>711</v>
          </cell>
          <cell r="D147" t="str">
            <v>Thu nhập khác</v>
          </cell>
          <cell r="G147">
            <v>10000000</v>
          </cell>
          <cell r="H147">
            <v>10000000</v>
          </cell>
          <cell r="I147">
            <v>0</v>
          </cell>
          <cell r="J147">
            <v>0</v>
          </cell>
        </row>
        <row r="148">
          <cell r="B148" t="str">
            <v>32</v>
          </cell>
          <cell r="C148">
            <v>811</v>
          </cell>
          <cell r="D148" t="str">
            <v>Chi phí khác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</row>
        <row r="149">
          <cell r="B149" t="str">
            <v>51</v>
          </cell>
          <cell r="C149">
            <v>821</v>
          </cell>
          <cell r="D149" t="str">
            <v>Chi phí thuế thu nhập doanh nghiệp</v>
          </cell>
          <cell r="E149">
            <v>0</v>
          </cell>
          <cell r="F149">
            <v>0</v>
          </cell>
          <cell r="G149">
            <v>1000000</v>
          </cell>
          <cell r="H149">
            <v>1000000</v>
          </cell>
          <cell r="I149">
            <v>0</v>
          </cell>
          <cell r="J149">
            <v>0</v>
          </cell>
        </row>
        <row r="150">
          <cell r="C150">
            <v>911</v>
          </cell>
          <cell r="D150" t="str">
            <v>Xác định kết quả kinh doanh</v>
          </cell>
          <cell r="G150">
            <v>24015200</v>
          </cell>
          <cell r="H150">
            <v>24015200</v>
          </cell>
          <cell r="I150">
            <v>0</v>
          </cell>
          <cell r="J150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5">
          <cell r="F5">
            <v>64228</v>
          </cell>
          <cell r="G5">
            <v>1111</v>
          </cell>
          <cell r="L5">
            <v>10000000</v>
          </cell>
        </row>
        <row r="6">
          <cell r="F6">
            <v>1331</v>
          </cell>
          <cell r="G6">
            <v>1111</v>
          </cell>
          <cell r="L6">
            <v>1000000</v>
          </cell>
        </row>
        <row r="7">
          <cell r="F7">
            <v>64228</v>
          </cell>
          <cell r="G7">
            <v>1111</v>
          </cell>
          <cell r="L7">
            <v>13000000</v>
          </cell>
        </row>
        <row r="8">
          <cell r="F8">
            <v>1331</v>
          </cell>
          <cell r="G8">
            <v>1111</v>
          </cell>
          <cell r="L8">
            <v>650000</v>
          </cell>
        </row>
        <row r="9">
          <cell r="F9">
            <v>1111</v>
          </cell>
          <cell r="G9">
            <v>1111</v>
          </cell>
          <cell r="L9">
            <v>45000000</v>
          </cell>
        </row>
        <row r="10">
          <cell r="F10">
            <v>131</v>
          </cell>
          <cell r="G10">
            <v>5111</v>
          </cell>
          <cell r="L10">
            <v>1000000</v>
          </cell>
        </row>
        <row r="11">
          <cell r="F11">
            <v>131</v>
          </cell>
          <cell r="G11">
            <v>33311</v>
          </cell>
          <cell r="L11">
            <v>100000</v>
          </cell>
        </row>
        <row r="12">
          <cell r="F12">
            <v>64228</v>
          </cell>
          <cell r="G12">
            <v>1111</v>
          </cell>
          <cell r="L12">
            <v>15200</v>
          </cell>
        </row>
        <row r="13">
          <cell r="F13">
            <v>1111</v>
          </cell>
          <cell r="G13">
            <v>1121</v>
          </cell>
          <cell r="L13">
            <v>10000000</v>
          </cell>
        </row>
        <row r="14">
          <cell r="F14">
            <v>152</v>
          </cell>
          <cell r="G14">
            <v>1111</v>
          </cell>
          <cell r="L14">
            <v>10000000</v>
          </cell>
        </row>
        <row r="15">
          <cell r="F15">
            <v>1331</v>
          </cell>
          <cell r="G15">
            <v>1111</v>
          </cell>
          <cell r="L15">
            <v>500000</v>
          </cell>
        </row>
        <row r="16">
          <cell r="F16">
            <v>156</v>
          </cell>
          <cell r="G16">
            <v>1111</v>
          </cell>
          <cell r="L16">
            <v>2000000</v>
          </cell>
        </row>
        <row r="17">
          <cell r="F17">
            <v>1331</v>
          </cell>
          <cell r="G17">
            <v>1111</v>
          </cell>
          <cell r="L17">
            <v>200000</v>
          </cell>
        </row>
        <row r="18">
          <cell r="F18">
            <v>1111</v>
          </cell>
          <cell r="G18">
            <v>5111</v>
          </cell>
          <cell r="L18">
            <v>5000000</v>
          </cell>
        </row>
        <row r="19">
          <cell r="F19">
            <v>1111</v>
          </cell>
          <cell r="G19">
            <v>33311</v>
          </cell>
          <cell r="L19">
            <v>500000</v>
          </cell>
        </row>
        <row r="20">
          <cell r="F20">
            <v>1111</v>
          </cell>
          <cell r="G20">
            <v>711</v>
          </cell>
          <cell r="L20">
            <v>10000000</v>
          </cell>
        </row>
        <row r="21">
          <cell r="F21">
            <v>1111</v>
          </cell>
          <cell r="G21">
            <v>33311</v>
          </cell>
          <cell r="L21">
            <v>1000000</v>
          </cell>
        </row>
        <row r="22">
          <cell r="F22">
            <v>2111</v>
          </cell>
          <cell r="G22">
            <v>1111</v>
          </cell>
          <cell r="L22">
            <v>20000000</v>
          </cell>
        </row>
        <row r="23">
          <cell r="F23">
            <v>1332</v>
          </cell>
          <cell r="G23">
            <v>1111</v>
          </cell>
          <cell r="L23">
            <v>2000000</v>
          </cell>
        </row>
        <row r="24">
          <cell r="F24">
            <v>334</v>
          </cell>
          <cell r="G24">
            <v>1111</v>
          </cell>
          <cell r="L24">
            <v>1500000</v>
          </cell>
        </row>
        <row r="25">
          <cell r="F25">
            <v>3334</v>
          </cell>
          <cell r="G25">
            <v>1111</v>
          </cell>
          <cell r="L25">
            <v>1000000</v>
          </cell>
        </row>
        <row r="26">
          <cell r="F26">
            <v>156</v>
          </cell>
          <cell r="G26">
            <v>331</v>
          </cell>
          <cell r="L26">
            <v>1500000</v>
          </cell>
        </row>
        <row r="27">
          <cell r="F27">
            <v>1331</v>
          </cell>
          <cell r="G27">
            <v>331</v>
          </cell>
          <cell r="L27">
            <v>150000</v>
          </cell>
        </row>
        <row r="28">
          <cell r="F28">
            <v>141</v>
          </cell>
          <cell r="G28">
            <v>1111</v>
          </cell>
          <cell r="L28">
            <v>5000000</v>
          </cell>
        </row>
        <row r="29">
          <cell r="F29">
            <v>821</v>
          </cell>
          <cell r="G29">
            <v>3334</v>
          </cell>
          <cell r="L29">
            <v>1000000</v>
          </cell>
        </row>
        <row r="30">
          <cell r="F30">
            <v>5111</v>
          </cell>
          <cell r="G30">
            <v>911</v>
          </cell>
          <cell r="L30">
            <v>6000000</v>
          </cell>
        </row>
        <row r="31">
          <cell r="F31">
            <v>711</v>
          </cell>
          <cell r="G31">
            <v>911</v>
          </cell>
          <cell r="L31">
            <v>10000000</v>
          </cell>
        </row>
        <row r="32">
          <cell r="F32">
            <v>911</v>
          </cell>
          <cell r="G32">
            <v>821</v>
          </cell>
          <cell r="L32">
            <v>1000000</v>
          </cell>
        </row>
        <row r="33">
          <cell r="F33">
            <v>911</v>
          </cell>
          <cell r="G33">
            <v>64228</v>
          </cell>
          <cell r="L33">
            <v>23015200</v>
          </cell>
        </row>
        <row r="34">
          <cell r="F34">
            <v>4212</v>
          </cell>
          <cell r="G34">
            <v>911</v>
          </cell>
          <cell r="L34">
            <v>8015200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opLeftCell="A118" workbookViewId="0">
      <selection activeCell="B129" sqref="B129"/>
    </sheetView>
  </sheetViews>
  <sheetFormatPr defaultRowHeight="18"/>
  <cols>
    <col min="1" max="1" width="8.796875" style="22"/>
    <col min="2" max="2" width="32.296875" customWidth="1"/>
  </cols>
  <sheetData>
    <row r="1" spans="1:7">
      <c r="A1" s="95" t="s">
        <v>49</v>
      </c>
      <c r="B1" s="95"/>
      <c r="C1" s="6" t="s">
        <v>236</v>
      </c>
      <c r="D1" s="7"/>
      <c r="E1" s="7"/>
      <c r="F1" s="4"/>
      <c r="G1" s="4"/>
    </row>
    <row r="2" spans="1:7">
      <c r="A2" s="96" t="s">
        <v>237</v>
      </c>
      <c r="B2" s="96"/>
      <c r="C2" s="7"/>
      <c r="D2" s="7"/>
      <c r="E2" s="7"/>
      <c r="F2" s="4"/>
      <c r="G2" s="4"/>
    </row>
    <row r="3" spans="1:7">
      <c r="A3" s="20"/>
      <c r="B3" s="7"/>
      <c r="C3" s="7"/>
      <c r="D3" s="7"/>
      <c r="E3" s="7"/>
      <c r="F3" s="4"/>
      <c r="G3" s="4"/>
    </row>
    <row r="4" spans="1:7">
      <c r="A4" s="21" t="s">
        <v>238</v>
      </c>
      <c r="B4" s="9" t="s">
        <v>239</v>
      </c>
      <c r="C4" s="7"/>
      <c r="D4" s="7" t="s">
        <v>240</v>
      </c>
      <c r="E4" s="7" t="s">
        <v>241</v>
      </c>
      <c r="F4" s="4"/>
      <c r="G4" s="4"/>
    </row>
    <row r="5" spans="1:7">
      <c r="A5" s="24" t="s">
        <v>34</v>
      </c>
      <c r="B5" s="11" t="s">
        <v>242</v>
      </c>
      <c r="C5" s="7"/>
      <c r="D5" s="10">
        <v>111</v>
      </c>
      <c r="E5" s="12">
        <v>1381</v>
      </c>
      <c r="F5" s="4"/>
      <c r="G5" s="4"/>
    </row>
    <row r="6" spans="1:7">
      <c r="A6" s="25" t="s">
        <v>52</v>
      </c>
      <c r="B6" s="13" t="s">
        <v>243</v>
      </c>
      <c r="C6" s="7"/>
      <c r="D6" s="14">
        <v>112</v>
      </c>
      <c r="E6" s="12">
        <v>1388</v>
      </c>
      <c r="F6" s="4"/>
      <c r="G6" s="4"/>
    </row>
    <row r="7" spans="1:7">
      <c r="A7" s="25" t="s">
        <v>53</v>
      </c>
      <c r="B7" s="13" t="s">
        <v>244</v>
      </c>
      <c r="C7" s="7"/>
      <c r="D7" s="14">
        <v>121</v>
      </c>
      <c r="E7" s="14">
        <v>141</v>
      </c>
      <c r="F7" s="4"/>
      <c r="G7" s="4"/>
    </row>
    <row r="8" spans="1:7">
      <c r="A8" s="25" t="s">
        <v>54</v>
      </c>
      <c r="B8" s="13" t="s">
        <v>245</v>
      </c>
      <c r="C8" s="7"/>
      <c r="D8" s="14">
        <v>131</v>
      </c>
      <c r="E8" s="14">
        <v>142</v>
      </c>
      <c r="F8" s="4"/>
      <c r="G8" s="4"/>
    </row>
    <row r="9" spans="1:7">
      <c r="A9" s="23" t="s">
        <v>36</v>
      </c>
      <c r="B9" s="11" t="s">
        <v>246</v>
      </c>
      <c r="C9" s="7"/>
      <c r="D9" s="14">
        <v>133</v>
      </c>
      <c r="E9" s="14">
        <v>144</v>
      </c>
      <c r="F9" s="4"/>
      <c r="G9" s="4"/>
    </row>
    <row r="10" spans="1:7">
      <c r="A10" s="25" t="s">
        <v>55</v>
      </c>
      <c r="B10" s="13" t="s">
        <v>243</v>
      </c>
      <c r="C10" s="7"/>
      <c r="D10" s="14">
        <v>138</v>
      </c>
      <c r="E10" s="14">
        <v>157</v>
      </c>
      <c r="F10" s="4"/>
      <c r="G10" s="4"/>
    </row>
    <row r="11" spans="1:7">
      <c r="A11" s="25" t="s">
        <v>56</v>
      </c>
      <c r="B11" s="13" t="s">
        <v>244</v>
      </c>
      <c r="C11" s="7"/>
      <c r="D11" s="14">
        <v>141</v>
      </c>
      <c r="E11" s="12">
        <v>2212</v>
      </c>
      <c r="F11" s="4"/>
      <c r="G11" s="4"/>
    </row>
    <row r="12" spans="1:7">
      <c r="A12" s="25" t="s">
        <v>57</v>
      </c>
      <c r="B12" s="13" t="s">
        <v>245</v>
      </c>
      <c r="C12" s="7"/>
      <c r="D12" s="14">
        <v>142</v>
      </c>
      <c r="E12" s="12">
        <v>2213</v>
      </c>
      <c r="F12" s="4"/>
      <c r="G12" s="4"/>
    </row>
    <row r="13" spans="1:7">
      <c r="A13" s="23" t="s">
        <v>298</v>
      </c>
      <c r="B13" s="11" t="s">
        <v>58</v>
      </c>
      <c r="C13" s="7"/>
      <c r="D13" s="14">
        <v>144</v>
      </c>
      <c r="E13" s="12">
        <v>2218</v>
      </c>
      <c r="F13" s="4"/>
      <c r="G13" s="4"/>
    </row>
    <row r="14" spans="1:7">
      <c r="A14" s="25" t="s">
        <v>299</v>
      </c>
      <c r="B14" s="13" t="s">
        <v>247</v>
      </c>
      <c r="C14" s="7"/>
      <c r="D14" s="14">
        <v>152</v>
      </c>
      <c r="E14" s="14">
        <v>244</v>
      </c>
      <c r="F14" s="4"/>
      <c r="G14" s="4"/>
    </row>
    <row r="15" spans="1:7">
      <c r="A15" s="25" t="s">
        <v>300</v>
      </c>
      <c r="B15" s="13" t="s">
        <v>248</v>
      </c>
      <c r="C15" s="7"/>
      <c r="D15" s="14">
        <v>153</v>
      </c>
      <c r="E15" s="12">
        <v>3331</v>
      </c>
      <c r="F15" s="4"/>
      <c r="G15" s="4"/>
    </row>
    <row r="16" spans="1:7">
      <c r="A16" s="23" t="s">
        <v>61</v>
      </c>
      <c r="B16" s="11" t="s">
        <v>249</v>
      </c>
      <c r="C16" s="7"/>
      <c r="D16" s="14">
        <v>154</v>
      </c>
      <c r="E16" s="15">
        <v>33311</v>
      </c>
      <c r="F16" s="4"/>
      <c r="G16" s="4"/>
    </row>
    <row r="17" spans="1:7">
      <c r="A17" s="23" t="s">
        <v>67</v>
      </c>
      <c r="B17" s="11" t="s">
        <v>68</v>
      </c>
      <c r="C17" s="7"/>
      <c r="D17" s="14">
        <v>155</v>
      </c>
      <c r="E17" s="15">
        <v>33312</v>
      </c>
      <c r="F17" s="4"/>
      <c r="G17" s="4"/>
    </row>
    <row r="18" spans="1:7">
      <c r="A18" s="25" t="s">
        <v>33</v>
      </c>
      <c r="B18" s="13" t="s">
        <v>250</v>
      </c>
      <c r="C18" s="7"/>
      <c r="D18" s="14">
        <v>156</v>
      </c>
      <c r="E18" s="12">
        <v>3332</v>
      </c>
      <c r="F18" s="4"/>
      <c r="G18" s="4"/>
    </row>
    <row r="19" spans="1:7">
      <c r="A19" s="25" t="s">
        <v>72</v>
      </c>
      <c r="B19" s="13" t="s">
        <v>251</v>
      </c>
      <c r="C19" s="7"/>
      <c r="D19" s="14">
        <v>157</v>
      </c>
      <c r="E19" s="12">
        <v>3333</v>
      </c>
      <c r="F19" s="4"/>
      <c r="G19" s="4"/>
    </row>
    <row r="20" spans="1:7">
      <c r="A20" s="23" t="s">
        <v>75</v>
      </c>
      <c r="B20" s="11" t="s">
        <v>76</v>
      </c>
      <c r="C20" s="7"/>
      <c r="D20" s="14">
        <v>159</v>
      </c>
      <c r="E20" s="12">
        <v>3334</v>
      </c>
      <c r="F20" s="4"/>
      <c r="G20" s="4"/>
    </row>
    <row r="21" spans="1:7">
      <c r="A21" s="25" t="s">
        <v>79</v>
      </c>
      <c r="B21" s="13" t="s">
        <v>80</v>
      </c>
      <c r="C21" s="7"/>
      <c r="D21" s="14">
        <v>211</v>
      </c>
      <c r="E21" s="12">
        <v>3335</v>
      </c>
      <c r="F21" s="4"/>
      <c r="G21" s="4"/>
    </row>
    <row r="22" spans="1:7">
      <c r="A22" s="25" t="s">
        <v>83</v>
      </c>
      <c r="B22" s="13" t="s">
        <v>76</v>
      </c>
      <c r="C22" s="7"/>
      <c r="D22" s="14">
        <v>214</v>
      </c>
      <c r="E22" s="12">
        <v>3336</v>
      </c>
      <c r="F22" s="4"/>
      <c r="G22" s="4"/>
    </row>
    <row r="23" spans="1:7">
      <c r="A23" s="23" t="s">
        <v>86</v>
      </c>
      <c r="B23" s="11" t="s">
        <v>87</v>
      </c>
      <c r="C23" s="7"/>
      <c r="D23" s="14">
        <v>217</v>
      </c>
      <c r="E23" s="12">
        <v>3337</v>
      </c>
      <c r="F23" s="4"/>
      <c r="G23" s="4"/>
    </row>
    <row r="24" spans="1:7">
      <c r="A24" s="23" t="s">
        <v>37</v>
      </c>
      <c r="B24" s="11" t="s">
        <v>252</v>
      </c>
      <c r="C24" s="7"/>
      <c r="D24" s="14">
        <v>221</v>
      </c>
      <c r="E24" s="12">
        <v>3338</v>
      </c>
      <c r="F24" s="4"/>
      <c r="G24" s="4"/>
    </row>
    <row r="25" spans="1:7">
      <c r="A25" s="23" t="s">
        <v>312</v>
      </c>
      <c r="B25" s="11" t="s">
        <v>253</v>
      </c>
      <c r="C25" s="7"/>
      <c r="D25" s="14">
        <v>229</v>
      </c>
      <c r="E25" s="12">
        <v>3339</v>
      </c>
      <c r="F25" s="4"/>
      <c r="G25" s="4"/>
    </row>
    <row r="26" spans="1:7">
      <c r="A26" s="23" t="s">
        <v>94</v>
      </c>
      <c r="B26" s="11" t="s">
        <v>254</v>
      </c>
      <c r="C26" s="7"/>
      <c r="D26" s="14">
        <v>241</v>
      </c>
      <c r="E26" s="14">
        <v>334</v>
      </c>
      <c r="F26" s="4"/>
      <c r="G26" s="4"/>
    </row>
    <row r="27" spans="1:7">
      <c r="A27" s="23" t="s">
        <v>96</v>
      </c>
      <c r="B27" s="11" t="s">
        <v>97</v>
      </c>
      <c r="C27" s="7"/>
      <c r="D27" s="14">
        <v>242</v>
      </c>
      <c r="E27" s="14">
        <v>335</v>
      </c>
      <c r="F27" s="4"/>
      <c r="G27" s="4"/>
    </row>
    <row r="28" spans="1:7">
      <c r="A28" s="23" t="s">
        <v>99</v>
      </c>
      <c r="B28" s="11" t="s">
        <v>255</v>
      </c>
      <c r="C28" s="7"/>
      <c r="D28" s="14">
        <v>244</v>
      </c>
      <c r="E28" s="12">
        <v>3381</v>
      </c>
      <c r="F28" s="4"/>
      <c r="G28" s="4"/>
    </row>
    <row r="29" spans="1:7">
      <c r="A29" s="23" t="s">
        <v>113</v>
      </c>
      <c r="B29" s="11" t="s">
        <v>114</v>
      </c>
      <c r="C29" s="7"/>
      <c r="D29" s="14">
        <v>311</v>
      </c>
      <c r="E29" s="12">
        <v>3382</v>
      </c>
      <c r="F29" s="4"/>
      <c r="G29" s="4"/>
    </row>
    <row r="30" spans="1:7">
      <c r="A30" s="23" t="s">
        <v>44</v>
      </c>
      <c r="B30" s="11" t="s">
        <v>45</v>
      </c>
      <c r="C30" s="7"/>
      <c r="D30" s="14">
        <v>315</v>
      </c>
      <c r="E30" s="12">
        <v>3383</v>
      </c>
      <c r="F30" s="4"/>
      <c r="G30" s="4"/>
    </row>
    <row r="31" spans="1:7">
      <c r="A31" s="23" t="s">
        <v>121</v>
      </c>
      <c r="B31" s="11" t="s">
        <v>256</v>
      </c>
      <c r="C31" s="7"/>
      <c r="D31" s="14">
        <v>331</v>
      </c>
      <c r="E31" s="12">
        <v>3384</v>
      </c>
      <c r="F31" s="4"/>
      <c r="G31" s="4"/>
    </row>
    <row r="32" spans="1:7">
      <c r="A32" s="23" t="s">
        <v>124</v>
      </c>
      <c r="B32" s="11" t="s">
        <v>257</v>
      </c>
      <c r="C32" s="7"/>
      <c r="D32" s="14">
        <v>333</v>
      </c>
      <c r="E32" s="12">
        <v>3386</v>
      </c>
      <c r="F32" s="4"/>
      <c r="G32" s="4"/>
    </row>
    <row r="33" spans="1:7">
      <c r="A33" s="25" t="s">
        <v>127</v>
      </c>
      <c r="B33" s="13" t="s">
        <v>128</v>
      </c>
      <c r="C33" s="7"/>
      <c r="D33" s="14">
        <v>334</v>
      </c>
      <c r="E33" s="12">
        <v>3387</v>
      </c>
      <c r="F33" s="4"/>
      <c r="G33" s="4"/>
    </row>
    <row r="34" spans="1:7">
      <c r="A34" s="25" t="s">
        <v>130</v>
      </c>
      <c r="B34" s="13" t="s">
        <v>131</v>
      </c>
      <c r="C34" s="7"/>
      <c r="D34" s="14">
        <v>335</v>
      </c>
      <c r="E34" s="12">
        <v>3388</v>
      </c>
      <c r="F34" s="4"/>
      <c r="G34" s="4"/>
    </row>
    <row r="35" spans="1:7">
      <c r="A35" s="25" t="s">
        <v>311</v>
      </c>
      <c r="B35" s="13" t="s">
        <v>258</v>
      </c>
      <c r="C35" s="7"/>
      <c r="D35" s="14">
        <v>338</v>
      </c>
      <c r="E35" s="12">
        <v>3411</v>
      </c>
      <c r="F35" s="4"/>
      <c r="G35" s="4"/>
    </row>
    <row r="36" spans="1:7">
      <c r="A36" s="25" t="s">
        <v>310</v>
      </c>
      <c r="B36" s="13" t="s">
        <v>259</v>
      </c>
      <c r="C36" s="7"/>
      <c r="D36" s="14">
        <v>341</v>
      </c>
      <c r="E36" s="12">
        <v>3412</v>
      </c>
      <c r="F36" s="4"/>
      <c r="G36" s="4"/>
    </row>
    <row r="37" spans="1:7">
      <c r="A37" s="25" t="s">
        <v>133</v>
      </c>
      <c r="B37" s="13" t="s">
        <v>125</v>
      </c>
      <c r="C37" s="7"/>
      <c r="D37" s="14">
        <v>351</v>
      </c>
      <c r="E37" s="12">
        <v>3413</v>
      </c>
      <c r="F37" s="4"/>
      <c r="G37" s="4"/>
    </row>
    <row r="38" spans="1:7">
      <c r="A38" s="23" t="s">
        <v>50</v>
      </c>
      <c r="B38" s="11" t="s">
        <v>135</v>
      </c>
      <c r="C38" s="7"/>
      <c r="D38" s="14">
        <v>352</v>
      </c>
      <c r="E38" s="12">
        <v>34131</v>
      </c>
      <c r="F38" s="4"/>
      <c r="G38" s="4"/>
    </row>
    <row r="39" spans="1:7">
      <c r="A39" s="25" t="s">
        <v>138</v>
      </c>
      <c r="B39" s="13" t="s">
        <v>139</v>
      </c>
      <c r="C39" s="7"/>
      <c r="D39" s="14">
        <v>411</v>
      </c>
      <c r="E39" s="12">
        <v>34132</v>
      </c>
      <c r="F39" s="4"/>
      <c r="G39" s="4"/>
    </row>
    <row r="40" spans="1:7">
      <c r="A40" s="25" t="s">
        <v>152</v>
      </c>
      <c r="B40" s="13" t="s">
        <v>260</v>
      </c>
      <c r="C40" s="7"/>
      <c r="D40" s="14">
        <v>413</v>
      </c>
      <c r="E40" s="12">
        <v>34133</v>
      </c>
      <c r="F40" s="4"/>
      <c r="G40" s="4"/>
    </row>
    <row r="41" spans="1:7">
      <c r="A41" s="25" t="s">
        <v>51</v>
      </c>
      <c r="B41" s="13" t="s">
        <v>261</v>
      </c>
      <c r="C41" s="7"/>
      <c r="D41" s="14">
        <v>418</v>
      </c>
      <c r="E41" s="14">
        <v>351</v>
      </c>
      <c r="F41" s="4"/>
      <c r="G41" s="4"/>
    </row>
    <row r="42" spans="1:7">
      <c r="A42" s="23" t="s">
        <v>62</v>
      </c>
      <c r="B42" s="11" t="s">
        <v>63</v>
      </c>
      <c r="C42" s="7"/>
      <c r="D42" s="14">
        <v>419</v>
      </c>
      <c r="E42" s="12">
        <v>3521</v>
      </c>
    </row>
    <row r="43" spans="1:7">
      <c r="A43" s="25" t="s">
        <v>64</v>
      </c>
      <c r="B43" s="13" t="s">
        <v>65</v>
      </c>
      <c r="C43" s="7"/>
      <c r="D43" s="14">
        <v>421</v>
      </c>
      <c r="E43" s="12">
        <v>3522</v>
      </c>
    </row>
    <row r="44" spans="1:7">
      <c r="A44" s="25" t="s">
        <v>66</v>
      </c>
      <c r="B44" s="13" t="s">
        <v>262</v>
      </c>
      <c r="C44" s="7"/>
      <c r="D44" s="14">
        <v>431</v>
      </c>
      <c r="E44" s="12">
        <v>4111</v>
      </c>
    </row>
    <row r="45" spans="1:7">
      <c r="A45" s="25" t="s">
        <v>69</v>
      </c>
      <c r="B45" s="13" t="s">
        <v>70</v>
      </c>
      <c r="C45" s="7"/>
      <c r="D45" s="14">
        <v>511</v>
      </c>
      <c r="E45" s="12">
        <v>4112</v>
      </c>
    </row>
    <row r="46" spans="1:7">
      <c r="A46" s="25" t="s">
        <v>71</v>
      </c>
      <c r="B46" s="13" t="s">
        <v>263</v>
      </c>
      <c r="C46" s="7"/>
      <c r="D46" s="14">
        <v>515</v>
      </c>
      <c r="E46" s="12">
        <v>4118</v>
      </c>
    </row>
    <row r="47" spans="1:7">
      <c r="A47" s="23" t="s">
        <v>59</v>
      </c>
      <c r="B47" s="11" t="s">
        <v>60</v>
      </c>
      <c r="C47" s="7"/>
      <c r="D47" s="14">
        <v>521</v>
      </c>
      <c r="E47" s="14">
        <v>413</v>
      </c>
    </row>
    <row r="48" spans="1:7">
      <c r="A48" s="23" t="s">
        <v>73</v>
      </c>
      <c r="B48" s="11" t="s">
        <v>74</v>
      </c>
      <c r="C48" s="7"/>
      <c r="D48" s="14">
        <v>611</v>
      </c>
      <c r="E48" s="14">
        <v>418</v>
      </c>
    </row>
    <row r="49" spans="1:5">
      <c r="A49" s="25" t="s">
        <v>77</v>
      </c>
      <c r="B49" s="13" t="s">
        <v>78</v>
      </c>
      <c r="C49" s="7"/>
      <c r="D49" s="14">
        <v>631</v>
      </c>
      <c r="E49" s="14">
        <v>419</v>
      </c>
    </row>
    <row r="50" spans="1:5">
      <c r="A50" s="25" t="s">
        <v>81</v>
      </c>
      <c r="B50" s="13" t="s">
        <v>82</v>
      </c>
      <c r="C50" s="7"/>
      <c r="D50" s="14">
        <v>632</v>
      </c>
      <c r="E50" s="12">
        <v>4211</v>
      </c>
    </row>
    <row r="51" spans="1:5">
      <c r="A51" s="25" t="s">
        <v>84</v>
      </c>
      <c r="B51" s="13" t="s">
        <v>85</v>
      </c>
      <c r="C51" s="7"/>
      <c r="D51" s="14">
        <v>635</v>
      </c>
      <c r="E51" s="12">
        <v>4212</v>
      </c>
    </row>
    <row r="52" spans="1:5">
      <c r="A52" s="23" t="s">
        <v>88</v>
      </c>
      <c r="B52" s="11" t="s">
        <v>264</v>
      </c>
      <c r="C52" s="7"/>
      <c r="D52" s="14">
        <v>642</v>
      </c>
      <c r="E52" s="12">
        <v>4311</v>
      </c>
    </row>
    <row r="53" spans="1:5">
      <c r="A53" s="23" t="s">
        <v>89</v>
      </c>
      <c r="B53" s="11" t="s">
        <v>90</v>
      </c>
      <c r="C53" s="7"/>
      <c r="D53" s="14">
        <v>711</v>
      </c>
      <c r="E53" s="12">
        <v>4312</v>
      </c>
    </row>
    <row r="54" spans="1:5">
      <c r="A54" s="25" t="s">
        <v>91</v>
      </c>
      <c r="B54" s="13" t="s">
        <v>92</v>
      </c>
      <c r="C54" s="7"/>
      <c r="D54" s="14">
        <v>811</v>
      </c>
      <c r="E54" s="14">
        <v>515</v>
      </c>
    </row>
    <row r="55" spans="1:5">
      <c r="A55" s="25" t="s">
        <v>93</v>
      </c>
      <c r="B55" s="13" t="s">
        <v>90</v>
      </c>
      <c r="C55" s="7"/>
      <c r="D55" s="14">
        <v>821</v>
      </c>
      <c r="E55" s="12">
        <v>5311</v>
      </c>
    </row>
    <row r="56" spans="1:5">
      <c r="A56" s="25" t="s">
        <v>95</v>
      </c>
      <c r="B56" s="13" t="s">
        <v>265</v>
      </c>
      <c r="C56" s="7"/>
      <c r="D56" s="16">
        <v>911</v>
      </c>
      <c r="E56" s="12">
        <v>5312</v>
      </c>
    </row>
    <row r="57" spans="1:5">
      <c r="A57" s="23" t="s">
        <v>98</v>
      </c>
      <c r="B57" s="11" t="s">
        <v>266</v>
      </c>
      <c r="C57" s="7"/>
      <c r="D57" s="7"/>
      <c r="E57" s="12">
        <v>5313</v>
      </c>
    </row>
    <row r="58" spans="1:5">
      <c r="A58" s="23" t="s">
        <v>100</v>
      </c>
      <c r="B58" s="11" t="s">
        <v>267</v>
      </c>
      <c r="C58" s="7"/>
      <c r="D58" s="7"/>
      <c r="E58" s="14">
        <v>635</v>
      </c>
    </row>
    <row r="59" spans="1:5">
      <c r="A59" s="23" t="s">
        <v>101</v>
      </c>
      <c r="B59" s="11" t="s">
        <v>102</v>
      </c>
      <c r="C59" s="7"/>
      <c r="D59" s="7"/>
      <c r="E59" s="12">
        <v>6351</v>
      </c>
    </row>
    <row r="60" spans="1:5">
      <c r="A60" s="23" t="s">
        <v>103</v>
      </c>
      <c r="B60" s="11" t="s">
        <v>104</v>
      </c>
      <c r="C60" s="7"/>
      <c r="D60" s="7"/>
      <c r="E60" s="12">
        <v>6352</v>
      </c>
    </row>
    <row r="61" spans="1:5">
      <c r="A61" s="23" t="s">
        <v>105</v>
      </c>
      <c r="B61" s="11" t="s">
        <v>106</v>
      </c>
      <c r="C61" s="7"/>
      <c r="D61" s="7"/>
      <c r="E61" s="8"/>
    </row>
    <row r="62" spans="1:5">
      <c r="A62" s="23" t="s">
        <v>42</v>
      </c>
      <c r="B62" s="11" t="s">
        <v>268</v>
      </c>
      <c r="C62" s="7"/>
      <c r="D62" s="7"/>
      <c r="E62" s="8"/>
    </row>
    <row r="63" spans="1:5">
      <c r="A63" s="25" t="s">
        <v>107</v>
      </c>
      <c r="B63" s="13" t="s">
        <v>269</v>
      </c>
      <c r="C63" s="7"/>
      <c r="D63" s="7"/>
      <c r="E63" s="8"/>
    </row>
    <row r="64" spans="1:5">
      <c r="A64" s="28" t="s">
        <v>109</v>
      </c>
      <c r="B64" s="17" t="s">
        <v>110</v>
      </c>
      <c r="C64" s="7"/>
      <c r="D64" s="7"/>
      <c r="E64" s="8"/>
    </row>
    <row r="65" spans="1:5">
      <c r="A65" s="28" t="s">
        <v>112</v>
      </c>
      <c r="B65" s="17" t="s">
        <v>270</v>
      </c>
      <c r="C65" s="7"/>
      <c r="D65" s="7"/>
      <c r="E65" s="8"/>
    </row>
    <row r="66" spans="1:5">
      <c r="A66" s="25" t="s">
        <v>115</v>
      </c>
      <c r="B66" s="13" t="s">
        <v>271</v>
      </c>
      <c r="C66" s="7"/>
      <c r="D66" s="7"/>
      <c r="E66" s="8"/>
    </row>
    <row r="67" spans="1:5">
      <c r="A67" s="25" t="s">
        <v>116</v>
      </c>
      <c r="B67" s="13" t="s">
        <v>272</v>
      </c>
      <c r="C67" s="7"/>
      <c r="D67" s="7"/>
      <c r="E67" s="8"/>
    </row>
    <row r="68" spans="1:5">
      <c r="A68" s="25" t="s">
        <v>117</v>
      </c>
      <c r="B68" s="13" t="s">
        <v>273</v>
      </c>
      <c r="C68" s="7"/>
      <c r="D68" s="7"/>
      <c r="E68" s="8"/>
    </row>
    <row r="69" spans="1:5">
      <c r="A69" s="25" t="s">
        <v>118</v>
      </c>
      <c r="B69" s="13" t="s">
        <v>274</v>
      </c>
      <c r="C69" s="7"/>
      <c r="D69" s="7"/>
      <c r="E69" s="8"/>
    </row>
    <row r="70" spans="1:5">
      <c r="A70" s="25" t="s">
        <v>119</v>
      </c>
      <c r="B70" s="13" t="s">
        <v>120</v>
      </c>
      <c r="C70" s="7"/>
      <c r="D70" s="7"/>
      <c r="E70" s="8"/>
    </row>
    <row r="71" spans="1:5">
      <c r="A71" s="25" t="s">
        <v>122</v>
      </c>
      <c r="B71" s="13" t="s">
        <v>123</v>
      </c>
      <c r="C71" s="7"/>
      <c r="D71" s="7"/>
      <c r="E71" s="8"/>
    </row>
    <row r="72" spans="1:5">
      <c r="A72" s="25" t="s">
        <v>38</v>
      </c>
      <c r="B72" s="13" t="s">
        <v>126</v>
      </c>
      <c r="C72" s="7"/>
      <c r="D72" s="7"/>
      <c r="E72" s="8"/>
    </row>
    <row r="73" spans="1:5">
      <c r="A73" s="25" t="s">
        <v>129</v>
      </c>
      <c r="B73" s="13" t="s">
        <v>275</v>
      </c>
      <c r="C73" s="7"/>
      <c r="D73" s="7"/>
      <c r="E73" s="8"/>
    </row>
    <row r="74" spans="1:5">
      <c r="A74" s="23" t="s">
        <v>40</v>
      </c>
      <c r="B74" s="11" t="s">
        <v>132</v>
      </c>
      <c r="C74" s="7"/>
      <c r="D74" s="7"/>
      <c r="E74" s="8"/>
    </row>
    <row r="75" spans="1:5">
      <c r="A75" s="23" t="s">
        <v>134</v>
      </c>
      <c r="B75" s="11" t="s">
        <v>276</v>
      </c>
      <c r="C75" s="7"/>
      <c r="D75" s="7"/>
      <c r="E75" s="8"/>
    </row>
    <row r="76" spans="1:5">
      <c r="A76" s="23" t="s">
        <v>136</v>
      </c>
      <c r="B76" s="11" t="s">
        <v>137</v>
      </c>
      <c r="C76" s="7"/>
      <c r="D76" s="7"/>
      <c r="E76" s="8"/>
    </row>
    <row r="77" spans="1:5">
      <c r="A77" s="25" t="s">
        <v>140</v>
      </c>
      <c r="B77" s="13" t="s">
        <v>141</v>
      </c>
      <c r="C77" s="7"/>
      <c r="D77" s="7"/>
      <c r="E77" s="8"/>
    </row>
    <row r="78" spans="1:5">
      <c r="A78" s="25" t="s">
        <v>142</v>
      </c>
      <c r="B78" s="13" t="s">
        <v>143</v>
      </c>
      <c r="C78" s="7"/>
      <c r="D78" s="7"/>
      <c r="E78" s="8"/>
    </row>
    <row r="79" spans="1:5">
      <c r="A79" s="25" t="s">
        <v>144</v>
      </c>
      <c r="B79" s="13" t="s">
        <v>145</v>
      </c>
      <c r="C79" s="7"/>
      <c r="D79" s="7"/>
      <c r="E79" s="8"/>
    </row>
    <row r="80" spans="1:5">
      <c r="A80" s="25" t="s">
        <v>146</v>
      </c>
      <c r="B80" s="13" t="s">
        <v>147</v>
      </c>
      <c r="C80" s="7"/>
      <c r="D80" s="7"/>
      <c r="E80" s="8"/>
    </row>
    <row r="81" spans="1:5">
      <c r="A81" s="25" t="s">
        <v>309</v>
      </c>
      <c r="B81" s="13" t="s">
        <v>277</v>
      </c>
      <c r="C81" s="7"/>
      <c r="D81" s="7"/>
      <c r="E81" s="8"/>
    </row>
    <row r="82" spans="1:5">
      <c r="A82" s="25" t="s">
        <v>148</v>
      </c>
      <c r="B82" s="13" t="s">
        <v>278</v>
      </c>
      <c r="C82" s="7"/>
      <c r="D82" s="7"/>
      <c r="E82" s="8"/>
    </row>
    <row r="83" spans="1:5">
      <c r="A83" s="25" t="s">
        <v>149</v>
      </c>
      <c r="B83" s="13" t="s">
        <v>137</v>
      </c>
      <c r="C83" s="7"/>
      <c r="D83" s="7"/>
      <c r="E83" s="8"/>
    </row>
    <row r="84" spans="1:5">
      <c r="A84" s="23" t="s">
        <v>150</v>
      </c>
      <c r="B84" s="11" t="s">
        <v>151</v>
      </c>
      <c r="C84" s="7"/>
      <c r="D84" s="7"/>
      <c r="E84" s="8"/>
    </row>
    <row r="85" spans="1:5">
      <c r="A85" s="25" t="s">
        <v>153</v>
      </c>
      <c r="B85" s="13" t="s">
        <v>154</v>
      </c>
      <c r="C85" s="7"/>
      <c r="D85" s="7"/>
      <c r="E85" s="8"/>
    </row>
    <row r="86" spans="1:5">
      <c r="A86" s="12">
        <v>3412</v>
      </c>
      <c r="B86" s="13" t="s">
        <v>155</v>
      </c>
      <c r="C86" s="7"/>
      <c r="D86" s="7"/>
      <c r="E86" s="8"/>
    </row>
    <row r="87" spans="1:5">
      <c r="A87" s="25" t="s">
        <v>158</v>
      </c>
      <c r="B87" s="13" t="s">
        <v>159</v>
      </c>
      <c r="C87" s="7"/>
      <c r="D87" s="7"/>
      <c r="E87" s="8"/>
    </row>
    <row r="88" spans="1:5">
      <c r="A88" s="25" t="s">
        <v>162</v>
      </c>
      <c r="B88" s="13" t="s">
        <v>163</v>
      </c>
      <c r="C88" s="7"/>
      <c r="D88" s="7"/>
      <c r="E88" s="8"/>
    </row>
    <row r="89" spans="1:5">
      <c r="A89" s="25" t="s">
        <v>165</v>
      </c>
      <c r="B89" s="13" t="s">
        <v>166</v>
      </c>
      <c r="C89" s="7"/>
      <c r="D89" s="7"/>
      <c r="E89" s="8"/>
    </row>
    <row r="90" spans="1:5">
      <c r="A90" s="25" t="s">
        <v>168</v>
      </c>
      <c r="B90" s="13" t="s">
        <v>169</v>
      </c>
      <c r="C90" s="7"/>
      <c r="D90" s="7"/>
      <c r="E90" s="8"/>
    </row>
    <row r="91" spans="1:5">
      <c r="A91" s="23" t="s">
        <v>170</v>
      </c>
      <c r="B91" s="11" t="s">
        <v>171</v>
      </c>
      <c r="C91" s="7"/>
      <c r="D91" s="7"/>
      <c r="E91" s="8"/>
    </row>
    <row r="92" spans="1:5">
      <c r="A92" s="23" t="s">
        <v>172</v>
      </c>
      <c r="B92" s="11" t="s">
        <v>173</v>
      </c>
      <c r="C92" s="7"/>
      <c r="D92" s="7"/>
      <c r="E92" s="8"/>
    </row>
    <row r="93" spans="1:5">
      <c r="A93" s="25" t="s">
        <v>308</v>
      </c>
      <c r="B93" s="13" t="s">
        <v>279</v>
      </c>
      <c r="C93" s="7"/>
      <c r="D93" s="7"/>
      <c r="E93" s="8"/>
    </row>
    <row r="94" spans="1:5">
      <c r="A94" s="25" t="s">
        <v>307</v>
      </c>
      <c r="B94" s="13" t="s">
        <v>280</v>
      </c>
      <c r="C94" s="7"/>
      <c r="D94" s="7"/>
      <c r="E94" s="8"/>
    </row>
    <row r="95" spans="1:5">
      <c r="A95" s="23" t="s">
        <v>39</v>
      </c>
      <c r="B95" s="11" t="s">
        <v>281</v>
      </c>
      <c r="C95" s="7"/>
      <c r="D95" s="7"/>
      <c r="E95" s="8"/>
    </row>
    <row r="96" spans="1:5">
      <c r="A96" s="25" t="s">
        <v>174</v>
      </c>
      <c r="B96" s="13" t="s">
        <v>175</v>
      </c>
      <c r="C96" s="7"/>
      <c r="D96" s="7"/>
      <c r="E96" s="8"/>
    </row>
    <row r="97" spans="1:5">
      <c r="A97" s="25" t="s">
        <v>176</v>
      </c>
      <c r="B97" s="13" t="s">
        <v>177</v>
      </c>
      <c r="C97" s="7"/>
      <c r="D97" s="7"/>
      <c r="E97" s="8"/>
    </row>
    <row r="98" spans="1:5">
      <c r="A98" s="25" t="s">
        <v>178</v>
      </c>
      <c r="B98" s="13" t="s">
        <v>179</v>
      </c>
      <c r="C98" s="7"/>
      <c r="D98" s="7"/>
      <c r="E98" s="8"/>
    </row>
    <row r="99" spans="1:5">
      <c r="A99" s="23" t="s">
        <v>180</v>
      </c>
      <c r="B99" s="11" t="s">
        <v>181</v>
      </c>
      <c r="C99" s="7"/>
      <c r="D99" s="7"/>
      <c r="E99" s="8"/>
    </row>
    <row r="100" spans="1:5">
      <c r="A100" s="23" t="s">
        <v>182</v>
      </c>
      <c r="B100" s="11" t="s">
        <v>183</v>
      </c>
      <c r="C100" s="7"/>
      <c r="D100" s="7"/>
      <c r="E100" s="8"/>
    </row>
    <row r="101" spans="1:5">
      <c r="A101" s="23" t="s">
        <v>184</v>
      </c>
      <c r="B101" s="11" t="s">
        <v>185</v>
      </c>
      <c r="C101" s="7"/>
      <c r="D101" s="7"/>
      <c r="E101" s="8"/>
    </row>
    <row r="102" spans="1:5">
      <c r="A102" s="23" t="s">
        <v>46</v>
      </c>
      <c r="B102" s="11" t="s">
        <v>186</v>
      </c>
      <c r="C102" s="7"/>
      <c r="D102" s="7"/>
      <c r="E102" s="8"/>
    </row>
    <row r="103" spans="1:5">
      <c r="A103" s="25" t="s">
        <v>187</v>
      </c>
      <c r="B103" s="13" t="s">
        <v>282</v>
      </c>
      <c r="C103" s="7"/>
      <c r="D103" s="7"/>
      <c r="E103" s="8"/>
    </row>
    <row r="104" spans="1:5">
      <c r="A104" s="25" t="s">
        <v>188</v>
      </c>
      <c r="B104" s="13" t="s">
        <v>283</v>
      </c>
      <c r="C104" s="7"/>
      <c r="D104" s="7"/>
      <c r="E104" s="8"/>
    </row>
    <row r="105" spans="1:5">
      <c r="A105" s="23" t="s">
        <v>189</v>
      </c>
      <c r="B105" s="11" t="s">
        <v>190</v>
      </c>
      <c r="C105" s="7"/>
      <c r="D105" s="7"/>
      <c r="E105" s="8"/>
    </row>
    <row r="106" spans="1:5">
      <c r="A106" s="25" t="s">
        <v>191</v>
      </c>
      <c r="B106" s="13" t="s">
        <v>192</v>
      </c>
      <c r="C106" s="7"/>
      <c r="D106" s="7"/>
      <c r="E106" s="8"/>
    </row>
    <row r="107" spans="1:5">
      <c r="A107" s="25" t="s">
        <v>193</v>
      </c>
      <c r="B107" s="13" t="s">
        <v>194</v>
      </c>
      <c r="C107" s="7"/>
      <c r="D107" s="7"/>
      <c r="E107" s="8"/>
    </row>
    <row r="108" spans="1:5">
      <c r="A108" s="23" t="s">
        <v>41</v>
      </c>
      <c r="B108" s="11" t="s">
        <v>195</v>
      </c>
      <c r="C108" s="7"/>
      <c r="D108" s="7"/>
      <c r="E108" s="8"/>
    </row>
    <row r="109" spans="1:5">
      <c r="A109" s="25" t="s">
        <v>196</v>
      </c>
      <c r="B109" s="13" t="s">
        <v>284</v>
      </c>
      <c r="C109" s="7"/>
      <c r="D109" s="7"/>
      <c r="E109" s="8"/>
    </row>
    <row r="110" spans="1:5">
      <c r="A110" s="25" t="s">
        <v>197</v>
      </c>
      <c r="B110" s="13" t="s">
        <v>285</v>
      </c>
      <c r="C110" s="7"/>
      <c r="D110" s="7"/>
      <c r="E110" s="8"/>
    </row>
    <row r="111" spans="1:5">
      <c r="A111" s="25" t="s">
        <v>198</v>
      </c>
      <c r="B111" s="13" t="s">
        <v>286</v>
      </c>
      <c r="C111" s="7"/>
      <c r="D111" s="7"/>
      <c r="E111" s="8"/>
    </row>
    <row r="112" spans="1:5">
      <c r="A112" s="25" t="s">
        <v>306</v>
      </c>
      <c r="B112" s="13" t="s">
        <v>287</v>
      </c>
      <c r="C112" s="7"/>
      <c r="D112" s="7"/>
      <c r="E112" s="8"/>
    </row>
    <row r="113" spans="1:5">
      <c r="A113" s="23" t="s">
        <v>199</v>
      </c>
      <c r="B113" s="11" t="s">
        <v>288</v>
      </c>
      <c r="C113" s="7"/>
      <c r="D113" s="7"/>
      <c r="E113" s="8"/>
    </row>
    <row r="114" spans="1:5">
      <c r="A114" s="23" t="s">
        <v>200</v>
      </c>
      <c r="B114" s="11" t="s">
        <v>201</v>
      </c>
      <c r="C114" s="7"/>
      <c r="D114" s="7"/>
      <c r="E114" s="8"/>
    </row>
    <row r="115" spans="1:5">
      <c r="A115" s="25" t="s">
        <v>305</v>
      </c>
      <c r="B115" s="13" t="s">
        <v>289</v>
      </c>
      <c r="C115" s="7"/>
      <c r="D115" s="7"/>
      <c r="E115" s="8"/>
    </row>
    <row r="116" spans="1:5">
      <c r="A116" s="25" t="s">
        <v>304</v>
      </c>
      <c r="B116" s="13" t="s">
        <v>290</v>
      </c>
      <c r="C116" s="7"/>
      <c r="D116" s="7"/>
      <c r="E116" s="8"/>
    </row>
    <row r="117" spans="1:5">
      <c r="A117" s="25" t="s">
        <v>303</v>
      </c>
      <c r="B117" s="13" t="s">
        <v>202</v>
      </c>
      <c r="C117" s="7"/>
      <c r="D117" s="7"/>
      <c r="E117" s="8"/>
    </row>
    <row r="118" spans="1:5">
      <c r="A118" s="23" t="s">
        <v>203</v>
      </c>
      <c r="B118" s="11" t="s">
        <v>204</v>
      </c>
      <c r="C118" s="7"/>
      <c r="D118" s="7"/>
      <c r="E118" s="8"/>
    </row>
    <row r="119" spans="1:5">
      <c r="A119" s="23" t="s">
        <v>205</v>
      </c>
      <c r="B119" s="11" t="s">
        <v>291</v>
      </c>
      <c r="C119" s="7"/>
      <c r="D119" s="7"/>
      <c r="E119" s="8"/>
    </row>
    <row r="120" spans="1:5">
      <c r="A120" s="23" t="s">
        <v>43</v>
      </c>
      <c r="B120" s="11" t="s">
        <v>206</v>
      </c>
      <c r="C120" s="7"/>
      <c r="D120" s="7"/>
      <c r="E120" s="8"/>
    </row>
    <row r="121" spans="1:5">
      <c r="A121" s="23" t="s">
        <v>207</v>
      </c>
      <c r="B121" s="11" t="s">
        <v>208</v>
      </c>
      <c r="C121" s="7"/>
      <c r="D121" s="7"/>
      <c r="E121" s="8"/>
    </row>
    <row r="122" spans="1:5">
      <c r="A122" s="25" t="s">
        <v>302</v>
      </c>
      <c r="B122" s="13" t="s">
        <v>292</v>
      </c>
      <c r="C122" s="7"/>
      <c r="D122" s="7"/>
      <c r="E122" s="8"/>
    </row>
    <row r="123" spans="1:5">
      <c r="A123" s="25" t="s">
        <v>301</v>
      </c>
      <c r="B123" s="13" t="s">
        <v>293</v>
      </c>
      <c r="C123" s="7"/>
      <c r="D123" s="7"/>
      <c r="E123" s="8"/>
    </row>
    <row r="124" spans="1:5">
      <c r="A124" s="23" t="s">
        <v>35</v>
      </c>
      <c r="B124" s="11" t="s">
        <v>209</v>
      </c>
      <c r="C124" s="7"/>
      <c r="D124" s="7"/>
      <c r="E124" s="8"/>
    </row>
    <row r="125" spans="1:5">
      <c r="A125" s="26" t="s">
        <v>210</v>
      </c>
      <c r="B125" s="18" t="s">
        <v>211</v>
      </c>
      <c r="C125" s="7"/>
      <c r="D125" s="7"/>
      <c r="E125" s="8"/>
    </row>
    <row r="126" spans="1:5">
      <c r="A126" s="25" t="s">
        <v>212</v>
      </c>
      <c r="B126" s="13" t="s">
        <v>294</v>
      </c>
      <c r="C126" s="7"/>
      <c r="D126" s="7"/>
      <c r="E126" s="8"/>
    </row>
    <row r="127" spans="1:5">
      <c r="A127" s="25" t="s">
        <v>213</v>
      </c>
      <c r="B127" s="13" t="s">
        <v>214</v>
      </c>
      <c r="C127" s="7"/>
      <c r="D127" s="7"/>
      <c r="E127" s="8"/>
    </row>
    <row r="128" spans="1:5">
      <c r="A128" s="25" t="s">
        <v>215</v>
      </c>
      <c r="B128" s="13" t="s">
        <v>216</v>
      </c>
      <c r="C128" s="7"/>
      <c r="D128" s="7"/>
      <c r="E128" s="8"/>
    </row>
    <row r="129" spans="1:5">
      <c r="A129" s="25" t="s">
        <v>217</v>
      </c>
      <c r="B129" s="13" t="s">
        <v>295</v>
      </c>
      <c r="C129" s="7"/>
      <c r="D129" s="7"/>
      <c r="E129" s="8"/>
    </row>
    <row r="130" spans="1:5">
      <c r="A130" s="25" t="s">
        <v>218</v>
      </c>
      <c r="B130" s="13" t="s">
        <v>219</v>
      </c>
      <c r="C130" s="7"/>
      <c r="D130" s="7"/>
      <c r="E130" s="8"/>
    </row>
    <row r="131" spans="1:5">
      <c r="A131" s="25" t="s">
        <v>220</v>
      </c>
      <c r="B131" s="13" t="s">
        <v>108</v>
      </c>
      <c r="C131" s="7"/>
      <c r="D131" s="7"/>
      <c r="E131" s="8"/>
    </row>
    <row r="132" spans="1:5">
      <c r="A132" s="25" t="s">
        <v>221</v>
      </c>
      <c r="B132" s="13" t="s">
        <v>111</v>
      </c>
      <c r="C132" s="7"/>
      <c r="D132" s="7"/>
      <c r="E132" s="8"/>
    </row>
    <row r="133" spans="1:5">
      <c r="A133" s="26" t="s">
        <v>222</v>
      </c>
      <c r="B133" s="18" t="s">
        <v>223</v>
      </c>
      <c r="C133" s="7"/>
      <c r="D133" s="7"/>
      <c r="E133" s="8"/>
    </row>
    <row r="134" spans="1:5">
      <c r="A134" s="25" t="s">
        <v>224</v>
      </c>
      <c r="B134" s="13" t="s">
        <v>296</v>
      </c>
      <c r="C134" s="7"/>
      <c r="D134" s="7"/>
      <c r="E134" s="8"/>
    </row>
    <row r="135" spans="1:5">
      <c r="A135" s="25" t="s">
        <v>225</v>
      </c>
      <c r="B135" s="13" t="s">
        <v>226</v>
      </c>
      <c r="C135" s="7"/>
      <c r="D135" s="7"/>
      <c r="E135" s="8"/>
    </row>
    <row r="136" spans="1:5">
      <c r="A136" s="25" t="s">
        <v>227</v>
      </c>
      <c r="B136" s="13" t="s">
        <v>228</v>
      </c>
      <c r="C136" s="7"/>
      <c r="D136" s="7"/>
      <c r="E136" s="8"/>
    </row>
    <row r="137" spans="1:5">
      <c r="A137" s="25" t="s">
        <v>229</v>
      </c>
      <c r="B137" s="13" t="s">
        <v>295</v>
      </c>
      <c r="C137" s="7"/>
      <c r="D137" s="7"/>
      <c r="E137" s="8"/>
    </row>
    <row r="138" spans="1:5">
      <c r="A138" s="25" t="s">
        <v>230</v>
      </c>
      <c r="B138" s="13" t="s">
        <v>231</v>
      </c>
      <c r="C138" s="7"/>
      <c r="D138" s="7"/>
      <c r="E138" s="8"/>
    </row>
    <row r="139" spans="1:5">
      <c r="A139" s="25" t="s">
        <v>232</v>
      </c>
      <c r="B139" s="13" t="s">
        <v>233</v>
      </c>
      <c r="C139" s="7"/>
      <c r="D139" s="7"/>
      <c r="E139" s="8"/>
    </row>
    <row r="140" spans="1:5">
      <c r="A140" s="25" t="s">
        <v>234</v>
      </c>
      <c r="B140" s="13" t="s">
        <v>108</v>
      </c>
      <c r="C140" s="7"/>
      <c r="D140" s="7"/>
      <c r="E140" s="8"/>
    </row>
    <row r="141" spans="1:5">
      <c r="A141" s="25" t="s">
        <v>235</v>
      </c>
      <c r="B141" s="13" t="s">
        <v>111</v>
      </c>
      <c r="C141" s="7"/>
      <c r="D141" s="7"/>
      <c r="E141" s="8"/>
    </row>
    <row r="142" spans="1:5">
      <c r="A142" s="23" t="s">
        <v>156</v>
      </c>
      <c r="B142" s="19" t="s">
        <v>157</v>
      </c>
      <c r="C142" s="7"/>
      <c r="D142" s="7"/>
      <c r="E142" s="8"/>
    </row>
    <row r="143" spans="1:5">
      <c r="A143" s="23" t="s">
        <v>160</v>
      </c>
      <c r="B143" s="11" t="s">
        <v>161</v>
      </c>
      <c r="C143" s="7"/>
      <c r="D143" s="7"/>
      <c r="E143" s="8"/>
    </row>
    <row r="144" spans="1:5">
      <c r="A144" s="23" t="s">
        <v>164</v>
      </c>
      <c r="B144" s="11" t="s">
        <v>297</v>
      </c>
      <c r="C144" s="7"/>
      <c r="D144" s="7"/>
      <c r="E144" s="8"/>
    </row>
    <row r="145" spans="1:5">
      <c r="A145" s="27" t="s">
        <v>47</v>
      </c>
      <c r="B145" s="11" t="s">
        <v>167</v>
      </c>
      <c r="C145" s="7"/>
      <c r="D145" s="7"/>
      <c r="E145" s="8"/>
    </row>
    <row r="146" spans="1:5">
      <c r="A146" s="20"/>
      <c r="B146" s="7"/>
      <c r="C146" s="7"/>
      <c r="D146" s="7"/>
      <c r="E146" s="8"/>
    </row>
    <row r="147" spans="1:5">
      <c r="A147" s="20"/>
      <c r="B147" s="7"/>
      <c r="C147" s="7"/>
      <c r="D147" s="7"/>
      <c r="E147" s="8"/>
    </row>
    <row r="148" spans="1:5">
      <c r="A148" s="20"/>
      <c r="B148" s="7"/>
      <c r="C148" s="7"/>
      <c r="D148" s="7"/>
      <c r="E148" s="8"/>
    </row>
    <row r="149" spans="1:5">
      <c r="A149" s="20"/>
      <c r="B149" s="7"/>
      <c r="C149" s="7"/>
      <c r="D149" s="7"/>
      <c r="E149" s="8"/>
    </row>
    <row r="150" spans="1:5">
      <c r="A150" s="20"/>
      <c r="B150" s="7"/>
      <c r="C150" s="7"/>
      <c r="D150" s="7"/>
      <c r="E150" s="8"/>
    </row>
    <row r="151" spans="1:5">
      <c r="A151" s="20"/>
      <c r="B151" s="7"/>
      <c r="C151" s="7"/>
      <c r="D151" s="7"/>
      <c r="E151" s="8"/>
    </row>
    <row r="152" spans="1:5">
      <c r="A152" s="20"/>
      <c r="B152" s="7"/>
      <c r="C152" s="7"/>
      <c r="D152" s="7"/>
      <c r="E152" s="8"/>
    </row>
    <row r="153" spans="1:5">
      <c r="A153" s="20"/>
      <c r="B153" s="7"/>
      <c r="C153" s="7"/>
      <c r="D153" s="7"/>
      <c r="E153" s="8"/>
    </row>
    <row r="154" spans="1:5">
      <c r="A154" s="20"/>
      <c r="B154" s="7"/>
      <c r="C154" s="7"/>
      <c r="D154" s="7"/>
      <c r="E154" s="8"/>
    </row>
    <row r="155" spans="1:5">
      <c r="A155" s="20"/>
      <c r="B155" s="7"/>
      <c r="C155" s="7"/>
      <c r="D155" s="7"/>
      <c r="E155" s="8"/>
    </row>
    <row r="156" spans="1:5">
      <c r="A156" s="20"/>
      <c r="B156" s="7"/>
      <c r="C156" s="7"/>
      <c r="D156" s="7"/>
      <c r="E156" s="8"/>
    </row>
    <row r="157" spans="1:5">
      <c r="A157" s="20"/>
      <c r="B157" s="7"/>
      <c r="C157" s="7"/>
      <c r="D157" s="7"/>
      <c r="E157" s="8"/>
    </row>
    <row r="158" spans="1:5">
      <c r="A158" s="20"/>
      <c r="B158" s="7"/>
      <c r="C158" s="7"/>
      <c r="D158" s="7"/>
      <c r="E158" s="8"/>
    </row>
    <row r="159" spans="1:5">
      <c r="A159" s="20"/>
      <c r="B159" s="7"/>
      <c r="C159" s="7"/>
      <c r="D159" s="7"/>
      <c r="E159" s="8"/>
    </row>
    <row r="160" spans="1:5">
      <c r="A160" s="20"/>
      <c r="B160" s="7"/>
      <c r="C160" s="7"/>
      <c r="D160" s="7"/>
      <c r="E160" s="8"/>
    </row>
    <row r="161" spans="1:5">
      <c r="A161" s="20"/>
      <c r="B161" s="7"/>
      <c r="C161" s="7"/>
      <c r="D161" s="7"/>
      <c r="E161" s="8"/>
    </row>
    <row r="162" spans="1:5">
      <c r="A162" s="20"/>
      <c r="B162" s="7"/>
      <c r="C162" s="7"/>
      <c r="D162" s="7"/>
      <c r="E162" s="8"/>
    </row>
    <row r="163" spans="1:5">
      <c r="A163" s="20"/>
      <c r="B163" s="7"/>
      <c r="C163" s="7"/>
      <c r="D163" s="7"/>
      <c r="E163" s="8"/>
    </row>
    <row r="164" spans="1:5">
      <c r="A164" s="20"/>
      <c r="B164" s="7"/>
      <c r="C164" s="7"/>
      <c r="D164" s="7"/>
      <c r="E164" s="8"/>
    </row>
    <row r="165" spans="1:5">
      <c r="A165" s="20"/>
      <c r="B165" s="7"/>
      <c r="C165" s="7"/>
      <c r="D165" s="7"/>
      <c r="E165" s="8"/>
    </row>
    <row r="166" spans="1:5">
      <c r="A166" s="20"/>
      <c r="B166" s="7"/>
      <c r="C166" s="7"/>
      <c r="D166" s="7"/>
      <c r="E166" s="8"/>
    </row>
    <row r="167" spans="1:5">
      <c r="A167" s="20"/>
      <c r="B167" s="7"/>
      <c r="C167" s="7"/>
      <c r="D167" s="7"/>
      <c r="E167" s="8"/>
    </row>
    <row r="168" spans="1:5">
      <c r="A168" s="20"/>
      <c r="B168" s="7"/>
      <c r="C168" s="7"/>
      <c r="D168" s="7"/>
      <c r="E168" s="8"/>
    </row>
    <row r="169" spans="1:5">
      <c r="A169" s="20"/>
      <c r="B169" s="7"/>
      <c r="C169" s="7"/>
      <c r="D169" s="7"/>
      <c r="E169" s="8"/>
    </row>
    <row r="170" spans="1:5">
      <c r="A170" s="20"/>
      <c r="B170" s="7"/>
      <c r="C170" s="7"/>
      <c r="D170" s="7"/>
      <c r="E170" s="8"/>
    </row>
    <row r="171" spans="1:5">
      <c r="A171" s="20"/>
      <c r="B171" s="7"/>
      <c r="C171" s="7"/>
      <c r="D171" s="7"/>
      <c r="E171" s="8"/>
    </row>
    <row r="172" spans="1:5">
      <c r="A172" s="20"/>
      <c r="B172" s="7"/>
      <c r="C172" s="7"/>
      <c r="D172" s="7"/>
      <c r="E172" s="8"/>
    </row>
    <row r="173" spans="1:5">
      <c r="A173" s="20"/>
      <c r="B173" s="7"/>
      <c r="C173" s="7"/>
      <c r="D173" s="7"/>
      <c r="E173" s="8"/>
    </row>
    <row r="174" spans="1:5">
      <c r="A174" s="20"/>
      <c r="B174" s="7"/>
      <c r="C174" s="7"/>
      <c r="D174" s="7"/>
      <c r="E174" s="8"/>
    </row>
    <row r="175" spans="1:5">
      <c r="A175" s="20"/>
      <c r="B175" s="7"/>
      <c r="C175" s="7"/>
      <c r="D175" s="7"/>
      <c r="E175" s="8"/>
    </row>
    <row r="176" spans="1:5">
      <c r="A176" s="20"/>
      <c r="B176" s="7"/>
      <c r="C176" s="7"/>
      <c r="D176" s="7"/>
      <c r="E176" s="8"/>
    </row>
    <row r="177" spans="1:5">
      <c r="A177" s="20"/>
      <c r="B177" s="7"/>
      <c r="C177" s="7"/>
      <c r="D177" s="7"/>
      <c r="E177" s="8"/>
    </row>
    <row r="178" spans="1:5">
      <c r="A178" s="20"/>
      <c r="B178" s="7"/>
      <c r="C178" s="7"/>
      <c r="D178" s="7"/>
      <c r="E178" s="8"/>
    </row>
    <row r="179" spans="1:5">
      <c r="A179" s="20"/>
      <c r="B179" s="7"/>
      <c r="C179" s="7"/>
      <c r="D179" s="7"/>
      <c r="E179" s="8"/>
    </row>
    <row r="180" spans="1:5">
      <c r="A180" s="20"/>
      <c r="B180" s="7"/>
      <c r="C180" s="7"/>
      <c r="D180" s="7"/>
      <c r="E180" s="8"/>
    </row>
    <row r="181" spans="1:5">
      <c r="A181" s="20"/>
      <c r="B181" s="7"/>
      <c r="C181" s="7"/>
      <c r="D181" s="7"/>
      <c r="E181" s="8"/>
    </row>
    <row r="182" spans="1:5">
      <c r="A182" s="20"/>
      <c r="B182" s="7"/>
      <c r="C182" s="7"/>
      <c r="D182" s="7"/>
      <c r="E182" s="8"/>
    </row>
  </sheetData>
  <mergeCells count="2">
    <mergeCell ref="A1:B1"/>
    <mergeCell ref="A2:B2"/>
  </mergeCells>
  <phoneticPr fontId="2" type="noConversion"/>
  <hyperlinks>
    <hyperlink ref="C1" location="'Danh muc'!A1" display="Trở về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D5" sqref="D5"/>
    </sheetView>
  </sheetViews>
  <sheetFormatPr defaultRowHeight="18"/>
  <cols>
    <col min="1" max="2" width="8.796875" style="2"/>
    <col min="3" max="3" width="12.8984375" style="2" customWidth="1"/>
    <col min="4" max="5" width="8.796875" style="2"/>
    <col min="6" max="7" width="13.69921875" style="2" bestFit="1" customWidth="1"/>
    <col min="8" max="13" width="16.3984375" style="2" customWidth="1"/>
    <col min="14" max="14" width="11.09765625" style="2" bestFit="1" customWidth="1"/>
    <col min="15" max="15" width="8.796875" style="2"/>
  </cols>
  <sheetData>
    <row r="1" spans="1:15">
      <c r="A1" s="3" t="s">
        <v>0</v>
      </c>
    </row>
    <row r="2" spans="1:15" ht="18.75">
      <c r="A2" s="97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15" s="32" customFormat="1" ht="15.7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14</v>
      </c>
      <c r="I3" s="5" t="s">
        <v>15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8</v>
      </c>
      <c r="O3" s="5"/>
    </row>
    <row r="4" spans="1:15" s="29" customFormat="1" ht="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66506200</v>
      </c>
      <c r="G4" s="1">
        <f>F4/5</f>
        <v>13301240</v>
      </c>
      <c r="H4" s="1">
        <v>11084370</v>
      </c>
      <c r="I4" s="1">
        <v>13301240</v>
      </c>
      <c r="J4" s="1">
        <f>I4/12</f>
        <v>1108436.6666666667</v>
      </c>
      <c r="K4" s="1">
        <f>J4</f>
        <v>1108436.6666666667</v>
      </c>
      <c r="L4" s="1">
        <f>K4</f>
        <v>1108436.6666666667</v>
      </c>
      <c r="M4" s="1"/>
      <c r="N4" s="1">
        <f>F4-H4-I4</f>
        <v>42120590</v>
      </c>
      <c r="O4" s="1"/>
    </row>
    <row r="5" spans="1:15" s="29" customFormat="1" ht="15">
      <c r="A5" s="1" t="s">
        <v>17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131965720</v>
      </c>
      <c r="G5" s="1">
        <f>F5/5</f>
        <v>26393144</v>
      </c>
      <c r="H5" s="1">
        <v>21994290</v>
      </c>
      <c r="I5" s="1">
        <f>G5</f>
        <v>26393144</v>
      </c>
      <c r="J5" s="1">
        <f>I5/12</f>
        <v>2199428.6666666665</v>
      </c>
      <c r="K5" s="1">
        <f>J5</f>
        <v>2199428.6666666665</v>
      </c>
      <c r="L5" s="1">
        <f>K5</f>
        <v>2199428.6666666665</v>
      </c>
      <c r="M5" s="1"/>
      <c r="N5" s="1">
        <f>F5-H5-I5</f>
        <v>83578286</v>
      </c>
      <c r="O5" s="1"/>
    </row>
    <row r="6" spans="1:15" s="29" customFormat="1" ht="15">
      <c r="A6" s="1"/>
      <c r="B6" s="1" t="s">
        <v>24</v>
      </c>
      <c r="C6" s="1">
        <v>0</v>
      </c>
      <c r="D6" s="30" t="s">
        <v>313</v>
      </c>
      <c r="E6" s="1" t="s">
        <v>13</v>
      </c>
      <c r="F6" s="1">
        <v>224055000</v>
      </c>
      <c r="G6" s="1">
        <f>F6/5</f>
        <v>44811000</v>
      </c>
      <c r="H6" s="1">
        <v>0</v>
      </c>
      <c r="I6" s="1">
        <f>I15+I14*11</f>
        <v>43485943.548387095</v>
      </c>
      <c r="J6" s="1">
        <f>I15</f>
        <v>2409193.5483870967</v>
      </c>
      <c r="K6" s="1">
        <f>I14</f>
        <v>3734250</v>
      </c>
      <c r="L6" s="1">
        <f>K6</f>
        <v>3734250</v>
      </c>
      <c r="M6" s="1"/>
      <c r="N6" s="1">
        <f>F6-H6-I6</f>
        <v>180569056.45161289</v>
      </c>
      <c r="O6" s="1"/>
    </row>
    <row r="7" spans="1:15" s="29" customFormat="1" ht="15">
      <c r="A7" s="1"/>
      <c r="B7" s="1" t="s">
        <v>25</v>
      </c>
      <c r="C7" s="1"/>
      <c r="D7" s="30" t="s">
        <v>315</v>
      </c>
      <c r="E7" s="1" t="s">
        <v>13</v>
      </c>
      <c r="F7" s="1">
        <v>22670000</v>
      </c>
      <c r="G7" s="1">
        <f>F7/5</f>
        <v>4534000</v>
      </c>
      <c r="H7" s="1">
        <v>0</v>
      </c>
      <c r="I7" s="1">
        <f>G7/12*10</f>
        <v>3778333.333333333</v>
      </c>
      <c r="J7" s="1"/>
      <c r="K7" s="1"/>
      <c r="L7" s="1">
        <f>G7/12</f>
        <v>377833.33333333331</v>
      </c>
      <c r="M7" s="1"/>
      <c r="N7" s="1">
        <f>F7-H7-I7</f>
        <v>18891666.666666668</v>
      </c>
      <c r="O7" s="1"/>
    </row>
    <row r="8" spans="1:15" s="32" customFormat="1" ht="15.75">
      <c r="A8" s="5"/>
      <c r="B8" s="5"/>
      <c r="C8" s="5"/>
      <c r="D8" s="33"/>
      <c r="E8" s="5"/>
      <c r="F8" s="5"/>
      <c r="G8" s="5"/>
      <c r="H8" s="5"/>
      <c r="I8" s="5">
        <f>SUM(I4:I7)</f>
        <v>86958660.881720424</v>
      </c>
      <c r="J8" s="5">
        <f>SUM(J4:J7)</f>
        <v>5717058.8817204293</v>
      </c>
      <c r="K8" s="5">
        <f>SUM(K4:K7)</f>
        <v>7042115.333333333</v>
      </c>
      <c r="L8" s="5">
        <f>SUM(L4:L7)</f>
        <v>7419948.666666666</v>
      </c>
      <c r="M8" s="5"/>
      <c r="N8" s="5"/>
      <c r="O8" s="5"/>
    </row>
    <row r="9" spans="1:15" s="29" customFormat="1" ht="15.75">
      <c r="A9" s="98" t="s">
        <v>18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1"/>
    </row>
    <row r="10" spans="1:15" s="32" customFormat="1" ht="15.75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14</v>
      </c>
      <c r="I10" s="5" t="s">
        <v>15</v>
      </c>
      <c r="J10" s="5" t="s">
        <v>16</v>
      </c>
      <c r="K10" s="5"/>
      <c r="L10" s="5"/>
      <c r="M10" s="5"/>
      <c r="N10" s="5" t="s">
        <v>8</v>
      </c>
      <c r="O10" s="5"/>
    </row>
    <row r="11" spans="1:15" s="29" customFormat="1" ht="15.75">
      <c r="A11" s="1" t="s">
        <v>19</v>
      </c>
      <c r="B11" s="1" t="s">
        <v>20</v>
      </c>
      <c r="C11" s="1" t="s">
        <v>21</v>
      </c>
      <c r="D11" s="1">
        <v>40059</v>
      </c>
      <c r="E11" s="1" t="s">
        <v>23</v>
      </c>
      <c r="F11" s="1">
        <v>10704286</v>
      </c>
      <c r="G11" s="1">
        <f>F11/3</f>
        <v>3568095.3333333335</v>
      </c>
      <c r="H11" s="1">
        <v>4162784</v>
      </c>
      <c r="I11" s="1">
        <f>G11</f>
        <v>3568095.3333333335</v>
      </c>
      <c r="J11" s="5">
        <f>I11/12</f>
        <v>297341.27777777781</v>
      </c>
      <c r="K11" s="5">
        <f>$J$11</f>
        <v>297341.27777777781</v>
      </c>
      <c r="L11" s="5">
        <f>$J$11</f>
        <v>297341.27777777781</v>
      </c>
      <c r="M11" s="1"/>
      <c r="N11" s="1">
        <f>F11-H11-I11</f>
        <v>2973406.6666666665</v>
      </c>
      <c r="O11" s="1"/>
    </row>
    <row r="12" spans="1:15" s="29" customFormat="1" ht="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s="29" customFormat="1" ht="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s="29" customFormat="1" ht="15">
      <c r="A14" s="1"/>
      <c r="B14" s="1"/>
      <c r="C14" s="1"/>
      <c r="D14" s="1"/>
      <c r="E14" s="1"/>
      <c r="F14" s="1"/>
      <c r="G14" s="1"/>
      <c r="H14" s="1"/>
      <c r="I14" s="1">
        <f>G6/12</f>
        <v>3734250</v>
      </c>
      <c r="J14" s="1"/>
      <c r="K14" s="1"/>
      <c r="L14" s="1"/>
      <c r="M14" s="1"/>
      <c r="N14" s="1"/>
      <c r="O14" s="1"/>
    </row>
    <row r="15" spans="1:15" s="29" customFormat="1" ht="15">
      <c r="A15" s="1"/>
      <c r="B15" s="1"/>
      <c r="C15" s="1"/>
      <c r="D15" s="1"/>
      <c r="E15" s="1"/>
      <c r="F15" s="1"/>
      <c r="G15" s="1"/>
      <c r="H15" s="1"/>
      <c r="I15" s="1">
        <f>I14*20/31</f>
        <v>2409193.5483870967</v>
      </c>
      <c r="J15" s="1"/>
      <c r="K15" s="1"/>
      <c r="L15" s="1"/>
      <c r="M15" s="1"/>
      <c r="N15" s="1"/>
      <c r="O15" s="1"/>
    </row>
    <row r="16" spans="1:15" s="29" customFormat="1" ht="15.75">
      <c r="A16" s="1"/>
      <c r="B16" s="98" t="s">
        <v>26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1"/>
    </row>
    <row r="17" spans="1:15" s="29" customFormat="1" ht="15.75">
      <c r="A17" s="1"/>
      <c r="B17" s="1" t="s">
        <v>27</v>
      </c>
      <c r="C17" s="1"/>
      <c r="D17" s="1" t="s">
        <v>314</v>
      </c>
      <c r="E17" s="1" t="s">
        <v>28</v>
      </c>
      <c r="F17" s="1">
        <v>13647000</v>
      </c>
      <c r="G17" s="1">
        <f>F17/2</f>
        <v>6823500</v>
      </c>
      <c r="H17" s="1">
        <v>0</v>
      </c>
      <c r="I17" s="31">
        <f>G17*10/12</f>
        <v>5686250</v>
      </c>
      <c r="J17" s="1"/>
      <c r="K17" s="1"/>
      <c r="L17" s="5">
        <f>I17/10</f>
        <v>568625</v>
      </c>
      <c r="M17" s="1"/>
      <c r="N17" s="1">
        <f>F17-I17</f>
        <v>7960750</v>
      </c>
      <c r="O17" s="1"/>
    </row>
    <row r="18" spans="1:15" s="29" customFormat="1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s="29" customFormat="1" ht="15">
      <c r="A19" s="1"/>
      <c r="B19" s="1"/>
      <c r="C19" s="1"/>
      <c r="D19" s="1"/>
      <c r="E19" s="1"/>
      <c r="F19" s="1"/>
      <c r="G19" s="1"/>
      <c r="H19" s="1"/>
      <c r="I19" s="1">
        <f>I8+I11</f>
        <v>90526756.215053752</v>
      </c>
      <c r="J19" s="1"/>
      <c r="K19" s="1"/>
      <c r="L19" s="1"/>
      <c r="M19" s="1"/>
      <c r="N19" s="1"/>
      <c r="O19" s="1"/>
    </row>
    <row r="21" spans="1:15">
      <c r="K21" s="2">
        <f>J8+K8+L8*10</f>
        <v>86958660.881720424</v>
      </c>
    </row>
  </sheetData>
  <mergeCells count="3">
    <mergeCell ref="A2:N2"/>
    <mergeCell ref="A9:N9"/>
    <mergeCell ref="B16:N16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54"/>
  <sheetViews>
    <sheetView tabSelected="1" workbookViewId="0">
      <selection activeCell="E12" sqref="E12"/>
    </sheetView>
  </sheetViews>
  <sheetFormatPr defaultRowHeight="18.75"/>
  <cols>
    <col min="1" max="1" width="7.09765625" style="73" customWidth="1"/>
    <col min="2" max="2" width="19.59765625" style="73" customWidth="1"/>
    <col min="3" max="3" width="16.59765625" style="73" customWidth="1"/>
    <col min="4" max="4" width="14.296875" style="73" customWidth="1"/>
    <col min="5" max="5" width="17.3984375" style="73" customWidth="1"/>
    <col min="6" max="6" width="15" style="73" customWidth="1"/>
    <col min="7" max="7" width="7.296875" style="73" customWidth="1"/>
    <col min="8" max="8" width="8" style="73" customWidth="1"/>
    <col min="9" max="10" width="8.796875" style="73"/>
    <col min="11" max="11" width="11.09765625" style="73" bestFit="1" customWidth="1"/>
    <col min="12" max="16384" width="8.796875" style="73"/>
  </cols>
  <sheetData>
    <row r="2" spans="1:14">
      <c r="A2" s="73" t="s">
        <v>355</v>
      </c>
      <c r="B2" s="73" t="s">
        <v>372</v>
      </c>
      <c r="C2" s="73" t="s">
        <v>373</v>
      </c>
      <c r="D2" s="73" t="s">
        <v>374</v>
      </c>
      <c r="E2" s="73" t="s">
        <v>353</v>
      </c>
    </row>
    <row r="3" spans="1:14">
      <c r="A3" s="73">
        <v>1</v>
      </c>
      <c r="B3" s="88">
        <f>Luong2013!M7</f>
        <v>3500000</v>
      </c>
      <c r="C3" s="88">
        <f>Luong2013!M8</f>
        <v>2500000</v>
      </c>
      <c r="D3" s="88">
        <f>Luong2013!M9</f>
        <v>2500000</v>
      </c>
      <c r="E3" s="89">
        <f>Luong2013!M10</f>
        <v>2750000</v>
      </c>
      <c r="F3" s="86">
        <f>B3+C3+D3+E3</f>
        <v>11250000</v>
      </c>
    </row>
    <row r="4" spans="1:14" s="70" customFormat="1">
      <c r="A4" s="72">
        <v>2</v>
      </c>
      <c r="B4" s="89">
        <f>Luong2013!M22</f>
        <v>4500000</v>
      </c>
      <c r="C4" s="89">
        <f>Luong2013!M23</f>
        <v>3500000</v>
      </c>
      <c r="D4" s="89">
        <f>Luong2013!M24</f>
        <v>3500000</v>
      </c>
      <c r="E4" s="89">
        <f>Luong2013!M25</f>
        <v>4000000</v>
      </c>
      <c r="F4" s="86">
        <f t="shared" ref="F4:F14" si="0">B4+C4+D4+E4</f>
        <v>15500000</v>
      </c>
      <c r="G4" s="72"/>
      <c r="H4" s="72"/>
      <c r="I4" s="72"/>
      <c r="M4" s="57"/>
      <c r="N4" s="57"/>
    </row>
    <row r="5" spans="1:14" s="70" customFormat="1">
      <c r="A5" s="70">
        <v>3</v>
      </c>
      <c r="B5" s="90">
        <f>Luong2013!M36</f>
        <v>3500000</v>
      </c>
      <c r="C5" s="90">
        <f>Luong2013!M37</f>
        <v>2500000</v>
      </c>
      <c r="D5" s="90">
        <f>Luong2013!M38</f>
        <v>2500000</v>
      </c>
      <c r="E5" s="89">
        <f>Luong2013!M39</f>
        <v>3500000</v>
      </c>
      <c r="F5" s="86">
        <f t="shared" si="0"/>
        <v>12000000</v>
      </c>
      <c r="M5" s="57"/>
      <c r="N5" s="57"/>
    </row>
    <row r="6" spans="1:14" s="70" customFormat="1">
      <c r="A6" s="70">
        <v>4</v>
      </c>
      <c r="B6" s="90">
        <f>Luong2013!M51</f>
        <v>3500000</v>
      </c>
      <c r="C6" s="90">
        <f>Luong2013!M52</f>
        <v>2500000</v>
      </c>
      <c r="D6" s="90">
        <f>Luong2013!M53</f>
        <v>2500000</v>
      </c>
      <c r="E6" s="89">
        <f>Luong2013!M54</f>
        <v>3500000</v>
      </c>
      <c r="F6" s="86">
        <f t="shared" si="0"/>
        <v>12000000</v>
      </c>
      <c r="M6" s="57"/>
      <c r="N6" s="57"/>
    </row>
    <row r="7" spans="1:14" s="70" customFormat="1">
      <c r="A7" s="72">
        <v>5</v>
      </c>
      <c r="B7" s="89">
        <f>Luong2013!M68</f>
        <v>3500000</v>
      </c>
      <c r="C7" s="89">
        <f>Luong2013!M69</f>
        <v>2500000</v>
      </c>
      <c r="D7" s="89">
        <f>Luong2013!M70</f>
        <v>2500000</v>
      </c>
      <c r="E7" s="89">
        <f>Luong2013!M71</f>
        <v>3500000</v>
      </c>
      <c r="F7" s="86">
        <f t="shared" si="0"/>
        <v>12000000</v>
      </c>
      <c r="G7" s="72"/>
      <c r="H7" s="72"/>
      <c r="I7" s="72"/>
      <c r="J7" s="72"/>
      <c r="K7" s="72"/>
      <c r="L7" s="72"/>
      <c r="M7" s="72"/>
      <c r="N7" s="72"/>
    </row>
    <row r="8" spans="1:14" s="70" customFormat="1">
      <c r="A8" s="74">
        <v>6</v>
      </c>
      <c r="B8" s="90">
        <f>Luong2013!M80</f>
        <v>3500000</v>
      </c>
      <c r="C8" s="90">
        <f>Luong2013!M81</f>
        <v>2500000</v>
      </c>
      <c r="D8" s="90">
        <f>Luong2013!M82</f>
        <v>2500000</v>
      </c>
      <c r="E8" s="89">
        <f>Luong2013!M83</f>
        <v>3500000</v>
      </c>
      <c r="F8" s="86">
        <f t="shared" si="0"/>
        <v>12000000</v>
      </c>
      <c r="G8" s="74"/>
      <c r="H8" s="74"/>
      <c r="I8" s="74"/>
      <c r="J8" s="74"/>
      <c r="K8" s="74"/>
      <c r="L8" s="74"/>
      <c r="M8" s="74"/>
      <c r="N8" s="74"/>
    </row>
    <row r="9" spans="1:14" s="70" customFormat="1" ht="20.25" customHeight="1">
      <c r="A9" s="90">
        <v>7</v>
      </c>
      <c r="B9" s="90">
        <f>Luong2013!M94</f>
        <v>3500000</v>
      </c>
      <c r="C9" s="90">
        <f>Luong2013!M95</f>
        <v>2500000</v>
      </c>
      <c r="D9" s="90">
        <f>Luong2013!M96</f>
        <v>2500000</v>
      </c>
      <c r="E9" s="89">
        <f>Luong2013!M97</f>
        <v>3500000</v>
      </c>
      <c r="F9" s="86">
        <f t="shared" si="0"/>
        <v>12000000</v>
      </c>
      <c r="G9" s="77"/>
      <c r="H9" s="71"/>
      <c r="I9" s="75"/>
      <c r="J9" s="75"/>
      <c r="K9" s="71"/>
      <c r="L9" s="71"/>
      <c r="M9" s="71"/>
      <c r="N9" s="71"/>
    </row>
    <row r="10" spans="1:14" s="70" customFormat="1">
      <c r="A10" s="90">
        <v>8</v>
      </c>
      <c r="B10" s="90">
        <f>Luong2013!M107</f>
        <v>4203125</v>
      </c>
      <c r="C10" s="90">
        <f>Luong2013!M108</f>
        <v>2500000</v>
      </c>
      <c r="D10" s="90">
        <f>Luong2013!M109</f>
        <v>2500000</v>
      </c>
      <c r="E10" s="89">
        <f>Luong2013!M110</f>
        <v>4203125</v>
      </c>
      <c r="F10" s="86">
        <f t="shared" si="0"/>
        <v>13406250</v>
      </c>
      <c r="G10" s="78"/>
      <c r="H10" s="80"/>
      <c r="I10" s="79"/>
      <c r="J10" s="79"/>
      <c r="K10" s="80"/>
      <c r="L10" s="80"/>
      <c r="M10" s="81"/>
      <c r="N10" s="57"/>
    </row>
    <row r="11" spans="1:14" s="70" customFormat="1">
      <c r="A11" s="90">
        <v>9</v>
      </c>
      <c r="B11" s="90">
        <f>Luong2013!M123</f>
        <v>3875000</v>
      </c>
      <c r="C11" s="90">
        <f>Luong2013!M124</f>
        <v>2750000</v>
      </c>
      <c r="D11" s="90">
        <f>Luong2013!M125</f>
        <v>2750000</v>
      </c>
      <c r="E11" s="89">
        <f>Luong2013!M126</f>
        <v>3875000</v>
      </c>
      <c r="F11" s="86">
        <f t="shared" si="0"/>
        <v>13250000</v>
      </c>
      <c r="G11" s="78"/>
      <c r="H11" s="80"/>
      <c r="I11" s="79"/>
      <c r="J11" s="79"/>
      <c r="K11" s="80"/>
      <c r="L11" s="80"/>
      <c r="M11" s="81"/>
      <c r="N11" s="57"/>
    </row>
    <row r="12" spans="1:14" s="70" customFormat="1">
      <c r="A12" s="90">
        <v>10</v>
      </c>
      <c r="B12" s="90">
        <f>Luong2013!M138</f>
        <v>3500000</v>
      </c>
      <c r="C12" s="90">
        <f>Luong2013!M139</f>
        <v>2500000</v>
      </c>
      <c r="D12" s="90">
        <f>Luong2013!M140</f>
        <v>2500000</v>
      </c>
      <c r="E12" s="89">
        <f>Luong2013!M141</f>
        <v>3500000</v>
      </c>
      <c r="F12" s="86">
        <f t="shared" si="0"/>
        <v>12000000</v>
      </c>
      <c r="G12" s="78"/>
      <c r="H12" s="80"/>
      <c r="I12" s="79"/>
      <c r="J12" s="79"/>
      <c r="K12" s="80"/>
      <c r="L12" s="80"/>
      <c r="M12" s="81"/>
      <c r="N12" s="57"/>
    </row>
    <row r="13" spans="1:14" s="70" customFormat="1">
      <c r="A13" s="90">
        <v>11</v>
      </c>
      <c r="B13" s="90">
        <f>Luong2013!M151</f>
        <v>5167500</v>
      </c>
      <c r="C13" s="90">
        <f>Luong2013!M152</f>
        <v>4021666.6666666665</v>
      </c>
      <c r="D13" s="90">
        <f>Luong2013!M153</f>
        <v>2500000</v>
      </c>
      <c r="E13" s="89">
        <f>Luong2013!M154</f>
        <v>5167500</v>
      </c>
      <c r="F13" s="86">
        <f t="shared" si="0"/>
        <v>16856666.666666664</v>
      </c>
      <c r="G13" s="78"/>
      <c r="H13" s="80"/>
      <c r="I13" s="79"/>
      <c r="J13" s="79"/>
      <c r="K13" s="80"/>
      <c r="L13" s="80"/>
      <c r="M13" s="81"/>
      <c r="N13" s="57"/>
    </row>
    <row r="14" spans="1:14" s="70" customFormat="1">
      <c r="A14" s="90">
        <v>12</v>
      </c>
      <c r="B14" s="90">
        <f>Luong2013!M167</f>
        <v>4796875</v>
      </c>
      <c r="C14" s="90">
        <f>Luong2013!M168</f>
        <v>3364583.333333333</v>
      </c>
      <c r="D14" s="90">
        <f>Luong2013!M169</f>
        <v>3364583.333333333</v>
      </c>
      <c r="E14" s="89">
        <f>Luong2013!M170</f>
        <v>4796875</v>
      </c>
      <c r="F14" s="86">
        <f t="shared" si="0"/>
        <v>16322916.666666666</v>
      </c>
      <c r="G14" s="82"/>
      <c r="H14" s="84"/>
      <c r="I14" s="83"/>
      <c r="J14" s="83"/>
      <c r="K14" s="83"/>
      <c r="L14" s="83"/>
      <c r="M14" s="85"/>
      <c r="N14" s="57"/>
    </row>
    <row r="15" spans="1:14" s="87" customFormat="1">
      <c r="A15" s="87" t="s">
        <v>356</v>
      </c>
      <c r="B15" s="91">
        <f>SUM(B3:B14)</f>
        <v>47042500</v>
      </c>
      <c r="C15" s="91">
        <f t="shared" ref="C15:E15" si="1">SUM(C3:C14)</f>
        <v>33636250</v>
      </c>
      <c r="D15" s="91">
        <f t="shared" si="1"/>
        <v>32114583.333333332</v>
      </c>
      <c r="E15" s="91">
        <f t="shared" si="1"/>
        <v>45792500</v>
      </c>
      <c r="F15" s="91">
        <f>E15+D15+C15+B15</f>
        <v>158585833.33333331</v>
      </c>
    </row>
    <row r="16" spans="1:14">
      <c r="B16" s="88">
        <f>12*500000</f>
        <v>6000000</v>
      </c>
      <c r="C16" s="86"/>
      <c r="F16" s="86">
        <f>F15-183252500</f>
        <v>-24666666.666666687</v>
      </c>
    </row>
    <row r="17" spans="1:14">
      <c r="F17" s="86">
        <f>F16-13615280</f>
        <v>-38281946.666666687</v>
      </c>
    </row>
    <row r="18" spans="1:14">
      <c r="B18" s="73" t="s">
        <v>357</v>
      </c>
      <c r="F18" s="86">
        <f>F17+37004280</f>
        <v>-1277666.6666666865</v>
      </c>
    </row>
    <row r="19" spans="1:14">
      <c r="B19" s="73" t="s">
        <v>358</v>
      </c>
      <c r="F19" s="107">
        <f>F18*0.25</f>
        <v>-319416.66666667163</v>
      </c>
    </row>
    <row r="20" spans="1:14" ht="18.75" customHeight="1"/>
    <row r="21" spans="1:14" s="70" customFormat="1">
      <c r="A21" s="72"/>
      <c r="B21" s="72"/>
      <c r="C21" s="72"/>
      <c r="D21" s="72"/>
      <c r="E21" s="72"/>
      <c r="F21" s="72"/>
      <c r="G21" s="72"/>
      <c r="H21" s="72"/>
      <c r="I21" s="72"/>
      <c r="M21" s="57"/>
      <c r="N21" s="57"/>
    </row>
    <row r="22" spans="1:14" s="70" customFormat="1">
      <c r="A22" s="92" t="s">
        <v>360</v>
      </c>
      <c r="M22" s="57"/>
      <c r="N22" s="57"/>
    </row>
    <row r="23" spans="1:14" s="70" customFormat="1">
      <c r="A23" s="93" t="s">
        <v>361</v>
      </c>
      <c r="M23" s="57"/>
      <c r="N23" s="57"/>
    </row>
    <row r="24" spans="1:14" s="70" customFormat="1">
      <c r="A24" s="93" t="s">
        <v>362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</row>
    <row r="25" spans="1:14" s="70" customFormat="1">
      <c r="A25" s="93" t="s">
        <v>363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</row>
    <row r="26" spans="1:14" s="70" customFormat="1" ht="61.5" customHeight="1">
      <c r="A26" s="93"/>
      <c r="B26" s="75"/>
      <c r="C26" s="75"/>
      <c r="D26" s="76"/>
      <c r="E26" s="71"/>
      <c r="F26" s="77"/>
      <c r="G26" s="77"/>
      <c r="H26" s="71"/>
      <c r="I26" s="75"/>
      <c r="J26" s="75"/>
      <c r="K26" s="71"/>
      <c r="L26" s="71"/>
      <c r="M26" s="71"/>
      <c r="N26" s="71"/>
    </row>
    <row r="27" spans="1:14" s="70" customFormat="1">
      <c r="A27" s="93" t="s">
        <v>354</v>
      </c>
      <c r="B27" s="79"/>
      <c r="C27" s="79"/>
      <c r="D27" s="78"/>
      <c r="E27" s="80"/>
      <c r="F27" s="78"/>
      <c r="G27" s="78"/>
      <c r="H27" s="80"/>
      <c r="I27" s="79"/>
      <c r="J27" s="79"/>
      <c r="K27" s="80"/>
      <c r="L27" s="80"/>
      <c r="M27" s="81"/>
      <c r="N27" s="57"/>
    </row>
    <row r="28" spans="1:14" s="70" customFormat="1">
      <c r="A28" s="93" t="s">
        <v>364</v>
      </c>
      <c r="B28" s="79"/>
      <c r="C28" s="79"/>
      <c r="D28" s="78"/>
      <c r="E28" s="80"/>
      <c r="F28" s="78"/>
      <c r="G28" s="78"/>
      <c r="H28" s="80"/>
      <c r="I28" s="79"/>
      <c r="J28" s="79"/>
      <c r="K28" s="80"/>
      <c r="L28" s="80"/>
      <c r="M28" s="81"/>
      <c r="N28" s="57"/>
    </row>
    <row r="29" spans="1:14" s="70" customFormat="1">
      <c r="A29" s="93" t="s">
        <v>365</v>
      </c>
      <c r="B29" s="79"/>
      <c r="C29" s="79"/>
      <c r="D29" s="78"/>
      <c r="E29" s="80"/>
      <c r="F29" s="78"/>
      <c r="G29" s="78"/>
      <c r="H29" s="80"/>
      <c r="I29" s="79"/>
      <c r="J29" s="79"/>
      <c r="K29" s="80"/>
      <c r="L29" s="80"/>
      <c r="M29" s="81"/>
      <c r="N29" s="57"/>
    </row>
    <row r="30" spans="1:14" s="70" customFormat="1">
      <c r="A30" s="93" t="s">
        <v>366</v>
      </c>
      <c r="B30" s="79"/>
      <c r="C30" s="79"/>
      <c r="D30" s="78"/>
      <c r="E30" s="80"/>
      <c r="F30" s="78"/>
      <c r="G30" s="78"/>
      <c r="H30" s="80"/>
      <c r="I30" s="79"/>
      <c r="J30" s="79"/>
      <c r="K30" s="80"/>
      <c r="L30" s="80"/>
      <c r="M30" s="81"/>
      <c r="N30" s="57"/>
    </row>
    <row r="31" spans="1:14" s="70" customFormat="1">
      <c r="A31" s="93"/>
      <c r="B31" s="83"/>
      <c r="C31" s="83"/>
      <c r="D31" s="82"/>
      <c r="E31" s="83"/>
      <c r="F31" s="82"/>
      <c r="G31" s="82"/>
      <c r="H31" s="84"/>
      <c r="I31" s="83"/>
      <c r="J31" s="83"/>
      <c r="K31" s="83"/>
      <c r="L31" s="83"/>
      <c r="M31" s="85"/>
      <c r="N31" s="57"/>
    </row>
    <row r="33" spans="1:14">
      <c r="A33" s="73" t="s">
        <v>359</v>
      </c>
    </row>
    <row r="34" spans="1:14">
      <c r="A34" s="94" t="s">
        <v>367</v>
      </c>
    </row>
    <row r="42" spans="1:14" s="70" customFormat="1">
      <c r="A42" s="100"/>
      <c r="B42" s="100"/>
      <c r="C42" s="100"/>
      <c r="D42" s="100"/>
      <c r="E42" s="100"/>
      <c r="F42" s="100"/>
      <c r="G42" s="100"/>
      <c r="H42" s="100"/>
      <c r="I42" s="100"/>
      <c r="M42" s="57"/>
      <c r="N42" s="57"/>
    </row>
    <row r="43" spans="1:14" s="70" customFormat="1">
      <c r="M43" s="57"/>
      <c r="N43" s="57"/>
    </row>
    <row r="44" spans="1:14" s="70" customFormat="1">
      <c r="M44" s="57"/>
      <c r="N44" s="57"/>
    </row>
    <row r="45" spans="1:14" s="70" customForma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  <row r="46" spans="1:14" s="70" customForma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</row>
    <row r="47" spans="1:14" s="70" customFormat="1" ht="61.5" customHeight="1">
      <c r="A47" s="71"/>
      <c r="B47" s="75"/>
      <c r="C47" s="75"/>
      <c r="D47" s="76"/>
      <c r="E47" s="71"/>
      <c r="F47" s="77"/>
      <c r="G47" s="77"/>
      <c r="H47" s="71"/>
      <c r="I47" s="75"/>
      <c r="J47" s="75"/>
      <c r="K47" s="71"/>
      <c r="L47" s="71"/>
      <c r="M47" s="71"/>
      <c r="N47" s="71"/>
    </row>
    <row r="48" spans="1:14" s="70" customFormat="1">
      <c r="A48" s="78"/>
      <c r="B48" s="79"/>
      <c r="C48" s="79"/>
      <c r="D48" s="78"/>
      <c r="E48" s="80"/>
      <c r="F48" s="78"/>
      <c r="G48" s="78"/>
      <c r="H48" s="80"/>
      <c r="I48" s="79"/>
      <c r="J48" s="79"/>
      <c r="K48" s="80"/>
      <c r="L48" s="80"/>
      <c r="M48" s="81"/>
      <c r="N48" s="57"/>
    </row>
    <row r="49" spans="1:14" s="70" customFormat="1">
      <c r="A49" s="78"/>
      <c r="B49" s="79"/>
      <c r="C49" s="79"/>
      <c r="D49" s="78"/>
      <c r="E49" s="80"/>
      <c r="F49" s="78"/>
      <c r="G49" s="78"/>
      <c r="H49" s="80"/>
      <c r="I49" s="79"/>
      <c r="J49" s="79"/>
      <c r="K49" s="80"/>
      <c r="L49" s="80"/>
      <c r="M49" s="81"/>
      <c r="N49" s="57"/>
    </row>
    <row r="50" spans="1:14" s="70" customFormat="1">
      <c r="A50" s="78"/>
      <c r="B50" s="79"/>
      <c r="C50" s="79"/>
      <c r="D50" s="78"/>
      <c r="E50" s="80"/>
      <c r="F50" s="78"/>
      <c r="G50" s="78"/>
      <c r="H50" s="80"/>
      <c r="I50" s="79"/>
      <c r="J50" s="79"/>
      <c r="K50" s="80"/>
      <c r="L50" s="80"/>
      <c r="M50" s="81"/>
      <c r="N50" s="57"/>
    </row>
    <row r="51" spans="1:14" s="70" customFormat="1">
      <c r="A51" s="78"/>
      <c r="B51" s="79"/>
      <c r="C51" s="79"/>
      <c r="D51" s="78"/>
      <c r="E51" s="80"/>
      <c r="F51" s="78"/>
      <c r="G51" s="78"/>
      <c r="H51" s="80"/>
      <c r="I51" s="79"/>
      <c r="J51" s="79"/>
      <c r="K51" s="80"/>
      <c r="L51" s="80"/>
      <c r="M51" s="81"/>
      <c r="N51" s="57"/>
    </row>
    <row r="52" spans="1:14" s="70" customFormat="1">
      <c r="A52" s="82"/>
      <c r="B52" s="83"/>
      <c r="C52" s="83"/>
      <c r="D52" s="82"/>
      <c r="E52" s="83"/>
      <c r="F52" s="82"/>
      <c r="G52" s="82"/>
      <c r="H52" s="84"/>
      <c r="I52" s="84"/>
      <c r="J52" s="84"/>
      <c r="K52" s="84"/>
      <c r="L52" s="83"/>
      <c r="M52" s="85"/>
      <c r="N52" s="57"/>
    </row>
    <row r="54" spans="1:14">
      <c r="K54" s="86"/>
    </row>
  </sheetData>
  <mergeCells count="3">
    <mergeCell ref="A46:N46"/>
    <mergeCell ref="A42:I42"/>
    <mergeCell ref="A45:N45"/>
  </mergeCells>
  <phoneticPr fontId="2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"/>
  <sheetViews>
    <sheetView topLeftCell="B94" workbookViewId="0">
      <selection activeCell="I144" sqref="I144"/>
    </sheetView>
  </sheetViews>
  <sheetFormatPr defaultRowHeight="18"/>
  <cols>
    <col min="1" max="1" width="12.69921875" style="4" customWidth="1"/>
    <col min="2" max="2" width="9" style="4" customWidth="1"/>
    <col min="3" max="3" width="4.5" style="4" customWidth="1"/>
    <col min="4" max="4" width="9.796875" style="4" customWidth="1"/>
    <col min="5" max="5" width="9.5" style="4" customWidth="1"/>
    <col min="6" max="6" width="5.09765625" style="4" customWidth="1"/>
    <col min="7" max="7" width="5" style="4" customWidth="1"/>
    <col min="8" max="8" width="8.09765625" style="4" customWidth="1"/>
    <col min="9" max="9" width="12.09765625" style="4" bestFit="1" customWidth="1"/>
    <col min="10" max="10" width="9.796875" style="4" customWidth="1"/>
    <col min="11" max="11" width="13.3984375" style="4" customWidth="1"/>
    <col min="12" max="12" width="7.59765625" style="4" customWidth="1"/>
    <col min="13" max="13" width="9.296875" style="53" customWidth="1"/>
    <col min="14" max="14" width="8.796875" style="51"/>
    <col min="15" max="16384" width="8.796875" style="4"/>
  </cols>
  <sheetData>
    <row r="1" spans="1:14" s="44" customFormat="1" ht="18.75">
      <c r="A1" s="105"/>
      <c r="B1" s="105"/>
      <c r="C1" s="105"/>
      <c r="D1" s="105"/>
      <c r="E1" s="105"/>
      <c r="F1" s="105"/>
      <c r="G1" s="105"/>
      <c r="H1" s="105"/>
      <c r="I1" s="105"/>
      <c r="M1" s="51"/>
      <c r="N1" s="51"/>
    </row>
    <row r="2" spans="1:14" s="44" customFormat="1" ht="18.75">
      <c r="M2" s="51"/>
      <c r="N2" s="51"/>
    </row>
    <row r="3" spans="1:14" s="44" customFormat="1" ht="18.75">
      <c r="M3" s="51"/>
      <c r="N3" s="51"/>
    </row>
    <row r="4" spans="1:14" s="44" customFormat="1" ht="18.75">
      <c r="A4" s="104" t="s">
        <v>322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1:14" s="44" customFormat="1" ht="18.75">
      <c r="A5" s="106" t="s">
        <v>341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</row>
    <row r="6" spans="1:14" ht="61.5" customHeight="1">
      <c r="A6" s="61" t="s">
        <v>316</v>
      </c>
      <c r="B6" s="62" t="s">
        <v>317</v>
      </c>
      <c r="C6" s="63" t="s">
        <v>323</v>
      </c>
      <c r="D6" s="61" t="s">
        <v>326</v>
      </c>
      <c r="E6" s="61" t="s">
        <v>350</v>
      </c>
      <c r="F6" s="48" t="s">
        <v>324</v>
      </c>
      <c r="G6" s="48" t="s">
        <v>325</v>
      </c>
      <c r="H6" s="61" t="s">
        <v>326</v>
      </c>
      <c r="I6" s="62" t="s">
        <v>318</v>
      </c>
      <c r="J6" s="62" t="s">
        <v>319</v>
      </c>
      <c r="K6" s="61" t="s">
        <v>327</v>
      </c>
      <c r="L6" s="64" t="s">
        <v>87</v>
      </c>
      <c r="M6" s="64" t="s">
        <v>328</v>
      </c>
      <c r="N6" s="65" t="s">
        <v>329</v>
      </c>
    </row>
    <row r="7" spans="1:14">
      <c r="A7" s="34" t="s">
        <v>368</v>
      </c>
      <c r="B7" s="35">
        <v>3000000</v>
      </c>
      <c r="C7" s="34">
        <v>24</v>
      </c>
      <c r="D7" s="36">
        <f>B7*C7/24</f>
        <v>3000000</v>
      </c>
      <c r="E7" s="36">
        <f>B7/24</f>
        <v>125000</v>
      </c>
      <c r="F7" s="34"/>
      <c r="G7" s="34"/>
      <c r="H7" s="36">
        <f>ROUND(B7/C7*F7/8*1.5,-3)</f>
        <v>0</v>
      </c>
      <c r="I7" s="35">
        <v>500000</v>
      </c>
      <c r="J7" s="35"/>
      <c r="K7" s="36">
        <f>ROUND(D7+H7+I7,-3)</f>
        <v>3500000</v>
      </c>
      <c r="L7" s="50"/>
      <c r="M7" s="52">
        <f>K7</f>
        <v>3500000</v>
      </c>
      <c r="N7" s="55"/>
    </row>
    <row r="8" spans="1:14">
      <c r="A8" s="34" t="s">
        <v>369</v>
      </c>
      <c r="B8" s="35">
        <v>2000000</v>
      </c>
      <c r="C8" s="34">
        <v>24</v>
      </c>
      <c r="D8" s="36">
        <f>B8*C8/24</f>
        <v>2000000</v>
      </c>
      <c r="E8" s="36">
        <f>B8/24</f>
        <v>83333.333333333328</v>
      </c>
      <c r="F8" s="34"/>
      <c r="G8" s="34"/>
      <c r="H8" s="35">
        <v>0</v>
      </c>
      <c r="I8" s="35">
        <v>500000</v>
      </c>
      <c r="J8" s="35"/>
      <c r="K8" s="36">
        <f>D8+I8+J8</f>
        <v>2500000</v>
      </c>
      <c r="L8" s="50"/>
      <c r="M8" s="52">
        <f>K8</f>
        <v>2500000</v>
      </c>
      <c r="N8" s="55"/>
    </row>
    <row r="9" spans="1:14">
      <c r="A9" s="34" t="s">
        <v>370</v>
      </c>
      <c r="B9" s="35">
        <v>2000000</v>
      </c>
      <c r="C9" s="34">
        <v>24</v>
      </c>
      <c r="D9" s="36">
        <f>B9*C9/24</f>
        <v>2000000</v>
      </c>
      <c r="E9" s="36">
        <f>B9/24</f>
        <v>83333.333333333328</v>
      </c>
      <c r="F9" s="34"/>
      <c r="G9" s="34"/>
      <c r="H9" s="35"/>
      <c r="I9" s="35">
        <v>500000</v>
      </c>
      <c r="J9" s="35"/>
      <c r="K9" s="36">
        <f>D9+I9+J9</f>
        <v>2500000</v>
      </c>
      <c r="L9" s="50"/>
      <c r="M9" s="52">
        <f>K9</f>
        <v>2500000</v>
      </c>
      <c r="N9" s="55"/>
    </row>
    <row r="10" spans="1:14">
      <c r="A10" s="34" t="s">
        <v>371</v>
      </c>
      <c r="B10" s="35">
        <f>3000000*0.75</f>
        <v>2250000</v>
      </c>
      <c r="C10" s="34">
        <v>24</v>
      </c>
      <c r="D10" s="50">
        <f>B10*C10/24</f>
        <v>2250000</v>
      </c>
      <c r="E10" s="50">
        <f>B10/C10</f>
        <v>93750</v>
      </c>
      <c r="F10" s="34"/>
      <c r="G10" s="34"/>
      <c r="H10" s="35"/>
      <c r="I10" s="35">
        <v>500000</v>
      </c>
      <c r="J10" s="35"/>
      <c r="K10" s="50">
        <f>D10+I10+J10</f>
        <v>2750000</v>
      </c>
      <c r="L10" s="50"/>
      <c r="M10" s="52">
        <f>K10</f>
        <v>2750000</v>
      </c>
      <c r="N10" s="55"/>
    </row>
    <row r="11" spans="1:14">
      <c r="A11" s="38" t="s">
        <v>48</v>
      </c>
      <c r="B11" s="39">
        <f>SUM(B7:B10)</f>
        <v>9250000</v>
      </c>
      <c r="C11" s="39">
        <f t="shared" ref="C11:M11" si="0">SUM(C7:C10)</f>
        <v>96</v>
      </c>
      <c r="D11" s="39">
        <f t="shared" si="0"/>
        <v>9250000</v>
      </c>
      <c r="E11" s="39">
        <f t="shared" si="0"/>
        <v>385416.66666666663</v>
      </c>
      <c r="F11" s="39">
        <f t="shared" si="0"/>
        <v>0</v>
      </c>
      <c r="G11" s="39">
        <f t="shared" si="0"/>
        <v>0</v>
      </c>
      <c r="H11" s="39">
        <f t="shared" si="0"/>
        <v>0</v>
      </c>
      <c r="I11" s="39">
        <f t="shared" si="0"/>
        <v>2000000</v>
      </c>
      <c r="J11" s="39">
        <f t="shared" si="0"/>
        <v>0</v>
      </c>
      <c r="K11" s="39">
        <f t="shared" si="0"/>
        <v>11250000</v>
      </c>
      <c r="L11" s="39">
        <f t="shared" si="0"/>
        <v>0</v>
      </c>
      <c r="M11" s="39">
        <f t="shared" si="0"/>
        <v>11250000</v>
      </c>
      <c r="N11" s="55"/>
    </row>
    <row r="12" spans="1:14">
      <c r="A12" s="45"/>
      <c r="B12" s="46"/>
      <c r="C12" s="45"/>
      <c r="D12" s="46"/>
      <c r="E12" s="46"/>
      <c r="F12" s="45"/>
      <c r="G12" s="45"/>
      <c r="H12" s="47"/>
      <c r="I12" s="46"/>
      <c r="J12" s="46"/>
      <c r="K12" s="47"/>
      <c r="L12" s="47"/>
      <c r="M12" s="56"/>
      <c r="N12" s="57"/>
    </row>
    <row r="13" spans="1:14">
      <c r="A13" s="45"/>
      <c r="B13" s="46"/>
      <c r="C13" s="45"/>
      <c r="D13" s="46"/>
      <c r="E13" s="46"/>
      <c r="F13" s="45"/>
      <c r="G13" s="45"/>
      <c r="H13" s="47"/>
      <c r="I13" s="46"/>
      <c r="J13" s="46"/>
      <c r="K13" s="47"/>
      <c r="L13" s="47"/>
      <c r="M13" s="56"/>
      <c r="N13" s="57"/>
    </row>
    <row r="14" spans="1:14">
      <c r="A14" s="45"/>
      <c r="B14" s="46"/>
      <c r="C14" s="45"/>
      <c r="D14" s="46"/>
      <c r="E14" s="46"/>
      <c r="F14" s="45"/>
      <c r="G14" s="45"/>
      <c r="H14" s="47"/>
      <c r="I14" s="46"/>
      <c r="J14" s="46"/>
      <c r="K14" s="47"/>
      <c r="L14" s="47"/>
      <c r="M14" s="56"/>
      <c r="N14" s="57"/>
    </row>
    <row r="15" spans="1:14">
      <c r="A15" s="45"/>
      <c r="B15" s="46"/>
      <c r="C15" s="45"/>
      <c r="D15" s="46"/>
      <c r="E15" s="46"/>
      <c r="F15" s="45"/>
      <c r="G15" s="45"/>
      <c r="H15" s="47"/>
      <c r="I15" s="46"/>
      <c r="J15" s="46"/>
      <c r="K15" s="47"/>
      <c r="L15" s="47"/>
      <c r="M15" s="56"/>
      <c r="N15" s="57"/>
    </row>
    <row r="16" spans="1:14" s="44" customFormat="1" ht="18.75">
      <c r="A16" s="105" t="s">
        <v>320</v>
      </c>
      <c r="B16" s="105"/>
      <c r="C16" s="105"/>
      <c r="D16" s="105"/>
      <c r="E16" s="105"/>
      <c r="F16" s="105"/>
      <c r="G16" s="105"/>
      <c r="H16" s="105"/>
      <c r="I16" s="105"/>
      <c r="M16" s="51"/>
      <c r="N16" s="51"/>
    </row>
    <row r="17" spans="1:14" s="44" customFormat="1" ht="18.75">
      <c r="A17" s="44" t="s">
        <v>321</v>
      </c>
      <c r="M17" s="51"/>
      <c r="N17" s="51"/>
    </row>
    <row r="18" spans="1:14" s="44" customFormat="1" ht="18.75">
      <c r="M18" s="51"/>
      <c r="N18" s="51"/>
    </row>
    <row r="19" spans="1:14" s="44" customFormat="1" ht="18.75">
      <c r="A19" s="104" t="s">
        <v>322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</row>
    <row r="20" spans="1:14">
      <c r="A20" s="103" t="s">
        <v>330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</row>
    <row r="21" spans="1:14" ht="61.5" customHeight="1">
      <c r="A21" s="61" t="s">
        <v>316</v>
      </c>
      <c r="B21" s="62" t="s">
        <v>317</v>
      </c>
      <c r="C21" s="63" t="s">
        <v>323</v>
      </c>
      <c r="D21" s="61" t="s">
        <v>326</v>
      </c>
      <c r="E21" s="61"/>
      <c r="F21" s="48" t="s">
        <v>324</v>
      </c>
      <c r="G21" s="48" t="s">
        <v>325</v>
      </c>
      <c r="H21" s="61" t="s">
        <v>326</v>
      </c>
      <c r="I21" s="62" t="s">
        <v>318</v>
      </c>
      <c r="J21" s="62" t="s">
        <v>319</v>
      </c>
      <c r="K21" s="61" t="s">
        <v>327</v>
      </c>
      <c r="L21" s="64" t="s">
        <v>87</v>
      </c>
      <c r="M21" s="64" t="s">
        <v>328</v>
      </c>
      <c r="N21" s="65" t="s">
        <v>329</v>
      </c>
    </row>
    <row r="22" spans="1:14">
      <c r="A22" s="34" t="s">
        <v>368</v>
      </c>
      <c r="B22" s="35">
        <v>3000000</v>
      </c>
      <c r="C22" s="34">
        <v>24</v>
      </c>
      <c r="D22" s="36">
        <f>B22*C22/24</f>
        <v>3000000</v>
      </c>
      <c r="E22" s="36">
        <f>B22/C22</f>
        <v>125000</v>
      </c>
      <c r="F22" s="34"/>
      <c r="G22" s="34"/>
      <c r="H22" s="36">
        <f>ROUND(B22/C22*F22/8*1.5,-3)</f>
        <v>0</v>
      </c>
      <c r="I22" s="35">
        <v>500000</v>
      </c>
      <c r="J22" s="35">
        <v>1000000</v>
      </c>
      <c r="K22" s="36">
        <f>ROUND(D22+H22+I22+J22,-3)</f>
        <v>4500000</v>
      </c>
      <c r="L22" s="50"/>
      <c r="M22" s="52">
        <f>K22</f>
        <v>4500000</v>
      </c>
      <c r="N22" s="55"/>
    </row>
    <row r="23" spans="1:14">
      <c r="A23" s="34" t="s">
        <v>369</v>
      </c>
      <c r="B23" s="35">
        <v>2000000</v>
      </c>
      <c r="C23" s="34">
        <v>24</v>
      </c>
      <c r="D23" s="36">
        <f>B23*C23/24</f>
        <v>2000000</v>
      </c>
      <c r="E23" s="36">
        <f>B23/C23</f>
        <v>83333.333333333328</v>
      </c>
      <c r="F23" s="34">
        <v>0</v>
      </c>
      <c r="G23" s="34"/>
      <c r="H23" s="35">
        <v>0</v>
      </c>
      <c r="I23" s="35">
        <v>500000</v>
      </c>
      <c r="J23" s="35">
        <v>1000000</v>
      </c>
      <c r="K23" s="36">
        <f>D23+I23+J23</f>
        <v>3500000</v>
      </c>
      <c r="L23" s="50"/>
      <c r="M23" s="52">
        <f>K23</f>
        <v>3500000</v>
      </c>
      <c r="N23" s="55"/>
    </row>
    <row r="24" spans="1:14">
      <c r="A24" s="34" t="s">
        <v>370</v>
      </c>
      <c r="B24" s="35">
        <v>2000000</v>
      </c>
      <c r="C24" s="34">
        <v>24</v>
      </c>
      <c r="D24" s="36">
        <f>B24*C24/24</f>
        <v>2000000</v>
      </c>
      <c r="E24" s="36">
        <f>B24/C24</f>
        <v>83333.333333333328</v>
      </c>
      <c r="F24" s="34"/>
      <c r="G24" s="34"/>
      <c r="H24" s="35"/>
      <c r="I24" s="35">
        <v>500000</v>
      </c>
      <c r="J24" s="35">
        <v>1000000</v>
      </c>
      <c r="K24" s="36">
        <f>D24+I24+J24</f>
        <v>3500000</v>
      </c>
      <c r="L24" s="50"/>
      <c r="M24" s="52">
        <f>K24</f>
        <v>3500000</v>
      </c>
      <c r="N24" s="55"/>
    </row>
    <row r="25" spans="1:14">
      <c r="A25" s="34" t="s">
        <v>371</v>
      </c>
      <c r="B25" s="35">
        <f>3000000</f>
        <v>3000000</v>
      </c>
      <c r="C25" s="34">
        <v>24</v>
      </c>
      <c r="D25" s="50">
        <f>B25*C25/24</f>
        <v>3000000</v>
      </c>
      <c r="E25" s="50">
        <f>B25/C25</f>
        <v>125000</v>
      </c>
      <c r="F25" s="34"/>
      <c r="G25" s="34"/>
      <c r="H25" s="35"/>
      <c r="I25" s="35">
        <v>500000</v>
      </c>
      <c r="J25" s="35">
        <v>500000</v>
      </c>
      <c r="K25" s="50">
        <f>D25+I25+J25</f>
        <v>4000000</v>
      </c>
      <c r="L25" s="50"/>
      <c r="M25" s="52">
        <f>K25</f>
        <v>4000000</v>
      </c>
      <c r="N25" s="55"/>
    </row>
    <row r="26" spans="1:14">
      <c r="A26" s="38" t="s">
        <v>48</v>
      </c>
      <c r="B26" s="39">
        <f>SUM(B22:B25)</f>
        <v>10000000</v>
      </c>
      <c r="C26" s="39">
        <f t="shared" ref="C26:M26" si="1">SUM(C22:C25)</f>
        <v>96</v>
      </c>
      <c r="D26" s="39">
        <f t="shared" si="1"/>
        <v>10000000</v>
      </c>
      <c r="E26" s="39">
        <f t="shared" si="1"/>
        <v>416666.66666666663</v>
      </c>
      <c r="F26" s="39">
        <f t="shared" si="1"/>
        <v>0</v>
      </c>
      <c r="G26" s="39">
        <f t="shared" si="1"/>
        <v>0</v>
      </c>
      <c r="H26" s="39">
        <f t="shared" si="1"/>
        <v>0</v>
      </c>
      <c r="I26" s="39">
        <f t="shared" si="1"/>
        <v>2000000</v>
      </c>
      <c r="J26" s="39">
        <f t="shared" si="1"/>
        <v>3500000</v>
      </c>
      <c r="K26" s="39">
        <f t="shared" si="1"/>
        <v>15500000</v>
      </c>
      <c r="L26" s="39">
        <f t="shared" si="1"/>
        <v>0</v>
      </c>
      <c r="M26" s="39">
        <f t="shared" si="1"/>
        <v>15500000</v>
      </c>
      <c r="N26" s="55"/>
    </row>
    <row r="27" spans="1:14">
      <c r="A27" s="45"/>
      <c r="B27" s="46"/>
      <c r="C27" s="45"/>
      <c r="D27" s="46"/>
      <c r="E27" s="46"/>
      <c r="F27" s="45"/>
      <c r="G27" s="45"/>
      <c r="H27" s="47"/>
      <c r="I27" s="46"/>
      <c r="J27" s="46" t="s">
        <v>351</v>
      </c>
      <c r="K27" s="46"/>
      <c r="L27" s="46"/>
      <c r="M27" s="56"/>
      <c r="N27" s="57"/>
    </row>
    <row r="28" spans="1:14">
      <c r="A28" s="45"/>
      <c r="B28" s="46"/>
      <c r="C28" s="45"/>
      <c r="D28" s="46"/>
      <c r="E28" s="46"/>
      <c r="F28" s="45"/>
      <c r="G28" s="45"/>
      <c r="H28" s="47"/>
      <c r="I28" s="46"/>
      <c r="J28" s="46"/>
      <c r="K28" s="46"/>
      <c r="L28" s="46"/>
      <c r="M28" s="56"/>
      <c r="N28" s="57"/>
    </row>
    <row r="29" spans="1:14">
      <c r="A29" s="45"/>
      <c r="B29" s="46"/>
      <c r="C29" s="45"/>
      <c r="D29" s="46"/>
      <c r="E29" s="46"/>
      <c r="F29" s="45"/>
      <c r="G29" s="45"/>
      <c r="H29" s="47"/>
      <c r="I29" s="46"/>
      <c r="J29" s="46"/>
      <c r="K29" s="46"/>
      <c r="L29" s="46"/>
      <c r="M29" s="56"/>
      <c r="N29" s="57"/>
    </row>
    <row r="30" spans="1:14" s="44" customFormat="1" ht="18.75">
      <c r="A30" s="105" t="s">
        <v>320</v>
      </c>
      <c r="B30" s="105"/>
      <c r="C30" s="105"/>
      <c r="D30" s="105"/>
      <c r="E30" s="105"/>
      <c r="F30" s="105"/>
      <c r="G30" s="105"/>
      <c r="H30" s="105"/>
      <c r="I30" s="105"/>
      <c r="M30" s="51"/>
      <c r="N30" s="51"/>
    </row>
    <row r="31" spans="1:14" s="44" customFormat="1" ht="18.75">
      <c r="A31" s="44" t="s">
        <v>321</v>
      </c>
      <c r="M31" s="51"/>
      <c r="N31" s="51"/>
    </row>
    <row r="32" spans="1:14" s="44" customFormat="1" ht="18.75">
      <c r="M32" s="51"/>
      <c r="N32" s="51"/>
    </row>
    <row r="33" spans="1:14" s="44" customFormat="1" ht="18.75">
      <c r="A33" s="104" t="s">
        <v>322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</row>
    <row r="34" spans="1:14">
      <c r="A34" s="103" t="s">
        <v>340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</row>
    <row r="35" spans="1:14" ht="61.5" customHeight="1">
      <c r="A35" s="61" t="s">
        <v>316</v>
      </c>
      <c r="B35" s="62" t="s">
        <v>317</v>
      </c>
      <c r="C35" s="63" t="s">
        <v>323</v>
      </c>
      <c r="D35" s="61" t="s">
        <v>326</v>
      </c>
      <c r="E35" s="61"/>
      <c r="F35" s="48" t="s">
        <v>324</v>
      </c>
      <c r="G35" s="48" t="s">
        <v>325</v>
      </c>
      <c r="H35" s="61" t="s">
        <v>326</v>
      </c>
      <c r="I35" s="62" t="s">
        <v>318</v>
      </c>
      <c r="J35" s="62" t="s">
        <v>319</v>
      </c>
      <c r="K35" s="61" t="s">
        <v>327</v>
      </c>
      <c r="L35" s="64" t="s">
        <v>87</v>
      </c>
      <c r="M35" s="64" t="s">
        <v>328</v>
      </c>
      <c r="N35" s="65" t="s">
        <v>329</v>
      </c>
    </row>
    <row r="36" spans="1:14">
      <c r="A36" s="34" t="s">
        <v>368</v>
      </c>
      <c r="B36" s="35">
        <v>3000000</v>
      </c>
      <c r="C36" s="34">
        <v>24</v>
      </c>
      <c r="D36" s="36">
        <f>B36*C36/24</f>
        <v>3000000</v>
      </c>
      <c r="E36" s="36">
        <f>B36/C36</f>
        <v>125000</v>
      </c>
      <c r="F36" s="34"/>
      <c r="G36" s="34"/>
      <c r="H36" s="36">
        <f>ROUND(B36/C36*F36/8*1.5,-3)</f>
        <v>0</v>
      </c>
      <c r="I36" s="35">
        <v>500000</v>
      </c>
      <c r="J36" s="35"/>
      <c r="K36" s="36">
        <f>ROUND(D36+H36+I36,-3)</f>
        <v>3500000</v>
      </c>
      <c r="L36" s="50"/>
      <c r="M36" s="52">
        <f>K36</f>
        <v>3500000</v>
      </c>
      <c r="N36" s="55"/>
    </row>
    <row r="37" spans="1:14">
      <c r="A37" s="34" t="s">
        <v>369</v>
      </c>
      <c r="B37" s="35">
        <v>2000000</v>
      </c>
      <c r="C37" s="34">
        <v>24</v>
      </c>
      <c r="D37" s="36">
        <f>B37*C37/24</f>
        <v>2000000</v>
      </c>
      <c r="E37" s="36">
        <f>B37/C37</f>
        <v>83333.333333333328</v>
      </c>
      <c r="F37" s="34">
        <v>0</v>
      </c>
      <c r="G37" s="34"/>
      <c r="H37" s="35">
        <v>0</v>
      </c>
      <c r="I37" s="35">
        <v>500000</v>
      </c>
      <c r="J37" s="35"/>
      <c r="K37" s="36">
        <f>D37+I37+J37</f>
        <v>2500000</v>
      </c>
      <c r="L37" s="50"/>
      <c r="M37" s="52">
        <f>K37</f>
        <v>2500000</v>
      </c>
      <c r="N37" s="55"/>
    </row>
    <row r="38" spans="1:14">
      <c r="A38" s="34" t="s">
        <v>370</v>
      </c>
      <c r="B38" s="35">
        <v>2000000</v>
      </c>
      <c r="C38" s="34">
        <v>24</v>
      </c>
      <c r="D38" s="36">
        <f>B38*C38/24</f>
        <v>2000000</v>
      </c>
      <c r="E38" s="36">
        <f>B38/C38</f>
        <v>83333.333333333328</v>
      </c>
      <c r="F38" s="34"/>
      <c r="G38" s="34"/>
      <c r="H38" s="35"/>
      <c r="I38" s="35">
        <v>500000</v>
      </c>
      <c r="J38" s="35"/>
      <c r="K38" s="36">
        <f>D38+I38+J38</f>
        <v>2500000</v>
      </c>
      <c r="L38" s="50"/>
      <c r="M38" s="52">
        <f>K38</f>
        <v>2500000</v>
      </c>
      <c r="N38" s="55"/>
    </row>
    <row r="39" spans="1:14">
      <c r="A39" s="34" t="s">
        <v>371</v>
      </c>
      <c r="B39" s="35">
        <v>3000000</v>
      </c>
      <c r="C39" s="34">
        <v>24</v>
      </c>
      <c r="D39" s="50">
        <f>B39*C39/24</f>
        <v>3000000</v>
      </c>
      <c r="E39" s="50">
        <f>B39/C39</f>
        <v>125000</v>
      </c>
      <c r="F39" s="34"/>
      <c r="G39" s="34"/>
      <c r="H39" s="35"/>
      <c r="I39" s="35">
        <v>500000</v>
      </c>
      <c r="J39" s="35"/>
      <c r="K39" s="50">
        <f>D39+I39+J39</f>
        <v>3500000</v>
      </c>
      <c r="L39" s="50"/>
      <c r="M39" s="52">
        <f>K39</f>
        <v>3500000</v>
      </c>
      <c r="N39" s="55"/>
    </row>
    <row r="40" spans="1:14">
      <c r="A40" s="38" t="s">
        <v>48</v>
      </c>
      <c r="B40" s="39">
        <f>SUM(B36:B39)</f>
        <v>10000000</v>
      </c>
      <c r="C40" s="39">
        <f t="shared" ref="C40:M40" si="2">SUM(C36:C39)</f>
        <v>96</v>
      </c>
      <c r="D40" s="39">
        <f t="shared" si="2"/>
        <v>10000000</v>
      </c>
      <c r="E40" s="39">
        <f t="shared" si="2"/>
        <v>416666.66666666663</v>
      </c>
      <c r="F40" s="39">
        <f t="shared" si="2"/>
        <v>0</v>
      </c>
      <c r="G40" s="39">
        <f t="shared" si="2"/>
        <v>0</v>
      </c>
      <c r="H40" s="39">
        <f t="shared" si="2"/>
        <v>0</v>
      </c>
      <c r="I40" s="39">
        <f t="shared" si="2"/>
        <v>2000000</v>
      </c>
      <c r="J40" s="39">
        <f t="shared" si="2"/>
        <v>0</v>
      </c>
      <c r="K40" s="39">
        <f t="shared" si="2"/>
        <v>12000000</v>
      </c>
      <c r="L40" s="39">
        <f t="shared" si="2"/>
        <v>0</v>
      </c>
      <c r="M40" s="39">
        <f t="shared" si="2"/>
        <v>12000000</v>
      </c>
      <c r="N40" s="55"/>
    </row>
    <row r="41" spans="1:14">
      <c r="A41" s="45"/>
      <c r="B41" s="46"/>
      <c r="C41" s="45"/>
      <c r="D41" s="47"/>
      <c r="E41" s="47"/>
      <c r="F41" s="45"/>
      <c r="G41" s="45"/>
      <c r="H41" s="47"/>
      <c r="I41" s="46"/>
      <c r="J41" s="46"/>
      <c r="K41" s="47"/>
      <c r="L41" s="46"/>
      <c r="M41" s="56"/>
      <c r="N41" s="57"/>
    </row>
    <row r="42" spans="1:14">
      <c r="A42" s="45"/>
      <c r="B42" s="46">
        <f>3000000*0.75</f>
        <v>2250000</v>
      </c>
      <c r="C42" s="45"/>
      <c r="D42" s="47"/>
      <c r="E42" s="47"/>
      <c r="F42" s="45"/>
      <c r="G42" s="45"/>
      <c r="H42" s="47"/>
      <c r="I42" s="46"/>
      <c r="J42" s="46"/>
      <c r="K42" s="47"/>
      <c r="L42" s="46"/>
      <c r="M42" s="56">
        <f>M40+M26+M11</f>
        <v>38750000</v>
      </c>
      <c r="N42" s="57"/>
    </row>
    <row r="43" spans="1:14">
      <c r="A43" s="45"/>
      <c r="B43" s="46"/>
      <c r="C43" s="45"/>
      <c r="D43" s="47"/>
      <c r="E43" s="47"/>
      <c r="F43" s="45"/>
      <c r="G43" s="45"/>
      <c r="H43" s="47"/>
      <c r="I43" s="46"/>
      <c r="J43" s="46"/>
      <c r="K43" s="47"/>
      <c r="L43" s="46"/>
      <c r="M43" s="56"/>
      <c r="N43" s="57"/>
    </row>
    <row r="44" spans="1:14">
      <c r="A44" s="45"/>
      <c r="B44" s="46"/>
      <c r="C44" s="45"/>
      <c r="D44" s="47"/>
      <c r="E44" s="47"/>
      <c r="F44" s="45"/>
      <c r="G44" s="45"/>
      <c r="H44" s="47"/>
      <c r="I44" s="46"/>
      <c r="J44" s="46"/>
      <c r="K44" s="47"/>
      <c r="L44" s="46"/>
      <c r="M44" s="56"/>
      <c r="N44" s="57"/>
    </row>
    <row r="45" spans="1:14" s="44" customFormat="1" ht="18.75">
      <c r="A45" s="105" t="s">
        <v>320</v>
      </c>
      <c r="B45" s="105"/>
      <c r="C45" s="105"/>
      <c r="D45" s="105"/>
      <c r="E45" s="105"/>
      <c r="F45" s="105"/>
      <c r="G45" s="105"/>
      <c r="H45" s="105"/>
      <c r="I45" s="105"/>
      <c r="M45" s="51"/>
      <c r="N45" s="51"/>
    </row>
    <row r="46" spans="1:14" s="44" customFormat="1" ht="18.75">
      <c r="A46" s="44" t="s">
        <v>321</v>
      </c>
      <c r="M46" s="51"/>
      <c r="N46" s="51"/>
    </row>
    <row r="47" spans="1:14" s="44" customFormat="1" ht="18.75">
      <c r="M47" s="51"/>
      <c r="N47" s="51"/>
    </row>
    <row r="48" spans="1:14" s="44" customFormat="1" ht="18.75">
      <c r="A48" s="102" t="s">
        <v>322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</row>
    <row r="49" spans="1:14">
      <c r="A49" s="103" t="s">
        <v>339</v>
      </c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</row>
    <row r="50" spans="1:14" ht="61.5" customHeight="1">
      <c r="A50" s="61" t="s">
        <v>316</v>
      </c>
      <c r="B50" s="62" t="s">
        <v>317</v>
      </c>
      <c r="C50" s="63" t="s">
        <v>323</v>
      </c>
      <c r="D50" s="61" t="s">
        <v>326</v>
      </c>
      <c r="E50" s="61"/>
      <c r="F50" s="48" t="s">
        <v>324</v>
      </c>
      <c r="G50" s="48" t="s">
        <v>325</v>
      </c>
      <c r="H50" s="61" t="s">
        <v>326</v>
      </c>
      <c r="I50" s="62" t="s">
        <v>318</v>
      </c>
      <c r="J50" s="62" t="s">
        <v>319</v>
      </c>
      <c r="K50" s="61" t="s">
        <v>327</v>
      </c>
      <c r="L50" s="64" t="s">
        <v>87</v>
      </c>
      <c r="M50" s="64" t="s">
        <v>328</v>
      </c>
      <c r="N50" s="65" t="s">
        <v>329</v>
      </c>
    </row>
    <row r="51" spans="1:14">
      <c r="A51" s="34" t="s">
        <v>368</v>
      </c>
      <c r="B51" s="35">
        <v>3000000</v>
      </c>
      <c r="C51" s="34">
        <v>24</v>
      </c>
      <c r="D51" s="36">
        <f>B51*C51/24</f>
        <v>3000000</v>
      </c>
      <c r="E51" s="36">
        <f>B51/C51</f>
        <v>125000</v>
      </c>
      <c r="F51" s="34"/>
      <c r="G51" s="34"/>
      <c r="H51" s="36">
        <f>ROUND(B51/C51*F51/8*1.5,-3)</f>
        <v>0</v>
      </c>
      <c r="I51" s="35">
        <v>500000</v>
      </c>
      <c r="J51" s="35"/>
      <c r="K51" s="36">
        <f>ROUND(D51+H51+I51,-3)+J51</f>
        <v>3500000</v>
      </c>
      <c r="L51" s="50"/>
      <c r="M51" s="52">
        <f>K51</f>
        <v>3500000</v>
      </c>
      <c r="N51" s="55"/>
    </row>
    <row r="52" spans="1:14">
      <c r="A52" s="34" t="s">
        <v>369</v>
      </c>
      <c r="B52" s="35">
        <v>2000000</v>
      </c>
      <c r="C52" s="34">
        <v>24</v>
      </c>
      <c r="D52" s="36">
        <f>B52*C52/24</f>
        <v>2000000</v>
      </c>
      <c r="E52" s="36">
        <f>B52/C52</f>
        <v>83333.333333333328</v>
      </c>
      <c r="F52" s="34">
        <v>0</v>
      </c>
      <c r="G52" s="34"/>
      <c r="H52" s="35">
        <v>0</v>
      </c>
      <c r="I52" s="35">
        <v>500000</v>
      </c>
      <c r="J52" s="35"/>
      <c r="K52" s="36">
        <f>ROUND(D52+H52+I52,-3)+J52</f>
        <v>2500000</v>
      </c>
      <c r="L52" s="50"/>
      <c r="M52" s="52">
        <f>K52</f>
        <v>2500000</v>
      </c>
      <c r="N52" s="55"/>
    </row>
    <row r="53" spans="1:14">
      <c r="A53" s="34" t="s">
        <v>370</v>
      </c>
      <c r="B53" s="35">
        <v>2000000</v>
      </c>
      <c r="C53" s="34">
        <v>24</v>
      </c>
      <c r="D53" s="36">
        <f>B53*C53/24</f>
        <v>2000000</v>
      </c>
      <c r="E53" s="36">
        <f>B53/C53</f>
        <v>83333.333333333328</v>
      </c>
      <c r="F53" s="34"/>
      <c r="G53" s="34"/>
      <c r="H53" s="35"/>
      <c r="I53" s="35">
        <v>500000</v>
      </c>
      <c r="J53" s="35"/>
      <c r="K53" s="36">
        <f>D53+I53+J53</f>
        <v>2500000</v>
      </c>
      <c r="L53" s="50"/>
      <c r="M53" s="52">
        <f>K53</f>
        <v>2500000</v>
      </c>
      <c r="N53" s="55"/>
    </row>
    <row r="54" spans="1:14">
      <c r="A54" s="34" t="s">
        <v>371</v>
      </c>
      <c r="B54" s="35">
        <v>3000000</v>
      </c>
      <c r="C54" s="34">
        <v>24</v>
      </c>
      <c r="D54" s="50">
        <f>B54*C54/24</f>
        <v>3000000</v>
      </c>
      <c r="E54" s="50">
        <f>B54/C54</f>
        <v>125000</v>
      </c>
      <c r="F54" s="34"/>
      <c r="G54" s="34"/>
      <c r="H54" s="35"/>
      <c r="I54" s="35">
        <v>500000</v>
      </c>
      <c r="J54" s="35"/>
      <c r="K54" s="50">
        <f>D54+I54+J54</f>
        <v>3500000</v>
      </c>
      <c r="L54" s="50"/>
      <c r="M54" s="52">
        <f>K54</f>
        <v>3500000</v>
      </c>
      <c r="N54" s="55"/>
    </row>
    <row r="55" spans="1:14">
      <c r="A55" s="38" t="s">
        <v>48</v>
      </c>
      <c r="B55" s="39">
        <f>SUM(B51:B54)</f>
        <v>10000000</v>
      </c>
      <c r="C55" s="39">
        <f t="shared" ref="C55:M55" si="3">SUM(C51:C54)</f>
        <v>96</v>
      </c>
      <c r="D55" s="39">
        <f t="shared" si="3"/>
        <v>10000000</v>
      </c>
      <c r="E55" s="39">
        <f t="shared" si="3"/>
        <v>416666.66666666663</v>
      </c>
      <c r="F55" s="39">
        <f t="shared" si="3"/>
        <v>0</v>
      </c>
      <c r="G55" s="39">
        <f t="shared" si="3"/>
        <v>0</v>
      </c>
      <c r="H55" s="39">
        <f t="shared" si="3"/>
        <v>0</v>
      </c>
      <c r="I55" s="39">
        <f t="shared" si="3"/>
        <v>2000000</v>
      </c>
      <c r="J55" s="39">
        <f t="shared" si="3"/>
        <v>0</v>
      </c>
      <c r="K55" s="39">
        <f t="shared" si="3"/>
        <v>12000000</v>
      </c>
      <c r="L55" s="39">
        <f t="shared" si="3"/>
        <v>0</v>
      </c>
      <c r="M55" s="39">
        <f t="shared" si="3"/>
        <v>12000000</v>
      </c>
      <c r="N55" s="55"/>
    </row>
    <row r="56" spans="1:14">
      <c r="A56" s="45"/>
      <c r="B56" s="46"/>
      <c r="C56" s="45"/>
      <c r="D56" s="58"/>
      <c r="E56" s="58"/>
      <c r="F56" s="45"/>
      <c r="G56" s="45"/>
      <c r="H56" s="47"/>
      <c r="I56" s="46"/>
      <c r="J56" s="46"/>
      <c r="K56" s="47"/>
      <c r="L56" s="47"/>
      <c r="M56" s="56"/>
      <c r="N56" s="57"/>
    </row>
    <row r="57" spans="1:14">
      <c r="A57" s="45"/>
      <c r="B57" s="46"/>
      <c r="C57" s="45"/>
      <c r="D57" s="58"/>
      <c r="E57" s="58"/>
      <c r="F57" s="45"/>
      <c r="G57" s="45"/>
      <c r="H57" s="47"/>
      <c r="I57" s="46"/>
      <c r="J57" s="46"/>
      <c r="K57" s="47"/>
      <c r="L57" s="47"/>
      <c r="M57" s="56"/>
      <c r="N57" s="57"/>
    </row>
    <row r="58" spans="1:14">
      <c r="A58" s="45"/>
      <c r="B58" s="46"/>
      <c r="C58" s="45"/>
      <c r="D58" s="58"/>
      <c r="E58" s="58"/>
      <c r="F58" s="45"/>
      <c r="G58" s="45"/>
      <c r="H58" s="47"/>
      <c r="I58" s="46"/>
      <c r="J58" s="46"/>
      <c r="K58" s="47"/>
      <c r="L58" s="47"/>
      <c r="M58" s="56"/>
      <c r="N58" s="57"/>
    </row>
    <row r="59" spans="1:14">
      <c r="A59" s="45"/>
      <c r="B59" s="46"/>
      <c r="C59" s="45"/>
      <c r="D59" s="58"/>
      <c r="E59" s="58"/>
      <c r="F59" s="45"/>
      <c r="G59" s="45"/>
      <c r="H59" s="47"/>
      <c r="I59" s="46"/>
      <c r="J59" s="46"/>
      <c r="K59" s="47"/>
      <c r="L59" s="47"/>
      <c r="M59" s="56"/>
      <c r="N59" s="57"/>
    </row>
    <row r="60" spans="1:14">
      <c r="A60" s="45"/>
      <c r="B60" s="46"/>
      <c r="C60" s="45"/>
      <c r="D60" s="58"/>
      <c r="E60" s="58"/>
      <c r="F60" s="45"/>
      <c r="G60" s="45"/>
      <c r="H60" s="47"/>
      <c r="I60" s="46"/>
      <c r="J60" s="46"/>
      <c r="K60" s="47"/>
      <c r="L60" s="47"/>
      <c r="M60" s="56"/>
      <c r="N60" s="57"/>
    </row>
    <row r="61" spans="1:14">
      <c r="A61" s="45"/>
      <c r="B61" s="46"/>
      <c r="C61" s="45"/>
      <c r="D61" s="58"/>
      <c r="E61" s="58"/>
      <c r="F61" s="45"/>
      <c r="G61" s="45"/>
      <c r="H61" s="47"/>
      <c r="I61" s="46"/>
      <c r="J61" s="46"/>
      <c r="K61" s="47"/>
      <c r="L61" s="47"/>
      <c r="M61" s="56"/>
      <c r="N61" s="57"/>
    </row>
    <row r="62" spans="1:14" s="44" customFormat="1" ht="18.75">
      <c r="A62" s="105" t="s">
        <v>320</v>
      </c>
      <c r="B62" s="105"/>
      <c r="C62" s="105"/>
      <c r="D62" s="105"/>
      <c r="E62" s="105"/>
      <c r="F62" s="105"/>
      <c r="G62" s="105"/>
      <c r="H62" s="105"/>
      <c r="I62" s="105"/>
      <c r="M62" s="51"/>
      <c r="N62" s="51"/>
    </row>
    <row r="63" spans="1:14" s="44" customFormat="1" ht="18.75">
      <c r="A63" s="44" t="s">
        <v>321</v>
      </c>
      <c r="K63" s="44">
        <f>18*3</f>
        <v>54</v>
      </c>
      <c r="M63" s="51"/>
      <c r="N63" s="51"/>
    </row>
    <row r="64" spans="1:14" s="44" customFormat="1" ht="18.75">
      <c r="M64" s="51"/>
      <c r="N64" s="51"/>
    </row>
    <row r="65" spans="1:14" s="44" customFormat="1" ht="18.75">
      <c r="A65" s="102" t="s">
        <v>322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51"/>
    </row>
    <row r="66" spans="1:14">
      <c r="A66" s="103" t="s">
        <v>338</v>
      </c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</row>
    <row r="67" spans="1:14" ht="61.5" customHeight="1">
      <c r="A67" s="61" t="s">
        <v>316</v>
      </c>
      <c r="B67" s="62" t="s">
        <v>317</v>
      </c>
      <c r="C67" s="63" t="s">
        <v>323</v>
      </c>
      <c r="D67" s="61" t="s">
        <v>326</v>
      </c>
      <c r="E67" s="61"/>
      <c r="F67" s="48" t="s">
        <v>324</v>
      </c>
      <c r="G67" s="48" t="s">
        <v>325</v>
      </c>
      <c r="H67" s="61" t="s">
        <v>326</v>
      </c>
      <c r="I67" s="62" t="s">
        <v>318</v>
      </c>
      <c r="J67" s="62" t="s">
        <v>319</v>
      </c>
      <c r="K67" s="61" t="s">
        <v>327</v>
      </c>
      <c r="L67" s="64" t="s">
        <v>87</v>
      </c>
      <c r="M67" s="64" t="s">
        <v>328</v>
      </c>
      <c r="N67" s="65" t="s">
        <v>329</v>
      </c>
    </row>
    <row r="68" spans="1:14">
      <c r="A68" s="34" t="s">
        <v>368</v>
      </c>
      <c r="B68" s="35">
        <v>3000000</v>
      </c>
      <c r="C68" s="34">
        <v>24</v>
      </c>
      <c r="D68" s="36">
        <f>B68*C68/24</f>
        <v>3000000</v>
      </c>
      <c r="E68" s="36">
        <f>B68/C68</f>
        <v>125000</v>
      </c>
      <c r="F68" s="34"/>
      <c r="G68" s="34"/>
      <c r="H68" s="36">
        <f>ROUND(B68/C68*F68/8*1.5,-3)</f>
        <v>0</v>
      </c>
      <c r="I68" s="35">
        <v>500000</v>
      </c>
      <c r="J68" s="35"/>
      <c r="K68" s="36">
        <f>ROUND(D68+H68+I68,-3)</f>
        <v>3500000</v>
      </c>
      <c r="L68" s="50"/>
      <c r="M68" s="52">
        <f>K68</f>
        <v>3500000</v>
      </c>
      <c r="N68" s="55"/>
    </row>
    <row r="69" spans="1:14">
      <c r="A69" s="34" t="s">
        <v>369</v>
      </c>
      <c r="B69" s="35">
        <v>2000000</v>
      </c>
      <c r="C69" s="34">
        <v>24</v>
      </c>
      <c r="D69" s="36">
        <f>B69*C69/24</f>
        <v>2000000</v>
      </c>
      <c r="E69" s="36">
        <f>B69/C69</f>
        <v>83333.333333333328</v>
      </c>
      <c r="F69" s="34">
        <v>0</v>
      </c>
      <c r="G69" s="34"/>
      <c r="H69" s="35">
        <v>0</v>
      </c>
      <c r="I69" s="35">
        <v>500000</v>
      </c>
      <c r="J69" s="35"/>
      <c r="K69" s="36">
        <f>D69+I69+J69</f>
        <v>2500000</v>
      </c>
      <c r="L69" s="50"/>
      <c r="M69" s="52">
        <f>K69</f>
        <v>2500000</v>
      </c>
      <c r="N69" s="55"/>
    </row>
    <row r="70" spans="1:14">
      <c r="A70" s="34" t="s">
        <v>370</v>
      </c>
      <c r="B70" s="35">
        <v>2000000</v>
      </c>
      <c r="C70" s="34">
        <v>24</v>
      </c>
      <c r="D70" s="36">
        <f>B70*C70/24</f>
        <v>2000000</v>
      </c>
      <c r="E70" s="36">
        <f>B70/C70</f>
        <v>83333.333333333328</v>
      </c>
      <c r="F70" s="34"/>
      <c r="G70" s="34"/>
      <c r="H70" s="35"/>
      <c r="I70" s="35">
        <v>500000</v>
      </c>
      <c r="J70" s="35"/>
      <c r="K70" s="36">
        <f>D70+I70+J70</f>
        <v>2500000</v>
      </c>
      <c r="L70" s="50"/>
      <c r="M70" s="52">
        <f>K70</f>
        <v>2500000</v>
      </c>
      <c r="N70" s="55"/>
    </row>
    <row r="71" spans="1:14">
      <c r="A71" s="34" t="s">
        <v>371</v>
      </c>
      <c r="B71" s="35">
        <v>3000000</v>
      </c>
      <c r="C71" s="34">
        <v>24</v>
      </c>
      <c r="D71" s="50">
        <f>B71*C71/24</f>
        <v>3000000</v>
      </c>
      <c r="E71" s="36"/>
      <c r="F71" s="34"/>
      <c r="G71" s="34"/>
      <c r="H71" s="35"/>
      <c r="I71" s="35">
        <v>500000</v>
      </c>
      <c r="J71" s="35"/>
      <c r="K71" s="50">
        <f>D71+I71+J71</f>
        <v>3500000</v>
      </c>
      <c r="L71" s="50"/>
      <c r="M71" s="52">
        <f>K71</f>
        <v>3500000</v>
      </c>
      <c r="N71" s="55"/>
    </row>
    <row r="72" spans="1:14">
      <c r="A72" s="38" t="s">
        <v>48</v>
      </c>
      <c r="B72" s="39">
        <f>SUM(B68:B71)</f>
        <v>10000000</v>
      </c>
      <c r="C72" s="39">
        <f t="shared" ref="C72:M72" si="4">SUM(C68:C71)</f>
        <v>96</v>
      </c>
      <c r="D72" s="39">
        <f t="shared" si="4"/>
        <v>10000000</v>
      </c>
      <c r="E72" s="39">
        <f t="shared" si="4"/>
        <v>291666.66666666663</v>
      </c>
      <c r="F72" s="39">
        <f t="shared" si="4"/>
        <v>0</v>
      </c>
      <c r="G72" s="39">
        <f t="shared" si="4"/>
        <v>0</v>
      </c>
      <c r="H72" s="39">
        <f t="shared" si="4"/>
        <v>0</v>
      </c>
      <c r="I72" s="39">
        <f t="shared" si="4"/>
        <v>2000000</v>
      </c>
      <c r="J72" s="39">
        <f t="shared" si="4"/>
        <v>0</v>
      </c>
      <c r="K72" s="39">
        <f t="shared" si="4"/>
        <v>12000000</v>
      </c>
      <c r="L72" s="39">
        <f t="shared" si="4"/>
        <v>0</v>
      </c>
      <c r="M72" s="39">
        <f t="shared" si="4"/>
        <v>12000000</v>
      </c>
      <c r="N72" s="55"/>
    </row>
    <row r="73" spans="1:14">
      <c r="A73" s="45"/>
      <c r="B73" s="46"/>
      <c r="C73" s="45"/>
      <c r="D73" s="58"/>
      <c r="E73" s="58"/>
      <c r="F73" s="45"/>
      <c r="G73" s="45"/>
      <c r="H73" s="47"/>
      <c r="I73" s="46"/>
      <c r="J73" s="46"/>
      <c r="K73" s="47"/>
      <c r="L73" s="47"/>
      <c r="M73" s="56"/>
      <c r="N73" s="57"/>
    </row>
    <row r="74" spans="1:14" s="44" customFormat="1" ht="18.75">
      <c r="A74" s="105" t="s">
        <v>320</v>
      </c>
      <c r="B74" s="105"/>
      <c r="C74" s="105"/>
      <c r="D74" s="105"/>
      <c r="E74" s="105"/>
      <c r="F74" s="105"/>
      <c r="G74" s="105"/>
      <c r="H74" s="105"/>
      <c r="I74" s="105"/>
      <c r="M74" s="51"/>
      <c r="N74" s="51"/>
    </row>
    <row r="75" spans="1:14" s="44" customFormat="1" ht="18.75">
      <c r="A75" s="44" t="s">
        <v>321</v>
      </c>
      <c r="M75" s="51"/>
      <c r="N75" s="51"/>
    </row>
    <row r="76" spans="1:14" s="44" customFormat="1" ht="18.75">
      <c r="M76" s="51"/>
      <c r="N76" s="51"/>
    </row>
    <row r="77" spans="1:14" s="44" customFormat="1" ht="18.75">
      <c r="A77" s="102" t="s">
        <v>322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</row>
    <row r="78" spans="1:14">
      <c r="A78" s="103" t="s">
        <v>337</v>
      </c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</row>
    <row r="79" spans="1:14" ht="61.5" customHeight="1">
      <c r="A79" s="61" t="s">
        <v>316</v>
      </c>
      <c r="B79" s="62" t="s">
        <v>317</v>
      </c>
      <c r="C79" s="63" t="s">
        <v>323</v>
      </c>
      <c r="D79" s="61" t="s">
        <v>326</v>
      </c>
      <c r="E79" s="61"/>
      <c r="F79" s="48" t="s">
        <v>324</v>
      </c>
      <c r="G79" s="48" t="s">
        <v>325</v>
      </c>
      <c r="H79" s="61" t="s">
        <v>326</v>
      </c>
      <c r="I79" s="62" t="s">
        <v>318</v>
      </c>
      <c r="J79" s="62" t="s">
        <v>319</v>
      </c>
      <c r="K79" s="61" t="s">
        <v>327</v>
      </c>
      <c r="L79" s="64" t="s">
        <v>87</v>
      </c>
      <c r="M79" s="64" t="s">
        <v>328</v>
      </c>
      <c r="N79" s="65" t="s">
        <v>329</v>
      </c>
    </row>
    <row r="80" spans="1:14">
      <c r="A80" s="34" t="s">
        <v>368</v>
      </c>
      <c r="B80" s="35">
        <v>3000000</v>
      </c>
      <c r="C80" s="34">
        <v>24</v>
      </c>
      <c r="D80" s="36">
        <f>B80*C80/24</f>
        <v>3000000</v>
      </c>
      <c r="E80" s="36">
        <f>B80/C80</f>
        <v>125000</v>
      </c>
      <c r="F80" s="34"/>
      <c r="G80" s="34">
        <v>0</v>
      </c>
      <c r="H80" s="35">
        <f>B80/C80*F80/8*1.5+B80/C80*G80/8*2</f>
        <v>0</v>
      </c>
      <c r="I80" s="35">
        <v>500000</v>
      </c>
      <c r="J80" s="35"/>
      <c r="K80" s="36">
        <f>ROUND(D80+H80+I80,-3)</f>
        <v>3500000</v>
      </c>
      <c r="L80" s="50"/>
      <c r="M80" s="52">
        <f>K80</f>
        <v>3500000</v>
      </c>
      <c r="N80" s="55"/>
    </row>
    <row r="81" spans="1:14">
      <c r="A81" s="34" t="s">
        <v>369</v>
      </c>
      <c r="B81" s="35">
        <v>2000000</v>
      </c>
      <c r="C81" s="34">
        <v>24</v>
      </c>
      <c r="D81" s="36">
        <f>B81*C81/24</f>
        <v>2000000</v>
      </c>
      <c r="E81" s="36">
        <f>B81/C81</f>
        <v>83333.333333333328</v>
      </c>
      <c r="F81" s="34">
        <v>0</v>
      </c>
      <c r="G81" s="34"/>
      <c r="H81" s="35"/>
      <c r="I81" s="35">
        <v>500000</v>
      </c>
      <c r="J81" s="35"/>
      <c r="K81" s="36">
        <f>ROUND(D81+H81+I81,-3)</f>
        <v>2500000</v>
      </c>
      <c r="L81" s="50"/>
      <c r="M81" s="52">
        <f>K81</f>
        <v>2500000</v>
      </c>
      <c r="N81" s="55"/>
    </row>
    <row r="82" spans="1:14">
      <c r="A82" s="34" t="s">
        <v>370</v>
      </c>
      <c r="B82" s="35">
        <v>2000000</v>
      </c>
      <c r="C82" s="34">
        <v>24</v>
      </c>
      <c r="D82" s="36">
        <f>B82*C82/24</f>
        <v>2000000</v>
      </c>
      <c r="E82" s="36">
        <f>B82/C82</f>
        <v>83333.333333333328</v>
      </c>
      <c r="F82" s="34"/>
      <c r="G82" s="34"/>
      <c r="H82" s="35"/>
      <c r="I82" s="35">
        <v>500000</v>
      </c>
      <c r="J82" s="35"/>
      <c r="K82" s="36">
        <f>D82+I82+J82</f>
        <v>2500000</v>
      </c>
      <c r="L82" s="50"/>
      <c r="M82" s="52">
        <f>K82</f>
        <v>2500000</v>
      </c>
      <c r="N82" s="55"/>
    </row>
    <row r="83" spans="1:14">
      <c r="A83" s="34" t="s">
        <v>371</v>
      </c>
      <c r="B83" s="35">
        <v>3000000</v>
      </c>
      <c r="C83" s="34">
        <v>24</v>
      </c>
      <c r="D83" s="50">
        <f>B83*C83/24</f>
        <v>3000000</v>
      </c>
      <c r="E83" s="50">
        <f>B83/C83</f>
        <v>125000</v>
      </c>
      <c r="F83" s="34"/>
      <c r="G83" s="34"/>
      <c r="H83" s="35"/>
      <c r="I83" s="35">
        <v>500000</v>
      </c>
      <c r="J83" s="35"/>
      <c r="K83" s="50">
        <f>D83+I83+J83</f>
        <v>3500000</v>
      </c>
      <c r="L83" s="50"/>
      <c r="M83" s="52">
        <f>K83</f>
        <v>3500000</v>
      </c>
      <c r="N83" s="55"/>
    </row>
    <row r="84" spans="1:14">
      <c r="A84" s="38" t="s">
        <v>48</v>
      </c>
      <c r="B84" s="39">
        <f>SUM(B80:B83)</f>
        <v>10000000</v>
      </c>
      <c r="C84" s="39">
        <f t="shared" ref="C84:M84" si="5">SUM(C80:C83)</f>
        <v>96</v>
      </c>
      <c r="D84" s="39">
        <f t="shared" si="5"/>
        <v>10000000</v>
      </c>
      <c r="E84" s="39">
        <f t="shared" si="5"/>
        <v>416666.66666666663</v>
      </c>
      <c r="F84" s="39">
        <f t="shared" si="5"/>
        <v>0</v>
      </c>
      <c r="G84" s="39">
        <f t="shared" si="5"/>
        <v>0</v>
      </c>
      <c r="H84" s="39">
        <f t="shared" si="5"/>
        <v>0</v>
      </c>
      <c r="I84" s="39">
        <f t="shared" si="5"/>
        <v>2000000</v>
      </c>
      <c r="J84" s="39">
        <f t="shared" si="5"/>
        <v>0</v>
      </c>
      <c r="K84" s="39">
        <f t="shared" si="5"/>
        <v>12000000</v>
      </c>
      <c r="L84" s="39">
        <f t="shared" si="5"/>
        <v>0</v>
      </c>
      <c r="M84" s="39">
        <f t="shared" si="5"/>
        <v>12000000</v>
      </c>
      <c r="N84" s="55"/>
    </row>
    <row r="85" spans="1:14">
      <c r="A85" s="45"/>
      <c r="B85" s="46"/>
      <c r="C85" s="45"/>
      <c r="D85" s="45"/>
      <c r="E85" s="45"/>
      <c r="F85" s="45"/>
      <c r="G85" s="45"/>
      <c r="H85" s="47"/>
      <c r="I85" s="47"/>
      <c r="J85" s="46"/>
      <c r="K85" s="47"/>
      <c r="L85" s="47"/>
      <c r="M85" s="56"/>
      <c r="N85" s="57"/>
    </row>
    <row r="86" spans="1:14">
      <c r="A86" s="45"/>
      <c r="B86" s="46"/>
      <c r="C86" s="45"/>
      <c r="D86" s="45"/>
      <c r="E86" s="45"/>
      <c r="F86" s="45"/>
      <c r="G86" s="45"/>
      <c r="H86" s="47"/>
      <c r="I86" s="47"/>
      <c r="J86" s="46"/>
      <c r="K86" s="47"/>
      <c r="L86" s="47"/>
      <c r="M86" s="56"/>
      <c r="N86" s="57"/>
    </row>
    <row r="87" spans="1:14">
      <c r="A87" s="45"/>
      <c r="B87" s="46"/>
      <c r="C87" s="45"/>
      <c r="D87" s="45"/>
      <c r="E87" s="45"/>
      <c r="F87" s="45"/>
      <c r="G87" s="45"/>
      <c r="H87" s="47"/>
      <c r="I87" s="47"/>
      <c r="J87" s="46"/>
      <c r="K87" s="47"/>
      <c r="L87" s="47"/>
      <c r="M87" s="56"/>
      <c r="N87" s="57"/>
    </row>
    <row r="88" spans="1:14" s="44" customFormat="1" ht="18.75">
      <c r="A88" s="105" t="s">
        <v>320</v>
      </c>
      <c r="B88" s="105"/>
      <c r="C88" s="105"/>
      <c r="D88" s="105"/>
      <c r="E88" s="105"/>
      <c r="F88" s="105"/>
      <c r="G88" s="105"/>
      <c r="H88" s="105"/>
      <c r="I88" s="105"/>
      <c r="M88" s="51"/>
      <c r="N88" s="51"/>
    </row>
    <row r="89" spans="1:14" s="44" customFormat="1" ht="18.75">
      <c r="A89" s="44" t="s">
        <v>321</v>
      </c>
      <c r="M89" s="51"/>
      <c r="N89" s="51"/>
    </row>
    <row r="90" spans="1:14" s="44" customFormat="1" ht="18.75">
      <c r="M90" s="51"/>
      <c r="N90" s="51"/>
    </row>
    <row r="91" spans="1:14" s="44" customFormat="1" ht="18.75">
      <c r="A91" s="102" t="s">
        <v>322</v>
      </c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1:14">
      <c r="A92" s="103" t="s">
        <v>336</v>
      </c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</row>
    <row r="93" spans="1:14" ht="61.5" customHeight="1">
      <c r="A93" s="61" t="s">
        <v>316</v>
      </c>
      <c r="B93" s="62" t="s">
        <v>317</v>
      </c>
      <c r="C93" s="63" t="s">
        <v>323</v>
      </c>
      <c r="D93" s="61" t="s">
        <v>326</v>
      </c>
      <c r="E93" s="61"/>
      <c r="F93" s="48" t="s">
        <v>324</v>
      </c>
      <c r="G93" s="48" t="s">
        <v>325</v>
      </c>
      <c r="H93" s="61" t="s">
        <v>326</v>
      </c>
      <c r="I93" s="62" t="s">
        <v>318</v>
      </c>
      <c r="J93" s="62" t="s">
        <v>319</v>
      </c>
      <c r="K93" s="61" t="s">
        <v>327</v>
      </c>
      <c r="L93" s="64" t="s">
        <v>87</v>
      </c>
      <c r="M93" s="64" t="s">
        <v>328</v>
      </c>
      <c r="N93" s="65" t="s">
        <v>329</v>
      </c>
    </row>
    <row r="94" spans="1:14">
      <c r="A94" s="34" t="s">
        <v>368</v>
      </c>
      <c r="B94" s="35">
        <v>3000000</v>
      </c>
      <c r="C94" s="34">
        <v>24</v>
      </c>
      <c r="D94" s="36">
        <f>B94*C94/24</f>
        <v>3000000</v>
      </c>
      <c r="E94" s="36">
        <f>B94/C94</f>
        <v>125000</v>
      </c>
      <c r="F94" s="34"/>
      <c r="G94" s="34">
        <v>0</v>
      </c>
      <c r="H94" s="35">
        <f>B94/C94*F94/8*1.5+B94/C94*G94/8*2</f>
        <v>0</v>
      </c>
      <c r="I94" s="35">
        <v>500000</v>
      </c>
      <c r="J94" s="35"/>
      <c r="K94" s="36">
        <f>ROUND(D94+H94+I94,-3)</f>
        <v>3500000</v>
      </c>
      <c r="L94" s="50"/>
      <c r="M94" s="52">
        <f>K94</f>
        <v>3500000</v>
      </c>
      <c r="N94" s="55"/>
    </row>
    <row r="95" spans="1:14">
      <c r="A95" s="34" t="s">
        <v>369</v>
      </c>
      <c r="B95" s="35">
        <v>2000000</v>
      </c>
      <c r="C95" s="34">
        <v>24</v>
      </c>
      <c r="D95" s="36">
        <f>B95*C95/24</f>
        <v>2000000</v>
      </c>
      <c r="E95" s="36">
        <f>B95/C95</f>
        <v>83333.333333333328</v>
      </c>
      <c r="F95" s="34">
        <v>0</v>
      </c>
      <c r="G95" s="34"/>
      <c r="H95" s="35"/>
      <c r="I95" s="35">
        <v>500000</v>
      </c>
      <c r="J95" s="35"/>
      <c r="K95" s="36">
        <f>ROUND(D95+H95+I95,-3)</f>
        <v>2500000</v>
      </c>
      <c r="L95" s="50"/>
      <c r="M95" s="52">
        <f>K95</f>
        <v>2500000</v>
      </c>
      <c r="N95" s="55"/>
    </row>
    <row r="96" spans="1:14">
      <c r="A96" s="34" t="s">
        <v>370</v>
      </c>
      <c r="B96" s="35">
        <v>2000000</v>
      </c>
      <c r="C96" s="34">
        <v>24</v>
      </c>
      <c r="D96" s="36">
        <f>B96*C96/24</f>
        <v>2000000</v>
      </c>
      <c r="E96" s="36">
        <f>B96/C96</f>
        <v>83333.333333333328</v>
      </c>
      <c r="F96" s="34"/>
      <c r="G96" s="34"/>
      <c r="H96" s="35"/>
      <c r="I96" s="35">
        <v>500000</v>
      </c>
      <c r="J96" s="35"/>
      <c r="K96" s="36">
        <f>D96+I96+J96</f>
        <v>2500000</v>
      </c>
      <c r="L96" s="50"/>
      <c r="M96" s="52">
        <f>K96</f>
        <v>2500000</v>
      </c>
      <c r="N96" s="55"/>
    </row>
    <row r="97" spans="1:14">
      <c r="A97" s="34" t="s">
        <v>371</v>
      </c>
      <c r="B97" s="35">
        <v>3000000</v>
      </c>
      <c r="C97" s="34">
        <v>24</v>
      </c>
      <c r="D97" s="50">
        <f>B97*C97/24</f>
        <v>3000000</v>
      </c>
      <c r="E97" s="50">
        <f>B97/C97</f>
        <v>125000</v>
      </c>
      <c r="F97" s="34"/>
      <c r="G97" s="34"/>
      <c r="H97" s="35"/>
      <c r="I97" s="35">
        <v>500000</v>
      </c>
      <c r="J97" s="35"/>
      <c r="K97" s="50">
        <f>D97+I97+J97</f>
        <v>3500000</v>
      </c>
      <c r="L97" s="50"/>
      <c r="M97" s="52">
        <f>K97</f>
        <v>3500000</v>
      </c>
      <c r="N97" s="55"/>
    </row>
    <row r="98" spans="1:14">
      <c r="A98" s="38" t="s">
        <v>48</v>
      </c>
      <c r="B98" s="39">
        <f>SUM(B94:B97)</f>
        <v>10000000</v>
      </c>
      <c r="C98" s="39">
        <f t="shared" ref="C98:M98" si="6">SUM(C94:C97)</f>
        <v>96</v>
      </c>
      <c r="D98" s="39">
        <f t="shared" si="6"/>
        <v>10000000</v>
      </c>
      <c r="E98" s="39">
        <f t="shared" si="6"/>
        <v>416666.66666666663</v>
      </c>
      <c r="F98" s="39">
        <f t="shared" si="6"/>
        <v>0</v>
      </c>
      <c r="G98" s="39">
        <f t="shared" si="6"/>
        <v>0</v>
      </c>
      <c r="H98" s="39">
        <f t="shared" si="6"/>
        <v>0</v>
      </c>
      <c r="I98" s="39">
        <f t="shared" si="6"/>
        <v>2000000</v>
      </c>
      <c r="J98" s="39">
        <f t="shared" si="6"/>
        <v>0</v>
      </c>
      <c r="K98" s="39">
        <f t="shared" si="6"/>
        <v>12000000</v>
      </c>
      <c r="L98" s="39">
        <f t="shared" si="6"/>
        <v>0</v>
      </c>
      <c r="M98" s="39">
        <f t="shared" si="6"/>
        <v>12000000</v>
      </c>
      <c r="N98" s="55"/>
    </row>
    <row r="99" spans="1:14">
      <c r="A99" s="45"/>
      <c r="B99" s="46"/>
      <c r="C99" s="45"/>
      <c r="D99" s="45"/>
      <c r="E99" s="45"/>
      <c r="F99" s="45"/>
      <c r="G99" s="45"/>
      <c r="H99" s="47"/>
      <c r="I99" s="46"/>
      <c r="J99" s="46"/>
      <c r="K99" s="47"/>
      <c r="L99" s="49"/>
      <c r="M99" s="56"/>
      <c r="N99" s="57"/>
    </row>
    <row r="100" spans="1:14">
      <c r="A100" s="45"/>
      <c r="B100" s="46"/>
      <c r="C100" s="45"/>
      <c r="D100" s="45"/>
      <c r="E100" s="45"/>
      <c r="F100" s="45"/>
      <c r="G100" s="45"/>
      <c r="H100" s="47"/>
      <c r="I100" s="46"/>
      <c r="J100" s="46"/>
      <c r="K100" s="47"/>
      <c r="L100" s="49"/>
      <c r="M100" s="56"/>
      <c r="N100" s="57"/>
    </row>
    <row r="101" spans="1:14" s="44" customFormat="1" ht="18.75">
      <c r="A101" s="105" t="s">
        <v>320</v>
      </c>
      <c r="B101" s="105"/>
      <c r="C101" s="105"/>
      <c r="D101" s="105"/>
      <c r="E101" s="105"/>
      <c r="F101" s="105"/>
      <c r="G101" s="105"/>
      <c r="H101" s="105"/>
      <c r="I101" s="105"/>
      <c r="M101" s="51"/>
      <c r="N101" s="51"/>
    </row>
    <row r="102" spans="1:14" s="44" customFormat="1" ht="18.75">
      <c r="A102" s="44" t="s">
        <v>321</v>
      </c>
      <c r="M102" s="51"/>
      <c r="N102" s="51"/>
    </row>
    <row r="103" spans="1:14" s="44" customFormat="1" ht="18.75">
      <c r="M103" s="51"/>
      <c r="N103" s="51"/>
    </row>
    <row r="104" spans="1:14" s="44" customFormat="1" ht="18.75">
      <c r="A104" s="102" t="s">
        <v>322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1:14">
      <c r="A105" s="103" t="s">
        <v>335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</row>
    <row r="106" spans="1:14" ht="61.5" customHeight="1">
      <c r="A106" s="61" t="s">
        <v>316</v>
      </c>
      <c r="B106" s="62" t="s">
        <v>317</v>
      </c>
      <c r="C106" s="63" t="s">
        <v>323</v>
      </c>
      <c r="D106" s="61" t="s">
        <v>326</v>
      </c>
      <c r="E106" s="61"/>
      <c r="F106" s="48" t="s">
        <v>324</v>
      </c>
      <c r="G106" s="48" t="s">
        <v>325</v>
      </c>
      <c r="H106" s="61" t="s">
        <v>326</v>
      </c>
      <c r="I106" s="62" t="s">
        <v>318</v>
      </c>
      <c r="J106" s="62" t="s">
        <v>319</v>
      </c>
      <c r="K106" s="61" t="s">
        <v>327</v>
      </c>
      <c r="L106" s="64" t="s">
        <v>87</v>
      </c>
      <c r="M106" s="64" t="s">
        <v>328</v>
      </c>
      <c r="N106" s="65" t="s">
        <v>329</v>
      </c>
    </row>
    <row r="107" spans="1:14">
      <c r="A107" s="34" t="s">
        <v>368</v>
      </c>
      <c r="B107" s="35">
        <v>3000000</v>
      </c>
      <c r="C107" s="34">
        <v>24</v>
      </c>
      <c r="D107" s="36">
        <f>B107*C107/24</f>
        <v>3000000</v>
      </c>
      <c r="E107" s="36">
        <f>B107/C107</f>
        <v>125000</v>
      </c>
      <c r="F107" s="34">
        <v>3.75</v>
      </c>
      <c r="G107" s="34">
        <v>0</v>
      </c>
      <c r="H107" s="35">
        <f>E107*F107*1.5</f>
        <v>703125</v>
      </c>
      <c r="I107" s="35">
        <v>500000</v>
      </c>
      <c r="J107" s="35"/>
      <c r="K107" s="36">
        <f>D107+H107+I107+J107</f>
        <v>4203125</v>
      </c>
      <c r="L107" s="50"/>
      <c r="M107" s="52">
        <f>K107</f>
        <v>4203125</v>
      </c>
      <c r="N107" s="55"/>
    </row>
    <row r="108" spans="1:14">
      <c r="A108" s="34" t="s">
        <v>369</v>
      </c>
      <c r="B108" s="35">
        <v>2000000</v>
      </c>
      <c r="C108" s="34">
        <v>24</v>
      </c>
      <c r="D108" s="36">
        <f>B108*C108/24</f>
        <v>2000000</v>
      </c>
      <c r="E108" s="36">
        <f>B108/C108</f>
        <v>83333.333333333328</v>
      </c>
      <c r="F108" s="34"/>
      <c r="G108" s="34"/>
      <c r="H108" s="35">
        <f>E108*F108*1.5</f>
        <v>0</v>
      </c>
      <c r="I108" s="35">
        <v>500000</v>
      </c>
      <c r="J108" s="35"/>
      <c r="K108" s="36">
        <f>D108+H108+I108+J108</f>
        <v>2500000</v>
      </c>
      <c r="L108" s="50"/>
      <c r="M108" s="52">
        <f>K108</f>
        <v>2500000</v>
      </c>
      <c r="N108" s="55"/>
    </row>
    <row r="109" spans="1:14">
      <c r="A109" s="34" t="s">
        <v>370</v>
      </c>
      <c r="B109" s="35">
        <v>2000000</v>
      </c>
      <c r="C109" s="34">
        <v>24</v>
      </c>
      <c r="D109" s="36">
        <f>B109*C109/24</f>
        <v>2000000</v>
      </c>
      <c r="E109" s="36">
        <f>B109/C109</f>
        <v>83333.333333333328</v>
      </c>
      <c r="F109" s="34"/>
      <c r="G109" s="34"/>
      <c r="H109" s="35">
        <f>E109*F109*1.5</f>
        <v>0</v>
      </c>
      <c r="I109" s="35">
        <v>500000</v>
      </c>
      <c r="J109" s="35"/>
      <c r="K109" s="36">
        <f>D109+H109+I109+J109</f>
        <v>2500000</v>
      </c>
      <c r="L109" s="50"/>
      <c r="M109" s="52">
        <f>K109</f>
        <v>2500000</v>
      </c>
      <c r="N109" s="55"/>
    </row>
    <row r="110" spans="1:14">
      <c r="A110" s="34" t="s">
        <v>371</v>
      </c>
      <c r="B110" s="35">
        <v>3000000</v>
      </c>
      <c r="C110" s="34">
        <v>24</v>
      </c>
      <c r="D110" s="50">
        <f>B110*C110/24</f>
        <v>3000000</v>
      </c>
      <c r="E110" s="50">
        <f>B110/C110</f>
        <v>125000</v>
      </c>
      <c r="F110" s="34">
        <v>3.75</v>
      </c>
      <c r="G110" s="34"/>
      <c r="H110" s="35">
        <f>E110*F110*1.5</f>
        <v>703125</v>
      </c>
      <c r="I110" s="35">
        <v>500000</v>
      </c>
      <c r="J110" s="35"/>
      <c r="K110" s="50">
        <f>D110+H110+I110+J110</f>
        <v>4203125</v>
      </c>
      <c r="L110" s="50"/>
      <c r="M110" s="52">
        <f>K110</f>
        <v>4203125</v>
      </c>
      <c r="N110" s="55"/>
    </row>
    <row r="111" spans="1:14">
      <c r="A111" s="38"/>
      <c r="B111" s="39">
        <f>SUM(B107:B110)</f>
        <v>10000000</v>
      </c>
      <c r="C111" s="39">
        <f t="shared" ref="C111:M111" si="7">SUM(C107:C110)</f>
        <v>96</v>
      </c>
      <c r="D111" s="39">
        <f t="shared" si="7"/>
        <v>10000000</v>
      </c>
      <c r="E111" s="39">
        <f t="shared" si="7"/>
        <v>416666.66666666663</v>
      </c>
      <c r="F111" s="39">
        <f t="shared" si="7"/>
        <v>7.5</v>
      </c>
      <c r="G111" s="39">
        <f t="shared" si="7"/>
        <v>0</v>
      </c>
      <c r="H111" s="39">
        <f t="shared" si="7"/>
        <v>1406250</v>
      </c>
      <c r="I111" s="39">
        <f t="shared" si="7"/>
        <v>2000000</v>
      </c>
      <c r="J111" s="39">
        <f t="shared" si="7"/>
        <v>0</v>
      </c>
      <c r="K111" s="39">
        <f t="shared" si="7"/>
        <v>13406250</v>
      </c>
      <c r="L111" s="39">
        <f t="shared" si="7"/>
        <v>0</v>
      </c>
      <c r="M111" s="39">
        <f t="shared" si="7"/>
        <v>13406250</v>
      </c>
      <c r="N111" s="55"/>
    </row>
    <row r="112" spans="1:14">
      <c r="A112" s="45"/>
      <c r="B112" s="46"/>
      <c r="C112" s="45"/>
      <c r="D112" s="45"/>
      <c r="E112" s="45"/>
      <c r="F112" s="45"/>
      <c r="G112" s="45"/>
      <c r="H112" s="47"/>
      <c r="I112" s="46"/>
      <c r="J112" s="46"/>
      <c r="K112" s="47"/>
      <c r="L112" s="47"/>
      <c r="M112" s="56"/>
      <c r="N112" s="57"/>
    </row>
    <row r="113" spans="1:14">
      <c r="A113" s="45"/>
      <c r="B113" s="46"/>
      <c r="C113" s="45"/>
      <c r="D113" s="45"/>
      <c r="E113" s="45"/>
      <c r="F113" s="45"/>
      <c r="G113" s="45"/>
      <c r="H113" s="47"/>
      <c r="I113" s="46"/>
      <c r="J113" s="46"/>
      <c r="K113" s="47"/>
      <c r="L113" s="47"/>
      <c r="M113" s="56"/>
      <c r="N113" s="57"/>
    </row>
    <row r="114" spans="1:14">
      <c r="A114" s="45"/>
      <c r="B114" s="46"/>
      <c r="C114" s="45"/>
      <c r="D114" s="45"/>
      <c r="E114" s="45"/>
      <c r="F114" s="45"/>
      <c r="G114" s="45"/>
      <c r="H114" s="47"/>
      <c r="I114" s="46"/>
      <c r="J114" s="46"/>
      <c r="K114" s="47"/>
      <c r="L114" s="47"/>
      <c r="M114" s="56"/>
      <c r="N114" s="57"/>
    </row>
    <row r="115" spans="1:14">
      <c r="A115" s="45"/>
      <c r="B115" s="46"/>
      <c r="C115" s="45"/>
      <c r="D115" s="45"/>
      <c r="E115" s="45"/>
      <c r="F115" s="45"/>
      <c r="G115" s="45"/>
      <c r="H115" s="47"/>
      <c r="I115" s="46"/>
      <c r="J115" s="46"/>
      <c r="K115" s="47"/>
      <c r="L115" s="47"/>
      <c r="M115" s="56"/>
      <c r="N115" s="57"/>
    </row>
    <row r="116" spans="1:14">
      <c r="A116" s="45"/>
      <c r="B116" s="46"/>
      <c r="C116" s="45"/>
      <c r="D116" s="45"/>
      <c r="E116" s="45"/>
      <c r="F116" s="45"/>
      <c r="G116" s="45"/>
      <c r="H116" s="47"/>
      <c r="I116" s="46"/>
      <c r="J116" s="46"/>
      <c r="K116" s="47"/>
      <c r="L116" s="47"/>
      <c r="M116" s="56"/>
      <c r="N116" s="57"/>
    </row>
    <row r="117" spans="1:14" s="44" customFormat="1" ht="18.75">
      <c r="A117" s="105" t="s">
        <v>320</v>
      </c>
      <c r="B117" s="105"/>
      <c r="C117" s="105"/>
      <c r="D117" s="105"/>
      <c r="E117" s="105"/>
      <c r="F117" s="105"/>
      <c r="G117" s="105"/>
      <c r="H117" s="105"/>
      <c r="I117" s="105"/>
      <c r="M117" s="51"/>
      <c r="N117" s="51"/>
    </row>
    <row r="118" spans="1:14" s="44" customFormat="1" ht="18.75">
      <c r="A118" s="44" t="s">
        <v>321</v>
      </c>
      <c r="M118" s="51"/>
      <c r="N118" s="51"/>
    </row>
    <row r="119" spans="1:14" s="44" customFormat="1" ht="18.75">
      <c r="M119" s="51"/>
      <c r="N119" s="51"/>
    </row>
    <row r="120" spans="1:14" s="44" customFormat="1" ht="18.75">
      <c r="A120" s="102" t="s">
        <v>322</v>
      </c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</row>
    <row r="121" spans="1:14">
      <c r="A121" s="103" t="s">
        <v>334</v>
      </c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</row>
    <row r="122" spans="1:14" ht="61.5" customHeight="1">
      <c r="A122" s="61" t="s">
        <v>316</v>
      </c>
      <c r="B122" s="62" t="s">
        <v>317</v>
      </c>
      <c r="C122" s="63" t="s">
        <v>323</v>
      </c>
      <c r="D122" s="61" t="s">
        <v>326</v>
      </c>
      <c r="E122" s="61"/>
      <c r="F122" s="48" t="s">
        <v>324</v>
      </c>
      <c r="G122" s="48" t="s">
        <v>325</v>
      </c>
      <c r="H122" s="61" t="s">
        <v>326</v>
      </c>
      <c r="I122" s="62" t="s">
        <v>318</v>
      </c>
      <c r="J122" s="62" t="s">
        <v>319</v>
      </c>
      <c r="K122" s="61" t="s">
        <v>327</v>
      </c>
      <c r="L122" s="64" t="s">
        <v>87</v>
      </c>
      <c r="M122" s="64" t="s">
        <v>328</v>
      </c>
      <c r="N122" s="65" t="s">
        <v>329</v>
      </c>
    </row>
    <row r="123" spans="1:14">
      <c r="A123" s="34" t="s">
        <v>368</v>
      </c>
      <c r="B123" s="35">
        <v>3000000</v>
      </c>
      <c r="C123" s="34">
        <v>24</v>
      </c>
      <c r="D123" s="36">
        <f>B123*C123/24</f>
        <v>3000000</v>
      </c>
      <c r="E123" s="36">
        <f>B123/C123</f>
        <v>125000</v>
      </c>
      <c r="F123" s="34">
        <v>2</v>
      </c>
      <c r="G123" s="34">
        <v>0</v>
      </c>
      <c r="H123" s="35">
        <f>E123*F123*1.5</f>
        <v>375000</v>
      </c>
      <c r="I123" s="68">
        <v>500000</v>
      </c>
      <c r="J123" s="35"/>
      <c r="K123" s="36">
        <f>D123+H123+I123+J123</f>
        <v>3875000</v>
      </c>
      <c r="L123" s="50"/>
      <c r="M123" s="52">
        <f>K123</f>
        <v>3875000</v>
      </c>
      <c r="N123" s="55"/>
    </row>
    <row r="124" spans="1:14">
      <c r="A124" s="34" t="s">
        <v>369</v>
      </c>
      <c r="B124" s="35">
        <v>2000000</v>
      </c>
      <c r="C124" s="34">
        <v>24</v>
      </c>
      <c r="D124" s="36">
        <f>B124*C124/24</f>
        <v>2000000</v>
      </c>
      <c r="E124" s="36">
        <f>B124/C124</f>
        <v>83333.333333333328</v>
      </c>
      <c r="F124" s="109">
        <v>2</v>
      </c>
      <c r="G124" s="34"/>
      <c r="H124" s="108">
        <f>E124*F124*1.5</f>
        <v>250000</v>
      </c>
      <c r="I124" s="35">
        <v>500000</v>
      </c>
      <c r="J124" s="35"/>
      <c r="K124" s="36">
        <f>D124+H124+I124+J124</f>
        <v>2750000</v>
      </c>
      <c r="L124" s="50"/>
      <c r="M124" s="52">
        <f>K124</f>
        <v>2750000</v>
      </c>
      <c r="N124" s="55"/>
    </row>
    <row r="125" spans="1:14">
      <c r="A125" s="34" t="s">
        <v>370</v>
      </c>
      <c r="B125" s="35">
        <v>2000000</v>
      </c>
      <c r="C125" s="34">
        <v>24</v>
      </c>
      <c r="D125" s="36">
        <f>B125*C125/24</f>
        <v>2000000</v>
      </c>
      <c r="E125" s="36">
        <f>B125/C125</f>
        <v>83333.333333333328</v>
      </c>
      <c r="F125" s="109">
        <v>2</v>
      </c>
      <c r="G125" s="34"/>
      <c r="H125" s="108">
        <f>E125*F125*1.5</f>
        <v>250000</v>
      </c>
      <c r="I125" s="35">
        <v>500000</v>
      </c>
      <c r="J125" s="35"/>
      <c r="K125" s="36">
        <f>D125+H125+I125+J125</f>
        <v>2750000</v>
      </c>
      <c r="L125" s="50"/>
      <c r="M125" s="52">
        <f>K125</f>
        <v>2750000</v>
      </c>
      <c r="N125" s="55"/>
    </row>
    <row r="126" spans="1:14">
      <c r="A126" s="34" t="s">
        <v>371</v>
      </c>
      <c r="B126" s="35">
        <v>3000000</v>
      </c>
      <c r="C126" s="34">
        <v>24</v>
      </c>
      <c r="D126" s="50">
        <f>B126*C126/24</f>
        <v>3000000</v>
      </c>
      <c r="E126" s="50">
        <f>B126/C126</f>
        <v>125000</v>
      </c>
      <c r="F126" s="34">
        <v>2</v>
      </c>
      <c r="G126" s="34"/>
      <c r="H126" s="35">
        <f>E126*F126*1.5</f>
        <v>375000</v>
      </c>
      <c r="I126" s="35">
        <v>500000</v>
      </c>
      <c r="J126" s="35"/>
      <c r="K126" s="50">
        <f>D126+H126+I126+J126</f>
        <v>3875000</v>
      </c>
      <c r="L126" s="50"/>
      <c r="M126" s="52">
        <f>K126</f>
        <v>3875000</v>
      </c>
      <c r="N126" s="55"/>
    </row>
    <row r="127" spans="1:14">
      <c r="A127" s="38" t="s">
        <v>48</v>
      </c>
      <c r="B127" s="39">
        <f>SUM(B123:B126)</f>
        <v>10000000</v>
      </c>
      <c r="C127" s="39">
        <f t="shared" ref="C127:M127" si="8">SUM(C123:C126)</f>
        <v>96</v>
      </c>
      <c r="D127" s="39">
        <f t="shared" si="8"/>
        <v>10000000</v>
      </c>
      <c r="E127" s="39">
        <f t="shared" si="8"/>
        <v>416666.66666666663</v>
      </c>
      <c r="F127" s="39">
        <f t="shared" si="8"/>
        <v>8</v>
      </c>
      <c r="G127" s="39">
        <f t="shared" si="8"/>
        <v>0</v>
      </c>
      <c r="H127" s="39">
        <f t="shared" si="8"/>
        <v>1250000</v>
      </c>
      <c r="I127" s="39">
        <f t="shared" si="8"/>
        <v>2000000</v>
      </c>
      <c r="J127" s="39">
        <f t="shared" si="8"/>
        <v>0</v>
      </c>
      <c r="K127" s="39">
        <f t="shared" si="8"/>
        <v>13250000</v>
      </c>
      <c r="L127" s="39">
        <f t="shared" si="8"/>
        <v>0</v>
      </c>
      <c r="M127" s="39">
        <f t="shared" si="8"/>
        <v>13250000</v>
      </c>
      <c r="N127" s="55"/>
    </row>
    <row r="128" spans="1:14">
      <c r="A128" s="45"/>
      <c r="B128" s="46"/>
      <c r="C128" s="45"/>
      <c r="D128" s="45"/>
      <c r="E128" s="45"/>
      <c r="F128" s="45"/>
      <c r="G128" s="45"/>
      <c r="H128" s="47"/>
      <c r="I128" s="46"/>
      <c r="J128" s="46"/>
      <c r="K128" s="47"/>
      <c r="L128" s="47"/>
      <c r="M128" s="56"/>
      <c r="N128" s="57"/>
    </row>
    <row r="129" spans="1:14">
      <c r="A129" s="45"/>
      <c r="B129" s="46"/>
      <c r="C129" s="45"/>
      <c r="D129" s="45"/>
      <c r="E129" s="45"/>
      <c r="F129" s="45"/>
      <c r="G129" s="45"/>
      <c r="H129" s="47"/>
      <c r="I129" s="46"/>
      <c r="J129" s="46"/>
      <c r="K129" s="47"/>
      <c r="L129" s="47"/>
      <c r="M129" s="56">
        <f>M127+M111+M98</f>
        <v>38656250</v>
      </c>
      <c r="N129" s="57"/>
    </row>
    <row r="130" spans="1:14">
      <c r="A130" s="45"/>
      <c r="B130" s="46"/>
      <c r="C130" s="45"/>
      <c r="D130" s="45"/>
      <c r="E130" s="45"/>
      <c r="F130" s="45"/>
      <c r="G130" s="45"/>
      <c r="H130" s="47"/>
      <c r="I130" s="46"/>
      <c r="J130" s="46"/>
      <c r="K130" s="47"/>
      <c r="L130" s="47"/>
      <c r="M130" s="56"/>
      <c r="N130" s="57"/>
    </row>
    <row r="131" spans="1:14" ht="17.25" customHeight="1">
      <c r="A131" s="45"/>
      <c r="B131" s="46"/>
      <c r="C131" s="45"/>
      <c r="D131" s="45"/>
      <c r="E131" s="45"/>
      <c r="F131" s="45"/>
      <c r="G131" s="45"/>
      <c r="H131" s="47"/>
      <c r="I131" s="46"/>
      <c r="J131" s="46"/>
      <c r="K131" s="47"/>
      <c r="L131" s="47"/>
      <c r="M131" s="56"/>
      <c r="N131" s="57"/>
    </row>
    <row r="132" spans="1:14" s="44" customFormat="1" ht="18.75">
      <c r="A132" s="105" t="s">
        <v>320</v>
      </c>
      <c r="B132" s="105"/>
      <c r="C132" s="105"/>
      <c r="D132" s="105"/>
      <c r="E132" s="105"/>
      <c r="F132" s="105"/>
      <c r="G132" s="105"/>
      <c r="H132" s="105"/>
      <c r="I132" s="105"/>
      <c r="M132" s="51"/>
      <c r="N132" s="51"/>
    </row>
    <row r="133" spans="1:14" s="44" customFormat="1" ht="18.75">
      <c r="A133" s="44" t="s">
        <v>321</v>
      </c>
      <c r="M133" s="51"/>
      <c r="N133" s="51"/>
    </row>
    <row r="134" spans="1:14" s="44" customFormat="1" ht="18.75">
      <c r="M134" s="51"/>
      <c r="N134" s="51"/>
    </row>
    <row r="135" spans="1:14" s="44" customFormat="1" ht="18.75">
      <c r="A135" s="102" t="s">
        <v>322</v>
      </c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</row>
    <row r="136" spans="1:14">
      <c r="A136" s="103" t="s">
        <v>333</v>
      </c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</row>
    <row r="137" spans="1:14" ht="61.5" customHeight="1">
      <c r="A137" s="61" t="s">
        <v>316</v>
      </c>
      <c r="B137" s="62" t="s">
        <v>317</v>
      </c>
      <c r="C137" s="63" t="s">
        <v>323</v>
      </c>
      <c r="D137" s="61" t="s">
        <v>326</v>
      </c>
      <c r="E137" s="61"/>
      <c r="F137" s="48" t="s">
        <v>324</v>
      </c>
      <c r="G137" s="48" t="s">
        <v>325</v>
      </c>
      <c r="H137" s="61" t="s">
        <v>326</v>
      </c>
      <c r="I137" s="62" t="s">
        <v>318</v>
      </c>
      <c r="J137" s="62" t="s">
        <v>319</v>
      </c>
      <c r="K137" s="61" t="s">
        <v>327</v>
      </c>
      <c r="L137" s="64" t="s">
        <v>87</v>
      </c>
      <c r="M137" s="64" t="s">
        <v>328</v>
      </c>
      <c r="N137" s="65" t="s">
        <v>329</v>
      </c>
    </row>
    <row r="138" spans="1:14">
      <c r="A138" s="34" t="s">
        <v>368</v>
      </c>
      <c r="B138" s="35">
        <v>3000000</v>
      </c>
      <c r="C138" s="34">
        <v>24</v>
      </c>
      <c r="D138" s="36">
        <f>B138*C138/24</f>
        <v>3000000</v>
      </c>
      <c r="E138" s="36">
        <f>B138/C138</f>
        <v>125000</v>
      </c>
      <c r="F138" s="34">
        <v>0</v>
      </c>
      <c r="G138" s="34">
        <v>0</v>
      </c>
      <c r="H138" s="35">
        <f>B138/C138*F138/8*1.5+B138/C138*G138/8*2</f>
        <v>0</v>
      </c>
      <c r="I138" s="35">
        <v>500000</v>
      </c>
      <c r="J138" s="35"/>
      <c r="K138" s="36">
        <f>D138+I138+J138</f>
        <v>3500000</v>
      </c>
      <c r="L138" s="50"/>
      <c r="M138" s="52">
        <f>K138</f>
        <v>3500000</v>
      </c>
      <c r="N138" s="55"/>
    </row>
    <row r="139" spans="1:14">
      <c r="A139" s="34" t="s">
        <v>369</v>
      </c>
      <c r="B139" s="35">
        <v>2000000</v>
      </c>
      <c r="C139" s="34">
        <v>24</v>
      </c>
      <c r="D139" s="36">
        <f>B139*C139/24</f>
        <v>2000000</v>
      </c>
      <c r="E139" s="36">
        <f>B139/C139</f>
        <v>83333.333333333328</v>
      </c>
      <c r="F139" s="34">
        <v>0</v>
      </c>
      <c r="G139" s="34"/>
      <c r="H139" s="35"/>
      <c r="I139" s="35">
        <v>500000</v>
      </c>
      <c r="J139" s="35"/>
      <c r="K139" s="36">
        <f>D139+I139+J139</f>
        <v>2500000</v>
      </c>
      <c r="L139" s="50"/>
      <c r="M139" s="52">
        <f>K139</f>
        <v>2500000</v>
      </c>
      <c r="N139" s="55"/>
    </row>
    <row r="140" spans="1:14">
      <c r="A140" s="34" t="s">
        <v>370</v>
      </c>
      <c r="B140" s="35">
        <v>2000000</v>
      </c>
      <c r="C140" s="34">
        <v>24</v>
      </c>
      <c r="D140" s="36">
        <f>B140*C140/24</f>
        <v>2000000</v>
      </c>
      <c r="E140" s="36">
        <f>B140/C140</f>
        <v>83333.333333333328</v>
      </c>
      <c r="F140" s="34"/>
      <c r="G140" s="34"/>
      <c r="H140" s="35"/>
      <c r="I140" s="35">
        <v>500000</v>
      </c>
      <c r="J140" s="35"/>
      <c r="K140" s="36">
        <f>D140+I140+J140</f>
        <v>2500000</v>
      </c>
      <c r="L140" s="50"/>
      <c r="M140" s="52">
        <f>K140</f>
        <v>2500000</v>
      </c>
      <c r="N140" s="55"/>
    </row>
    <row r="141" spans="1:14">
      <c r="A141" s="34" t="s">
        <v>371</v>
      </c>
      <c r="B141" s="35">
        <v>3000000</v>
      </c>
      <c r="C141" s="34">
        <v>24</v>
      </c>
      <c r="D141" s="50">
        <f>B141*C141/24</f>
        <v>3000000</v>
      </c>
      <c r="E141" s="50">
        <f>B141/C141</f>
        <v>125000</v>
      </c>
      <c r="F141" s="34"/>
      <c r="G141" s="34"/>
      <c r="H141" s="35"/>
      <c r="I141" s="35">
        <v>500000</v>
      </c>
      <c r="J141" s="35"/>
      <c r="K141" s="50">
        <f>D141+I141+J141</f>
        <v>3500000</v>
      </c>
      <c r="L141" s="50"/>
      <c r="M141" s="52">
        <f>K141</f>
        <v>3500000</v>
      </c>
      <c r="N141" s="55"/>
    </row>
    <row r="142" spans="1:14">
      <c r="A142" s="38" t="s">
        <v>48</v>
      </c>
      <c r="B142" s="39">
        <f>SUM(B138:B141)</f>
        <v>10000000</v>
      </c>
      <c r="C142" s="39">
        <f t="shared" ref="C142:M142" si="9">SUM(C138:C141)</f>
        <v>96</v>
      </c>
      <c r="D142" s="39">
        <f t="shared" si="9"/>
        <v>10000000</v>
      </c>
      <c r="E142" s="39">
        <f t="shared" si="9"/>
        <v>416666.66666666663</v>
      </c>
      <c r="F142" s="39">
        <f t="shared" si="9"/>
        <v>0</v>
      </c>
      <c r="G142" s="39">
        <f t="shared" si="9"/>
        <v>0</v>
      </c>
      <c r="H142" s="39">
        <f t="shared" si="9"/>
        <v>0</v>
      </c>
      <c r="I142" s="39">
        <f t="shared" si="9"/>
        <v>2000000</v>
      </c>
      <c r="J142" s="39">
        <f t="shared" si="9"/>
        <v>0</v>
      </c>
      <c r="K142" s="39">
        <f t="shared" si="9"/>
        <v>12000000</v>
      </c>
      <c r="L142" s="39">
        <f t="shared" si="9"/>
        <v>0</v>
      </c>
      <c r="M142" s="39">
        <f t="shared" si="9"/>
        <v>12000000</v>
      </c>
      <c r="N142" s="55"/>
    </row>
    <row r="143" spans="1:14">
      <c r="A143" s="45"/>
      <c r="B143" s="46"/>
      <c r="C143" s="45"/>
      <c r="D143" s="45"/>
      <c r="E143" s="45"/>
      <c r="F143" s="45"/>
      <c r="G143" s="45"/>
      <c r="H143" s="47"/>
      <c r="I143" s="46"/>
      <c r="J143" s="46"/>
      <c r="K143" s="47"/>
      <c r="L143" s="47"/>
      <c r="M143" s="56"/>
      <c r="N143" s="57"/>
    </row>
    <row r="144" spans="1:14">
      <c r="A144" s="45"/>
      <c r="B144" s="46"/>
      <c r="C144" s="45"/>
      <c r="D144" s="45"/>
      <c r="E144" s="45"/>
      <c r="F144" s="45"/>
      <c r="G144" s="45"/>
      <c r="H144" s="47"/>
      <c r="I144" s="46">
        <f>4*24</f>
        <v>96</v>
      </c>
      <c r="J144" s="46">
        <f>I144/8</f>
        <v>12</v>
      </c>
      <c r="K144" s="47"/>
      <c r="L144" s="47"/>
      <c r="M144" s="56"/>
      <c r="N144" s="57"/>
    </row>
    <row r="145" spans="1:14" s="44" customFormat="1" ht="18.75">
      <c r="A145" s="105" t="s">
        <v>320</v>
      </c>
      <c r="B145" s="105"/>
      <c r="C145" s="105"/>
      <c r="D145" s="105"/>
      <c r="E145" s="105"/>
      <c r="F145" s="105"/>
      <c r="G145" s="105"/>
      <c r="H145" s="105"/>
      <c r="I145" s="105"/>
      <c r="M145" s="51"/>
      <c r="N145" s="51"/>
    </row>
    <row r="146" spans="1:14" s="44" customFormat="1" ht="18.75">
      <c r="A146" s="44" t="s">
        <v>321</v>
      </c>
      <c r="M146" s="51"/>
      <c r="N146" s="51"/>
    </row>
    <row r="147" spans="1:14" s="44" customFormat="1" ht="18.75">
      <c r="M147" s="51"/>
      <c r="N147" s="51"/>
    </row>
    <row r="148" spans="1:14" s="44" customFormat="1" ht="18.75">
      <c r="A148" s="102" t="s">
        <v>322</v>
      </c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</row>
    <row r="149" spans="1:14">
      <c r="A149" s="103" t="s">
        <v>332</v>
      </c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</row>
    <row r="150" spans="1:14" ht="61.5" customHeight="1">
      <c r="A150" s="61" t="s">
        <v>316</v>
      </c>
      <c r="B150" s="62" t="s">
        <v>317</v>
      </c>
      <c r="C150" s="63" t="s">
        <v>323</v>
      </c>
      <c r="D150" s="61" t="s">
        <v>326</v>
      </c>
      <c r="E150" s="61"/>
      <c r="F150" s="48" t="s">
        <v>324</v>
      </c>
      <c r="G150" s="48" t="s">
        <v>325</v>
      </c>
      <c r="H150" s="61" t="s">
        <v>326</v>
      </c>
      <c r="I150" s="62" t="s">
        <v>318</v>
      </c>
      <c r="J150" s="62" t="s">
        <v>319</v>
      </c>
      <c r="K150" s="61" t="s">
        <v>327</v>
      </c>
      <c r="L150" s="64" t="s">
        <v>87</v>
      </c>
      <c r="M150" s="64" t="s">
        <v>328</v>
      </c>
      <c r="N150" s="65" t="s">
        <v>329</v>
      </c>
    </row>
    <row r="151" spans="1:14">
      <c r="A151" s="34" t="s">
        <v>368</v>
      </c>
      <c r="B151" s="35">
        <v>3000000</v>
      </c>
      <c r="C151" s="34">
        <v>24</v>
      </c>
      <c r="D151" s="36">
        <f>B151*C151/24</f>
        <v>3000000</v>
      </c>
      <c r="E151" s="36">
        <f>B151/C151</f>
        <v>125000</v>
      </c>
      <c r="F151" s="34">
        <v>1</v>
      </c>
      <c r="G151" s="34">
        <v>1</v>
      </c>
      <c r="H151" s="35">
        <f>B151/C151*F151*1.5+B151/C151*G151*2</f>
        <v>437500</v>
      </c>
      <c r="I151" s="35">
        <v>500000</v>
      </c>
      <c r="J151" s="35">
        <v>1230000</v>
      </c>
      <c r="K151" s="36">
        <f>D151+H151+I151+J151</f>
        <v>5167500</v>
      </c>
      <c r="L151" s="50"/>
      <c r="M151" s="52">
        <f>K151</f>
        <v>5167500</v>
      </c>
      <c r="N151" s="55"/>
    </row>
    <row r="152" spans="1:14">
      <c r="A152" s="34" t="s">
        <v>369</v>
      </c>
      <c r="B152" s="35">
        <v>2000000</v>
      </c>
      <c r="C152" s="34">
        <v>24</v>
      </c>
      <c r="D152" s="36">
        <f>B152*C152/24</f>
        <v>2000000</v>
      </c>
      <c r="E152" s="36">
        <f>B152/C152</f>
        <v>83333.333333333328</v>
      </c>
      <c r="F152" s="34">
        <v>1</v>
      </c>
      <c r="G152" s="34">
        <v>1</v>
      </c>
      <c r="H152" s="35">
        <f>B152/C152*F152*1.5+B152/C152*G152*2</f>
        <v>291666.66666666663</v>
      </c>
      <c r="I152" s="35">
        <v>500000</v>
      </c>
      <c r="J152" s="35">
        <v>1230000</v>
      </c>
      <c r="K152" s="36">
        <f>D152+H152+I152+J152</f>
        <v>4021666.6666666665</v>
      </c>
      <c r="L152" s="50"/>
      <c r="M152" s="52">
        <f>K152</f>
        <v>4021666.6666666665</v>
      </c>
      <c r="N152" s="55"/>
    </row>
    <row r="153" spans="1:14">
      <c r="A153" s="34" t="s">
        <v>370</v>
      </c>
      <c r="B153" s="35">
        <v>2000000</v>
      </c>
      <c r="C153" s="34">
        <v>24</v>
      </c>
      <c r="D153" s="36">
        <f>B153*C153/24</f>
        <v>2000000</v>
      </c>
      <c r="E153" s="36">
        <f>B153/C153</f>
        <v>83333.333333333328</v>
      </c>
      <c r="F153" s="34"/>
      <c r="G153" s="34"/>
      <c r="H153" s="35">
        <f>B153/C153*F153*1.5+B153/C153*G153*2</f>
        <v>0</v>
      </c>
      <c r="I153" s="35">
        <v>500000</v>
      </c>
      <c r="J153" s="35"/>
      <c r="K153" s="36">
        <f>D153+H153+I153+J153</f>
        <v>2500000</v>
      </c>
      <c r="L153" s="50"/>
      <c r="M153" s="52">
        <f>K153</f>
        <v>2500000</v>
      </c>
      <c r="N153" s="55"/>
    </row>
    <row r="154" spans="1:14">
      <c r="A154" s="34" t="s">
        <v>371</v>
      </c>
      <c r="B154" s="35">
        <v>3000000</v>
      </c>
      <c r="C154" s="34">
        <v>24</v>
      </c>
      <c r="D154" s="50">
        <f>B154*C154/24</f>
        <v>3000000</v>
      </c>
      <c r="E154" s="50">
        <f>B154/C154</f>
        <v>125000</v>
      </c>
      <c r="F154" s="34">
        <v>1</v>
      </c>
      <c r="G154" s="34">
        <v>1</v>
      </c>
      <c r="H154" s="35">
        <f>B154/C154*F154*1.5+B154/C154*G154*2</f>
        <v>437500</v>
      </c>
      <c r="I154" s="35">
        <v>500000</v>
      </c>
      <c r="J154" s="35">
        <v>1230000</v>
      </c>
      <c r="K154" s="50">
        <f>D154+H154+I154+J154</f>
        <v>5167500</v>
      </c>
      <c r="L154" s="50"/>
      <c r="M154" s="52">
        <f>K154</f>
        <v>5167500</v>
      </c>
      <c r="N154" s="55"/>
    </row>
    <row r="155" spans="1:14">
      <c r="A155" s="38" t="s">
        <v>48</v>
      </c>
      <c r="B155" s="39">
        <f>SUM(B151:B154)</f>
        <v>10000000</v>
      </c>
      <c r="C155" s="39">
        <f t="shared" ref="C155:M155" si="10">SUM(C151:C154)</f>
        <v>96</v>
      </c>
      <c r="D155" s="39">
        <f t="shared" si="10"/>
        <v>10000000</v>
      </c>
      <c r="E155" s="39">
        <f t="shared" si="10"/>
        <v>416666.66666666663</v>
      </c>
      <c r="F155" s="39">
        <f t="shared" si="10"/>
        <v>3</v>
      </c>
      <c r="G155" s="39">
        <f t="shared" si="10"/>
        <v>3</v>
      </c>
      <c r="H155" s="39">
        <f t="shared" si="10"/>
        <v>1166666.6666666665</v>
      </c>
      <c r="I155" s="39">
        <f t="shared" si="10"/>
        <v>2000000</v>
      </c>
      <c r="J155" s="39">
        <f t="shared" si="10"/>
        <v>3690000</v>
      </c>
      <c r="K155" s="39">
        <f t="shared" si="10"/>
        <v>16856666.666666664</v>
      </c>
      <c r="L155" s="39">
        <f t="shared" si="10"/>
        <v>0</v>
      </c>
      <c r="M155" s="39">
        <f t="shared" si="10"/>
        <v>16856666.666666664</v>
      </c>
      <c r="N155" s="55"/>
    </row>
    <row r="156" spans="1:14">
      <c r="A156" s="45"/>
      <c r="B156" s="46"/>
      <c r="C156" s="45"/>
      <c r="D156" s="45"/>
      <c r="E156" s="45"/>
      <c r="F156" s="45"/>
      <c r="G156" s="45"/>
      <c r="H156" s="47"/>
      <c r="I156" s="46"/>
      <c r="J156" s="46" t="s">
        <v>352</v>
      </c>
      <c r="K156" s="47"/>
      <c r="L156" s="47"/>
      <c r="M156" s="56"/>
      <c r="N156" s="57"/>
    </row>
    <row r="157" spans="1:14">
      <c r="A157" s="45"/>
      <c r="B157" s="46"/>
      <c r="C157" s="45"/>
      <c r="D157" s="45"/>
      <c r="E157" s="45"/>
      <c r="F157" s="45"/>
      <c r="G157" s="45"/>
      <c r="H157" s="47"/>
      <c r="I157" s="46"/>
      <c r="J157" s="46"/>
      <c r="K157" s="47"/>
      <c r="L157" s="47"/>
      <c r="M157" s="56"/>
      <c r="N157" s="57"/>
    </row>
    <row r="158" spans="1:14">
      <c r="A158" s="45"/>
      <c r="B158" s="46"/>
      <c r="C158" s="45"/>
      <c r="D158" s="45"/>
      <c r="E158" s="45"/>
      <c r="F158" s="45"/>
      <c r="G158" s="45"/>
      <c r="H158" s="47"/>
      <c r="I158" s="46"/>
      <c r="J158" s="46"/>
      <c r="K158" s="47"/>
      <c r="L158" s="47"/>
      <c r="M158" s="56"/>
      <c r="N158" s="57"/>
    </row>
    <row r="159" spans="1:14">
      <c r="A159" s="45"/>
      <c r="B159" s="46"/>
      <c r="C159" s="45"/>
      <c r="D159" s="45"/>
      <c r="E159" s="45"/>
      <c r="F159" s="45"/>
      <c r="G159" s="45"/>
      <c r="H159" s="47"/>
      <c r="I159" s="46"/>
      <c r="J159" s="46"/>
      <c r="K159" s="47"/>
      <c r="L159" s="47"/>
      <c r="M159" s="56"/>
      <c r="N159" s="57"/>
    </row>
    <row r="160" spans="1:14">
      <c r="A160" s="45"/>
      <c r="B160" s="46"/>
      <c r="C160" s="45"/>
      <c r="D160" s="45"/>
      <c r="E160" s="45"/>
      <c r="F160" s="45"/>
      <c r="G160" s="45"/>
      <c r="H160" s="47"/>
      <c r="I160" s="46"/>
      <c r="J160" s="46"/>
      <c r="K160" s="47"/>
      <c r="L160" s="47"/>
      <c r="M160" s="56"/>
      <c r="N160" s="57"/>
    </row>
    <row r="161" spans="1:14" s="44" customFormat="1" ht="18.75">
      <c r="A161" s="105" t="s">
        <v>320</v>
      </c>
      <c r="B161" s="105"/>
      <c r="C161" s="105"/>
      <c r="D161" s="105"/>
      <c r="E161" s="105"/>
      <c r="F161" s="105"/>
      <c r="G161" s="105"/>
      <c r="H161" s="105"/>
      <c r="I161" s="105"/>
      <c r="M161" s="51"/>
      <c r="N161" s="51"/>
    </row>
    <row r="162" spans="1:14" s="44" customFormat="1" ht="18.75">
      <c r="A162" s="44" t="s">
        <v>321</v>
      </c>
      <c r="M162" s="51"/>
      <c r="N162" s="51"/>
    </row>
    <row r="163" spans="1:14" s="44" customFormat="1" ht="18.75">
      <c r="M163" s="51"/>
      <c r="N163" s="51"/>
    </row>
    <row r="164" spans="1:14" s="44" customFormat="1" ht="18.75">
      <c r="A164" s="102" t="s">
        <v>322</v>
      </c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</row>
    <row r="165" spans="1:14">
      <c r="A165" s="103" t="s">
        <v>331</v>
      </c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</row>
    <row r="166" spans="1:14" s="66" customFormat="1" ht="77.25" customHeight="1">
      <c r="A166" s="61" t="s">
        <v>316</v>
      </c>
      <c r="B166" s="62" t="s">
        <v>317</v>
      </c>
      <c r="C166" s="63" t="s">
        <v>323</v>
      </c>
      <c r="D166" s="61" t="s">
        <v>326</v>
      </c>
      <c r="E166" s="61"/>
      <c r="F166" s="63" t="s">
        <v>375</v>
      </c>
      <c r="G166" s="63" t="s">
        <v>376</v>
      </c>
      <c r="H166" s="61" t="s">
        <v>326</v>
      </c>
      <c r="I166" s="62" t="s">
        <v>318</v>
      </c>
      <c r="J166" s="62" t="s">
        <v>319</v>
      </c>
      <c r="K166" s="61" t="s">
        <v>327</v>
      </c>
      <c r="L166" s="64" t="s">
        <v>87</v>
      </c>
      <c r="M166" s="64" t="s">
        <v>328</v>
      </c>
      <c r="N166" s="65" t="s">
        <v>329</v>
      </c>
    </row>
    <row r="167" spans="1:14">
      <c r="A167" s="34" t="s">
        <v>368</v>
      </c>
      <c r="B167" s="35">
        <v>3000000</v>
      </c>
      <c r="C167" s="34">
        <v>24</v>
      </c>
      <c r="D167" s="36">
        <f>B167*C167/24</f>
        <v>3000000</v>
      </c>
      <c r="E167" s="36">
        <f>B167/C167</f>
        <v>125000</v>
      </c>
      <c r="F167" s="34">
        <f>34/8</f>
        <v>4.25</v>
      </c>
      <c r="G167" s="34">
        <f>16/8</f>
        <v>2</v>
      </c>
      <c r="H167" s="35">
        <f>E167*F167*1.5+E167*G167*2</f>
        <v>1296875</v>
      </c>
      <c r="I167" s="35">
        <v>500000</v>
      </c>
      <c r="J167" s="35"/>
      <c r="K167" s="36">
        <f>D167+H167+I167+J167</f>
        <v>4796875</v>
      </c>
      <c r="L167" s="50"/>
      <c r="M167" s="52">
        <f>K167</f>
        <v>4796875</v>
      </c>
      <c r="N167" s="55"/>
    </row>
    <row r="168" spans="1:14">
      <c r="A168" s="34" t="s">
        <v>369</v>
      </c>
      <c r="B168" s="35">
        <v>2000000</v>
      </c>
      <c r="C168" s="34">
        <v>24</v>
      </c>
      <c r="D168" s="36">
        <f>B168*C168/24</f>
        <v>2000000</v>
      </c>
      <c r="E168" s="36">
        <f>B168/C168</f>
        <v>83333.333333333328</v>
      </c>
      <c r="F168" s="34">
        <f t="shared" ref="F168:F170" si="11">34/8</f>
        <v>4.25</v>
      </c>
      <c r="G168" s="34">
        <f t="shared" ref="G168:G170" si="12">16/8</f>
        <v>2</v>
      </c>
      <c r="H168" s="35">
        <f t="shared" ref="H168:H170" si="13">E168*F168*1.5+E168*G168*2</f>
        <v>864583.33333333326</v>
      </c>
      <c r="I168" s="35">
        <v>500000</v>
      </c>
      <c r="J168" s="35"/>
      <c r="K168" s="36">
        <f>D168+H168+I168+J168</f>
        <v>3364583.333333333</v>
      </c>
      <c r="L168" s="50"/>
      <c r="M168" s="52">
        <f>K168</f>
        <v>3364583.333333333</v>
      </c>
      <c r="N168" s="55"/>
    </row>
    <row r="169" spans="1:14">
      <c r="A169" s="34" t="s">
        <v>370</v>
      </c>
      <c r="B169" s="35">
        <v>2000000</v>
      </c>
      <c r="C169" s="34">
        <v>24</v>
      </c>
      <c r="D169" s="36">
        <f>B169*C169/24</f>
        <v>2000000</v>
      </c>
      <c r="E169" s="36">
        <f>B169/C169</f>
        <v>83333.333333333328</v>
      </c>
      <c r="F169" s="34">
        <f t="shared" si="11"/>
        <v>4.25</v>
      </c>
      <c r="G169" s="34">
        <f t="shared" si="12"/>
        <v>2</v>
      </c>
      <c r="H169" s="35">
        <f t="shared" si="13"/>
        <v>864583.33333333326</v>
      </c>
      <c r="I169" s="35">
        <v>500000</v>
      </c>
      <c r="J169" s="35"/>
      <c r="K169" s="36">
        <f>D169+H169+I169+J169</f>
        <v>3364583.333333333</v>
      </c>
      <c r="L169" s="50"/>
      <c r="M169" s="52">
        <f>K169</f>
        <v>3364583.333333333</v>
      </c>
      <c r="N169" s="55"/>
    </row>
    <row r="170" spans="1:14">
      <c r="A170" s="34" t="s">
        <v>371</v>
      </c>
      <c r="B170" s="35">
        <v>3000000</v>
      </c>
      <c r="C170" s="34">
        <v>24</v>
      </c>
      <c r="D170" s="50">
        <f>B170*C170/24</f>
        <v>3000000</v>
      </c>
      <c r="E170" s="50">
        <f>B170/C170</f>
        <v>125000</v>
      </c>
      <c r="F170" s="34">
        <f t="shared" si="11"/>
        <v>4.25</v>
      </c>
      <c r="G170" s="34">
        <f t="shared" si="12"/>
        <v>2</v>
      </c>
      <c r="H170" s="35">
        <f t="shared" si="13"/>
        <v>1296875</v>
      </c>
      <c r="I170" s="35">
        <v>500000</v>
      </c>
      <c r="J170" s="35"/>
      <c r="K170" s="50">
        <f>D170+H170+I170+J170</f>
        <v>4796875</v>
      </c>
      <c r="L170" s="50"/>
      <c r="M170" s="52">
        <f>K170</f>
        <v>4796875</v>
      </c>
      <c r="N170" s="55"/>
    </row>
    <row r="171" spans="1:14">
      <c r="A171" s="38" t="s">
        <v>48</v>
      </c>
      <c r="B171" s="39">
        <f>SUM(B167:B170)</f>
        <v>10000000</v>
      </c>
      <c r="C171" s="39">
        <f t="shared" ref="C171:M171" si="14">SUM(C167:C170)</f>
        <v>96</v>
      </c>
      <c r="D171" s="39">
        <f t="shared" si="14"/>
        <v>10000000</v>
      </c>
      <c r="E171" s="39">
        <f t="shared" si="14"/>
        <v>416666.66666666663</v>
      </c>
      <c r="F171" s="39">
        <f t="shared" si="14"/>
        <v>17</v>
      </c>
      <c r="G171" s="39">
        <f t="shared" si="14"/>
        <v>8</v>
      </c>
      <c r="H171" s="39">
        <f t="shared" si="14"/>
        <v>4322916.666666666</v>
      </c>
      <c r="I171" s="39">
        <f t="shared" si="14"/>
        <v>2000000</v>
      </c>
      <c r="J171" s="39">
        <f t="shared" si="14"/>
        <v>0</v>
      </c>
      <c r="K171" s="39">
        <f t="shared" si="14"/>
        <v>16322916.666666666</v>
      </c>
      <c r="L171" s="39">
        <f t="shared" si="14"/>
        <v>0</v>
      </c>
      <c r="M171" s="39">
        <f t="shared" si="14"/>
        <v>16322916.666666666</v>
      </c>
      <c r="N171" s="55"/>
    </row>
    <row r="172" spans="1:14">
      <c r="A172" s="40"/>
      <c r="B172" s="41"/>
      <c r="C172" s="40"/>
      <c r="D172" s="40"/>
      <c r="E172" s="40"/>
      <c r="F172" s="40"/>
      <c r="G172" s="40"/>
      <c r="H172" s="40"/>
      <c r="I172" s="41"/>
      <c r="J172" s="41"/>
      <c r="K172" s="40"/>
      <c r="L172" s="40"/>
      <c r="M172" s="54"/>
    </row>
    <row r="173" spans="1:14">
      <c r="A173" s="40"/>
      <c r="B173" s="41"/>
      <c r="C173" s="40"/>
      <c r="D173" s="40"/>
      <c r="E173" s="40"/>
      <c r="F173" s="40"/>
      <c r="G173" s="40"/>
      <c r="H173" s="40"/>
      <c r="I173" s="41"/>
      <c r="J173" s="41"/>
      <c r="K173" s="42"/>
      <c r="L173" s="42"/>
      <c r="M173" s="54">
        <f>M171+M155+M142</f>
        <v>45179583.333333328</v>
      </c>
    </row>
    <row r="174" spans="1:14">
      <c r="A174" s="59"/>
      <c r="B174" s="37"/>
      <c r="C174" s="43"/>
      <c r="K174" s="37"/>
      <c r="L174" s="37"/>
    </row>
    <row r="175" spans="1:14">
      <c r="A175" s="59"/>
      <c r="B175" s="37"/>
      <c r="E175" s="110"/>
      <c r="K175" s="37">
        <f>M171+M155+M142+M127+M111+M98+M84+M72+M55+M40+M26+M11</f>
        <v>158585833.33333331</v>
      </c>
    </row>
    <row r="176" spans="1:14">
      <c r="A176" s="59"/>
      <c r="B176" s="37"/>
      <c r="D176" s="43"/>
      <c r="E176" s="111"/>
      <c r="I176" s="37"/>
      <c r="K176" s="37"/>
      <c r="L176" s="37"/>
    </row>
    <row r="177" spans="1:9">
      <c r="A177" s="59"/>
      <c r="B177" s="37"/>
      <c r="D177" s="43"/>
      <c r="E177" s="112"/>
      <c r="I177" s="37"/>
    </row>
    <row r="178" spans="1:9">
      <c r="A178" s="59"/>
      <c r="B178" s="69"/>
      <c r="D178" s="43"/>
      <c r="E178" s="43"/>
      <c r="I178" s="37"/>
    </row>
    <row r="179" spans="1:9">
      <c r="A179" s="59"/>
      <c r="B179" s="37"/>
      <c r="D179" s="43"/>
      <c r="E179" s="43"/>
    </row>
    <row r="180" spans="1:9">
      <c r="A180" s="59"/>
      <c r="B180" s="37"/>
      <c r="D180" s="43"/>
      <c r="E180" s="43"/>
    </row>
    <row r="181" spans="1:9">
      <c r="A181" s="59"/>
      <c r="B181" s="37"/>
      <c r="C181" s="43"/>
      <c r="D181" s="43"/>
      <c r="E181" s="43"/>
    </row>
    <row r="182" spans="1:9">
      <c r="A182" s="59"/>
      <c r="B182" s="37"/>
      <c r="D182" s="43"/>
      <c r="E182" s="43"/>
    </row>
    <row r="183" spans="1:9">
      <c r="A183" s="59"/>
      <c r="B183" s="37"/>
      <c r="D183" s="43"/>
      <c r="E183" s="43"/>
    </row>
    <row r="184" spans="1:9">
      <c r="A184" s="60"/>
      <c r="B184" s="37"/>
    </row>
    <row r="185" spans="1:9">
      <c r="A185" s="60"/>
    </row>
    <row r="186" spans="1:9">
      <c r="A186" s="60"/>
      <c r="B186" s="37"/>
    </row>
    <row r="187" spans="1:9">
      <c r="A187" s="60"/>
      <c r="C187" s="37"/>
    </row>
    <row r="188" spans="1:9">
      <c r="A188" s="60"/>
    </row>
    <row r="189" spans="1:9">
      <c r="A189" s="60"/>
    </row>
    <row r="190" spans="1:9">
      <c r="A190" s="60"/>
    </row>
    <row r="191" spans="1:9">
      <c r="A191" s="60"/>
    </row>
    <row r="192" spans="1:9">
      <c r="A192" s="60"/>
    </row>
    <row r="193" spans="1:1">
      <c r="A193" s="60"/>
    </row>
    <row r="194" spans="1:1">
      <c r="A194" s="60"/>
    </row>
    <row r="195" spans="1:1">
      <c r="A195" s="60"/>
    </row>
    <row r="196" spans="1:1">
      <c r="A196" s="60"/>
    </row>
    <row r="197" spans="1:1">
      <c r="A197" s="60"/>
    </row>
    <row r="198" spans="1:1">
      <c r="A198" s="60"/>
    </row>
    <row r="199" spans="1:1">
      <c r="A199" s="60"/>
    </row>
    <row r="200" spans="1:1">
      <c r="A200" s="60"/>
    </row>
  </sheetData>
  <mergeCells count="36">
    <mergeCell ref="A92:N92"/>
    <mergeCell ref="A121:N121"/>
    <mergeCell ref="A135:N135"/>
    <mergeCell ref="A62:I62"/>
    <mergeCell ref="A74:I74"/>
    <mergeCell ref="A66:M66"/>
    <mergeCell ref="A65:M65"/>
    <mergeCell ref="A77:N77"/>
    <mergeCell ref="A88:I88"/>
    <mergeCell ref="A101:I101"/>
    <mergeCell ref="A78:N78"/>
    <mergeCell ref="A1:I1"/>
    <mergeCell ref="A16:I16"/>
    <mergeCell ref="A48:N48"/>
    <mergeCell ref="A19:N19"/>
    <mergeCell ref="A20:N20"/>
    <mergeCell ref="A4:N4"/>
    <mergeCell ref="A5:N5"/>
    <mergeCell ref="A30:I30"/>
    <mergeCell ref="A45:I45"/>
    <mergeCell ref="A164:N164"/>
    <mergeCell ref="A165:N165"/>
    <mergeCell ref="A33:N33"/>
    <mergeCell ref="A34:N34"/>
    <mergeCell ref="A91:N91"/>
    <mergeCell ref="A104:N104"/>
    <mergeCell ref="A105:N105"/>
    <mergeCell ref="A120:N120"/>
    <mergeCell ref="A117:I117"/>
    <mergeCell ref="A132:I132"/>
    <mergeCell ref="A49:N49"/>
    <mergeCell ref="A145:I145"/>
    <mergeCell ref="A161:I161"/>
    <mergeCell ref="A136:N136"/>
    <mergeCell ref="A148:N148"/>
    <mergeCell ref="A149:N149"/>
  </mergeCells>
  <phoneticPr fontId="21" type="noConversion"/>
  <pageMargins left="0.23" right="0.27" top="0.54" bottom="0.52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8:D25"/>
  <sheetViews>
    <sheetView workbookViewId="0">
      <selection activeCell="D17" sqref="D17"/>
    </sheetView>
  </sheetViews>
  <sheetFormatPr defaultRowHeight="18"/>
  <sheetData>
    <row r="8" spans="1:4">
      <c r="A8" t="s">
        <v>343</v>
      </c>
      <c r="B8" t="s">
        <v>344</v>
      </c>
      <c r="C8" t="s">
        <v>345</v>
      </c>
      <c r="D8" t="s">
        <v>345</v>
      </c>
    </row>
    <row r="9" spans="1:4">
      <c r="A9" t="s">
        <v>346</v>
      </c>
      <c r="B9" s="67" t="s">
        <v>349</v>
      </c>
      <c r="C9">
        <v>2</v>
      </c>
      <c r="D9">
        <v>4</v>
      </c>
    </row>
    <row r="10" spans="1:4">
      <c r="A10" t="s">
        <v>347</v>
      </c>
      <c r="B10">
        <v>16</v>
      </c>
      <c r="C10">
        <v>2</v>
      </c>
      <c r="D10">
        <v>4</v>
      </c>
    </row>
    <row r="11" spans="1:4">
      <c r="A11" t="s">
        <v>342</v>
      </c>
      <c r="B11">
        <v>17</v>
      </c>
      <c r="C11">
        <v>2</v>
      </c>
      <c r="D11">
        <v>4</v>
      </c>
    </row>
    <row r="12" spans="1:4">
      <c r="A12" t="s">
        <v>348</v>
      </c>
      <c r="B12">
        <v>19</v>
      </c>
      <c r="C12">
        <v>2</v>
      </c>
      <c r="D12">
        <v>4</v>
      </c>
    </row>
    <row r="13" spans="1:4">
      <c r="B13">
        <v>20</v>
      </c>
      <c r="C13">
        <v>2</v>
      </c>
      <c r="D13">
        <v>4</v>
      </c>
    </row>
    <row r="14" spans="1:4">
      <c r="B14">
        <v>21</v>
      </c>
      <c r="C14">
        <v>2</v>
      </c>
      <c r="D14">
        <v>4</v>
      </c>
    </row>
    <row r="15" spans="1:4">
      <c r="B15">
        <v>22</v>
      </c>
      <c r="C15">
        <v>2</v>
      </c>
      <c r="D15">
        <v>4</v>
      </c>
    </row>
    <row r="16" spans="1:4">
      <c r="B16">
        <v>23</v>
      </c>
      <c r="C16">
        <v>2</v>
      </c>
      <c r="D16">
        <v>4</v>
      </c>
    </row>
    <row r="17" spans="2:4">
      <c r="B17">
        <v>24</v>
      </c>
      <c r="C17">
        <v>2</v>
      </c>
      <c r="D17">
        <v>4</v>
      </c>
    </row>
    <row r="18" spans="2:4">
      <c r="B18">
        <v>26</v>
      </c>
      <c r="C18">
        <v>2</v>
      </c>
      <c r="D18">
        <v>4</v>
      </c>
    </row>
    <row r="19" spans="2:4">
      <c r="B19">
        <v>27</v>
      </c>
      <c r="C19">
        <v>2</v>
      </c>
      <c r="D19">
        <v>4</v>
      </c>
    </row>
    <row r="20" spans="2:4">
      <c r="B20">
        <v>28</v>
      </c>
      <c r="C20">
        <v>2</v>
      </c>
      <c r="D20">
        <v>4</v>
      </c>
    </row>
    <row r="21" spans="2:4">
      <c r="B21">
        <v>29</v>
      </c>
      <c r="C21">
        <v>2</v>
      </c>
      <c r="D21">
        <v>4</v>
      </c>
    </row>
    <row r="22" spans="2:4">
      <c r="B22">
        <v>30</v>
      </c>
      <c r="C22">
        <v>2</v>
      </c>
      <c r="D22">
        <v>4</v>
      </c>
    </row>
    <row r="23" spans="2:4">
      <c r="B23">
        <v>31</v>
      </c>
      <c r="C23">
        <v>2</v>
      </c>
      <c r="D23">
        <v>4</v>
      </c>
    </row>
    <row r="24" spans="2:4">
      <c r="C24">
        <f>SUM(C9:C23)</f>
        <v>30</v>
      </c>
      <c r="D24">
        <f>SUM(D9:D23)</f>
        <v>60</v>
      </c>
    </row>
    <row r="25" spans="2:4">
      <c r="C25">
        <f>C24/8</f>
        <v>3.75</v>
      </c>
      <c r="D25">
        <f>D24/8</f>
        <v>7.5</v>
      </c>
    </row>
  </sheetData>
  <phoneticPr fontId="2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 (2)</vt:lpstr>
      <vt:lpstr>Tong luong</vt:lpstr>
      <vt:lpstr>Luong2013</vt:lpstr>
      <vt:lpstr>bang ot</vt:lpstr>
    </vt:vector>
  </TitlesOfParts>
  <Company>ITQuangNam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maithichuyen</cp:lastModifiedBy>
  <cp:lastPrinted>2013-05-23T08:57:45Z</cp:lastPrinted>
  <dcterms:created xsi:type="dcterms:W3CDTF">2010-04-29T13:44:26Z</dcterms:created>
  <dcterms:modified xsi:type="dcterms:W3CDTF">2014-03-21T04:06:11Z</dcterms:modified>
</cp:coreProperties>
</file>