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-31200" yWindow="1580" windowWidth="27620" windowHeight="17580" tabRatio="500"/>
  </bookViews>
  <sheets>
    <sheet name="Blad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1" i="1" l="1"/>
  <c r="J21" i="1"/>
  <c r="K2" i="1"/>
  <c r="J2" i="1"/>
  <c r="K13" i="1"/>
  <c r="J13" i="1"/>
  <c r="K27" i="1"/>
  <c r="J27" i="1"/>
  <c r="K11" i="1"/>
  <c r="J11" i="1"/>
  <c r="K30" i="1"/>
  <c r="J30" i="1"/>
  <c r="K14" i="1"/>
  <c r="J14" i="1"/>
  <c r="K31" i="1"/>
  <c r="J31" i="1"/>
  <c r="K25" i="1"/>
  <c r="J25" i="1"/>
  <c r="K22" i="1"/>
  <c r="J22" i="1"/>
  <c r="K18" i="1"/>
  <c r="J18" i="1"/>
  <c r="K8" i="1"/>
  <c r="J8" i="1"/>
  <c r="K29" i="1"/>
  <c r="J29" i="1"/>
  <c r="K26" i="1"/>
  <c r="J26" i="1"/>
  <c r="K20" i="1"/>
  <c r="J20" i="1"/>
  <c r="K5" i="1"/>
  <c r="J5" i="1"/>
  <c r="K36" i="1"/>
  <c r="J36" i="1"/>
  <c r="K6" i="1"/>
  <c r="J6" i="1"/>
  <c r="K34" i="1"/>
  <c r="J34" i="1"/>
  <c r="K15" i="1"/>
  <c r="J15" i="1"/>
  <c r="K12" i="1"/>
  <c r="J12" i="1"/>
  <c r="K23" i="1"/>
  <c r="J23" i="1"/>
  <c r="K35" i="1"/>
  <c r="J35" i="1"/>
  <c r="K9" i="1"/>
  <c r="J9" i="1"/>
  <c r="K17" i="1"/>
  <c r="J17" i="1"/>
  <c r="K3" i="1"/>
  <c r="J3" i="1"/>
  <c r="K4" i="1"/>
  <c r="J4" i="1"/>
  <c r="K10" i="1"/>
  <c r="J10" i="1"/>
  <c r="K16" i="1"/>
  <c r="J16" i="1"/>
  <c r="K19" i="1"/>
  <c r="J19" i="1"/>
  <c r="K32" i="1"/>
  <c r="J32" i="1"/>
  <c r="K33" i="1"/>
  <c r="J33" i="1"/>
  <c r="K7" i="1"/>
  <c r="J7" i="1"/>
  <c r="K28" i="1"/>
  <c r="J28" i="1"/>
  <c r="K24" i="1"/>
  <c r="J24" i="1"/>
</calcChain>
</file>

<file path=xl/comments1.xml><?xml version="1.0" encoding="utf-8"?>
<comments xmlns="http://schemas.openxmlformats.org/spreadsheetml/2006/main">
  <authors>
    <author>Stefan</author>
  </authors>
  <commentList>
    <comment ref="I1" authorId="0">
      <text>
        <r>
          <rPr>
            <b/>
            <sz val="9"/>
            <color indexed="81"/>
            <rFont val="Tahoma"/>
            <family val="2"/>
          </rPr>
          <t>Stefan:</t>
        </r>
        <r>
          <rPr>
            <sz val="9"/>
            <color indexed="81"/>
            <rFont val="Tahoma"/>
            <family val="2"/>
          </rPr>
          <t xml:space="preserve">
Kans op een baan / hoeveelheid banen</t>
        </r>
      </text>
    </comment>
  </commentList>
</comments>
</file>

<file path=xl/sharedStrings.xml><?xml version="1.0" encoding="utf-8"?>
<sst xmlns="http://schemas.openxmlformats.org/spreadsheetml/2006/main" count="118" uniqueCount="112">
  <si>
    <t>AT</t>
  </si>
  <si>
    <t>BE</t>
  </si>
  <si>
    <t>BG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</si>
  <si>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</si>
  <si>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</si>
  <si>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</si>
  <si>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</si>
  <si>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</si>
  <si>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</si>
  <si>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</si>
  <si>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</si>
  <si>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</si>
  <si>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HR</t>
  </si>
  <si>
    <t>HU</t>
  </si>
  <si>
    <t>IE</t>
  </si>
  <si>
    <t>IS</t>
  </si>
  <si>
    <t>IT</t>
  </si>
  <si>
    <t>LT</t>
  </si>
  <si>
    <t>LU</t>
  </si>
  <si>
    <t>LV</t>
  </si>
  <si>
    <t>MT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</si>
  <si>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</si>
  <si>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</si>
  <si>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</si>
  <si>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</si>
  <si>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</si>
  <si>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</si>
  <si>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</si>
  <si>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</si>
  <si>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</si>
  <si>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TR</t>
  </si>
  <si>
    <t>UK</t>
  </si>
  <si>
    <t>LI</t>
  </si>
  <si>
    <t>freedom</t>
  </si>
  <si>
    <t>name</t>
  </si>
  <si>
    <t>Belgium</t>
  </si>
  <si>
    <t>Bulgaria</t>
  </si>
  <si>
    <t>Czech Republic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</si>
  <si>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</si>
  <si>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</si>
  <si>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</si>
  <si>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</si>
  <si>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</si>
  <si>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</si>
  <si>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</si>
  <si>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</si>
  <si>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</si>
  <si>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</si>
  <si>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</si>
  <si>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</si>
  <si>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</si>
  <si>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</si>
  <si>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</si>
  <si>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</si>
  <si>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</si>
  <si>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</si>
  <si>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</si>
  <si>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</si>
  <si>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</si>
  <si>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</si>
  <si>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</si>
  <si>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</si>
  <si>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</si>
  <si>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</si>
  <si>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Liechtenstein</t>
  </si>
  <si>
    <t>Norway</t>
  </si>
  <si>
    <t>Switzerland</t>
  </si>
  <si>
    <t>Montenegro</t>
  </si>
  <si>
    <t>Serbia</t>
  </si>
  <si>
    <t>Turkey</t>
  </si>
  <si>
    <t>GR</t>
  </si>
  <si>
    <t>en_name</t>
  </si>
  <si>
    <t>nl_name</t>
  </si>
  <si>
    <t>Oostenrijk</t>
  </si>
  <si>
    <t>Belgie</t>
  </si>
  <si>
    <t>Bulgarije</t>
  </si>
  <si>
    <t>Zwitserland</t>
  </si>
  <si>
    <t>Tsjechie</t>
  </si>
  <si>
    <t>Duitsland</t>
  </si>
  <si>
    <t>Denemarken</t>
  </si>
  <si>
    <t>Estland</t>
  </si>
  <si>
    <t>Spanje</t>
  </si>
  <si>
    <t>Frankrijk</t>
  </si>
  <si>
    <t>Croatie</t>
  </si>
  <si>
    <t>Hongarije</t>
  </si>
  <si>
    <t>Griekenland</t>
  </si>
  <si>
    <t>Ierland</t>
  </si>
  <si>
    <t>Italie</t>
  </si>
  <si>
    <t>Litouwen</t>
  </si>
  <si>
    <t>Luxenburg</t>
  </si>
  <si>
    <t>Letland</t>
  </si>
  <si>
    <t>Nederland</t>
  </si>
  <si>
    <t>Noorwegen</t>
  </si>
  <si>
    <t>Polen</t>
  </si>
  <si>
    <t>Romenie</t>
  </si>
  <si>
    <t>Servie</t>
  </si>
  <si>
    <t>Zweden</t>
  </si>
  <si>
    <t>Slovenie</t>
  </si>
  <si>
    <t>Slowakije</t>
  </si>
  <si>
    <t>Turkije</t>
  </si>
  <si>
    <t>Verenigd Koninkrijk</t>
  </si>
  <si>
    <t>IJsland</t>
  </si>
  <si>
    <t>absoluut-inwoner-aantal</t>
  </si>
  <si>
    <t>absoluut-gino</t>
  </si>
  <si>
    <t>gemiddeld-ink</t>
  </si>
  <si>
    <t>gini</t>
  </si>
  <si>
    <t>ME</t>
  </si>
  <si>
    <t>jobs-avail</t>
  </si>
  <si>
    <t>werkloosheid</t>
  </si>
  <si>
    <t>discrimi</t>
  </si>
  <si>
    <t>corruption</t>
  </si>
  <si>
    <t>absoluut-werkloosheid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</si>
</sst>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ont="1" applyBorder="1"/>
    <xf numFmtId="0" fontId="3" fillId="0" borderId="0" xfId="0" applyFont="1" applyBorder="1"/>
    <xf numFmtId="1" fontId="3" fillId="0" borderId="0" xfId="0" applyNumberFormat="1" applyFont="1" applyBorder="1"/>
    <xf numFmtId="1" fontId="0" fillId="0" borderId="0" xfId="0" applyNumberFormat="1" applyFont="1" applyBorder="1"/>
    <xf numFmtId="0" fontId="4" fillId="0" borderId="0" xfId="0" applyFont="1" applyBorder="1"/>
    <xf numFmtId="1" fontId="3" fillId="2" borderId="0" xfId="0" applyNumberFormat="1" applyFont="1" applyFill="1" applyBorder="1"/>
    <xf numFmtId="0" fontId="3" fillId="2" borderId="0" xfId="0" applyFont="1" applyFill="1" applyBorder="1"/>
    <xf numFmtId="1" fontId="3" fillId="0" borderId="0" xfId="0" applyNumberFormat="1" applyFont="1" applyFill="1" applyBorder="1" applyAlignment="1">
      <alignment horizontal="right"/>
    </xf>
    <xf numFmtId="1" fontId="3" fillId="0" borderId="0" xfId="0" applyNumberFormat="1" applyFont="1" applyBorder="1" applyAlignment="1">
      <alignment horizontal="right"/>
    </xf>
    <xf numFmtId="0" fontId="4" fillId="2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1" fontId="4" fillId="0" borderId="0" xfId="0" applyNumberFormat="1" applyFont="1" applyBorder="1"/>
    <xf numFmtId="0" fontId="0" fillId="0" borderId="0" xfId="0" applyBorder="1"/>
    <xf numFmtId="0" fontId="5" fillId="0" borderId="0" xfId="0" applyFont="1" applyBorder="1"/>
    <xf numFmtId="0" fontId="8" fillId="0" borderId="0" xfId="0" applyFont="1"/>
    <xf numFmtId="0" fontId="4" fillId="0" borderId="0" xfId="0" applyFont="1"/>
    <xf numFmtId="0" fontId="9" fillId="0" borderId="0" xfId="0" applyFont="1"/>
    <xf numFmtId="0" fontId="4" fillId="0" borderId="0" xfId="0" applyNumberFormat="1" applyFont="1" applyFill="1" applyBorder="1"/>
    <xf numFmtId="0" fontId="4" fillId="2" borderId="0" xfId="0" applyNumberFormat="1" applyFont="1" applyFill="1" applyBorder="1"/>
    <xf numFmtId="0" fontId="4" fillId="0" borderId="0" xfId="0" applyNumberFormat="1" applyFont="1" applyBorder="1"/>
    <xf numFmtId="0" fontId="3" fillId="0" borderId="0" xfId="0" applyNumberFormat="1" applyFont="1" applyFill="1" applyBorder="1" applyAlignment="1">
      <alignment horizontal="right"/>
    </xf>
    <xf numFmtId="0" fontId="3" fillId="0" borderId="0" xfId="0" applyNumberFormat="1" applyFont="1" applyBorder="1" applyAlignment="1">
      <alignment horizontal="right"/>
    </xf>
    <xf numFmtId="2" fontId="4" fillId="0" borderId="0" xfId="0" applyNumberFormat="1" applyFont="1" applyBorder="1"/>
  </cellXfs>
  <cellStyles count="451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6" builtinId="9" hidden="1"/>
    <cellStyle name="Gevolgde hyperlink" xfId="48" builtinId="9" hidden="1"/>
    <cellStyle name="Gevolgde hyperlink" xfId="50" builtinId="9" hidden="1"/>
    <cellStyle name="Gevolgde hyperlink" xfId="52" builtinId="9" hidden="1"/>
    <cellStyle name="Gevolgde hyperlink" xfId="54" builtinId="9" hidden="1"/>
    <cellStyle name="Gevolgde hyperlink" xfId="56" builtinId="9" hidden="1"/>
    <cellStyle name="Gevolgde hyperlink" xfId="58" builtinId="9" hidden="1"/>
    <cellStyle name="Gevolgde hyperlink" xfId="60" builtinId="9" hidden="1"/>
    <cellStyle name="Gevolgde hyperlink" xfId="62" builtinId="9" hidden="1"/>
    <cellStyle name="Gevolgde hyperlink" xfId="64" builtinId="9" hidden="1"/>
    <cellStyle name="Gevolgde hyperlink" xfId="66" builtinId="9" hidden="1"/>
    <cellStyle name="Gevolgde hyperlink" xfId="68" builtinId="9" hidden="1"/>
    <cellStyle name="Gevolgde hyperlink" xfId="70" builtinId="9" hidden="1"/>
    <cellStyle name="Gevolgde hyperlink" xfId="72" builtinId="9" hidden="1"/>
    <cellStyle name="Gevolgde hyperlink" xfId="74" builtinId="9" hidden="1"/>
    <cellStyle name="Gevolgde hyperlink" xfId="76" builtinId="9" hidden="1"/>
    <cellStyle name="Gevolgde hyperlink" xfId="78" builtinId="9" hidden="1"/>
    <cellStyle name="Gevolgde hyperlink" xfId="80" builtinId="9" hidden="1"/>
    <cellStyle name="Gevolgde hyperlink" xfId="82" builtinId="9" hidden="1"/>
    <cellStyle name="Gevolgde hyperlink" xfId="84" builtinId="9" hidden="1"/>
    <cellStyle name="Gevolgde hyperlink" xfId="86" builtinId="9" hidden="1"/>
    <cellStyle name="Gevolgde hyperlink" xfId="88" builtinId="9" hidden="1"/>
    <cellStyle name="Gevolgde hyperlink" xfId="90" builtinId="9" hidden="1"/>
    <cellStyle name="Gevolgde hyperlink" xfId="92" builtinId="9" hidden="1"/>
    <cellStyle name="Gevolgde hyperlink" xfId="94" builtinId="9" hidden="1"/>
    <cellStyle name="Gevolgde hyperlink" xfId="96" builtinId="9" hidden="1"/>
    <cellStyle name="Gevolgde hyperlink" xfId="98" builtinId="9" hidden="1"/>
    <cellStyle name="Gevolgde hyperlink" xfId="100" builtinId="9" hidden="1"/>
    <cellStyle name="Gevolgde hyperlink" xfId="102" builtinId="9" hidden="1"/>
    <cellStyle name="Gevolgde hyperlink" xfId="104" builtinId="9" hidden="1"/>
    <cellStyle name="Gevolgde hyperlink" xfId="106" builtinId="9" hidden="1"/>
    <cellStyle name="Gevolgde hyperlink" xfId="108" builtinId="9" hidden="1"/>
    <cellStyle name="Gevolgde hyperlink" xfId="110" builtinId="9" hidden="1"/>
    <cellStyle name="Gevolgde hyperlink" xfId="112" builtinId="9" hidden="1"/>
    <cellStyle name="Gevolgde hyperlink" xfId="114" builtinId="9" hidden="1"/>
    <cellStyle name="Gevolgde hyperlink" xfId="116" builtinId="9" hidden="1"/>
    <cellStyle name="Gevolgde hyperlink" xfId="118" builtinId="9" hidden="1"/>
    <cellStyle name="Gevolgde hyperlink" xfId="120" builtinId="9" hidden="1"/>
    <cellStyle name="Gevolgde hyperlink" xfId="122" builtinId="9" hidden="1"/>
    <cellStyle name="Gevolgde hyperlink" xfId="124" builtinId="9" hidden="1"/>
    <cellStyle name="Gevolgde hyperlink" xfId="126" builtinId="9" hidden="1"/>
    <cellStyle name="Gevolgde hyperlink" xfId="128" builtinId="9" hidden="1"/>
    <cellStyle name="Gevolgde hyperlink" xfId="130" builtinId="9" hidden="1"/>
    <cellStyle name="Gevolgde hyperlink" xfId="132" builtinId="9" hidden="1"/>
    <cellStyle name="Gevolgde hyperlink" xfId="134" builtinId="9" hidden="1"/>
    <cellStyle name="Gevolgde hyperlink" xfId="136" builtinId="9" hidden="1"/>
    <cellStyle name="Gevolgde hyperlink" xfId="138" builtinId="9" hidden="1"/>
    <cellStyle name="Gevolgde hyperlink" xfId="140" builtinId="9" hidden="1"/>
    <cellStyle name="Gevolgde hyperlink" xfId="142" builtinId="9" hidden="1"/>
    <cellStyle name="Gevolgde hyperlink" xfId="144" builtinId="9" hidden="1"/>
    <cellStyle name="Gevolgde hyperlink" xfId="146" builtinId="9" hidden="1"/>
    <cellStyle name="Gevolgde hyperlink" xfId="148" builtinId="9" hidden="1"/>
    <cellStyle name="Gevolgde hyperlink" xfId="150" builtinId="9" hidden="1"/>
    <cellStyle name="Gevolgde hyperlink" xfId="152" builtinId="9" hidden="1"/>
    <cellStyle name="Gevolgde hyperlink" xfId="154" builtinId="9" hidden="1"/>
    <cellStyle name="Gevolgde hyperlink" xfId="156" builtinId="9" hidden="1"/>
    <cellStyle name="Gevolgde hyperlink" xfId="158" builtinId="9" hidden="1"/>
    <cellStyle name="Gevolgde hyperlink" xfId="160" builtinId="9" hidden="1"/>
    <cellStyle name="Gevolgde hyperlink" xfId="162" builtinId="9" hidden="1"/>
    <cellStyle name="Gevolgde hyperlink" xfId="164" builtinId="9" hidden="1"/>
    <cellStyle name="Gevolgde hyperlink" xfId="166" builtinId="9" hidden="1"/>
    <cellStyle name="Gevolgde hyperlink" xfId="168" builtinId="9" hidden="1"/>
    <cellStyle name="Gevolgde hyperlink" xfId="170" builtinId="9" hidden="1"/>
    <cellStyle name="Gevolgde hyperlink" xfId="172" builtinId="9" hidden="1"/>
    <cellStyle name="Gevolgde hyperlink" xfId="174" builtinId="9" hidden="1"/>
    <cellStyle name="Gevolgde hyperlink" xfId="176" builtinId="9" hidden="1"/>
    <cellStyle name="Gevolgde hyperlink" xfId="178" builtinId="9" hidden="1"/>
    <cellStyle name="Gevolgde hyperlink" xfId="180" builtinId="9" hidden="1"/>
    <cellStyle name="Gevolgde hyperlink" xfId="182" builtinId="9" hidden="1"/>
    <cellStyle name="Gevolgde hyperlink" xfId="184" builtinId="9" hidden="1"/>
    <cellStyle name="Gevolgde hyperlink" xfId="186" builtinId="9" hidden="1"/>
    <cellStyle name="Gevolgde hyperlink" xfId="188" builtinId="9" hidden="1"/>
    <cellStyle name="Gevolgde hyperlink" xfId="190" builtinId="9" hidden="1"/>
    <cellStyle name="Gevolgde hyperlink" xfId="192" builtinId="9" hidden="1"/>
    <cellStyle name="Gevolgde hyperlink" xfId="194" builtinId="9" hidden="1"/>
    <cellStyle name="Gevolgde hyperlink" xfId="196" builtinId="9" hidden="1"/>
    <cellStyle name="Gevolgde hyperlink" xfId="198" builtinId="9" hidden="1"/>
    <cellStyle name="Gevolgde hyperlink" xfId="200" builtinId="9" hidden="1"/>
    <cellStyle name="Gevolgde hyperlink" xfId="202" builtinId="9" hidden="1"/>
    <cellStyle name="Gevolgde hyperlink" xfId="204" builtinId="9" hidden="1"/>
    <cellStyle name="Gevolgde hyperlink" xfId="206" builtinId="9" hidden="1"/>
    <cellStyle name="Gevolgde hyperlink" xfId="208" builtinId="9" hidden="1"/>
    <cellStyle name="Gevolgde hyperlink" xfId="210" builtinId="9" hidden="1"/>
    <cellStyle name="Gevolgde hyperlink" xfId="212" builtinId="9" hidden="1"/>
    <cellStyle name="Gevolgde hyperlink" xfId="214" builtinId="9" hidden="1"/>
    <cellStyle name="Gevolgde hyperlink" xfId="216" builtinId="9" hidden="1"/>
    <cellStyle name="Gevolgde hyperlink" xfId="218" builtinId="9" hidden="1"/>
    <cellStyle name="Gevolgde hyperlink" xfId="220" builtinId="9" hidden="1"/>
    <cellStyle name="Gevolgde hyperlink" xfId="222" builtinId="9" hidden="1"/>
    <cellStyle name="Gevolgde hyperlink" xfId="224" builtinId="9" hidden="1"/>
    <cellStyle name="Gevolgde hyperlink" xfId="226" builtinId="9" hidden="1"/>
    <cellStyle name="Gevolgde hyperlink" xfId="228" builtinId="9" hidden="1"/>
    <cellStyle name="Gevolgde hyperlink" xfId="230" builtinId="9" hidden="1"/>
    <cellStyle name="Gevolgde hyperlink" xfId="232" builtinId="9" hidden="1"/>
    <cellStyle name="Gevolgde hyperlink" xfId="234" builtinId="9" hidden="1"/>
    <cellStyle name="Gevolgde hyperlink" xfId="236" builtinId="9" hidden="1"/>
    <cellStyle name="Gevolgde hyperlink" xfId="238" builtinId="9" hidden="1"/>
    <cellStyle name="Gevolgde hyperlink" xfId="240" builtinId="9" hidden="1"/>
    <cellStyle name="Gevolgde hyperlink" xfId="242" builtinId="9" hidden="1"/>
    <cellStyle name="Gevolgde hyperlink" xfId="244" builtinId="9" hidden="1"/>
    <cellStyle name="Gevolgde hyperlink" xfId="246" builtinId="9" hidden="1"/>
    <cellStyle name="Gevolgde hyperlink" xfId="248" builtinId="9" hidden="1"/>
    <cellStyle name="Gevolgde hyperlink" xfId="250" builtinId="9" hidden="1"/>
    <cellStyle name="Gevolgde hyperlink" xfId="252" builtinId="9" hidden="1"/>
    <cellStyle name="Gevolgde hyperlink" xfId="254" builtinId="9" hidden="1"/>
    <cellStyle name="Gevolgde hyperlink" xfId="256" builtinId="9" hidden="1"/>
    <cellStyle name="Gevolgde hyperlink" xfId="258" builtinId="9" hidden="1"/>
    <cellStyle name="Gevolgde hyperlink" xfId="260" builtinId="9" hidden="1"/>
    <cellStyle name="Gevolgde hyperlink" xfId="262" builtinId="9" hidden="1"/>
    <cellStyle name="Gevolgde hyperlink" xfId="264" builtinId="9" hidden="1"/>
    <cellStyle name="Gevolgde hyperlink" xfId="266" builtinId="9" hidden="1"/>
    <cellStyle name="Gevolgde hyperlink" xfId="268" builtinId="9" hidden="1"/>
    <cellStyle name="Gevolgde hyperlink" xfId="270" builtinId="9" hidden="1"/>
    <cellStyle name="Gevolgde hyperlink" xfId="272" builtinId="9" hidden="1"/>
    <cellStyle name="Gevolgde hyperlink" xfId="274" builtinId="9" hidden="1"/>
    <cellStyle name="Gevolgde hyperlink" xfId="276" builtinId="9" hidden="1"/>
    <cellStyle name="Gevolgde hyperlink" xfId="278" builtinId="9" hidden="1"/>
    <cellStyle name="Gevolgde hyperlink" xfId="280" builtinId="9" hidden="1"/>
    <cellStyle name="Gevolgde hyperlink" xfId="282" builtinId="9" hidden="1"/>
    <cellStyle name="Gevolgde hyperlink" xfId="284" builtinId="9" hidden="1"/>
    <cellStyle name="Gevolgde hyperlink" xfId="286" builtinId="9" hidden="1"/>
    <cellStyle name="Gevolgde hyperlink" xfId="288" builtinId="9" hidden="1"/>
    <cellStyle name="Gevolgde hyperlink" xfId="290" builtinId="9" hidden="1"/>
    <cellStyle name="Gevolgde hyperlink" xfId="292" builtinId="9" hidden="1"/>
    <cellStyle name="Gevolgde hyperlink" xfId="294" builtinId="9" hidden="1"/>
    <cellStyle name="Gevolgde hyperlink" xfId="296" builtinId="9" hidden="1"/>
    <cellStyle name="Gevolgde hyperlink" xfId="298" builtinId="9" hidden="1"/>
    <cellStyle name="Gevolgde hyperlink" xfId="300" builtinId="9" hidden="1"/>
    <cellStyle name="Gevolgde hyperlink" xfId="302" builtinId="9" hidden="1"/>
    <cellStyle name="Gevolgde hyperlink" xfId="304" builtinId="9" hidden="1"/>
    <cellStyle name="Gevolgde hyperlink" xfId="306" builtinId="9" hidden="1"/>
    <cellStyle name="Gevolgde hyperlink" xfId="308" builtinId="9" hidden="1"/>
    <cellStyle name="Gevolgde hyperlink" xfId="310" builtinId="9" hidden="1"/>
    <cellStyle name="Gevolgde hyperlink" xfId="312" builtinId="9" hidden="1"/>
    <cellStyle name="Gevolgde hyperlink" xfId="314" builtinId="9" hidden="1"/>
    <cellStyle name="Gevolgde hyperlink" xfId="316" builtinId="9" hidden="1"/>
    <cellStyle name="Gevolgde hyperlink" xfId="318" builtinId="9" hidden="1"/>
    <cellStyle name="Gevolgde hyperlink" xfId="320" builtinId="9" hidden="1"/>
    <cellStyle name="Gevolgde hyperlink" xfId="322" builtinId="9" hidden="1"/>
    <cellStyle name="Gevolgde hyperlink" xfId="324" builtinId="9" hidden="1"/>
    <cellStyle name="Gevolgde hyperlink" xfId="326" builtinId="9" hidden="1"/>
    <cellStyle name="Gevolgde hyperlink" xfId="328" builtinId="9" hidden="1"/>
    <cellStyle name="Gevolgde hyperlink" xfId="330" builtinId="9" hidden="1"/>
    <cellStyle name="Gevolgde hyperlink" xfId="332" builtinId="9" hidden="1"/>
    <cellStyle name="Gevolgde hyperlink" xfId="334" builtinId="9" hidden="1"/>
    <cellStyle name="Gevolgde hyperlink" xfId="336" builtinId="9" hidden="1"/>
    <cellStyle name="Gevolgde hyperlink" xfId="338" builtinId="9" hidden="1"/>
    <cellStyle name="Gevolgde hyperlink" xfId="340" builtinId="9" hidden="1"/>
    <cellStyle name="Gevolgde hyperlink" xfId="342" builtinId="9" hidden="1"/>
    <cellStyle name="Gevolgde hyperlink" xfId="344" builtinId="9" hidden="1"/>
    <cellStyle name="Gevolgde hyperlink" xfId="346" builtinId="9" hidden="1"/>
    <cellStyle name="Gevolgde hyperlink" xfId="348" builtinId="9" hidden="1"/>
    <cellStyle name="Gevolgde hyperlink" xfId="350" builtinId="9" hidden="1"/>
    <cellStyle name="Gevolgde hyperlink" xfId="352" builtinId="9" hidden="1"/>
    <cellStyle name="Gevolgde hyperlink" xfId="354" builtinId="9" hidden="1"/>
    <cellStyle name="Gevolgde hyperlink" xfId="356" builtinId="9" hidden="1"/>
    <cellStyle name="Gevolgde hyperlink" xfId="358" builtinId="9" hidden="1"/>
    <cellStyle name="Gevolgde hyperlink" xfId="360" builtinId="9" hidden="1"/>
    <cellStyle name="Gevolgde hyperlink" xfId="362" builtinId="9" hidden="1"/>
    <cellStyle name="Gevolgde hyperlink" xfId="364" builtinId="9" hidden="1"/>
    <cellStyle name="Gevolgde hyperlink" xfId="366" builtinId="9" hidden="1"/>
    <cellStyle name="Gevolgde hyperlink" xfId="368" builtinId="9" hidden="1"/>
    <cellStyle name="Gevolgde hyperlink" xfId="370" builtinId="9" hidden="1"/>
    <cellStyle name="Gevolgde hyperlink" xfId="372" builtinId="9" hidden="1"/>
    <cellStyle name="Gevolgde hyperlink" xfId="374" builtinId="9" hidden="1"/>
    <cellStyle name="Gevolgde hyperlink" xfId="376" builtinId="9" hidden="1"/>
    <cellStyle name="Gevolgde hyperlink" xfId="378" builtinId="9" hidden="1"/>
    <cellStyle name="Gevolgde hyperlink" xfId="380" builtinId="9" hidden="1"/>
    <cellStyle name="Gevolgde hyperlink" xfId="382" builtinId="9" hidden="1"/>
    <cellStyle name="Gevolgde hyperlink" xfId="384" builtinId="9" hidden="1"/>
    <cellStyle name="Gevolgde hyperlink" xfId="386" builtinId="9" hidden="1"/>
    <cellStyle name="Gevolgde hyperlink" xfId="388" builtinId="9" hidden="1"/>
    <cellStyle name="Gevolgde hyperlink" xfId="390" builtinId="9" hidden="1"/>
    <cellStyle name="Gevolgde hyperlink" xfId="392" builtinId="9" hidden="1"/>
    <cellStyle name="Gevolgde hyperlink" xfId="394" builtinId="9" hidden="1"/>
    <cellStyle name="Gevolgde hyperlink" xfId="396" builtinId="9" hidden="1"/>
    <cellStyle name="Gevolgde hyperlink" xfId="398" builtinId="9" hidden="1"/>
    <cellStyle name="Gevolgde hyperlink" xfId="400" builtinId="9" hidden="1"/>
    <cellStyle name="Gevolgde hyperlink" xfId="402" builtinId="9" hidden="1"/>
    <cellStyle name="Gevolgde hyperlink" xfId="404" builtinId="9" hidden="1"/>
    <cellStyle name="Gevolgde hyperlink" xfId="406" builtinId="9" hidden="1"/>
    <cellStyle name="Gevolgde hyperlink" xfId="408" builtinId="9" hidden="1"/>
    <cellStyle name="Gevolgde hyperlink" xfId="410" builtinId="9" hidden="1"/>
    <cellStyle name="Gevolgde hyperlink" xfId="412" builtinId="9" hidden="1"/>
    <cellStyle name="Gevolgde hyperlink" xfId="414" builtinId="9" hidden="1"/>
    <cellStyle name="Gevolgde hyperlink" xfId="416" builtinId="9" hidden="1"/>
    <cellStyle name="Gevolgde hyperlink" xfId="418" builtinId="9" hidden="1"/>
    <cellStyle name="Gevolgde hyperlink" xfId="420" builtinId="9" hidden="1"/>
    <cellStyle name="Gevolgde hyperlink" xfId="422" builtinId="9" hidden="1"/>
    <cellStyle name="Gevolgde hyperlink" xfId="424" builtinId="9" hidden="1"/>
    <cellStyle name="Gevolgde hyperlink" xfId="426" builtinId="9" hidden="1"/>
    <cellStyle name="Gevolgde hyperlink" xfId="428" builtinId="9" hidden="1"/>
    <cellStyle name="Gevolgde hyperlink" xfId="430" builtinId="9" hidden="1"/>
    <cellStyle name="Gevolgde hyperlink" xfId="432" builtinId="9" hidden="1"/>
    <cellStyle name="Gevolgde hyperlink" xfId="434" builtinId="9" hidden="1"/>
    <cellStyle name="Gevolgde hyperlink" xfId="436" builtinId="9" hidden="1"/>
    <cellStyle name="Gevolgde hyperlink" xfId="438" builtinId="9" hidden="1"/>
    <cellStyle name="Gevolgde hyperlink" xfId="440" builtinId="9" hidden="1"/>
    <cellStyle name="Gevolgde hyperlink" xfId="442" builtinId="9" hidden="1"/>
    <cellStyle name="Gevolgde hyperlink" xfId="444" builtinId="9" hidden="1"/>
    <cellStyle name="Gevolgde hyperlink" xfId="446" builtinId="9" hidden="1"/>
    <cellStyle name="Gevolgde hyperlink" xfId="448" builtinId="9" hidden="1"/>
    <cellStyle name="Gevolgde hyperlink" xfId="4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7"/>
  <sheetViews>
    <sheetView tabSelected="1" workbookViewId="0">
      <selection activeCell="H36" sqref="H36"/>
    </sheetView>
  </sheetViews>
  <sheetFormatPr baseColWidth="10" defaultColWidth="10.625" defaultRowHeight="16" x14ac:dyDescent="0"/>
  <cols>
    <col min="1" max="1" width="5.125" style="1" customWidth="1"/>
    <col min="2" max="2" width="9.5" style="1" customWidth="1"/>
    <col min="3" max="3" width="12.375" style="1" bestFit="1" customWidth="1"/>
    <col min="4" max="4" width="10.25" style="1" customWidth="1"/>
    <col min="5" max="5" width="11.375" style="1" customWidth="1"/>
    <col min="6" max="6" width="6.625" style="1" bestFit="1" customWidth="1"/>
    <col min="7" max="7" width="18.125" style="4" bestFit="1" customWidth="1"/>
    <col min="8" max="8" width="12.375" style="1" bestFit="1" customWidth="1"/>
    <col min="9" max="9" width="8.75" style="1" bestFit="1" customWidth="1"/>
    <col min="10" max="10" width="8.75" style="1" customWidth="1"/>
    <col min="11" max="11" width="11.625" style="1" bestFit="1" customWidth="1"/>
    <col min="12" max="12" width="5.5" style="1" bestFit="1" customWidth="1"/>
    <col min="13" max="13" width="7.25" style="1" bestFit="1" customWidth="1"/>
    <col min="14" max="16384" width="10.625" style="1"/>
  </cols>
  <sheetData>
    <row r="1" spans="1:16">
      <c r="A1" s="2" t="s">
        <v>34</v>
      </c>
      <c r="B1" s="2" t="s">
        <v>72</v>
      </c>
      <c r="C1" s="2" t="s">
        <v>71</v>
      </c>
      <c r="D1" s="7" t="s">
        <v>105</v>
      </c>
      <c r="E1" s="6" t="s">
        <v>103</v>
      </c>
      <c r="F1" s="7" t="s">
        <v>33</v>
      </c>
      <c r="G1" s="6" t="s">
        <v>102</v>
      </c>
      <c r="H1" s="10" t="s">
        <v>104</v>
      </c>
      <c r="I1" s="10" t="s">
        <v>107</v>
      </c>
      <c r="J1" s="10" t="s">
        <v>108</v>
      </c>
      <c r="K1" s="10" t="s">
        <v>111</v>
      </c>
      <c r="L1" s="12" t="s">
        <v>109</v>
      </c>
      <c r="M1" s="10" t="s">
        <v>110</v>
      </c>
      <c r="N1" s="14"/>
      <c r="O1"/>
      <c r="P1"/>
    </row>
    <row r="2" spans="1:16">
      <c r="A2" s="3" t="s">
        <v>2</v>
      </c>
      <c r="B2" s="3" t="s">
        <v>75</v>
      </c>
      <c r="C2" s="2" t="s">
        <v>36</v>
      </c>
      <c r="D2" s="9">
        <v>14</v>
      </c>
      <c r="E2" s="22">
        <v>34.200000000000003</v>
      </c>
      <c r="F2" s="17">
        <v>31.42</v>
      </c>
      <c r="G2" s="3">
        <v>7202198</v>
      </c>
      <c r="H2" s="2">
        <v>324</v>
      </c>
      <c r="I2" s="21">
        <v>0.7</v>
      </c>
      <c r="J2" s="24">
        <f>K2/G2*100</f>
        <v>14.365</v>
      </c>
      <c r="K2" s="13">
        <f>0.17*(0.845*G2)</f>
        <v>1034595.7427000001</v>
      </c>
      <c r="L2" s="5">
        <v>89</v>
      </c>
      <c r="M2" s="5">
        <v>43</v>
      </c>
      <c r="O2"/>
    </row>
    <row r="3" spans="1:16">
      <c r="A3" s="3" t="s">
        <v>25</v>
      </c>
      <c r="B3" s="3" t="s">
        <v>94</v>
      </c>
      <c r="C3" s="2" t="s">
        <v>57</v>
      </c>
      <c r="D3" s="9">
        <v>6</v>
      </c>
      <c r="E3" s="22">
        <v>27.2</v>
      </c>
      <c r="F3" s="17">
        <v>23.48</v>
      </c>
      <c r="G3" s="3">
        <v>19861408</v>
      </c>
      <c r="H3" s="12">
        <v>345</v>
      </c>
      <c r="I3" s="19">
        <v>0.9</v>
      </c>
      <c r="J3" s="24">
        <f>K3/G3*100</f>
        <v>4.6475</v>
      </c>
      <c r="K3" s="13">
        <f>0.055*(0.845*G3)</f>
        <v>923058.93679999991</v>
      </c>
      <c r="L3" s="5">
        <v>78</v>
      </c>
      <c r="M3" s="5">
        <v>43</v>
      </c>
      <c r="O3"/>
    </row>
    <row r="4" spans="1:16">
      <c r="A4" s="3" t="s">
        <v>26</v>
      </c>
      <c r="B4" s="3" t="s">
        <v>95</v>
      </c>
      <c r="C4" s="2" t="s">
        <v>68</v>
      </c>
      <c r="D4" s="9">
        <v>10</v>
      </c>
      <c r="E4" s="8">
        <v>30</v>
      </c>
      <c r="F4" s="18">
        <v>25.05</v>
      </c>
      <c r="G4" s="3">
        <v>7000000</v>
      </c>
      <c r="H4" s="5">
        <v>377</v>
      </c>
      <c r="I4" s="20">
        <v>0.8</v>
      </c>
      <c r="J4" s="24">
        <f>K4/G4*100</f>
        <v>16.900000000000002</v>
      </c>
      <c r="K4" s="13">
        <f>0.2*(0.845*G4)</f>
        <v>1183000</v>
      </c>
      <c r="L4" s="5">
        <v>50</v>
      </c>
      <c r="M4" s="12">
        <v>41</v>
      </c>
      <c r="O4"/>
    </row>
    <row r="5" spans="1:16">
      <c r="A5" s="3" t="s">
        <v>19</v>
      </c>
      <c r="B5" s="3" t="s">
        <v>90</v>
      </c>
      <c r="C5" s="2" t="s">
        <v>48</v>
      </c>
      <c r="D5" s="9">
        <v>16</v>
      </c>
      <c r="E5" s="8">
        <v>36</v>
      </c>
      <c r="F5" s="17">
        <v>21.1</v>
      </c>
      <c r="G5" s="3">
        <v>1986096</v>
      </c>
      <c r="H5" s="2">
        <v>379</v>
      </c>
      <c r="I5" s="19">
        <v>0.4</v>
      </c>
      <c r="J5" s="24">
        <f>K5/G5*100</f>
        <v>8.4499999999999993</v>
      </c>
      <c r="K5" s="13">
        <f>0.1*(0.845*G5)</f>
        <v>167825.11199999999</v>
      </c>
      <c r="L5" s="5">
        <v>34</v>
      </c>
      <c r="M5" s="5">
        <v>55</v>
      </c>
      <c r="O5"/>
    </row>
    <row r="6" spans="1:16">
      <c r="A6" s="3" t="s">
        <v>17</v>
      </c>
      <c r="B6" s="3" t="s">
        <v>88</v>
      </c>
      <c r="C6" s="2" t="s">
        <v>49</v>
      </c>
      <c r="D6" s="23">
        <v>12.5</v>
      </c>
      <c r="E6" s="22">
        <v>32.6</v>
      </c>
      <c r="F6" s="17">
        <v>19.2</v>
      </c>
      <c r="G6" s="3">
        <v>2921262</v>
      </c>
      <c r="H6" s="11">
        <v>496</v>
      </c>
      <c r="I6" s="19">
        <v>0.9</v>
      </c>
      <c r="J6" s="24">
        <f>K6/G6*100</f>
        <v>8.3655000000000008</v>
      </c>
      <c r="K6" s="13">
        <f>0.099*(0.845*G6)</f>
        <v>244378.17261000004</v>
      </c>
      <c r="L6" s="5">
        <v>43</v>
      </c>
      <c r="M6" s="5">
        <v>58</v>
      </c>
      <c r="O6"/>
    </row>
    <row r="7" spans="1:16">
      <c r="A7" s="3" t="s">
        <v>30</v>
      </c>
      <c r="B7" s="3" t="s">
        <v>99</v>
      </c>
      <c r="C7" s="2" t="s">
        <v>69</v>
      </c>
      <c r="D7" s="9">
        <v>20</v>
      </c>
      <c r="E7" s="8">
        <v>40</v>
      </c>
      <c r="F7" s="17">
        <v>45.87</v>
      </c>
      <c r="G7" s="3">
        <v>77695904</v>
      </c>
      <c r="H7" s="12">
        <v>510</v>
      </c>
      <c r="I7" s="20">
        <v>0.8</v>
      </c>
      <c r="J7" s="24">
        <f>K7/G7*100</f>
        <v>7.0135000000000005</v>
      </c>
      <c r="K7" s="13">
        <f>0.083*(0.845*G7)</f>
        <v>5449202.2270400003</v>
      </c>
      <c r="L7" s="5">
        <v>26</v>
      </c>
      <c r="M7" s="5">
        <v>45</v>
      </c>
      <c r="O7"/>
    </row>
    <row r="8" spans="1:16">
      <c r="A8" s="3" t="s">
        <v>13</v>
      </c>
      <c r="B8" s="3" t="s">
        <v>84</v>
      </c>
      <c r="C8" s="2" t="s">
        <v>51</v>
      </c>
      <c r="D8" s="9">
        <v>8</v>
      </c>
      <c r="E8" s="22">
        <v>28.9</v>
      </c>
      <c r="F8" s="17">
        <v>26.73</v>
      </c>
      <c r="G8" s="3">
        <v>9849000</v>
      </c>
      <c r="H8" s="11">
        <v>532</v>
      </c>
      <c r="I8" s="19">
        <v>1.4</v>
      </c>
      <c r="J8" s="24">
        <f>K8/G8*100</f>
        <v>5.6615000000000002</v>
      </c>
      <c r="K8" s="13">
        <f>0.067*(0.845*G8)</f>
        <v>557601.13500000001</v>
      </c>
      <c r="L8" s="5">
        <v>83</v>
      </c>
      <c r="M8" s="5">
        <v>54</v>
      </c>
      <c r="O8"/>
    </row>
    <row r="9" spans="1:16">
      <c r="A9" s="3" t="s">
        <v>23</v>
      </c>
      <c r="B9" s="3" t="s">
        <v>93</v>
      </c>
      <c r="C9" s="2" t="s">
        <v>55</v>
      </c>
      <c r="D9" s="23">
        <v>12.5</v>
      </c>
      <c r="E9" s="22">
        <v>32.799999999999997</v>
      </c>
      <c r="F9" s="17">
        <v>11.03</v>
      </c>
      <c r="G9" s="3">
        <v>38005614</v>
      </c>
      <c r="H9" s="5">
        <v>634</v>
      </c>
      <c r="I9" s="19">
        <v>0.5</v>
      </c>
      <c r="J9" s="24">
        <f>K9/G9*100</f>
        <v>6.5065</v>
      </c>
      <c r="K9" s="13">
        <f>0.077*(0.845*G9)</f>
        <v>2472835.2749099997</v>
      </c>
      <c r="L9" s="5">
        <v>52</v>
      </c>
      <c r="M9" s="5">
        <v>61</v>
      </c>
      <c r="O9"/>
    </row>
    <row r="10" spans="1:16">
      <c r="A10" s="3" t="s">
        <v>29</v>
      </c>
      <c r="B10" s="3" t="s">
        <v>98</v>
      </c>
      <c r="C10" s="2" t="s">
        <v>59</v>
      </c>
      <c r="D10" s="23">
        <v>5.5</v>
      </c>
      <c r="E10" s="22">
        <v>26.5</v>
      </c>
      <c r="F10" s="17">
        <v>11.39</v>
      </c>
      <c r="G10" s="3">
        <v>5421349</v>
      </c>
      <c r="H10" s="12">
        <v>664</v>
      </c>
      <c r="I10" s="19">
        <v>0.9</v>
      </c>
      <c r="J10" s="24">
        <f>K10/G10*100</f>
        <v>9.9710000000000001</v>
      </c>
      <c r="K10" s="13">
        <f>0.118*(0.845*G10)</f>
        <v>540562.70878999995</v>
      </c>
      <c r="L10" s="5">
        <v>72</v>
      </c>
      <c r="M10" s="5">
        <v>50</v>
      </c>
      <c r="O10"/>
    </row>
    <row r="11" spans="1:16">
      <c r="A11" s="3" t="s">
        <v>5</v>
      </c>
      <c r="B11" s="3" t="s">
        <v>77</v>
      </c>
      <c r="C11" s="2" t="s">
        <v>37</v>
      </c>
      <c r="D11" s="23">
        <v>5.5</v>
      </c>
      <c r="E11" s="22">
        <v>26.4</v>
      </c>
      <c r="F11" s="17">
        <v>10.07</v>
      </c>
      <c r="G11" s="3">
        <v>10538275</v>
      </c>
      <c r="H11" s="15">
        <v>725</v>
      </c>
      <c r="I11" s="21">
        <v>1.2</v>
      </c>
      <c r="J11" s="24">
        <f>K11/G11*100</f>
        <v>4.5629999999999997</v>
      </c>
      <c r="K11" s="13">
        <f>0.054*(0.845*G11)</f>
        <v>480861.48824999999</v>
      </c>
      <c r="L11" s="5">
        <v>48</v>
      </c>
      <c r="M11" s="5">
        <v>51</v>
      </c>
      <c r="O11"/>
    </row>
    <row r="12" spans="1:16">
      <c r="A12" s="3" t="s">
        <v>106</v>
      </c>
      <c r="B12" s="2" t="s">
        <v>67</v>
      </c>
      <c r="C12" s="2" t="s">
        <v>67</v>
      </c>
      <c r="D12" s="23">
        <v>10.5</v>
      </c>
      <c r="E12" s="22">
        <v>30.6</v>
      </c>
      <c r="F12" s="17">
        <v>34.78</v>
      </c>
      <c r="G12" s="3">
        <v>622099</v>
      </c>
      <c r="H12" s="5">
        <v>726</v>
      </c>
      <c r="I12" s="20">
        <v>0.8</v>
      </c>
      <c r="J12" s="24">
        <f>K12/G12*100</f>
        <v>12.252499999999998</v>
      </c>
      <c r="K12" s="13">
        <f>0.145*(0.845*G12)</f>
        <v>76222.679974999992</v>
      </c>
      <c r="L12" s="5">
        <v>50</v>
      </c>
      <c r="M12" s="5">
        <v>42</v>
      </c>
      <c r="O12"/>
    </row>
    <row r="13" spans="1:16">
      <c r="A13" s="3" t="s">
        <v>12</v>
      </c>
      <c r="B13" s="3" t="s">
        <v>83</v>
      </c>
      <c r="C13" s="2" t="s">
        <v>45</v>
      </c>
      <c r="D13" s="9">
        <v>14</v>
      </c>
      <c r="E13" s="22">
        <v>34.200000000000003</v>
      </c>
      <c r="F13" s="17">
        <v>26.82</v>
      </c>
      <c r="G13" s="3">
        <v>4225316</v>
      </c>
      <c r="H13" s="11">
        <v>755</v>
      </c>
      <c r="I13" s="19">
        <v>1</v>
      </c>
      <c r="J13" s="24">
        <f>K13/G13*100</f>
        <v>12.337</v>
      </c>
      <c r="K13" s="13">
        <f>0.146*(0.845*G13)</f>
        <v>521277.23491999996</v>
      </c>
      <c r="L13" s="5">
        <v>61</v>
      </c>
      <c r="M13" s="5">
        <v>48</v>
      </c>
    </row>
    <row r="14" spans="1:16">
      <c r="A14" s="3" t="s">
        <v>8</v>
      </c>
      <c r="B14" s="3" t="s">
        <v>80</v>
      </c>
      <c r="C14" s="2" t="s">
        <v>40</v>
      </c>
      <c r="D14" s="23">
        <v>12.5</v>
      </c>
      <c r="E14" s="22">
        <v>32.700000000000003</v>
      </c>
      <c r="F14" s="17">
        <v>9.6300000000000008</v>
      </c>
      <c r="G14" s="3">
        <v>1313271</v>
      </c>
      <c r="H14" s="2">
        <v>832</v>
      </c>
      <c r="I14" s="19">
        <v>1.4</v>
      </c>
      <c r="J14" s="24">
        <f>K14/G14*100</f>
        <v>5.6615000000000002</v>
      </c>
      <c r="K14" s="13">
        <f>0.067*(0.845*G14)</f>
        <v>74350.837664999999</v>
      </c>
      <c r="L14" s="5">
        <v>32</v>
      </c>
      <c r="M14" s="5">
        <v>69</v>
      </c>
      <c r="O14"/>
    </row>
    <row r="15" spans="1:16">
      <c r="A15" s="3" t="s">
        <v>20</v>
      </c>
      <c r="B15" s="2" t="s">
        <v>52</v>
      </c>
      <c r="C15" s="2" t="s">
        <v>52</v>
      </c>
      <c r="D15" s="9">
        <v>7</v>
      </c>
      <c r="E15" s="8">
        <v>28</v>
      </c>
      <c r="F15" s="17">
        <v>23.84</v>
      </c>
      <c r="G15" s="3">
        <v>429344</v>
      </c>
      <c r="H15" s="11">
        <v>1006</v>
      </c>
      <c r="I15" s="19">
        <v>3.1</v>
      </c>
      <c r="J15" s="24">
        <f>K15/G15*100</f>
        <v>4.0560000000000009</v>
      </c>
      <c r="K15" s="13">
        <f>0.048*(0.845*G15)</f>
        <v>17414.192640000001</v>
      </c>
      <c r="L15" s="5">
        <v>51</v>
      </c>
      <c r="M15" s="5">
        <v>55</v>
      </c>
      <c r="O15"/>
    </row>
    <row r="16" spans="1:16">
      <c r="A16" s="3" t="s">
        <v>28</v>
      </c>
      <c r="B16" s="3" t="s">
        <v>97</v>
      </c>
      <c r="C16" s="2" t="s">
        <v>58</v>
      </c>
      <c r="D16" s="9">
        <v>5</v>
      </c>
      <c r="E16" s="22">
        <v>24.9</v>
      </c>
      <c r="F16" s="17">
        <v>20.38</v>
      </c>
      <c r="G16" s="3">
        <v>2062874</v>
      </c>
      <c r="H16" s="12">
        <v>1023</v>
      </c>
      <c r="I16" s="19">
        <v>1.3</v>
      </c>
      <c r="J16" s="24">
        <f>K16/G16*100</f>
        <v>7.5204999999999993</v>
      </c>
      <c r="K16" s="13">
        <f>0.089*(0.845*G16)</f>
        <v>155138.43917</v>
      </c>
      <c r="L16" s="5">
        <v>67</v>
      </c>
      <c r="M16" s="5">
        <v>58</v>
      </c>
      <c r="O16"/>
    </row>
    <row r="17" spans="1:15">
      <c r="A17" s="3" t="s">
        <v>24</v>
      </c>
      <c r="B17" s="2" t="s">
        <v>56</v>
      </c>
      <c r="C17" s="2" t="s">
        <v>56</v>
      </c>
      <c r="D17" s="9">
        <v>16</v>
      </c>
      <c r="E17" s="22">
        <v>36.299999999999997</v>
      </c>
      <c r="F17" s="17">
        <v>17.73</v>
      </c>
      <c r="G17" s="3">
        <v>10374822</v>
      </c>
      <c r="H17" s="12">
        <v>1056</v>
      </c>
      <c r="I17" s="19">
        <v>0.6</v>
      </c>
      <c r="J17" s="24">
        <f>K17/G17*100</f>
        <v>10.5625</v>
      </c>
      <c r="K17" s="13">
        <f>0.125*(0.845*G17)</f>
        <v>1095840.57375</v>
      </c>
      <c r="L17" s="5">
        <v>88</v>
      </c>
      <c r="M17" s="5">
        <v>63</v>
      </c>
      <c r="O17"/>
    </row>
    <row r="18" spans="1:15">
      <c r="A18" s="3" t="s">
        <v>70</v>
      </c>
      <c r="B18" s="3" t="s">
        <v>85</v>
      </c>
      <c r="C18" s="2" t="s">
        <v>42</v>
      </c>
      <c r="D18" s="23">
        <v>15.5</v>
      </c>
      <c r="E18" s="22">
        <v>35.700000000000003</v>
      </c>
      <c r="F18" s="17">
        <v>31.33</v>
      </c>
      <c r="G18" s="3">
        <v>10812467</v>
      </c>
      <c r="H18" s="11">
        <v>1262</v>
      </c>
      <c r="I18" s="19">
        <v>1</v>
      </c>
      <c r="J18" s="24">
        <f>K18/G18*100</f>
        <v>20.956</v>
      </c>
      <c r="K18" s="13">
        <f>0.248*(0.845*G18)</f>
        <v>2265860.58452</v>
      </c>
      <c r="L18" s="5">
        <v>60</v>
      </c>
      <c r="M18" s="5">
        <v>43</v>
      </c>
      <c r="O18"/>
    </row>
    <row r="19" spans="1:15">
      <c r="A19" s="3" t="s">
        <v>9</v>
      </c>
      <c r="B19" s="3" t="s">
        <v>81</v>
      </c>
      <c r="C19" s="2" t="s">
        <v>43</v>
      </c>
      <c r="D19" s="9">
        <v>16</v>
      </c>
      <c r="E19" s="8">
        <v>36</v>
      </c>
      <c r="F19" s="17">
        <v>20.63</v>
      </c>
      <c r="G19" s="3">
        <v>46439864</v>
      </c>
      <c r="H19" s="5">
        <v>1702</v>
      </c>
      <c r="I19" s="21">
        <v>0.6</v>
      </c>
      <c r="J19" s="24">
        <f>K19/G19*100</f>
        <v>18.843499999999995</v>
      </c>
      <c r="K19" s="13">
        <f>0.223*(0.845*G19)</f>
        <v>8750895.7728399988</v>
      </c>
      <c r="L19" s="5">
        <v>49</v>
      </c>
      <c r="M19" s="5">
        <v>60</v>
      </c>
      <c r="O19"/>
    </row>
    <row r="20" spans="1:15">
      <c r="A20" s="3" t="s">
        <v>16</v>
      </c>
      <c r="B20" s="3" t="s">
        <v>87</v>
      </c>
      <c r="C20" s="2" t="s">
        <v>46</v>
      </c>
      <c r="D20" s="23">
        <v>14.5</v>
      </c>
      <c r="E20" s="22">
        <v>34.5</v>
      </c>
      <c r="F20" s="17">
        <v>23.75</v>
      </c>
      <c r="G20" s="3">
        <v>60795612</v>
      </c>
      <c r="H20" s="11">
        <v>2030</v>
      </c>
      <c r="I20" s="19">
        <v>0.6</v>
      </c>
      <c r="J20" s="24">
        <f>K20/G20*100</f>
        <v>13.52</v>
      </c>
      <c r="K20" s="13">
        <f>0.16*(0.845*G20)</f>
        <v>8219566.7423999999</v>
      </c>
      <c r="L20" s="5">
        <v>61</v>
      </c>
      <c r="M20" s="5">
        <v>43</v>
      </c>
      <c r="O20"/>
    </row>
    <row r="21" spans="1:15">
      <c r="A21" s="3" t="s">
        <v>1</v>
      </c>
      <c r="B21" s="3" t="s">
        <v>74</v>
      </c>
      <c r="C21" s="2" t="s">
        <v>35</v>
      </c>
      <c r="D21" s="23">
        <v>7.5</v>
      </c>
      <c r="E21" s="22">
        <v>28.4</v>
      </c>
      <c r="F21" s="17">
        <v>12.8</v>
      </c>
      <c r="G21" s="3">
        <v>11258434</v>
      </c>
      <c r="H21" s="15">
        <v>2092</v>
      </c>
      <c r="I21" s="21">
        <v>2.4</v>
      </c>
      <c r="J21" s="24">
        <f>K21/G21*100</f>
        <v>6.1685000000000008</v>
      </c>
      <c r="K21" s="13">
        <f>0.073*(0.845*G21)</f>
        <v>694476.50129000004</v>
      </c>
      <c r="L21" s="5">
        <v>78</v>
      </c>
      <c r="M21" s="5">
        <v>76</v>
      </c>
      <c r="O21"/>
    </row>
    <row r="22" spans="1:15">
      <c r="A22" s="3" t="s">
        <v>6</v>
      </c>
      <c r="B22" s="3" t="s">
        <v>78</v>
      </c>
      <c r="C22" s="2" t="s">
        <v>39</v>
      </c>
      <c r="D22" s="9">
        <v>10</v>
      </c>
      <c r="E22" s="22">
        <v>30.1</v>
      </c>
      <c r="F22" s="17">
        <v>10.23</v>
      </c>
      <c r="G22" s="3">
        <v>81174000</v>
      </c>
      <c r="H22" s="2">
        <v>2155</v>
      </c>
      <c r="I22" s="21">
        <v>2.8</v>
      </c>
      <c r="J22" s="24">
        <f>K22/G22*100</f>
        <v>3.9714999999999998</v>
      </c>
      <c r="K22" s="13">
        <f>0.047*(0.845*G22)</f>
        <v>3223825.41</v>
      </c>
      <c r="L22" s="5">
        <v>58</v>
      </c>
      <c r="M22" s="5">
        <v>79</v>
      </c>
      <c r="O22"/>
    </row>
    <row r="23" spans="1:15">
      <c r="A23" s="3" t="s">
        <v>21</v>
      </c>
      <c r="B23" s="3" t="s">
        <v>91</v>
      </c>
      <c r="C23" s="2" t="s">
        <v>53</v>
      </c>
      <c r="D23" s="9">
        <v>7</v>
      </c>
      <c r="E23" s="8">
        <v>28</v>
      </c>
      <c r="F23" s="17">
        <v>6.46</v>
      </c>
      <c r="G23" s="3">
        <v>16900726</v>
      </c>
      <c r="H23" s="15">
        <v>2158</v>
      </c>
      <c r="I23" s="19">
        <v>1.4</v>
      </c>
      <c r="J23" s="24">
        <f>K23/G23*100</f>
        <v>5.4924999999999997</v>
      </c>
      <c r="K23" s="13">
        <f>0.065*(0.845*G23)</f>
        <v>928272.37555</v>
      </c>
      <c r="L23" s="5">
        <v>73</v>
      </c>
      <c r="M23" s="5">
        <v>83</v>
      </c>
      <c r="O23"/>
    </row>
    <row r="24" spans="1:15">
      <c r="A24" s="3" t="s">
        <v>0</v>
      </c>
      <c r="B24" s="3" t="s">
        <v>73</v>
      </c>
      <c r="C24" s="2" t="s">
        <v>54</v>
      </c>
      <c r="D24" s="23">
        <v>10.5</v>
      </c>
      <c r="E24" s="22">
        <v>30.8</v>
      </c>
      <c r="F24" s="17">
        <v>10.01</v>
      </c>
      <c r="G24" s="3">
        <v>8584926</v>
      </c>
      <c r="H24" s="2">
        <v>2165</v>
      </c>
      <c r="I24" s="21">
        <v>1.6</v>
      </c>
      <c r="J24" s="24">
        <f>K24/G24*100</f>
        <v>4.1405000000000003</v>
      </c>
      <c r="K24" s="13">
        <f>0.049*(0.845*G24)</f>
        <v>355458.86103000003</v>
      </c>
      <c r="L24" s="5">
        <v>57</v>
      </c>
      <c r="M24" s="5">
        <v>72</v>
      </c>
      <c r="O24"/>
    </row>
    <row r="25" spans="1:15">
      <c r="A25" s="3" t="s">
        <v>11</v>
      </c>
      <c r="B25" s="3" t="s">
        <v>82</v>
      </c>
      <c r="C25" s="2" t="s">
        <v>44</v>
      </c>
      <c r="D25" s="9">
        <v>13</v>
      </c>
      <c r="E25" s="22">
        <v>33.299999999999997</v>
      </c>
      <c r="F25" s="17">
        <v>21.89</v>
      </c>
      <c r="G25" s="3">
        <v>66352469</v>
      </c>
      <c r="H25" s="2">
        <v>2183</v>
      </c>
      <c r="I25" s="19">
        <v>0.6</v>
      </c>
      <c r="J25" s="24">
        <f>K25/G25*100</f>
        <v>7.4359999999999999</v>
      </c>
      <c r="K25" s="13">
        <f>0.088*(0.845*G25)</f>
        <v>4933969.5948399995</v>
      </c>
      <c r="L25" s="5">
        <v>77</v>
      </c>
      <c r="M25" s="5">
        <v>69</v>
      </c>
      <c r="O25"/>
    </row>
    <row r="26" spans="1:15">
      <c r="A26" s="3" t="s">
        <v>14</v>
      </c>
      <c r="B26" s="3" t="s">
        <v>86</v>
      </c>
      <c r="C26" s="2" t="s">
        <v>41</v>
      </c>
      <c r="D26" s="9">
        <v>13</v>
      </c>
      <c r="E26" s="22">
        <v>33.299999999999997</v>
      </c>
      <c r="F26" s="17">
        <v>10.87</v>
      </c>
      <c r="G26" s="3">
        <v>4625885</v>
      </c>
      <c r="H26" s="11">
        <v>2186</v>
      </c>
      <c r="I26" s="21">
        <v>0.7</v>
      </c>
      <c r="J26" s="24">
        <f>K26/G26*100</f>
        <v>8.4499999999999993</v>
      </c>
      <c r="K26" s="13">
        <f>0.1*(0.845*G26)</f>
        <v>390887.28249999997</v>
      </c>
      <c r="L26" s="5">
        <v>66</v>
      </c>
      <c r="M26" s="5">
        <v>74</v>
      </c>
      <c r="O26"/>
    </row>
    <row r="27" spans="1:15">
      <c r="A27" s="3" t="s">
        <v>4</v>
      </c>
      <c r="B27" s="3" t="s">
        <v>47</v>
      </c>
      <c r="C27" s="2" t="s">
        <v>47</v>
      </c>
      <c r="D27" s="23">
        <v>12.5</v>
      </c>
      <c r="E27" s="22">
        <v>32.6</v>
      </c>
      <c r="F27" s="17">
        <v>29.54</v>
      </c>
      <c r="G27" s="3">
        <v>847008</v>
      </c>
      <c r="H27" s="5">
        <v>2223</v>
      </c>
      <c r="I27" s="19">
        <v>1.2</v>
      </c>
      <c r="J27" s="24">
        <f>K27/G27*100</f>
        <v>11.83</v>
      </c>
      <c r="K27" s="13">
        <f>0.14*(0.845*G27)</f>
        <v>100201.04640000001</v>
      </c>
      <c r="L27" s="5">
        <v>50</v>
      </c>
      <c r="M27" s="5">
        <v>63</v>
      </c>
      <c r="O27"/>
    </row>
    <row r="28" spans="1:15">
      <c r="A28" s="3" t="s">
        <v>31</v>
      </c>
      <c r="B28" s="3" t="s">
        <v>100</v>
      </c>
      <c r="C28" s="2" t="s">
        <v>62</v>
      </c>
      <c r="D28" s="9">
        <v>10</v>
      </c>
      <c r="E28" s="8">
        <v>30.2</v>
      </c>
      <c r="F28" s="17">
        <v>19.93</v>
      </c>
      <c r="G28" s="3">
        <v>64767115</v>
      </c>
      <c r="H28" s="12">
        <v>2233</v>
      </c>
      <c r="I28" s="19">
        <v>2.2999999999999998</v>
      </c>
      <c r="J28" s="24">
        <f>K28/G28*100</f>
        <v>3.718</v>
      </c>
      <c r="K28" s="13">
        <f>0.044*(0.845*G28)</f>
        <v>2408041.3356999997</v>
      </c>
      <c r="L28" s="5">
        <v>85</v>
      </c>
      <c r="M28" s="5">
        <v>78</v>
      </c>
      <c r="O28"/>
    </row>
    <row r="29" spans="1:15">
      <c r="A29" s="3" t="s">
        <v>15</v>
      </c>
      <c r="B29" s="3" t="s">
        <v>101</v>
      </c>
      <c r="C29" s="2" t="s">
        <v>63</v>
      </c>
      <c r="D29" s="9">
        <v>6</v>
      </c>
      <c r="E29" s="8">
        <v>27</v>
      </c>
      <c r="F29" s="17">
        <v>8.5</v>
      </c>
      <c r="G29" s="3">
        <v>329100</v>
      </c>
      <c r="H29" s="11">
        <v>2334</v>
      </c>
      <c r="I29" s="20">
        <v>1.6</v>
      </c>
      <c r="J29" s="24">
        <f>K29/G29*100</f>
        <v>3.2954999999999997</v>
      </c>
      <c r="K29" s="13">
        <f>0.039*(0.845*G29)</f>
        <v>10845.4905</v>
      </c>
      <c r="L29" s="5">
        <v>5</v>
      </c>
      <c r="M29" s="5">
        <v>79</v>
      </c>
      <c r="O29" s="16"/>
    </row>
    <row r="30" spans="1:15">
      <c r="A30" s="3" t="s">
        <v>7</v>
      </c>
      <c r="B30" s="3" t="s">
        <v>79</v>
      </c>
      <c r="C30" s="2" t="s">
        <v>38</v>
      </c>
      <c r="D30" s="23">
        <v>8.5</v>
      </c>
      <c r="E30" s="22">
        <v>29.5</v>
      </c>
      <c r="F30" s="17">
        <v>7.43</v>
      </c>
      <c r="G30" s="3">
        <v>5659715</v>
      </c>
      <c r="H30" s="15">
        <v>2389</v>
      </c>
      <c r="I30" s="19">
        <v>1.6</v>
      </c>
      <c r="J30" s="24">
        <f>K30/G30*100</f>
        <v>4.6475</v>
      </c>
      <c r="K30" s="13">
        <f>0.055*(0.845*G30)</f>
        <v>263035.254625</v>
      </c>
      <c r="L30" s="5">
        <v>50</v>
      </c>
      <c r="M30" s="5">
        <v>92</v>
      </c>
      <c r="O30"/>
    </row>
    <row r="31" spans="1:15">
      <c r="A31" s="3" t="s">
        <v>10</v>
      </c>
      <c r="B31" s="3" t="s">
        <v>60</v>
      </c>
      <c r="C31" s="2" t="s">
        <v>60</v>
      </c>
      <c r="D31" s="23">
        <v>6.5</v>
      </c>
      <c r="E31" s="22">
        <v>27.6</v>
      </c>
      <c r="F31" s="17">
        <v>6.4</v>
      </c>
      <c r="G31" s="3">
        <v>5471753</v>
      </c>
      <c r="H31" s="2">
        <v>2479</v>
      </c>
      <c r="I31" s="19">
        <v>1.3</v>
      </c>
      <c r="J31" s="24">
        <f>K31/G31*100</f>
        <v>5.9150000000000009</v>
      </c>
      <c r="K31" s="13">
        <f>0.07*(0.845*G31)</f>
        <v>323654.18995000003</v>
      </c>
      <c r="L31" s="5">
        <v>77</v>
      </c>
      <c r="M31" s="5">
        <v>89</v>
      </c>
      <c r="O31"/>
    </row>
    <row r="32" spans="1:15">
      <c r="A32" s="3" t="s">
        <v>27</v>
      </c>
      <c r="B32" s="3" t="s">
        <v>96</v>
      </c>
      <c r="C32" s="2" t="s">
        <v>61</v>
      </c>
      <c r="D32" s="9">
        <v>6</v>
      </c>
      <c r="E32" s="22">
        <v>27.2</v>
      </c>
      <c r="F32" s="17">
        <v>8.98</v>
      </c>
      <c r="G32" s="3">
        <v>9747355</v>
      </c>
      <c r="H32" s="5">
        <v>2825</v>
      </c>
      <c r="I32" s="19">
        <v>1.8</v>
      </c>
      <c r="J32" s="24">
        <f>K32/G32*100</f>
        <v>4.8164999999999996</v>
      </c>
      <c r="K32" s="13">
        <f>0.057*(0.845*G32)</f>
        <v>469481.35357500002</v>
      </c>
      <c r="L32" s="5">
        <v>85</v>
      </c>
      <c r="M32" s="5">
        <v>87</v>
      </c>
      <c r="O32"/>
    </row>
    <row r="33" spans="1:16">
      <c r="A33" s="3" t="s">
        <v>3</v>
      </c>
      <c r="B33" s="3" t="s">
        <v>76</v>
      </c>
      <c r="C33" s="2" t="s">
        <v>66</v>
      </c>
      <c r="D33" s="23">
        <v>11.5</v>
      </c>
      <c r="E33" s="22">
        <v>31.8</v>
      </c>
      <c r="F33" s="17">
        <v>10.47</v>
      </c>
      <c r="G33" s="3">
        <v>8236573</v>
      </c>
      <c r="H33" s="5">
        <v>2930</v>
      </c>
      <c r="I33" s="19">
        <v>1.2</v>
      </c>
      <c r="J33" s="24">
        <f>K33/G33*100</f>
        <v>2.8729999999999998</v>
      </c>
      <c r="K33" s="13">
        <f>0.034*(0.845*G33)</f>
        <v>236636.74228999999</v>
      </c>
      <c r="L33" s="5">
        <v>31</v>
      </c>
      <c r="M33" s="5">
        <v>86</v>
      </c>
      <c r="O33"/>
    </row>
    <row r="34" spans="1:16">
      <c r="A34" s="3" t="s">
        <v>18</v>
      </c>
      <c r="B34" s="3" t="s">
        <v>89</v>
      </c>
      <c r="C34" s="2" t="s">
        <v>50</v>
      </c>
      <c r="D34" s="23">
        <v>12.5</v>
      </c>
      <c r="E34" s="22">
        <v>32.4</v>
      </c>
      <c r="F34" s="17">
        <v>6.7</v>
      </c>
      <c r="G34" s="3">
        <v>562958</v>
      </c>
      <c r="H34" s="15">
        <v>3187</v>
      </c>
      <c r="I34" s="19">
        <v>1</v>
      </c>
      <c r="J34" s="24">
        <f>K34/G34*100</f>
        <v>4.2250000000000005</v>
      </c>
      <c r="K34" s="13">
        <f>0.05*(0.845*G34)</f>
        <v>23784.9755</v>
      </c>
      <c r="L34" s="5">
        <v>49</v>
      </c>
      <c r="M34" s="5">
        <v>82</v>
      </c>
      <c r="O34"/>
    </row>
    <row r="35" spans="1:16">
      <c r="A35" s="3" t="s">
        <v>22</v>
      </c>
      <c r="B35" s="3" t="s">
        <v>92</v>
      </c>
      <c r="C35" s="2" t="s">
        <v>65</v>
      </c>
      <c r="D35" s="23">
        <v>4.5</v>
      </c>
      <c r="E35" s="22">
        <v>25.5</v>
      </c>
      <c r="F35" s="17">
        <v>6.52</v>
      </c>
      <c r="G35" s="3">
        <v>5165802</v>
      </c>
      <c r="H35" s="5">
        <v>3850</v>
      </c>
      <c r="I35" s="19">
        <v>2.6</v>
      </c>
      <c r="J35" s="24">
        <f>K35/G35*100</f>
        <v>2.3659999999999997</v>
      </c>
      <c r="K35" s="13">
        <f>0.028*(0.845*G35)</f>
        <v>122222.87531999999</v>
      </c>
      <c r="L35" s="5">
        <v>59</v>
      </c>
      <c r="M35" s="5">
        <v>86</v>
      </c>
      <c r="O35"/>
    </row>
    <row r="36" spans="1:16">
      <c r="A36" s="3" t="s">
        <v>32</v>
      </c>
      <c r="B36" s="2" t="s">
        <v>64</v>
      </c>
      <c r="C36" s="2" t="s">
        <v>64</v>
      </c>
      <c r="D36" s="23">
        <v>11.5</v>
      </c>
      <c r="E36" s="22">
        <v>31.8</v>
      </c>
      <c r="F36" s="17">
        <v>7.02</v>
      </c>
      <c r="G36" s="3">
        <v>37369</v>
      </c>
      <c r="H36" s="11">
        <v>5314</v>
      </c>
      <c r="I36" s="20">
        <v>1.2</v>
      </c>
      <c r="J36" s="24">
        <f>K36/G36*100</f>
        <v>1.9435</v>
      </c>
      <c r="K36" s="13">
        <f>0.023*(0.845*G36)</f>
        <v>726.26651500000003</v>
      </c>
      <c r="L36" s="5">
        <v>31</v>
      </c>
      <c r="M36" s="5">
        <v>86</v>
      </c>
      <c r="O36"/>
    </row>
    <row r="37" spans="1:16">
      <c r="O37"/>
      <c r="P37"/>
    </row>
    <row r="39" spans="1:16">
      <c r="N39" s="14"/>
      <c r="O39"/>
      <c r="P39"/>
    </row>
    <row r="40" spans="1:16">
      <c r="O40"/>
      <c r="P40"/>
    </row>
    <row r="41" spans="1:16">
      <c r="N41" s="14"/>
    </row>
    <row r="43" spans="1:16">
      <c r="O43"/>
      <c r="P43"/>
    </row>
    <row r="44" spans="1:16">
      <c r="N44" s="14"/>
      <c r="O44"/>
      <c r="P44"/>
    </row>
    <row r="45" spans="1:16">
      <c r="N45" s="14"/>
      <c r="O45"/>
      <c r="P45"/>
    </row>
    <row r="47" spans="1:16">
      <c r="N47" s="14"/>
      <c r="O47"/>
      <c r="P47"/>
    </row>
    <row r="48" spans="1:16">
      <c r="O48"/>
      <c r="P48"/>
    </row>
    <row r="49" spans="14:16">
      <c r="N49" s="14"/>
      <c r="O49"/>
      <c r="P49"/>
    </row>
    <row r="50" spans="14:16">
      <c r="N50" s="14"/>
      <c r="O50"/>
      <c r="P50"/>
    </row>
    <row r="53" spans="14:16">
      <c r="N53" s="14"/>
      <c r="O53"/>
      <c r="P53"/>
    </row>
    <row r="54" spans="14:16">
      <c r="N54" s="14"/>
    </row>
    <row r="55" spans="14:16">
      <c r="O55"/>
      <c r="P55"/>
    </row>
    <row r="56" spans="14:16">
      <c r="N56" s="14"/>
    </row>
    <row r="58" spans="14:16">
      <c r="O58"/>
      <c r="P58"/>
    </row>
    <row r="59" spans="14:16">
      <c r="O59"/>
      <c r="P59"/>
    </row>
    <row r="60" spans="14:16">
      <c r="O60"/>
      <c r="P60"/>
    </row>
    <row r="61" spans="14:16">
      <c r="O61"/>
      <c r="P61"/>
    </row>
    <row r="62" spans="14:16">
      <c r="O62"/>
      <c r="P62"/>
    </row>
    <row r="64" spans="14:16">
      <c r="O64"/>
      <c r="P64"/>
    </row>
    <row r="65" spans="15:16">
      <c r="O65"/>
      <c r="P65"/>
    </row>
    <row r="66" spans="15:16">
      <c r="O66"/>
      <c r="P66"/>
    </row>
    <row r="67" spans="15:16">
      <c r="O67"/>
      <c r="P67"/>
    </row>
  </sheetData>
  <sortState ref="A2:M36">
    <sortCondition ref="H2:H36"/>
  </sortState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 van Velde</dc:creator>
  <cp:lastModifiedBy>Dion van Velde</cp:lastModifiedBy>
  <dcterms:created xsi:type="dcterms:W3CDTF">2015-10-20T16:17:30Z</dcterms:created>
  <dcterms:modified xsi:type="dcterms:W3CDTF">2015-10-26T16:28:21Z</dcterms:modified>
</cp:coreProperties>
</file>