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80" windowHeight="16020" activeTab="3"/>
  </bookViews>
  <sheets>
    <sheet name="Assumptions" sheetId="4" r:id="rId1"/>
    <sheet name="PNL" sheetId="3" r:id="rId2"/>
    <sheet name="Pricing" sheetId="1" r:id="rId3"/>
    <sheet name="逾期计提" sheetId="10" r:id="rId4"/>
  </sheets>
  <calcPr calcId="144525"/>
</workbook>
</file>

<file path=xl/comments1.xml><?xml version="1.0" encoding="utf-8"?>
<comments xmlns="http://schemas.openxmlformats.org/spreadsheetml/2006/main">
  <authors>
    <author>Deer</author>
    <author>ThinkPad</author>
  </authors>
  <commentList>
    <comment ref="C24" authorId="0">
      <text>
        <r>
          <rPr>
            <b/>
            <sz val="9"/>
            <rFont val="宋体"/>
            <charset val="134"/>
          </rPr>
          <t>海大担保费用
0.216%/年</t>
        </r>
      </text>
    </comment>
    <comment ref="C25" authorId="1">
      <text>
        <r>
          <rPr>
            <b/>
            <sz val="9"/>
            <rFont val="宋体"/>
            <charset val="134"/>
          </rPr>
          <t>ThinkPad:
产品1人
开发后端3.5人
开发前端3人
后期维护2人</t>
        </r>
        <r>
          <rPr>
            <sz val="9"/>
            <rFont val="宋体"/>
            <charset val="134"/>
          </rPr>
          <t xml:space="preserve">
</t>
        </r>
      </text>
    </comment>
    <comment ref="C26" authorId="1">
      <text>
        <r>
          <rPr>
            <b/>
            <sz val="9"/>
            <rFont val="宋体"/>
            <charset val="134"/>
          </rPr>
          <t>ThinkPad:</t>
        </r>
        <r>
          <rPr>
            <sz val="9"/>
            <rFont val="宋体"/>
            <charset val="134"/>
          </rPr>
          <t xml:space="preserve">
运营人员1人
数据分析1人</t>
        </r>
      </text>
    </comment>
    <comment ref="C63" authorId="1">
      <text>
        <r>
          <rPr>
            <b/>
            <sz val="9"/>
            <rFont val="宋体"/>
            <charset val="134"/>
          </rPr>
          <t>ThinkPad:</t>
        </r>
        <r>
          <rPr>
            <sz val="9"/>
            <rFont val="宋体"/>
            <charset val="134"/>
          </rPr>
          <t xml:space="preserve">
海大担保费用</t>
        </r>
      </text>
    </comment>
  </commentList>
</comments>
</file>

<file path=xl/comments2.xml><?xml version="1.0" encoding="utf-8"?>
<comments xmlns="http://schemas.openxmlformats.org/spreadsheetml/2006/main">
  <authors>
    <author>ThinkPad</author>
  </authors>
  <commentList>
    <comment ref="B4" authorId="0">
      <text>
        <r>
          <rPr>
            <b/>
            <sz val="9"/>
            <rFont val="宋体"/>
            <charset val="134"/>
          </rPr>
          <t>ThinkPad:</t>
        </r>
        <r>
          <rPr>
            <sz val="9"/>
            <rFont val="宋体"/>
            <charset val="134"/>
          </rPr>
          <t xml:space="preserve">
链链资金成本</t>
        </r>
      </text>
    </comment>
    <comment ref="B8" authorId="0">
      <text>
        <r>
          <rPr>
            <b/>
            <sz val="9"/>
            <rFont val="宋体"/>
            <charset val="134"/>
          </rPr>
          <t>ThinkPad:</t>
        </r>
        <r>
          <rPr>
            <sz val="9"/>
            <rFont val="宋体"/>
            <charset val="134"/>
          </rPr>
          <t xml:space="preserve">
按照名义借款利率测算</t>
        </r>
      </text>
    </comment>
    <comment ref="B9" authorId="0">
      <text>
        <r>
          <rPr>
            <b/>
            <sz val="9"/>
            <rFont val="宋体"/>
            <charset val="134"/>
          </rPr>
          <t>ThinkPad:</t>
        </r>
        <r>
          <rPr>
            <sz val="9"/>
            <rFont val="宋体"/>
            <charset val="134"/>
          </rPr>
          <t xml:space="preserve">
链链对员工贷定价</t>
        </r>
      </text>
    </comment>
  </commentList>
</comments>
</file>

<file path=xl/sharedStrings.xml><?xml version="1.0" encoding="utf-8"?>
<sst xmlns="http://schemas.openxmlformats.org/spreadsheetml/2006/main" count="135">
  <si>
    <t>分期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</si>
  <si>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</si>
  <si>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</si>
  <si>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</si>
  <si>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</si>
  <si>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</si>
  <si>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</si>
  <si>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</si>
  <si>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</si>
  <si>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</si>
  <si>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</si>
  <si>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</si>
  <si>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</si>
  <si>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件均</t>
  </si>
  <si>
    <t>服务费</t>
  </si>
  <si>
    <t>三方费用</t>
  </si>
  <si>
    <t>月利息</t>
  </si>
  <si>
    <t>逾期费</t>
  </si>
  <si>
    <r>
      <rPr>
        <sz val="11"/>
        <rFont val="宋体"/>
        <charset val="134"/>
      </rPr>
      <t>平均借款期限</t>
    </r>
    <r>
      <rPr>
        <sz val="11"/>
        <rFont val="Arial Unicode MS"/>
        <charset val="134"/>
      </rPr>
      <t>/</t>
    </r>
    <r>
      <rPr>
        <sz val="11"/>
        <rFont val="宋体"/>
        <charset val="134"/>
      </rPr>
      <t>月</t>
    </r>
  </si>
  <si>
    <t>复借率</t>
  </si>
  <si>
    <t>入催率</t>
  </si>
  <si>
    <t>平均逾期天数</t>
  </si>
  <si>
    <r>
      <rPr>
        <sz val="11"/>
        <rFont val="Arial Unicode MS"/>
        <charset val="134"/>
      </rPr>
      <t>Loss</t>
    </r>
    <r>
      <rPr>
        <sz val="11"/>
        <rFont val="宋体"/>
        <charset val="134"/>
      </rPr>
      <t>计提（保守）</t>
    </r>
  </si>
  <si>
    <r>
      <rPr>
        <sz val="11"/>
        <rFont val="宋体"/>
        <charset val="134"/>
      </rPr>
      <t>获客成本占比</t>
    </r>
    <r>
      <rPr>
        <sz val="11"/>
        <rFont val="Arial Unicode MS"/>
        <charset val="134"/>
      </rPr>
      <t>M</t>
    </r>
  </si>
  <si>
    <t>风控数据成本占比M</t>
  </si>
  <si>
    <r>
      <rPr>
        <sz val="11"/>
        <rFont val="宋体"/>
        <charset val="134"/>
      </rPr>
      <t>审批成本占比</t>
    </r>
    <r>
      <rPr>
        <sz val="11"/>
        <rFont val="Arial Unicode MS"/>
        <charset val="134"/>
      </rPr>
      <t>M</t>
    </r>
  </si>
  <si>
    <r>
      <rPr>
        <sz val="11"/>
        <rFont val="宋体"/>
        <charset val="134"/>
      </rPr>
      <t>交易成本占比</t>
    </r>
    <r>
      <rPr>
        <sz val="11"/>
        <rFont val="Arial Unicode MS"/>
        <charset val="134"/>
      </rPr>
      <t>M</t>
    </r>
  </si>
  <si>
    <r>
      <rPr>
        <sz val="11"/>
        <rFont val="宋体"/>
        <charset val="134"/>
      </rPr>
      <t>催收成本占比</t>
    </r>
    <r>
      <rPr>
        <sz val="11"/>
        <rFont val="Arial Unicode MS"/>
        <charset val="134"/>
      </rPr>
      <t>M</t>
    </r>
  </si>
  <si>
    <t>Currency : RMB</t>
  </si>
  <si>
    <r>
      <rPr>
        <sz val="10"/>
        <color indexed="8"/>
        <rFont val="Arial Unicode MS"/>
        <charset val="134"/>
      </rPr>
      <t>科目</t>
    </r>
  </si>
  <si>
    <t>Term</t>
  </si>
  <si>
    <t>12月</t>
  </si>
  <si>
    <t>1月</t>
  </si>
  <si>
    <t>2月</t>
  </si>
  <si>
    <t>3月</t>
  </si>
  <si>
    <t>4月</t>
  </si>
  <si>
    <t>5月</t>
  </si>
  <si>
    <r>
      <rPr>
        <sz val="10"/>
        <color indexed="8"/>
        <rFont val="Arial Unicode MS"/>
        <charset val="134"/>
      </rPr>
      <t>6</t>
    </r>
    <r>
      <rPr>
        <sz val="10"/>
        <color indexed="8"/>
        <rFont val="宋体"/>
        <charset val="134"/>
      </rPr>
      <t>月</t>
    </r>
  </si>
  <si>
    <t>Plan</t>
  </si>
  <si>
    <r>
      <rPr>
        <sz val="10"/>
        <color indexed="8"/>
        <rFont val="Arial Unicode MS"/>
        <charset val="134"/>
      </rPr>
      <t>单月业务量</t>
    </r>
  </si>
  <si>
    <t>申请金额</t>
  </si>
  <si>
    <t>TTL</t>
  </si>
  <si>
    <t>到手金额</t>
  </si>
  <si>
    <r>
      <rPr>
        <sz val="10"/>
        <color indexed="8"/>
        <rFont val="Arial Unicode MS"/>
        <charset val="134"/>
      </rPr>
      <t>放款件数</t>
    </r>
  </si>
  <si>
    <r>
      <rPr>
        <sz val="10"/>
        <color indexed="8"/>
        <rFont val="Arial Unicode MS"/>
        <charset val="134"/>
      </rPr>
      <t>合同金额</t>
    </r>
  </si>
  <si>
    <t>代偿预估</t>
  </si>
  <si>
    <r>
      <rPr>
        <sz val="10"/>
        <color indexed="8"/>
        <rFont val="宋体"/>
        <charset val="134"/>
      </rPr>
      <t xml:space="preserve">代偿预估金额
</t>
    </r>
    <r>
      <rPr>
        <sz val="10"/>
        <color indexed="8"/>
        <rFont val="Arial Unicode MS"/>
        <charset val="134"/>
      </rPr>
      <t>(</t>
    </r>
    <r>
      <rPr>
        <sz val="10"/>
        <color indexed="8"/>
        <rFont val="宋体"/>
        <charset val="134"/>
      </rPr>
      <t>合同金额</t>
    </r>
    <r>
      <rPr>
        <sz val="10"/>
        <color indexed="8"/>
        <rFont val="Arial Unicode MS"/>
        <charset val="134"/>
      </rPr>
      <t>/</t>
    </r>
    <r>
      <rPr>
        <sz val="10"/>
        <color indexed="8"/>
        <rFont val="宋体"/>
        <charset val="134"/>
      </rPr>
      <t>平均借款期限*入催率*2</t>
    </r>
    <r>
      <rPr>
        <sz val="10"/>
        <color indexed="8"/>
        <rFont val="Arial Unicode MS"/>
        <charset val="134"/>
      </rPr>
      <t>)
PS</t>
    </r>
    <r>
      <rPr>
        <sz val="10"/>
        <color indexed="8"/>
        <rFont val="宋体"/>
        <charset val="134"/>
      </rPr>
      <t>：保险起见扩大</t>
    </r>
    <r>
      <rPr>
        <sz val="10"/>
        <color indexed="8"/>
        <rFont val="Arial Unicode MS"/>
        <charset val="134"/>
      </rPr>
      <t>2</t>
    </r>
    <r>
      <rPr>
        <sz val="10"/>
        <color indexed="8"/>
        <rFont val="宋体"/>
        <charset val="134"/>
      </rPr>
      <t>倍</t>
    </r>
  </si>
  <si>
    <t>单月收入</t>
  </si>
  <si>
    <r>
      <rPr>
        <sz val="10"/>
        <color indexed="8"/>
        <rFont val="宋体"/>
        <charset val="134"/>
      </rPr>
      <t>服务费</t>
    </r>
    <r>
      <rPr>
        <sz val="10"/>
        <color indexed="8"/>
        <rFont val="Arial Unicode MS"/>
        <charset val="134"/>
      </rPr>
      <t>(A)</t>
    </r>
  </si>
  <si>
    <t>当期支付</t>
  </si>
  <si>
    <t>延期支付</t>
  </si>
  <si>
    <r>
      <rPr>
        <sz val="10"/>
        <color indexed="8"/>
        <rFont val="宋体"/>
        <charset val="134"/>
      </rPr>
      <t>三方费用</t>
    </r>
    <r>
      <rPr>
        <sz val="10"/>
        <color indexed="8"/>
        <rFont val="Arial Unicode MS"/>
        <charset val="134"/>
      </rPr>
      <t>(B)</t>
    </r>
  </si>
  <si>
    <t>担保费（b1）</t>
  </si>
  <si>
    <t>保险费（b2）</t>
  </si>
  <si>
    <t>其他费用</t>
  </si>
  <si>
    <t>逾期管理费(C)</t>
  </si>
  <si>
    <r>
      <rPr>
        <sz val="10"/>
        <color indexed="8"/>
        <rFont val="Arial Unicode MS"/>
        <charset val="134"/>
      </rPr>
      <t>总计</t>
    </r>
  </si>
  <si>
    <r>
      <rPr>
        <sz val="10"/>
        <color indexed="8"/>
        <rFont val="Arial Unicode MS"/>
        <charset val="134"/>
      </rPr>
      <t>当月收入占比</t>
    </r>
  </si>
  <si>
    <t>单月成本(D)</t>
  </si>
  <si>
    <r>
      <rPr>
        <sz val="10"/>
        <color indexed="8"/>
        <rFont val="Arial Unicode MS"/>
        <charset val="134"/>
      </rPr>
      <t>获客成本</t>
    </r>
  </si>
  <si>
    <r>
      <rPr>
        <sz val="10"/>
        <color indexed="8"/>
        <rFont val="Arial Unicode MS"/>
        <charset val="134"/>
      </rPr>
      <t>催收成本</t>
    </r>
  </si>
  <si>
    <t>风控数据成本</t>
  </si>
  <si>
    <r>
      <rPr>
        <sz val="10"/>
        <color indexed="8"/>
        <rFont val="Arial Unicode MS"/>
        <charset val="134"/>
      </rPr>
      <t>交易成本</t>
    </r>
  </si>
  <si>
    <t>保险及担保通道成本</t>
  </si>
  <si>
    <t>项目开发维护成本</t>
  </si>
  <si>
    <t>项目运营成本</t>
  </si>
  <si>
    <t>人员办公成本</t>
  </si>
  <si>
    <r>
      <rPr>
        <sz val="10"/>
        <color indexed="8"/>
        <rFont val="Arial Unicode MS"/>
        <charset val="134"/>
      </rPr>
      <t>当月成本占比</t>
    </r>
  </si>
  <si>
    <t>M2+</t>
  </si>
  <si>
    <t>逾期本金（E）</t>
  </si>
  <si>
    <r>
      <rPr>
        <sz val="10"/>
        <color indexed="8"/>
        <rFont val="Arial Unicode MS"/>
        <charset val="134"/>
      </rPr>
      <t>逾期利息</t>
    </r>
  </si>
  <si>
    <r>
      <rPr>
        <sz val="10"/>
        <color indexed="8"/>
        <rFont val="微软雅黑"/>
        <charset val="134"/>
      </rPr>
      <t>实际逾期支出（</t>
    </r>
    <r>
      <rPr>
        <sz val="10"/>
        <color indexed="8"/>
        <rFont val="Arial"/>
        <charset val="134"/>
      </rPr>
      <t>e</t>
    </r>
    <r>
      <rPr>
        <sz val="10"/>
        <color indexed="8"/>
        <rFont val="微软雅黑"/>
        <charset val="134"/>
      </rPr>
      <t>）</t>
    </r>
  </si>
  <si>
    <r>
      <rPr>
        <sz val="10"/>
        <color indexed="8"/>
        <rFont val="Arial Unicode MS"/>
        <charset val="134"/>
      </rPr>
      <t>逾期占比</t>
    </r>
  </si>
  <si>
    <t>RAR
(A+B+C-E)</t>
  </si>
  <si>
    <t>RAR</t>
  </si>
  <si>
    <t>RAR%</t>
  </si>
  <si>
    <r>
      <rPr>
        <sz val="10"/>
        <color indexed="8"/>
        <rFont val="Arial Unicode MS"/>
        <charset val="134"/>
      </rPr>
      <t>单月</t>
    </r>
    <r>
      <rPr>
        <sz val="10"/>
        <color indexed="8"/>
        <rFont val="Arial"/>
        <charset val="134"/>
      </rPr>
      <t>Profit
(A+C-D)</t>
    </r>
  </si>
  <si>
    <t>Profit</t>
  </si>
  <si>
    <t>Profit%</t>
  </si>
  <si>
    <t>Reserve</t>
  </si>
  <si>
    <t>reservein</t>
  </si>
  <si>
    <t>reserveout</t>
  </si>
  <si>
    <t>reservebalance</t>
  </si>
  <si>
    <r>
      <rPr>
        <sz val="10"/>
        <rFont val="Arial"/>
        <charset val="134"/>
      </rPr>
      <t>reservebalance</t>
    </r>
    <r>
      <rPr>
        <sz val="10"/>
        <rFont val="微软雅黑"/>
        <charset val="134"/>
      </rPr>
      <t>（仅担保）</t>
    </r>
  </si>
  <si>
    <t>累计reservein</t>
  </si>
  <si>
    <r>
      <rPr>
        <sz val="10"/>
        <rFont val="微软雅黑"/>
        <charset val="134"/>
      </rPr>
      <t>累计</t>
    </r>
    <r>
      <rPr>
        <sz val="10"/>
        <rFont val="Arial"/>
        <charset val="134"/>
      </rPr>
      <t>reservebalance</t>
    </r>
  </si>
  <si>
    <r>
      <rPr>
        <sz val="10"/>
        <rFont val="微软雅黑"/>
        <charset val="134"/>
      </rPr>
      <t>累计</t>
    </r>
    <r>
      <rPr>
        <sz val="10"/>
        <rFont val="Arial"/>
        <charset val="134"/>
      </rPr>
      <t>reservebalance</t>
    </r>
    <r>
      <rPr>
        <sz val="10"/>
        <rFont val="微软雅黑"/>
        <charset val="134"/>
      </rPr>
      <t>（仅担保）</t>
    </r>
  </si>
  <si>
    <r>
      <rPr>
        <sz val="10"/>
        <rFont val="微软雅黑"/>
        <charset val="134"/>
      </rPr>
      <t>累计</t>
    </r>
    <r>
      <rPr>
        <sz val="10"/>
        <rFont val="Arial"/>
        <charset val="134"/>
      </rPr>
      <t>reservebalance%</t>
    </r>
  </si>
  <si>
    <t>在贷余额</t>
  </si>
  <si>
    <r>
      <rPr>
        <sz val="10"/>
        <color indexed="8"/>
        <rFont val="宋体"/>
        <charset val="134"/>
      </rPr>
      <t>累计业务量</t>
    </r>
  </si>
  <si>
    <r>
      <rPr>
        <sz val="10"/>
        <color indexed="8"/>
        <rFont val="宋体"/>
        <charset val="134"/>
      </rPr>
      <t>放款量</t>
    </r>
  </si>
  <si>
    <r>
      <rPr>
        <sz val="10"/>
        <color indexed="8"/>
        <rFont val="宋体"/>
        <charset val="134"/>
      </rPr>
      <t>放款件数</t>
    </r>
  </si>
  <si>
    <r>
      <rPr>
        <sz val="10"/>
        <color indexed="8"/>
        <rFont val="宋体"/>
        <charset val="134"/>
      </rPr>
      <t>合同金额</t>
    </r>
  </si>
  <si>
    <r>
      <rPr>
        <sz val="10"/>
        <color indexed="8"/>
        <rFont val="宋体"/>
        <charset val="134"/>
      </rPr>
      <t>累计收入</t>
    </r>
  </si>
  <si>
    <r>
      <rPr>
        <sz val="10"/>
        <color indexed="8"/>
        <rFont val="宋体"/>
        <charset val="134"/>
      </rPr>
      <t>风险准备金</t>
    </r>
  </si>
  <si>
    <r>
      <rPr>
        <sz val="10"/>
        <color indexed="8"/>
        <rFont val="宋体"/>
        <charset val="134"/>
      </rPr>
      <t>逾期管理费</t>
    </r>
  </si>
  <si>
    <r>
      <rPr>
        <sz val="10"/>
        <color indexed="8"/>
        <rFont val="宋体"/>
        <charset val="134"/>
      </rPr>
      <t>总计</t>
    </r>
  </si>
  <si>
    <r>
      <rPr>
        <sz val="10"/>
        <color indexed="8"/>
        <rFont val="宋体"/>
        <charset val="134"/>
      </rPr>
      <t>累计收入占比</t>
    </r>
  </si>
  <si>
    <r>
      <rPr>
        <sz val="10"/>
        <color indexed="8"/>
        <rFont val="宋体"/>
        <charset val="134"/>
      </rPr>
      <t>累计成本</t>
    </r>
  </si>
  <si>
    <r>
      <rPr>
        <sz val="10"/>
        <color indexed="8"/>
        <rFont val="宋体"/>
        <charset val="134"/>
      </rPr>
      <t>获客成本</t>
    </r>
  </si>
  <si>
    <r>
      <rPr>
        <sz val="10"/>
        <color indexed="8"/>
        <rFont val="宋体"/>
        <charset val="134"/>
      </rPr>
      <t>催收成本</t>
    </r>
  </si>
  <si>
    <t>征信成本</t>
  </si>
  <si>
    <r>
      <rPr>
        <sz val="10"/>
        <color indexed="8"/>
        <rFont val="宋体"/>
        <charset val="134"/>
      </rPr>
      <t>交易成本</t>
    </r>
  </si>
  <si>
    <t>保险通道成本</t>
  </si>
  <si>
    <r>
      <rPr>
        <sz val="10"/>
        <color indexed="8"/>
        <rFont val="宋体"/>
        <charset val="134"/>
      </rPr>
      <t>审批成本</t>
    </r>
  </si>
  <si>
    <r>
      <rPr>
        <sz val="10"/>
        <color indexed="8"/>
        <rFont val="宋体"/>
        <charset val="134"/>
      </rPr>
      <t>人员办公成本</t>
    </r>
  </si>
  <si>
    <r>
      <rPr>
        <sz val="10"/>
        <color indexed="8"/>
        <rFont val="宋体"/>
        <charset val="134"/>
      </rPr>
      <t>累计成本占比</t>
    </r>
  </si>
  <si>
    <r>
      <rPr>
        <sz val="10"/>
        <color indexed="8"/>
        <rFont val="宋体"/>
        <charset val="134"/>
      </rPr>
      <t>逾期本金</t>
    </r>
  </si>
  <si>
    <r>
      <rPr>
        <sz val="10"/>
        <color indexed="8"/>
        <rFont val="宋体"/>
        <charset val="134"/>
      </rPr>
      <t>逾期利息</t>
    </r>
  </si>
  <si>
    <r>
      <rPr>
        <sz val="10"/>
        <color indexed="8"/>
        <rFont val="宋体"/>
        <charset val="134"/>
      </rPr>
      <t>累计逾期占比</t>
    </r>
  </si>
  <si>
    <r>
      <rPr>
        <sz val="10"/>
        <color indexed="8"/>
        <rFont val="宋体"/>
        <charset val="134"/>
      </rPr>
      <t>累计</t>
    </r>
    <r>
      <rPr>
        <sz val="10"/>
        <color indexed="8"/>
        <rFont val="Arial"/>
        <charset val="134"/>
      </rPr>
      <t>RAR</t>
    </r>
  </si>
  <si>
    <r>
      <rPr>
        <sz val="10"/>
        <color indexed="8"/>
        <rFont val="宋体"/>
        <charset val="134"/>
      </rPr>
      <t>累计</t>
    </r>
    <r>
      <rPr>
        <sz val="10"/>
        <color indexed="8"/>
        <rFont val="Arial"/>
        <charset val="134"/>
      </rPr>
      <t>Profit</t>
    </r>
  </si>
  <si>
    <r>
      <rPr>
        <sz val="10"/>
        <color indexed="8"/>
        <rFont val="宋体"/>
        <charset val="134"/>
      </rPr>
      <t>累计产品</t>
    </r>
    <r>
      <rPr>
        <sz val="10"/>
        <color indexed="8"/>
        <rFont val="Arial"/>
        <charset val="134"/>
      </rPr>
      <t>Profit</t>
    </r>
  </si>
  <si>
    <t>新价格</t>
  </si>
  <si>
    <t>期限（月）</t>
  </si>
  <si>
    <t>3 months</t>
  </si>
  <si>
    <t>6 months</t>
  </si>
  <si>
    <t>9 months</t>
  </si>
  <si>
    <t>12 months</t>
  </si>
  <si>
    <t>风险评级</t>
  </si>
  <si>
    <t>借款人年利率（等额本息）</t>
  </si>
  <si>
    <t>单笔运营成本</t>
  </si>
  <si>
    <t>保险成本</t>
  </si>
  <si>
    <t>APR</t>
  </si>
  <si>
    <t>IRR</t>
  </si>
  <si>
    <t>EL估算</t>
  </si>
  <si>
    <t>成本</t>
  </si>
  <si>
    <t>M13</t>
  </si>
  <si>
    <t>M14</t>
  </si>
  <si>
    <t>M15</t>
  </si>
  <si>
    <t>M16</t>
  </si>
  <si>
    <t>M17</t>
  </si>
  <si>
    <t>平均借款期限/月</t>
  </si>
  <si>
    <t>总计垫付金额</t>
  </si>
  <si>
    <t>（次月开始垫付）</t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</si>
</sst>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0_);[Red]\(0\)"/>
    <numFmt numFmtId="178" formatCode="&quot; &quot;* #,##0&quot; &quot;;&quot; &quot;* &quot;-&quot;#,##0&quot; &quot;;&quot; &quot;* &quot;-&quot;??&quot; &quot;"/>
    <numFmt numFmtId="43" formatCode="_ * #,##0.00_ ;_ * \-#,##0.00_ ;_ * &quot;-&quot;??_ ;_ @_ "/>
    <numFmt numFmtId="179" formatCode="&quot; &quot;[$￥-804]* #,##0&quot; &quot;;&quot; &quot;[$￥-804]* \(#,##0&quot;) &quot;;&quot; &quot;[$￥-804]* &quot;-&quot;??"/>
    <numFmt numFmtId="180" formatCode="_ \¥* #,##0.00_ ;_ \¥* \-#,##0.00_ ;_ \¥* &quot;-&quot;??_ ;_ @_ "/>
    <numFmt numFmtId="42" formatCode="_ &quot;￥&quot;* #,##0_ ;_ &quot;￥&quot;* \-#,##0_ ;_ &quot;￥&quot;* &quot;-&quot;_ ;_ @_ "/>
    <numFmt numFmtId="181" formatCode="0.0%"/>
    <numFmt numFmtId="182" formatCode="_(\¥* #,##0.00_);_(\¥* \(#,##0.00\);_(\¥* &quot;-&quot;??_);_(@_)"/>
    <numFmt numFmtId="41" formatCode="_ * #,##0_ ;_ * \-#,##0_ ;_ * &quot;-&quot;_ ;_ @_ "/>
  </numFmts>
  <fonts count="48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color indexed="8"/>
      <name val="Arial"/>
      <charset val="134"/>
    </font>
    <font>
      <sz val="10"/>
      <color indexed="8"/>
      <name val="Arial Unicode MS"/>
      <charset val="134"/>
    </font>
    <font>
      <sz val="11"/>
      <color theme="1"/>
      <name val="Arial Unicode MS"/>
      <charset val="134"/>
    </font>
    <font>
      <sz val="10"/>
      <color indexed="9"/>
      <name val="Arial"/>
      <charset val="134"/>
    </font>
    <font>
      <sz val="10"/>
      <color indexed="20"/>
      <name val="Arial"/>
      <charset val="134"/>
    </font>
    <font>
      <sz val="11"/>
      <color theme="1"/>
      <name val="宋体"/>
      <charset val="134"/>
      <scheme val="minor"/>
    </font>
    <font>
      <sz val="9"/>
      <color indexed="8"/>
      <name val="Helvetica"/>
      <charset val="134"/>
    </font>
    <font>
      <sz val="9"/>
      <color indexed="8"/>
      <name val="宋体"/>
      <charset val="134"/>
    </font>
    <font>
      <sz val="9"/>
      <color rgb="FFFF0000"/>
      <name val="Helvetica"/>
      <charset val="134"/>
    </font>
    <font>
      <sz val="10"/>
      <color indexed="8"/>
      <name val="Arial Unicode MS"/>
      <charset val="134"/>
    </font>
    <font>
      <i/>
      <sz val="10"/>
      <color indexed="8"/>
      <name val="Arial Unicode MS"/>
      <charset val="134"/>
    </font>
    <font>
      <b/>
      <sz val="11"/>
      <color indexed="8"/>
      <name val="等线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sz val="11"/>
      <name val="Arial"/>
      <charset val="134"/>
    </font>
    <font>
      <sz val="10"/>
      <name val="Arial"/>
      <charset val="134"/>
    </font>
    <font>
      <sz val="10"/>
      <name val="微软雅黑"/>
      <charset val="134"/>
    </font>
    <font>
      <sz val="10"/>
      <color indexed="8"/>
      <name val="Arial"/>
      <charset val="134"/>
    </font>
    <font>
      <sz val="11"/>
      <name val="宋体"/>
      <charset val="134"/>
      <scheme val="minor"/>
    </font>
    <font>
      <b/>
      <sz val="16"/>
      <color indexed="15"/>
      <name val="Arial Unicode MS"/>
      <charset val="134"/>
    </font>
    <font>
      <sz val="11"/>
      <name val="Arial Unicode MS"/>
      <charset val="134"/>
    </font>
    <font>
      <sz val="11"/>
      <color theme="4" tint="-0.249977111117893"/>
      <name val="Arial Unicode MS"/>
      <charset val="134"/>
    </font>
    <font>
      <sz val="11"/>
      <name val="Arial Unicode MS"/>
      <charset val="134"/>
    </font>
    <font>
      <sz val="11"/>
      <color theme="5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 style="thin">
        <color indexed="8"/>
      </bottom>
      <diagonal/>
    </border>
    <border>
      <left style="thin">
        <color indexed="2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1"/>
      </right>
      <top style="thin">
        <color indexed="21"/>
      </top>
      <bottom style="thin">
        <color indexed="8"/>
      </bottom>
      <diagonal/>
    </border>
    <border>
      <left style="thin">
        <color indexed="21"/>
      </left>
      <right/>
      <top style="thin">
        <color indexed="21"/>
      </top>
      <bottom style="thin">
        <color indexed="8"/>
      </bottom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thin">
        <color indexed="9"/>
      </bottom>
      <diagonal/>
    </border>
    <border>
      <left/>
      <right style="thin">
        <color indexed="9"/>
      </right>
      <top style="medium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auto="1"/>
      </top>
      <bottom style="thin">
        <color indexed="9"/>
      </bottom>
      <diagonal/>
    </border>
    <border>
      <left style="medium">
        <color auto="1"/>
      </left>
      <right style="dotted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thin">
        <color indexed="9"/>
      </left>
      <right style="medium">
        <color auto="1"/>
      </right>
      <top style="medium">
        <color auto="1"/>
      </top>
      <bottom style="thin">
        <color indexed="9"/>
      </bottom>
      <diagonal/>
    </border>
    <border>
      <left style="thin">
        <color indexed="9"/>
      </left>
      <right style="medium">
        <color auto="1"/>
      </right>
      <top style="thin">
        <color indexed="9"/>
      </top>
      <bottom style="thin">
        <color indexed="9"/>
      </bottom>
      <diagonal/>
    </border>
    <border>
      <left/>
      <right style="medium">
        <color auto="1"/>
      </right>
      <top style="thin">
        <color indexed="9"/>
      </top>
      <bottom style="thin">
        <color indexed="9"/>
      </bottom>
      <diagonal/>
    </border>
    <border>
      <left/>
      <right style="medium">
        <color auto="1"/>
      </right>
      <top style="thin">
        <color indexed="9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179" fontId="0" fillId="0" borderId="0">
      <alignment vertical="center"/>
    </xf>
    <xf numFmtId="179" fontId="37" fillId="0" borderId="0" applyNumberFormat="0" applyFill="0" applyBorder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46" fillId="38" borderId="37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33" borderId="43" applyNumberFormat="0" applyAlignment="0" applyProtection="0">
      <alignment vertical="center"/>
    </xf>
    <xf numFmtId="0" fontId="36" fillId="17" borderId="40" applyNumberFormat="0" applyAlignment="0" applyProtection="0">
      <alignment vertical="center"/>
    </xf>
    <xf numFmtId="0" fontId="41" fillId="0" borderId="3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0" borderId="3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</cellStyleXfs>
  <cellXfs count="162">
    <xf numFmtId="179" fontId="0" fillId="0" borderId="0" xfId="0">
      <alignment vertical="center"/>
    </xf>
    <xf numFmtId="179" fontId="0" fillId="0" borderId="0" xfId="0" applyNumberFormat="1" applyFont="1" applyFill="1" applyAlignment="1">
      <alignment vertical="center"/>
    </xf>
    <xf numFmtId="179" fontId="0" fillId="0" borderId="0" xfId="0" applyNumberFormat="1" applyFont="1" applyFill="1" applyAlignment="1">
      <alignment horizontal="center" vertical="center"/>
    </xf>
    <xf numFmtId="179" fontId="0" fillId="0" borderId="0" xfId="0" applyFont="1" applyFill="1" applyAlignment="1">
      <alignment vertical="center"/>
    </xf>
    <xf numFmtId="179" fontId="0" fillId="0" borderId="1" xfId="0" applyFont="1" applyFill="1" applyBorder="1" applyAlignment="1">
      <alignment vertical="center"/>
    </xf>
    <xf numFmtId="179" fontId="1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79" fontId="1" fillId="0" borderId="2" xfId="0" applyFont="1" applyFill="1" applyBorder="1" applyAlignment="1">
      <alignment vertical="center"/>
    </xf>
    <xf numFmtId="179" fontId="0" fillId="0" borderId="3" xfId="0" applyFont="1" applyFill="1" applyBorder="1" applyAlignment="1">
      <alignment vertical="center"/>
    </xf>
    <xf numFmtId="179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182" fontId="2" fillId="0" borderId="4" xfId="8" applyNumberFormat="1" applyFont="1" applyFill="1" applyBorder="1" applyAlignment="1">
      <alignment horizontal="left" vertical="center"/>
    </xf>
    <xf numFmtId="179" fontId="1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178" fontId="2" fillId="0" borderId="4" xfId="0" applyNumberFormat="1" applyFont="1" applyFill="1" applyBorder="1" applyAlignment="1">
      <alignment horizontal="left"/>
    </xf>
    <xf numFmtId="177" fontId="4" fillId="2" borderId="4" xfId="0" applyNumberFormat="1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horizontal="center"/>
    </xf>
    <xf numFmtId="179" fontId="6" fillId="0" borderId="4" xfId="0" applyNumberFormat="1" applyFont="1" applyFill="1" applyBorder="1" applyAlignment="1">
      <alignment horizontal="center"/>
    </xf>
    <xf numFmtId="179" fontId="7" fillId="0" borderId="0" xfId="0" applyNumberFormat="1" applyFont="1" applyFill="1" applyAlignment="1">
      <alignment horizontal="center" vertical="center"/>
    </xf>
    <xf numFmtId="180" fontId="0" fillId="5" borderId="0" xfId="0" applyNumberFormat="1" applyFont="1" applyFill="1" applyAlignment="1">
      <alignment vertical="center"/>
    </xf>
    <xf numFmtId="180" fontId="0" fillId="0" borderId="0" xfId="0" applyNumberFormat="1" applyFont="1" applyFill="1" applyAlignment="1">
      <alignment vertical="center"/>
    </xf>
    <xf numFmtId="179" fontId="1" fillId="0" borderId="6" xfId="0" applyFont="1" applyFill="1" applyBorder="1" applyAlignment="1">
      <alignment vertical="center"/>
    </xf>
    <xf numFmtId="179" fontId="1" fillId="0" borderId="7" xfId="0" applyFont="1" applyFill="1" applyBorder="1" applyAlignment="1">
      <alignment vertical="center"/>
    </xf>
    <xf numFmtId="179" fontId="0" fillId="0" borderId="8" xfId="0" applyFont="1" applyFill="1" applyBorder="1" applyAlignment="1">
      <alignment vertical="center"/>
    </xf>
    <xf numFmtId="179" fontId="0" fillId="0" borderId="0" xfId="0" applyFont="1" applyFill="1" applyBorder="1" applyAlignment="1">
      <alignment vertical="center"/>
    </xf>
    <xf numFmtId="179" fontId="0" fillId="0" borderId="9" xfId="0" applyFont="1" applyFill="1" applyBorder="1" applyAlignment="1">
      <alignment vertical="center"/>
    </xf>
    <xf numFmtId="179" fontId="0" fillId="0" borderId="10" xfId="0" applyFont="1" applyFill="1" applyBorder="1" applyAlignment="1">
      <alignment vertical="center"/>
    </xf>
    <xf numFmtId="179" fontId="0" fillId="0" borderId="0" xfId="0" applyFont="1" applyFill="1" applyAlignment="1">
      <alignment horizontal="center" vertical="top" wrapText="1"/>
    </xf>
    <xf numFmtId="179" fontId="0" fillId="0" borderId="0" xfId="0" applyNumberFormat="1" applyFont="1" applyFill="1" applyAlignment="1">
      <alignment horizontal="center" vertical="top" wrapText="1"/>
    </xf>
    <xf numFmtId="179" fontId="7" fillId="0" borderId="0" xfId="0" applyNumberFormat="1" applyFont="1" applyFill="1" applyAlignment="1">
      <alignment horizontal="center" vertical="top" wrapText="1"/>
    </xf>
    <xf numFmtId="49" fontId="8" fillId="0" borderId="11" xfId="0" applyNumberFormat="1" applyFont="1" applyFill="1" applyBorder="1" applyAlignment="1">
      <alignment horizontal="left" vertical="center" wrapText="1"/>
    </xf>
    <xf numFmtId="49" fontId="8" fillId="0" borderId="12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10" fontId="8" fillId="6" borderId="15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left" vertical="center" wrapText="1"/>
    </xf>
    <xf numFmtId="10" fontId="8" fillId="0" borderId="17" xfId="0" applyNumberFormat="1" applyFont="1" applyFill="1" applyBorder="1" applyAlignment="1">
      <alignment horizontal="center" vertical="center" wrapText="1"/>
    </xf>
    <xf numFmtId="49" fontId="9" fillId="7" borderId="18" xfId="0" applyNumberFormat="1" applyFont="1" applyFill="1" applyBorder="1" applyAlignment="1">
      <alignment horizontal="left" vertical="center" wrapText="1"/>
    </xf>
    <xf numFmtId="10" fontId="10" fillId="7" borderId="0" xfId="0" applyNumberFormat="1" applyFont="1" applyFill="1" applyBorder="1" applyAlignment="1">
      <alignment horizontal="center" vertical="center" wrapText="1"/>
    </xf>
    <xf numFmtId="10" fontId="8" fillId="7" borderId="0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left" vertical="center" wrapText="1"/>
    </xf>
    <xf numFmtId="10" fontId="8" fillId="8" borderId="20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Fill="1" applyBorder="1" applyAlignment="1">
      <alignment horizontal="left" vertical="center" wrapText="1"/>
    </xf>
    <xf numFmtId="49" fontId="8" fillId="6" borderId="19" xfId="0" applyNumberFormat="1" applyFont="1" applyFill="1" applyBorder="1" applyAlignment="1">
      <alignment horizontal="left" vertical="center" wrapText="1"/>
    </xf>
    <xf numFmtId="10" fontId="8" fillId="6" borderId="20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10" fontId="8" fillId="6" borderId="24" xfId="0" applyNumberFormat="1" applyFont="1" applyFill="1" applyBorder="1" applyAlignment="1">
      <alignment horizontal="center" vertical="center" wrapText="1"/>
    </xf>
    <xf numFmtId="10" fontId="8" fillId="0" borderId="25" xfId="0" applyNumberFormat="1" applyFont="1" applyFill="1" applyBorder="1" applyAlignment="1">
      <alignment horizontal="center" vertical="center" wrapText="1"/>
    </xf>
    <xf numFmtId="10" fontId="10" fillId="7" borderId="26" xfId="0" applyNumberFormat="1" applyFont="1" applyFill="1" applyBorder="1" applyAlignment="1">
      <alignment horizontal="center" vertical="center" wrapText="1"/>
    </xf>
    <xf numFmtId="10" fontId="8" fillId="7" borderId="26" xfId="0" applyNumberFormat="1" applyFont="1" applyFill="1" applyBorder="1" applyAlignment="1">
      <alignment horizontal="center" vertical="center" wrapText="1"/>
    </xf>
    <xf numFmtId="10" fontId="8" fillId="8" borderId="27" xfId="0" applyNumberFormat="1" applyFont="1" applyFill="1" applyBorder="1" applyAlignment="1">
      <alignment horizontal="center" vertical="center" wrapText="1"/>
    </xf>
    <xf numFmtId="10" fontId="8" fillId="6" borderId="27" xfId="0" applyNumberFormat="1" applyFont="1" applyFill="1" applyBorder="1" applyAlignment="1">
      <alignment horizontal="center" vertical="center" wrapText="1"/>
    </xf>
    <xf numFmtId="182" fontId="0" fillId="0" borderId="0" xfId="8" applyNumberFormat="1" applyFont="1" applyFill="1" applyAlignment="1">
      <alignment vertical="center"/>
    </xf>
    <xf numFmtId="182" fontId="0" fillId="0" borderId="3" xfId="8" applyNumberFormat="1" applyFont="1" applyFill="1" applyBorder="1" applyAlignment="1">
      <alignment vertical="center"/>
    </xf>
    <xf numFmtId="49" fontId="2" fillId="0" borderId="28" xfId="0" applyNumberFormat="1" applyFont="1" applyFill="1" applyBorder="1" applyAlignment="1">
      <alignment horizontal="center" vertical="center"/>
    </xf>
    <xf numFmtId="182" fontId="3" fillId="0" borderId="4" xfId="8" applyNumberFormat="1" applyFont="1" applyFill="1" applyBorder="1" applyAlignment="1">
      <alignment horizontal="left" vertical="center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182" fontId="3" fillId="3" borderId="4" xfId="8" applyNumberFormat="1" applyFont="1" applyFill="1" applyBorder="1" applyAlignment="1">
      <alignment horizontal="center" vertical="center" wrapText="1"/>
    </xf>
    <xf numFmtId="182" fontId="3" fillId="3" borderId="4" xfId="8" applyNumberFormat="1" applyFont="1" applyFill="1" applyBorder="1" applyAlignment="1">
      <alignment horizontal="left" vertical="center" wrapText="1"/>
    </xf>
    <xf numFmtId="182" fontId="2" fillId="3" borderId="4" xfId="8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/>
    </xf>
    <xf numFmtId="182" fontId="11" fillId="0" borderId="4" xfId="8" applyNumberFormat="1" applyFont="1" applyFill="1" applyBorder="1" applyAlignment="1">
      <alignment horizontal="left" vertical="center"/>
    </xf>
    <xf numFmtId="182" fontId="12" fillId="0" borderId="4" xfId="8" applyNumberFormat="1" applyFont="1" applyFill="1" applyBorder="1" applyAlignment="1">
      <alignment horizontal="right" vertical="center"/>
    </xf>
    <xf numFmtId="182" fontId="2" fillId="0" borderId="4" xfId="8" applyNumberFormat="1" applyFont="1" applyFill="1" applyBorder="1" applyAlignment="1">
      <alignment vertical="center"/>
    </xf>
    <xf numFmtId="179" fontId="13" fillId="0" borderId="3" xfId="0" applyFont="1" applyFill="1" applyBorder="1" applyAlignment="1">
      <alignment vertical="center"/>
    </xf>
    <xf numFmtId="49" fontId="14" fillId="0" borderId="4" xfId="0" applyNumberFormat="1" applyFont="1" applyFill="1" applyBorder="1" applyAlignment="1">
      <alignment vertical="center"/>
    </xf>
    <xf numFmtId="49" fontId="15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  <xf numFmtId="9" fontId="13" fillId="0" borderId="3" xfId="0" applyNumberFormat="1" applyFont="1" applyFill="1" applyBorder="1" applyAlignment="1">
      <alignment vertical="center"/>
    </xf>
    <xf numFmtId="179" fontId="1" fillId="0" borderId="28" xfId="0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vertical="center"/>
    </xf>
    <xf numFmtId="179" fontId="0" fillId="0" borderId="31" xfId="0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left" vertical="center"/>
    </xf>
    <xf numFmtId="179" fontId="1" fillId="0" borderId="5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left" vertical="center"/>
    </xf>
    <xf numFmtId="182" fontId="2" fillId="9" borderId="4" xfId="8" applyNumberFormat="1" applyFont="1" applyFill="1" applyBorder="1" applyAlignment="1">
      <alignment horizontal="left" vertical="center"/>
    </xf>
    <xf numFmtId="179" fontId="13" fillId="0" borderId="31" xfId="0" applyFont="1" applyFill="1" applyBorder="1" applyAlignment="1">
      <alignment vertical="center"/>
    </xf>
    <xf numFmtId="179" fontId="1" fillId="9" borderId="5" xfId="0" applyFont="1" applyFill="1" applyBorder="1" applyAlignment="1">
      <alignment horizontal="center" vertical="center"/>
    </xf>
    <xf numFmtId="179" fontId="13" fillId="0" borderId="0" xfId="0" applyFont="1" applyFill="1" applyBorder="1" applyAlignment="1">
      <alignment vertical="center"/>
    </xf>
    <xf numFmtId="179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82" fontId="13" fillId="0" borderId="0" xfId="8" applyNumberFormat="1" applyFont="1" applyFill="1" applyBorder="1" applyAlignment="1">
      <alignment vertical="center"/>
    </xf>
    <xf numFmtId="179" fontId="16" fillId="0" borderId="32" xfId="0" applyFont="1" applyFill="1" applyBorder="1" applyAlignment="1">
      <alignment horizontal="center" vertical="center" wrapText="1"/>
    </xf>
    <xf numFmtId="182" fontId="17" fillId="0" borderId="5" xfId="8" applyNumberFormat="1" applyFont="1" applyFill="1" applyBorder="1" applyAlignment="1">
      <alignment horizontal="left" vertical="center"/>
    </xf>
    <xf numFmtId="179" fontId="16" fillId="0" borderId="33" xfId="0" applyFont="1" applyFill="1" applyBorder="1" applyAlignment="1">
      <alignment horizontal="center" vertical="center" wrapText="1"/>
    </xf>
    <xf numFmtId="182" fontId="18" fillId="0" borderId="5" xfId="8" applyNumberFormat="1" applyFont="1" applyFill="1" applyBorder="1" applyAlignment="1">
      <alignment horizontal="left" vertical="center"/>
    </xf>
    <xf numFmtId="179" fontId="16" fillId="0" borderId="34" xfId="0" applyFont="1" applyFill="1" applyBorder="1" applyAlignment="1">
      <alignment horizontal="center" vertical="center" wrapText="1"/>
    </xf>
    <xf numFmtId="182" fontId="2" fillId="0" borderId="4" xfId="8" applyNumberFormat="1" applyFont="1" applyFill="1" applyBorder="1" applyAlignment="1">
      <alignment horizontal="center" vertical="center"/>
    </xf>
    <xf numFmtId="182" fontId="14" fillId="0" borderId="5" xfId="8" applyNumberFormat="1" applyFont="1" applyFill="1" applyBorder="1" applyAlignment="1">
      <alignment horizontal="left" vertical="center"/>
    </xf>
    <xf numFmtId="182" fontId="2" fillId="0" borderId="5" xfId="8" applyNumberFormat="1" applyFont="1" applyFill="1" applyBorder="1" applyAlignment="1">
      <alignment horizontal="left" vertical="center"/>
    </xf>
    <xf numFmtId="179" fontId="14" fillId="0" borderId="35" xfId="0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horizontal="left" vertical="center"/>
    </xf>
    <xf numFmtId="182" fontId="2" fillId="0" borderId="4" xfId="8" applyNumberFormat="1" applyFont="1" applyFill="1" applyBorder="1" applyAlignment="1">
      <alignment horizontal="left"/>
    </xf>
    <xf numFmtId="178" fontId="2" fillId="3" borderId="4" xfId="0" applyNumberFormat="1" applyFont="1" applyFill="1" applyBorder="1" applyAlignment="1">
      <alignment horizontal="left"/>
    </xf>
    <xf numFmtId="182" fontId="17" fillId="0" borderId="4" xfId="8" applyNumberFormat="1" applyFont="1" applyFill="1" applyBorder="1" applyAlignment="1">
      <alignment horizontal="left"/>
    </xf>
    <xf numFmtId="178" fontId="17" fillId="0" borderId="4" xfId="0" applyNumberFormat="1" applyFont="1" applyFill="1" applyBorder="1" applyAlignment="1">
      <alignment horizontal="left"/>
    </xf>
    <xf numFmtId="179" fontId="17" fillId="0" borderId="4" xfId="0" applyNumberFormat="1" applyFont="1" applyFill="1" applyBorder="1" applyAlignment="1">
      <alignment horizontal="center"/>
    </xf>
    <xf numFmtId="179" fontId="17" fillId="0" borderId="4" xfId="0" applyNumberFormat="1" applyFont="1" applyFill="1" applyBorder="1" applyAlignment="1">
      <alignment horizontal="right"/>
    </xf>
    <xf numFmtId="178" fontId="17" fillId="0" borderId="28" xfId="0" applyNumberFormat="1" applyFont="1" applyFill="1" applyBorder="1" applyAlignment="1">
      <alignment horizontal="left"/>
    </xf>
    <xf numFmtId="178" fontId="17" fillId="0" borderId="5" xfId="0" applyNumberFormat="1" applyFont="1" applyFill="1" applyBorder="1" applyAlignment="1">
      <alignment horizontal="left"/>
    </xf>
    <xf numFmtId="179" fontId="17" fillId="0" borderId="5" xfId="0" applyNumberFormat="1" applyFont="1" applyFill="1" applyBorder="1" applyAlignment="1">
      <alignment horizontal="center"/>
    </xf>
    <xf numFmtId="179" fontId="17" fillId="9" borderId="5" xfId="0" applyNumberFormat="1" applyFont="1" applyFill="1" applyBorder="1" applyAlignment="1">
      <alignment horizontal="center"/>
    </xf>
    <xf numFmtId="178" fontId="17" fillId="9" borderId="5" xfId="0" applyNumberFormat="1" applyFont="1" applyFill="1" applyBorder="1" applyAlignment="1">
      <alignment horizontal="left"/>
    </xf>
    <xf numFmtId="178" fontId="17" fillId="9" borderId="4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0" fontId="2" fillId="0" borderId="0" xfId="0" applyNumberFormat="1" applyFont="1" applyFill="1" applyBorder="1" applyAlignment="1">
      <alignment horizontal="right"/>
    </xf>
    <xf numFmtId="182" fontId="2" fillId="0" borderId="5" xfId="8" applyNumberFormat="1" applyFont="1" applyFill="1" applyBorder="1" applyAlignment="1">
      <alignment horizontal="left"/>
    </xf>
    <xf numFmtId="182" fontId="2" fillId="0" borderId="5" xfId="8" applyNumberFormat="1" applyFont="1" applyFill="1" applyBorder="1" applyAlignment="1">
      <alignment horizontal="right"/>
    </xf>
    <xf numFmtId="179" fontId="14" fillId="0" borderId="35" xfId="0" applyFont="1" applyFill="1" applyBorder="1" applyAlignment="1">
      <alignment horizontal="center"/>
    </xf>
    <xf numFmtId="10" fontId="14" fillId="0" borderId="35" xfId="0" applyNumberFormat="1" applyFont="1" applyFill="1" applyBorder="1" applyAlignment="1">
      <alignment horizontal="center"/>
    </xf>
    <xf numFmtId="182" fontId="2" fillId="0" borderId="4" xfId="8" applyNumberFormat="1" applyFont="1" applyFill="1" applyBorder="1" applyAlignment="1">
      <alignment horizontal="center"/>
    </xf>
    <xf numFmtId="178" fontId="2" fillId="0" borderId="4" xfId="0" applyNumberFormat="1" applyFont="1" applyFill="1" applyBorder="1" applyAlignment="1">
      <alignment horizontal="center"/>
    </xf>
    <xf numFmtId="179" fontId="1" fillId="0" borderId="2" xfId="0" applyNumberFormat="1" applyFont="1" applyFill="1" applyBorder="1" applyAlignment="1">
      <alignment horizontal="center" vertical="center"/>
    </xf>
    <xf numFmtId="178" fontId="2" fillId="10" borderId="4" xfId="0" applyNumberFormat="1" applyFont="1" applyFill="1" applyBorder="1" applyAlignment="1">
      <alignment horizontal="left"/>
    </xf>
    <xf numFmtId="182" fontId="17" fillId="0" borderId="4" xfId="8" applyNumberFormat="1" applyFont="1" applyFill="1" applyBorder="1" applyAlignment="1">
      <alignment horizontal="center"/>
    </xf>
    <xf numFmtId="10" fontId="17" fillId="0" borderId="4" xfId="0" applyNumberFormat="1" applyFont="1" applyFill="1" applyBorder="1" applyAlignment="1">
      <alignment horizontal="center"/>
    </xf>
    <xf numFmtId="179" fontId="17" fillId="0" borderId="28" xfId="0" applyNumberFormat="1" applyFont="1" applyFill="1" applyBorder="1" applyAlignment="1">
      <alignment horizontal="center"/>
    </xf>
    <xf numFmtId="10" fontId="17" fillId="0" borderId="28" xfId="0" applyNumberFormat="1" applyFont="1" applyFill="1" applyBorder="1" applyAlignment="1">
      <alignment horizontal="center"/>
    </xf>
    <xf numFmtId="10" fontId="17" fillId="0" borderId="5" xfId="0" applyNumberFormat="1" applyFont="1" applyFill="1" applyBorder="1" applyAlignment="1">
      <alignment horizontal="center"/>
    </xf>
    <xf numFmtId="179" fontId="17" fillId="9" borderId="4" xfId="0" applyNumberFormat="1" applyFont="1" applyFill="1" applyBorder="1" applyAlignment="1">
      <alignment horizontal="center"/>
    </xf>
    <xf numFmtId="10" fontId="17" fillId="9" borderId="5" xfId="0" applyNumberFormat="1" applyFont="1" applyFill="1" applyBorder="1" applyAlignment="1">
      <alignment horizontal="center"/>
    </xf>
    <xf numFmtId="10" fontId="2" fillId="0" borderId="5" xfId="0" applyNumberFormat="1" applyFont="1" applyFill="1" applyBorder="1" applyAlignment="1">
      <alignment horizontal="right"/>
    </xf>
    <xf numFmtId="182" fontId="2" fillId="5" borderId="5" xfId="8" applyNumberFormat="1" applyFont="1" applyFill="1" applyBorder="1" applyAlignment="1">
      <alignment horizontal="right"/>
    </xf>
    <xf numFmtId="182" fontId="2" fillId="10" borderId="4" xfId="8" applyNumberFormat="1" applyFont="1" applyFill="1" applyBorder="1" applyAlignment="1">
      <alignment horizontal="center"/>
    </xf>
    <xf numFmtId="10" fontId="2" fillId="0" borderId="4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center"/>
    </xf>
    <xf numFmtId="182" fontId="0" fillId="0" borderId="0" xfId="8" applyNumberFormat="1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vertical="center"/>
    </xf>
    <xf numFmtId="182" fontId="0" fillId="0" borderId="10" xfId="8" applyNumberFormat="1" applyFont="1" applyFill="1" applyBorder="1" applyAlignment="1">
      <alignment vertical="center"/>
    </xf>
    <xf numFmtId="9" fontId="0" fillId="0" borderId="10" xfId="0" applyNumberFormat="1" applyFont="1" applyFill="1" applyBorder="1" applyAlignment="1">
      <alignment vertical="center"/>
    </xf>
    <xf numFmtId="49" fontId="19" fillId="0" borderId="28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Alignment="1">
      <alignment vertical="center"/>
    </xf>
    <xf numFmtId="179" fontId="2" fillId="0" borderId="4" xfId="0" applyNumberFormat="1" applyFont="1" applyFill="1" applyBorder="1" applyAlignment="1">
      <alignment horizontal="center"/>
    </xf>
    <xf numFmtId="179" fontId="2" fillId="0" borderId="4" xfId="0" applyNumberFormat="1" applyFont="1" applyFill="1" applyBorder="1" applyAlignment="1">
      <alignment horizontal="right"/>
    </xf>
    <xf numFmtId="10" fontId="17" fillId="0" borderId="4" xfId="0" applyNumberFormat="1" applyFont="1" applyFill="1" applyBorder="1" applyAlignment="1">
      <alignment horizontal="right"/>
    </xf>
    <xf numFmtId="179" fontId="2" fillId="10" borderId="4" xfId="0" applyNumberFormat="1" applyFont="1" applyFill="1" applyBorder="1" applyAlignment="1">
      <alignment horizontal="right"/>
    </xf>
    <xf numFmtId="10" fontId="2" fillId="10" borderId="4" xfId="0" applyNumberFormat="1" applyFont="1" applyFill="1" applyBorder="1" applyAlignment="1">
      <alignment horizontal="right"/>
    </xf>
    <xf numFmtId="179" fontId="0" fillId="0" borderId="0" xfId="0" applyNumberFormat="1" applyFont="1" applyFill="1" applyBorder="1" applyAlignment="1">
      <alignment vertical="center"/>
    </xf>
    <xf numFmtId="179" fontId="20" fillId="0" borderId="0" xfId="0" applyFont="1" applyFill="1" applyAlignment="1"/>
    <xf numFmtId="179" fontId="0" fillId="0" borderId="0" xfId="0" applyFill="1" applyAlignment="1"/>
    <xf numFmtId="49" fontId="21" fillId="2" borderId="4" xfId="0" applyNumberFormat="1" applyFont="1" applyFill="1" applyBorder="1" applyAlignment="1">
      <alignment horizontal="left" vertical="center"/>
    </xf>
    <xf numFmtId="49" fontId="22" fillId="2" borderId="4" xfId="0" applyNumberFormat="1" applyFont="1" applyFill="1" applyBorder="1" applyAlignment="1">
      <alignment vertical="center"/>
    </xf>
    <xf numFmtId="179" fontId="22" fillId="2" borderId="4" xfId="0" applyNumberFormat="1" applyFont="1" applyFill="1" applyBorder="1" applyAlignment="1">
      <alignment vertical="center"/>
    </xf>
    <xf numFmtId="10" fontId="23" fillId="2" borderId="4" xfId="0" applyNumberFormat="1" applyFont="1" applyFill="1" applyBorder="1" applyAlignment="1">
      <alignment vertical="center"/>
    </xf>
    <xf numFmtId="176" fontId="22" fillId="2" borderId="4" xfId="0" applyNumberFormat="1" applyFont="1" applyFill="1" applyBorder="1" applyAlignment="1">
      <alignment vertical="center"/>
    </xf>
    <xf numFmtId="9" fontId="22" fillId="2" borderId="4" xfId="0" applyNumberFormat="1" applyFont="1" applyFill="1" applyBorder="1" applyAlignment="1">
      <alignment vertical="center"/>
    </xf>
    <xf numFmtId="10" fontId="22" fillId="2" borderId="36" xfId="0" applyNumberFormat="1" applyFont="1" applyFill="1" applyBorder="1" applyAlignment="1">
      <alignment vertical="center"/>
    </xf>
    <xf numFmtId="49" fontId="24" fillId="2" borderId="4" xfId="0" applyNumberFormat="1" applyFont="1" applyFill="1" applyBorder="1" applyAlignment="1">
      <alignment vertical="center"/>
    </xf>
    <xf numFmtId="181" fontId="25" fillId="2" borderId="4" xfId="0" applyNumberFormat="1" applyFont="1" applyFill="1" applyBorder="1" applyAlignment="1">
      <alignment vertical="center"/>
    </xf>
    <xf numFmtId="10" fontId="25" fillId="2" borderId="4" xfId="0" applyNumberFormat="1" applyFont="1" applyFill="1" applyBorder="1" applyAlignment="1">
      <alignment vertical="center"/>
    </xf>
    <xf numFmtId="49" fontId="24" fillId="2" borderId="29" xfId="0" applyNumberFormat="1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fgColor indexed="23"/>
          <bgColor indexed="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E6" sqref="E6"/>
    </sheetView>
  </sheetViews>
  <sheetFormatPr defaultColWidth="8.90384615384615" defaultRowHeight="16.8"/>
  <cols>
    <col min="1" max="1" width="19" style="150" customWidth="1"/>
    <col min="2" max="13" width="15.4519230769231" style="150" customWidth="1"/>
    <col min="14" max="16384" width="8.90384615384615" style="150"/>
  </cols>
  <sheetData>
    <row r="1" ht="22.4" spans="1:13">
      <c r="A1" s="15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</row>
    <row r="2" spans="1:13">
      <c r="A2" s="152" t="s">
        <v>13</v>
      </c>
      <c r="B2" s="153">
        <v>50000</v>
      </c>
      <c r="C2" s="153">
        <v>50000</v>
      </c>
      <c r="D2" s="153">
        <v>50000</v>
      </c>
      <c r="E2" s="153">
        <v>50000</v>
      </c>
      <c r="F2" s="153">
        <v>50000</v>
      </c>
      <c r="G2" s="153">
        <v>50000</v>
      </c>
      <c r="H2" s="153">
        <v>50000</v>
      </c>
      <c r="I2" s="153">
        <v>50000</v>
      </c>
      <c r="J2" s="153">
        <v>50000</v>
      </c>
      <c r="K2" s="153">
        <v>50000</v>
      </c>
      <c r="L2" s="153">
        <v>50000</v>
      </c>
      <c r="M2" s="153">
        <v>50000</v>
      </c>
    </row>
    <row r="3" s="149" customFormat="1" spans="1:13">
      <c r="A3" s="152" t="s">
        <v>14</v>
      </c>
      <c r="B3" s="154">
        <v>0</v>
      </c>
      <c r="C3" s="154">
        <v>0</v>
      </c>
      <c r="D3" s="154">
        <v>0</v>
      </c>
      <c r="E3" s="154">
        <v>0</v>
      </c>
      <c r="F3" s="154">
        <v>0</v>
      </c>
      <c r="G3" s="154">
        <v>0</v>
      </c>
      <c r="H3" s="154">
        <v>0</v>
      </c>
      <c r="I3" s="154">
        <v>0</v>
      </c>
      <c r="J3" s="154">
        <v>0</v>
      </c>
      <c r="K3" s="154">
        <v>0</v>
      </c>
      <c r="L3" s="154">
        <v>0</v>
      </c>
      <c r="M3" s="154">
        <v>0</v>
      </c>
    </row>
    <row r="4" s="149" customFormat="1" spans="1:13">
      <c r="A4" s="152" t="s">
        <v>15</v>
      </c>
      <c r="B4" s="154">
        <v>0</v>
      </c>
      <c r="C4" s="154">
        <v>0</v>
      </c>
      <c r="D4" s="154">
        <v>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4">
        <v>0</v>
      </c>
      <c r="K4" s="154">
        <v>0</v>
      </c>
      <c r="L4" s="154">
        <v>0</v>
      </c>
      <c r="M4" s="154">
        <v>0</v>
      </c>
    </row>
    <row r="5" spans="1:13">
      <c r="A5" s="152" t="s">
        <v>16</v>
      </c>
      <c r="B5" s="154">
        <v>0.075</v>
      </c>
      <c r="C5" s="154">
        <v>0.075</v>
      </c>
      <c r="D5" s="154">
        <v>0.075</v>
      </c>
      <c r="E5" s="154">
        <v>0.075</v>
      </c>
      <c r="F5" s="154">
        <v>0.075</v>
      </c>
      <c r="G5" s="154">
        <v>0.075</v>
      </c>
      <c r="H5" s="154">
        <v>0.075</v>
      </c>
      <c r="I5" s="154">
        <v>0.075</v>
      </c>
      <c r="J5" s="154">
        <v>0.075</v>
      </c>
      <c r="K5" s="154">
        <v>0.075</v>
      </c>
      <c r="L5" s="154">
        <v>0.075</v>
      </c>
      <c r="M5" s="154">
        <v>0.075</v>
      </c>
    </row>
    <row r="6" spans="1:13">
      <c r="A6" s="152" t="s">
        <v>17</v>
      </c>
      <c r="B6" s="154">
        <v>0</v>
      </c>
      <c r="C6" s="154">
        <v>0</v>
      </c>
      <c r="D6" s="154">
        <v>0.0001</v>
      </c>
      <c r="E6" s="154">
        <v>0.0001</v>
      </c>
      <c r="F6" s="154">
        <v>0.0001</v>
      </c>
      <c r="G6" s="154">
        <v>0.0002</v>
      </c>
      <c r="H6" s="154">
        <v>0.0002</v>
      </c>
      <c r="I6" s="154">
        <v>0.0002</v>
      </c>
      <c r="J6" s="154">
        <v>0.0003</v>
      </c>
      <c r="K6" s="154">
        <v>0.0003</v>
      </c>
      <c r="L6" s="154">
        <v>0.000291428571428572</v>
      </c>
      <c r="M6" s="154">
        <v>0.0004</v>
      </c>
    </row>
    <row r="7" ht="17" spans="1:13">
      <c r="A7" s="152" t="s">
        <v>18</v>
      </c>
      <c r="B7" s="155">
        <v>6</v>
      </c>
      <c r="C7" s="155">
        <v>6</v>
      </c>
      <c r="D7" s="155">
        <v>6</v>
      </c>
      <c r="E7" s="155">
        <v>6</v>
      </c>
      <c r="F7" s="155">
        <v>6</v>
      </c>
      <c r="G7" s="155">
        <v>6</v>
      </c>
      <c r="H7" s="155">
        <v>6</v>
      </c>
      <c r="I7" s="155">
        <v>6</v>
      </c>
      <c r="J7" s="155">
        <v>6</v>
      </c>
      <c r="K7" s="155">
        <v>6</v>
      </c>
      <c r="L7" s="155">
        <v>6</v>
      </c>
      <c r="M7" s="155">
        <v>6</v>
      </c>
    </row>
    <row r="8" spans="1:13">
      <c r="A8" s="152" t="s">
        <v>19</v>
      </c>
      <c r="B8" s="156">
        <v>0.5</v>
      </c>
      <c r="C8" s="156">
        <v>0.5</v>
      </c>
      <c r="D8" s="156">
        <v>0.5</v>
      </c>
      <c r="E8" s="156">
        <v>0.5</v>
      </c>
      <c r="F8" s="156">
        <v>0.5</v>
      </c>
      <c r="G8" s="156">
        <v>0.5</v>
      </c>
      <c r="H8" s="156">
        <v>0.5</v>
      </c>
      <c r="I8" s="156">
        <v>0.5</v>
      </c>
      <c r="J8" s="156">
        <v>0.5</v>
      </c>
      <c r="K8" s="156">
        <v>0.5</v>
      </c>
      <c r="L8" s="156">
        <v>0.5</v>
      </c>
      <c r="M8" s="156">
        <v>0.5</v>
      </c>
    </row>
    <row r="9" spans="1:13">
      <c r="A9" s="152" t="s">
        <v>20</v>
      </c>
      <c r="B9" s="156">
        <v>0</v>
      </c>
      <c r="C9" s="156">
        <v>0</v>
      </c>
      <c r="D9" s="156">
        <v>0.01</v>
      </c>
      <c r="E9" s="156">
        <v>0.01</v>
      </c>
      <c r="F9" s="156">
        <v>0.01</v>
      </c>
      <c r="G9" s="156">
        <v>0.02</v>
      </c>
      <c r="H9" s="156">
        <v>0.02</v>
      </c>
      <c r="I9" s="156">
        <v>0.02</v>
      </c>
      <c r="J9" s="156">
        <v>0.03</v>
      </c>
      <c r="K9" s="156">
        <v>0.03</v>
      </c>
      <c r="L9" s="156">
        <v>0.03</v>
      </c>
      <c r="M9" s="156">
        <v>0.03</v>
      </c>
    </row>
    <row r="10" spans="1:13">
      <c r="A10" s="152" t="s">
        <v>21</v>
      </c>
      <c r="B10" s="153">
        <v>0</v>
      </c>
      <c r="C10" s="153">
        <v>0</v>
      </c>
      <c r="D10" s="153">
        <v>1</v>
      </c>
      <c r="E10" s="153">
        <v>1</v>
      </c>
      <c r="F10" s="153">
        <v>1</v>
      </c>
      <c r="G10" s="153">
        <v>2</v>
      </c>
      <c r="H10" s="153">
        <v>2</v>
      </c>
      <c r="I10" s="153">
        <v>2</v>
      </c>
      <c r="J10" s="153">
        <v>3</v>
      </c>
      <c r="K10" s="153">
        <v>3</v>
      </c>
      <c r="L10" s="153">
        <v>3</v>
      </c>
      <c r="M10" s="153">
        <v>3</v>
      </c>
    </row>
    <row r="11" ht="17" spans="1:13">
      <c r="A11" s="152" t="s">
        <v>22</v>
      </c>
      <c r="B11" s="157">
        <v>0</v>
      </c>
      <c r="C11" s="157">
        <v>0</v>
      </c>
      <c r="D11" s="157">
        <v>0</v>
      </c>
      <c r="E11" s="157">
        <v>0.0001</v>
      </c>
      <c r="F11" s="157">
        <v>0.0001</v>
      </c>
      <c r="G11" s="157">
        <v>0.0001</v>
      </c>
      <c r="H11" s="157">
        <v>0.0001</v>
      </c>
      <c r="I11" s="157">
        <v>0.0001</v>
      </c>
      <c r="J11" s="157">
        <v>0.0002</v>
      </c>
      <c r="K11" s="157">
        <v>0.0002</v>
      </c>
      <c r="L11" s="157">
        <v>0.0002</v>
      </c>
      <c r="M11" s="157">
        <v>0.0002</v>
      </c>
    </row>
    <row r="12" ht="17" spans="1:13">
      <c r="A12" s="158" t="s">
        <v>23</v>
      </c>
      <c r="B12" s="159">
        <v>0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</row>
    <row r="13" spans="1:13">
      <c r="A13" s="152" t="s">
        <v>24</v>
      </c>
      <c r="B13" s="160">
        <v>0.0001</v>
      </c>
      <c r="C13" s="160">
        <v>0.0001</v>
      </c>
      <c r="D13" s="160">
        <v>0.0001</v>
      </c>
      <c r="E13" s="160">
        <v>0.0001</v>
      </c>
      <c r="F13" s="160">
        <v>0.0001</v>
      </c>
      <c r="G13" s="160">
        <v>0.0001</v>
      </c>
      <c r="H13" s="160">
        <v>0.0001</v>
      </c>
      <c r="I13" s="160">
        <v>0.0001</v>
      </c>
      <c r="J13" s="160">
        <v>0.0001</v>
      </c>
      <c r="K13" s="160">
        <v>0.0001</v>
      </c>
      <c r="L13" s="160">
        <v>0.0001</v>
      </c>
      <c r="M13" s="160">
        <v>0.0001</v>
      </c>
    </row>
    <row r="14" ht="17" spans="1:13">
      <c r="A14" s="158" t="s">
        <v>25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</row>
    <row r="15" ht="17" spans="1:13">
      <c r="A15" s="158" t="s">
        <v>26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</row>
    <row r="16" ht="17" spans="1:13">
      <c r="A16" s="158" t="s">
        <v>27</v>
      </c>
      <c r="B16" s="160">
        <v>0</v>
      </c>
      <c r="C16" s="160">
        <v>0</v>
      </c>
      <c r="D16" s="160">
        <v>0.0001</v>
      </c>
      <c r="E16" s="160">
        <v>0.0001</v>
      </c>
      <c r="F16" s="160">
        <v>0.0001</v>
      </c>
      <c r="G16" s="160">
        <v>0.0002</v>
      </c>
      <c r="H16" s="160">
        <v>0.0002</v>
      </c>
      <c r="I16" s="160">
        <v>0.0002</v>
      </c>
      <c r="J16" s="160">
        <v>0.0003</v>
      </c>
      <c r="K16" s="160">
        <v>0.0003</v>
      </c>
      <c r="L16" s="160">
        <v>0.0003</v>
      </c>
      <c r="M16" s="160">
        <v>0.0002</v>
      </c>
    </row>
    <row r="17" ht="20.15" customHeight="1" spans="1:1">
      <c r="A17" s="16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78"/>
  <sheetViews>
    <sheetView showGridLines="0" zoomScale="70" zoomScaleNormal="70" workbookViewId="0">
      <pane xSplit="5" ySplit="3" topLeftCell="L32" activePane="bottomRight" state="frozen"/>
      <selection/>
      <selection pane="topRight"/>
      <selection pane="bottomLeft"/>
      <selection pane="bottomRight" activeCell="D10" sqref="D10"/>
    </sheetView>
  </sheetViews>
  <sheetFormatPr defaultColWidth="8.90384615384615" defaultRowHeight="16.8"/>
  <cols>
    <col min="1" max="1" width="9" style="1" customWidth="1"/>
    <col min="2" max="2" width="14.6346153846154" style="2" customWidth="1"/>
    <col min="3" max="3" width="30.0865384615385" style="1" customWidth="1"/>
    <col min="4" max="4" width="21.0576923076923" style="1" customWidth="1"/>
    <col min="5" max="5" width="0.0865384615384615" style="1" customWidth="1"/>
    <col min="6" max="7" width="12.9038461538462" style="1" hidden="1" customWidth="1"/>
    <col min="8" max="10" width="14.6346153846154" style="1" hidden="1" customWidth="1"/>
    <col min="11" max="11" width="14.3653846153846" style="1" hidden="1" customWidth="1"/>
    <col min="12" max="13" width="16.0865384615385" style="1" customWidth="1"/>
    <col min="14" max="17" width="17.0865384615385" style="1" customWidth="1"/>
    <col min="18" max="23" width="18.9038461538462" style="1" customWidth="1"/>
    <col min="24" max="246" width="8.90384615384615" style="1" customWidth="1"/>
    <col min="247" max="16384" width="8.90384615384615" style="3"/>
  </cols>
  <sheetData>
    <row r="1" ht="16" customHeight="1" spans="1:246">
      <c r="A1" s="4"/>
      <c r="B1" s="5"/>
      <c r="C1" s="6" t="s">
        <v>28</v>
      </c>
      <c r="D1" s="7"/>
      <c r="E1" s="7"/>
      <c r="F1" s="7"/>
      <c r="G1" s="7"/>
      <c r="H1" s="7"/>
      <c r="I1" s="7"/>
      <c r="J1" s="7"/>
      <c r="K1" s="7"/>
      <c r="L1" s="123">
        <v>2019.01</v>
      </c>
      <c r="M1" s="7"/>
      <c r="N1" s="7"/>
      <c r="O1" s="7"/>
      <c r="P1" s="26"/>
      <c r="Q1" s="27"/>
      <c r="R1" s="7"/>
      <c r="S1" s="7"/>
      <c r="T1" s="7"/>
      <c r="U1" s="7"/>
      <c r="V1" s="7"/>
      <c r="W1" s="7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30"/>
    </row>
    <row r="2" spans="1:246">
      <c r="A2" s="8"/>
      <c r="B2" s="9"/>
      <c r="C2" s="10" t="s">
        <v>29</v>
      </c>
      <c r="D2" s="10" t="s">
        <v>30</v>
      </c>
      <c r="E2" s="17" t="s">
        <v>31</v>
      </c>
      <c r="F2" s="17" t="s">
        <v>32</v>
      </c>
      <c r="G2" s="17" t="s">
        <v>33</v>
      </c>
      <c r="H2" s="17" t="s">
        <v>34</v>
      </c>
      <c r="I2" s="17" t="s">
        <v>35</v>
      </c>
      <c r="J2" s="17" t="s">
        <v>36</v>
      </c>
      <c r="K2" s="17" t="s">
        <v>37</v>
      </c>
      <c r="L2" s="21" t="s">
        <v>1</v>
      </c>
      <c r="M2" s="21" t="s">
        <v>2</v>
      </c>
      <c r="N2" s="21" t="s">
        <v>3</v>
      </c>
      <c r="O2" s="21" t="s">
        <v>4</v>
      </c>
      <c r="P2" s="21" t="s">
        <v>5</v>
      </c>
      <c r="Q2" s="21" t="s">
        <v>6</v>
      </c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31"/>
    </row>
    <row r="3" spans="1:246">
      <c r="A3" s="8"/>
      <c r="B3" s="9"/>
      <c r="C3" s="9"/>
      <c r="D3" s="9"/>
      <c r="E3" s="18" t="s">
        <v>38</v>
      </c>
      <c r="F3" s="18" t="s">
        <v>38</v>
      </c>
      <c r="G3" s="18" t="s">
        <v>38</v>
      </c>
      <c r="H3" s="18" t="s">
        <v>38</v>
      </c>
      <c r="I3" s="18" t="s">
        <v>38</v>
      </c>
      <c r="J3" s="18" t="s">
        <v>38</v>
      </c>
      <c r="K3" s="18" t="s">
        <v>38</v>
      </c>
      <c r="L3" s="18" t="s">
        <v>38</v>
      </c>
      <c r="M3" s="18" t="s">
        <v>38</v>
      </c>
      <c r="N3" s="18" t="s">
        <v>38</v>
      </c>
      <c r="O3" s="18" t="s">
        <v>38</v>
      </c>
      <c r="P3" s="18" t="s">
        <v>38</v>
      </c>
      <c r="Q3" s="18" t="s">
        <v>38</v>
      </c>
      <c r="R3" s="18" t="s">
        <v>38</v>
      </c>
      <c r="S3" s="18" t="s">
        <v>38</v>
      </c>
      <c r="T3" s="18" t="s">
        <v>38</v>
      </c>
      <c r="U3" s="18" t="s">
        <v>38</v>
      </c>
      <c r="V3" s="18" t="s">
        <v>38</v>
      </c>
      <c r="W3" s="18" t="s">
        <v>38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31"/>
    </row>
    <row r="4" s="60" customFormat="1" spans="1:246">
      <c r="A4" s="61"/>
      <c r="B4" s="62" t="s">
        <v>39</v>
      </c>
      <c r="C4" s="63" t="s">
        <v>40</v>
      </c>
      <c r="D4" s="12" t="s">
        <v>41</v>
      </c>
      <c r="E4" s="103">
        <v>50000</v>
      </c>
      <c r="F4" s="103"/>
      <c r="G4" s="103"/>
      <c r="H4" s="103"/>
      <c r="I4" s="103"/>
      <c r="J4" s="103"/>
      <c r="K4" s="103"/>
      <c r="L4" s="103">
        <v>80000</v>
      </c>
      <c r="M4" s="103">
        <v>80000</v>
      </c>
      <c r="N4" s="103">
        <v>80000</v>
      </c>
      <c r="O4" s="103">
        <v>80000</v>
      </c>
      <c r="P4" s="103">
        <v>80000</v>
      </c>
      <c r="Q4" s="103">
        <v>80000</v>
      </c>
      <c r="R4" s="103">
        <v>80000</v>
      </c>
      <c r="S4" s="103">
        <v>80000</v>
      </c>
      <c r="T4" s="103">
        <v>80000</v>
      </c>
      <c r="U4" s="103">
        <v>80000</v>
      </c>
      <c r="V4" s="103">
        <v>80000</v>
      </c>
      <c r="W4" s="103">
        <v>80000</v>
      </c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7"/>
      <c r="EK4" s="137"/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137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7"/>
      <c r="GA4" s="137"/>
      <c r="GB4" s="137"/>
      <c r="GC4" s="137"/>
      <c r="GD4" s="137"/>
      <c r="GE4" s="137"/>
      <c r="GF4" s="137"/>
      <c r="GG4" s="137"/>
      <c r="GH4" s="137"/>
      <c r="GI4" s="137"/>
      <c r="GJ4" s="137"/>
      <c r="GK4" s="137"/>
      <c r="GL4" s="137"/>
      <c r="GM4" s="137"/>
      <c r="GN4" s="137"/>
      <c r="GO4" s="137"/>
      <c r="GP4" s="137"/>
      <c r="GQ4" s="137"/>
      <c r="GR4" s="137"/>
      <c r="GS4" s="137"/>
      <c r="GT4" s="137"/>
      <c r="GU4" s="137"/>
      <c r="GV4" s="137"/>
      <c r="GW4" s="137"/>
      <c r="GX4" s="137"/>
      <c r="GY4" s="137"/>
      <c r="GZ4" s="137"/>
      <c r="HA4" s="137"/>
      <c r="HB4" s="137"/>
      <c r="HC4" s="137"/>
      <c r="HD4" s="137"/>
      <c r="HE4" s="137"/>
      <c r="HF4" s="137"/>
      <c r="HG4" s="137"/>
      <c r="HH4" s="137"/>
      <c r="HI4" s="137"/>
      <c r="HJ4" s="137"/>
      <c r="HK4" s="137"/>
      <c r="HL4" s="137"/>
      <c r="HM4" s="137"/>
      <c r="HN4" s="137"/>
      <c r="HO4" s="137"/>
      <c r="HP4" s="137"/>
      <c r="HQ4" s="137"/>
      <c r="HR4" s="137"/>
      <c r="HS4" s="137"/>
      <c r="HT4" s="137"/>
      <c r="HU4" s="137"/>
      <c r="HV4" s="137"/>
      <c r="HW4" s="137"/>
      <c r="HX4" s="137"/>
      <c r="HY4" s="137"/>
      <c r="HZ4" s="137"/>
      <c r="IA4" s="137"/>
      <c r="IB4" s="137"/>
      <c r="IC4" s="137"/>
      <c r="ID4" s="137"/>
      <c r="IE4" s="137"/>
      <c r="IF4" s="137"/>
      <c r="IG4" s="137"/>
      <c r="IH4" s="137"/>
      <c r="II4" s="137"/>
      <c r="IJ4" s="137"/>
      <c r="IK4" s="137"/>
      <c r="IL4" s="139"/>
    </row>
    <row r="5" s="60" customFormat="1" spans="1:246">
      <c r="A5" s="61"/>
      <c r="B5" s="64"/>
      <c r="C5" s="63" t="s">
        <v>42</v>
      </c>
      <c r="D5" s="12" t="s">
        <v>41</v>
      </c>
      <c r="E5" s="103">
        <v>50000</v>
      </c>
      <c r="F5" s="103"/>
      <c r="G5" s="103"/>
      <c r="H5" s="103"/>
      <c r="I5" s="103"/>
      <c r="J5" s="103"/>
      <c r="K5" s="103"/>
      <c r="L5" s="103">
        <v>50000</v>
      </c>
      <c r="M5" s="103">
        <v>50000</v>
      </c>
      <c r="N5" s="103">
        <v>50000</v>
      </c>
      <c r="O5" s="103">
        <v>50000</v>
      </c>
      <c r="P5" s="103">
        <v>50000</v>
      </c>
      <c r="Q5" s="103">
        <v>50000</v>
      </c>
      <c r="R5" s="103">
        <v>50000</v>
      </c>
      <c r="S5" s="103">
        <v>50000</v>
      </c>
      <c r="T5" s="103">
        <v>50000</v>
      </c>
      <c r="U5" s="103">
        <v>50000</v>
      </c>
      <c r="V5" s="103">
        <v>50000</v>
      </c>
      <c r="W5" s="103">
        <v>50000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37"/>
      <c r="DW5" s="137"/>
      <c r="DX5" s="137"/>
      <c r="DY5" s="137"/>
      <c r="DZ5" s="137"/>
      <c r="EA5" s="137"/>
      <c r="EB5" s="137"/>
      <c r="EC5" s="137"/>
      <c r="ED5" s="137"/>
      <c r="EE5" s="137"/>
      <c r="EF5" s="137"/>
      <c r="EG5" s="137"/>
      <c r="EH5" s="137"/>
      <c r="EI5" s="137"/>
      <c r="EJ5" s="137"/>
      <c r="EK5" s="137"/>
      <c r="EL5" s="137"/>
      <c r="EM5" s="137"/>
      <c r="EN5" s="137"/>
      <c r="EO5" s="137"/>
      <c r="EP5" s="137"/>
      <c r="EQ5" s="137"/>
      <c r="ER5" s="137"/>
      <c r="ES5" s="137"/>
      <c r="ET5" s="137"/>
      <c r="EU5" s="137"/>
      <c r="EV5" s="137"/>
      <c r="EW5" s="137"/>
      <c r="EX5" s="137"/>
      <c r="EY5" s="137"/>
      <c r="EZ5" s="137"/>
      <c r="FA5" s="137"/>
      <c r="FB5" s="137"/>
      <c r="FC5" s="137"/>
      <c r="FD5" s="137"/>
      <c r="FE5" s="137"/>
      <c r="FF5" s="137"/>
      <c r="FG5" s="137"/>
      <c r="FH5" s="137"/>
      <c r="FI5" s="137"/>
      <c r="FJ5" s="137"/>
      <c r="FK5" s="137"/>
      <c r="FL5" s="137"/>
      <c r="FM5" s="137"/>
      <c r="FN5" s="137"/>
      <c r="FO5" s="137"/>
      <c r="FP5" s="137"/>
      <c r="FQ5" s="137"/>
      <c r="FR5" s="137"/>
      <c r="FS5" s="137"/>
      <c r="FT5" s="137"/>
      <c r="FU5" s="137"/>
      <c r="FV5" s="137"/>
      <c r="FW5" s="137"/>
      <c r="FX5" s="137"/>
      <c r="FY5" s="137"/>
      <c r="FZ5" s="137"/>
      <c r="GA5" s="137"/>
      <c r="GB5" s="137"/>
      <c r="GC5" s="137"/>
      <c r="GD5" s="137"/>
      <c r="GE5" s="137"/>
      <c r="GF5" s="137"/>
      <c r="GG5" s="137"/>
      <c r="GH5" s="137"/>
      <c r="GI5" s="137"/>
      <c r="GJ5" s="137"/>
      <c r="GK5" s="137"/>
      <c r="GL5" s="137"/>
      <c r="GM5" s="137"/>
      <c r="GN5" s="137"/>
      <c r="GO5" s="137"/>
      <c r="GP5" s="137"/>
      <c r="GQ5" s="137"/>
      <c r="GR5" s="137"/>
      <c r="GS5" s="137"/>
      <c r="GT5" s="137"/>
      <c r="GU5" s="137"/>
      <c r="GV5" s="137"/>
      <c r="GW5" s="137"/>
      <c r="GX5" s="137"/>
      <c r="GY5" s="137"/>
      <c r="GZ5" s="137"/>
      <c r="HA5" s="137"/>
      <c r="HB5" s="137"/>
      <c r="HC5" s="137"/>
      <c r="HD5" s="137"/>
      <c r="HE5" s="137"/>
      <c r="HF5" s="137"/>
      <c r="HG5" s="137"/>
      <c r="HH5" s="137"/>
      <c r="HI5" s="137"/>
      <c r="HJ5" s="137"/>
      <c r="HK5" s="137"/>
      <c r="HL5" s="137"/>
      <c r="HM5" s="137"/>
      <c r="HN5" s="137"/>
      <c r="HO5" s="137"/>
      <c r="HP5" s="137"/>
      <c r="HQ5" s="137"/>
      <c r="HR5" s="137"/>
      <c r="HS5" s="137"/>
      <c r="HT5" s="137"/>
      <c r="HU5" s="137"/>
      <c r="HV5" s="137"/>
      <c r="HW5" s="137"/>
      <c r="HX5" s="137"/>
      <c r="HY5" s="137"/>
      <c r="HZ5" s="137"/>
      <c r="IA5" s="137"/>
      <c r="IB5" s="137"/>
      <c r="IC5" s="137"/>
      <c r="ID5" s="137"/>
      <c r="IE5" s="137"/>
      <c r="IF5" s="137"/>
      <c r="IG5" s="137"/>
      <c r="IH5" s="137"/>
      <c r="II5" s="137"/>
      <c r="IJ5" s="137"/>
      <c r="IK5" s="137"/>
      <c r="IL5" s="139"/>
    </row>
    <row r="6" s="60" customFormat="1" spans="1:246">
      <c r="A6" s="61"/>
      <c r="B6" s="64"/>
      <c r="C6" s="63" t="s">
        <v>13</v>
      </c>
      <c r="D6" s="12" t="s">
        <v>41</v>
      </c>
      <c r="E6" s="103">
        <v>50000</v>
      </c>
      <c r="F6" s="103"/>
      <c r="G6" s="103"/>
      <c r="H6" s="103"/>
      <c r="I6" s="103"/>
      <c r="J6" s="103"/>
      <c r="K6" s="103"/>
      <c r="L6" s="103">
        <v>50000</v>
      </c>
      <c r="M6" s="103">
        <v>50000</v>
      </c>
      <c r="N6" s="103">
        <v>50000</v>
      </c>
      <c r="O6" s="103">
        <v>50000</v>
      </c>
      <c r="P6" s="103">
        <v>50000</v>
      </c>
      <c r="Q6" s="103">
        <v>50000</v>
      </c>
      <c r="R6" s="103">
        <v>50000</v>
      </c>
      <c r="S6" s="103">
        <v>50000</v>
      </c>
      <c r="T6" s="103">
        <v>50000</v>
      </c>
      <c r="U6" s="103">
        <v>50000</v>
      </c>
      <c r="V6" s="103">
        <v>50000</v>
      </c>
      <c r="W6" s="103">
        <v>50000</v>
      </c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7"/>
      <c r="DX6" s="137"/>
      <c r="DY6" s="137"/>
      <c r="DZ6" s="137"/>
      <c r="EA6" s="137"/>
      <c r="EB6" s="137"/>
      <c r="EC6" s="137"/>
      <c r="ED6" s="137"/>
      <c r="EE6" s="137"/>
      <c r="EF6" s="137"/>
      <c r="EG6" s="137"/>
      <c r="EH6" s="137"/>
      <c r="EI6" s="137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7"/>
      <c r="FC6" s="137"/>
      <c r="FD6" s="137"/>
      <c r="FE6" s="137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7"/>
      <c r="GA6" s="137"/>
      <c r="GB6" s="137"/>
      <c r="GC6" s="137"/>
      <c r="GD6" s="137"/>
      <c r="GE6" s="137"/>
      <c r="GF6" s="137"/>
      <c r="GG6" s="137"/>
      <c r="GH6" s="137"/>
      <c r="GI6" s="137"/>
      <c r="GJ6" s="137"/>
      <c r="GK6" s="137"/>
      <c r="GL6" s="137"/>
      <c r="GM6" s="137"/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7"/>
      <c r="GY6" s="137"/>
      <c r="GZ6" s="137"/>
      <c r="HA6" s="137"/>
      <c r="HB6" s="137"/>
      <c r="HC6" s="137"/>
      <c r="HD6" s="137"/>
      <c r="HE6" s="137"/>
      <c r="HF6" s="137"/>
      <c r="HG6" s="137"/>
      <c r="HH6" s="137"/>
      <c r="HI6" s="137"/>
      <c r="HJ6" s="137"/>
      <c r="HK6" s="137"/>
      <c r="HL6" s="137"/>
      <c r="HM6" s="137"/>
      <c r="HN6" s="137"/>
      <c r="HO6" s="137"/>
      <c r="HP6" s="137"/>
      <c r="HQ6" s="137"/>
      <c r="HR6" s="137"/>
      <c r="HS6" s="137"/>
      <c r="HT6" s="137"/>
      <c r="HU6" s="137"/>
      <c r="HV6" s="137"/>
      <c r="HW6" s="137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7"/>
      <c r="II6" s="137"/>
      <c r="IJ6" s="137"/>
      <c r="IK6" s="137"/>
      <c r="IL6" s="139"/>
    </row>
    <row r="7" spans="1:246">
      <c r="A7" s="8"/>
      <c r="B7" s="64"/>
      <c r="C7" s="63" t="s">
        <v>43</v>
      </c>
      <c r="D7" s="12" t="s">
        <v>41</v>
      </c>
      <c r="E7" s="19">
        <v>720</v>
      </c>
      <c r="F7" s="19"/>
      <c r="G7" s="19"/>
      <c r="H7" s="19"/>
      <c r="I7" s="122"/>
      <c r="J7" s="122"/>
      <c r="K7" s="19"/>
      <c r="L7" s="122">
        <v>10</v>
      </c>
      <c r="M7" s="122">
        <v>10</v>
      </c>
      <c r="N7" s="122">
        <v>30</v>
      </c>
      <c r="O7" s="122">
        <v>30</v>
      </c>
      <c r="P7" s="122">
        <v>40</v>
      </c>
      <c r="Q7" s="122">
        <v>40</v>
      </c>
      <c r="R7" s="122">
        <v>40</v>
      </c>
      <c r="S7" s="122">
        <v>40</v>
      </c>
      <c r="T7" s="122">
        <v>40</v>
      </c>
      <c r="U7" s="122">
        <v>40</v>
      </c>
      <c r="V7" s="122">
        <v>40</v>
      </c>
      <c r="W7" s="122">
        <v>40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31"/>
    </row>
    <row r="8" s="60" customFormat="1" spans="1:246">
      <c r="A8" s="61"/>
      <c r="B8" s="65"/>
      <c r="C8" s="63" t="s">
        <v>44</v>
      </c>
      <c r="D8" s="12" t="s">
        <v>41</v>
      </c>
      <c r="E8" s="19">
        <f>E6*E7</f>
        <v>36000000</v>
      </c>
      <c r="F8" s="19"/>
      <c r="G8" s="19"/>
      <c r="H8" s="19"/>
      <c r="I8" s="19"/>
      <c r="J8" s="19"/>
      <c r="K8" s="19"/>
      <c r="L8" s="124">
        <f>L6*L7</f>
        <v>500000</v>
      </c>
      <c r="M8" s="124">
        <f t="shared" ref="M8:W8" si="0">M6*M7</f>
        <v>500000</v>
      </c>
      <c r="N8" s="124">
        <f t="shared" si="0"/>
        <v>1500000</v>
      </c>
      <c r="O8" s="124">
        <f t="shared" si="0"/>
        <v>1500000</v>
      </c>
      <c r="P8" s="124">
        <f t="shared" si="0"/>
        <v>2000000</v>
      </c>
      <c r="Q8" s="124">
        <f t="shared" si="0"/>
        <v>2000000</v>
      </c>
      <c r="R8" s="124">
        <f t="shared" si="0"/>
        <v>2000000</v>
      </c>
      <c r="S8" s="124">
        <f t="shared" si="0"/>
        <v>2000000</v>
      </c>
      <c r="T8" s="124">
        <f t="shared" si="0"/>
        <v>2000000</v>
      </c>
      <c r="U8" s="124">
        <f t="shared" si="0"/>
        <v>2000000</v>
      </c>
      <c r="V8" s="124">
        <f t="shared" si="0"/>
        <v>2000000</v>
      </c>
      <c r="W8" s="124">
        <f t="shared" si="0"/>
        <v>2000000</v>
      </c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137"/>
      <c r="DH8" s="137"/>
      <c r="DI8" s="137"/>
      <c r="DJ8" s="137"/>
      <c r="DK8" s="137"/>
      <c r="DL8" s="137"/>
      <c r="DM8" s="137"/>
      <c r="DN8" s="137"/>
      <c r="DO8" s="137"/>
      <c r="DP8" s="137"/>
      <c r="DQ8" s="137"/>
      <c r="DR8" s="137"/>
      <c r="DS8" s="137"/>
      <c r="DT8" s="137"/>
      <c r="DU8" s="137"/>
      <c r="DV8" s="137"/>
      <c r="DW8" s="137"/>
      <c r="DX8" s="137"/>
      <c r="DY8" s="137"/>
      <c r="DZ8" s="137"/>
      <c r="EA8" s="137"/>
      <c r="EB8" s="137"/>
      <c r="EC8" s="137"/>
      <c r="ED8" s="137"/>
      <c r="EE8" s="137"/>
      <c r="EF8" s="137"/>
      <c r="EG8" s="137"/>
      <c r="EH8" s="137"/>
      <c r="EI8" s="137"/>
      <c r="EJ8" s="137"/>
      <c r="EK8" s="137"/>
      <c r="EL8" s="137"/>
      <c r="EM8" s="137"/>
      <c r="EN8" s="137"/>
      <c r="EO8" s="137"/>
      <c r="EP8" s="137"/>
      <c r="EQ8" s="137"/>
      <c r="ER8" s="137"/>
      <c r="ES8" s="137"/>
      <c r="ET8" s="137"/>
      <c r="EU8" s="137"/>
      <c r="EV8" s="137"/>
      <c r="EW8" s="137"/>
      <c r="EX8" s="137"/>
      <c r="EY8" s="137"/>
      <c r="EZ8" s="137"/>
      <c r="FA8" s="137"/>
      <c r="FB8" s="137"/>
      <c r="FC8" s="137"/>
      <c r="FD8" s="137"/>
      <c r="FE8" s="137"/>
      <c r="FF8" s="137"/>
      <c r="FG8" s="137"/>
      <c r="FH8" s="137"/>
      <c r="FI8" s="137"/>
      <c r="FJ8" s="137"/>
      <c r="FK8" s="137"/>
      <c r="FL8" s="137"/>
      <c r="FM8" s="137"/>
      <c r="FN8" s="137"/>
      <c r="FO8" s="137"/>
      <c r="FP8" s="137"/>
      <c r="FQ8" s="137"/>
      <c r="FR8" s="137"/>
      <c r="FS8" s="137"/>
      <c r="FT8" s="137"/>
      <c r="FU8" s="137"/>
      <c r="FV8" s="137"/>
      <c r="FW8" s="137"/>
      <c r="FX8" s="137"/>
      <c r="FY8" s="137"/>
      <c r="FZ8" s="137"/>
      <c r="GA8" s="137"/>
      <c r="GB8" s="137"/>
      <c r="GC8" s="137"/>
      <c r="GD8" s="137"/>
      <c r="GE8" s="137"/>
      <c r="GF8" s="137"/>
      <c r="GG8" s="137"/>
      <c r="GH8" s="137"/>
      <c r="GI8" s="137"/>
      <c r="GJ8" s="137"/>
      <c r="GK8" s="137"/>
      <c r="GL8" s="137"/>
      <c r="GM8" s="137"/>
      <c r="GN8" s="137"/>
      <c r="GO8" s="137"/>
      <c r="GP8" s="137"/>
      <c r="GQ8" s="137"/>
      <c r="GR8" s="137"/>
      <c r="GS8" s="137"/>
      <c r="GT8" s="137"/>
      <c r="GU8" s="137"/>
      <c r="GV8" s="137"/>
      <c r="GW8" s="137"/>
      <c r="GX8" s="137"/>
      <c r="GY8" s="137"/>
      <c r="GZ8" s="137"/>
      <c r="HA8" s="137"/>
      <c r="HB8" s="137"/>
      <c r="HC8" s="137"/>
      <c r="HD8" s="137"/>
      <c r="HE8" s="137"/>
      <c r="HF8" s="137"/>
      <c r="HG8" s="137"/>
      <c r="HH8" s="137"/>
      <c r="HI8" s="137"/>
      <c r="HJ8" s="137"/>
      <c r="HK8" s="137"/>
      <c r="HL8" s="137"/>
      <c r="HM8" s="137"/>
      <c r="HN8" s="137"/>
      <c r="HO8" s="137"/>
      <c r="HP8" s="137"/>
      <c r="HQ8" s="137"/>
      <c r="HR8" s="137"/>
      <c r="HS8" s="137"/>
      <c r="HT8" s="137"/>
      <c r="HU8" s="137"/>
      <c r="HV8" s="137"/>
      <c r="HW8" s="137"/>
      <c r="HX8" s="137"/>
      <c r="HY8" s="137"/>
      <c r="HZ8" s="137"/>
      <c r="IA8" s="137"/>
      <c r="IB8" s="137"/>
      <c r="IC8" s="137"/>
      <c r="ID8" s="137"/>
      <c r="IE8" s="137"/>
      <c r="IF8" s="137"/>
      <c r="IG8" s="137"/>
      <c r="IH8" s="137"/>
      <c r="II8" s="137"/>
      <c r="IJ8" s="137"/>
      <c r="IK8" s="137"/>
      <c r="IL8" s="139"/>
    </row>
    <row r="9" s="60" customFormat="1" ht="58" spans="1:246">
      <c r="A9" s="61"/>
      <c r="B9" s="66" t="s">
        <v>45</v>
      </c>
      <c r="C9" s="67" t="s">
        <v>46</v>
      </c>
      <c r="D9" s="68" t="s">
        <v>41</v>
      </c>
      <c r="E9" s="104"/>
      <c r="F9" s="104"/>
      <c r="G9" s="104"/>
      <c r="H9" s="104"/>
      <c r="I9" s="104"/>
      <c r="J9" s="104"/>
      <c r="K9" s="104"/>
      <c r="L9" s="104">
        <f>L8/Assumptions!B7*Assumptions!B9</f>
        <v>0</v>
      </c>
      <c r="M9" s="104">
        <f>M8/Assumptions!C7*Assumptions!C9</f>
        <v>0</v>
      </c>
      <c r="N9" s="104">
        <f>N8/Assumptions!D7*Assumptions!D9*2</f>
        <v>5000</v>
      </c>
      <c r="O9" s="104">
        <f>O8/Assumptions!E7*Assumptions!E9*2</f>
        <v>5000</v>
      </c>
      <c r="P9" s="104">
        <f>P8/Assumptions!F7*Assumptions!F9*2</f>
        <v>6666.66666666667</v>
      </c>
      <c r="Q9" s="104">
        <f>Q8/Assumptions!G7*Assumptions!G9*2</f>
        <v>13333.3333333333</v>
      </c>
      <c r="R9" s="104">
        <f>R8/Assumptions!H7*Assumptions!H9*2</f>
        <v>13333.3333333333</v>
      </c>
      <c r="S9" s="104">
        <f>S8/Assumptions!I7*Assumptions!I9*2</f>
        <v>13333.3333333333</v>
      </c>
      <c r="T9" s="104">
        <f>T8/Assumptions!J7*Assumptions!J9*2</f>
        <v>20000</v>
      </c>
      <c r="U9" s="104">
        <f>U8/Assumptions!K7*Assumptions!K9*2</f>
        <v>20000</v>
      </c>
      <c r="V9" s="104">
        <f>V8/Assumptions!L7*Assumptions!L9*2</f>
        <v>20000</v>
      </c>
      <c r="W9" s="104">
        <f>W8/Assumptions!M7*Assumptions!M9*2</f>
        <v>20000</v>
      </c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  <c r="DG9" s="137"/>
      <c r="DH9" s="137"/>
      <c r="DI9" s="137"/>
      <c r="DJ9" s="137"/>
      <c r="DK9" s="137"/>
      <c r="DL9" s="137"/>
      <c r="DM9" s="137"/>
      <c r="DN9" s="137"/>
      <c r="DO9" s="137"/>
      <c r="DP9" s="137"/>
      <c r="DQ9" s="137"/>
      <c r="DR9" s="137"/>
      <c r="DS9" s="137"/>
      <c r="DT9" s="137"/>
      <c r="DU9" s="137"/>
      <c r="DV9" s="137"/>
      <c r="DW9" s="137"/>
      <c r="DX9" s="137"/>
      <c r="DY9" s="137"/>
      <c r="DZ9" s="137"/>
      <c r="EA9" s="137"/>
      <c r="EB9" s="137"/>
      <c r="EC9" s="137"/>
      <c r="ED9" s="137"/>
      <c r="EE9" s="137"/>
      <c r="EF9" s="137"/>
      <c r="EG9" s="137"/>
      <c r="EH9" s="137"/>
      <c r="EI9" s="137"/>
      <c r="EJ9" s="137"/>
      <c r="EK9" s="137"/>
      <c r="EL9" s="137"/>
      <c r="EM9" s="137"/>
      <c r="EN9" s="137"/>
      <c r="EO9" s="137"/>
      <c r="EP9" s="137"/>
      <c r="EQ9" s="137"/>
      <c r="ER9" s="137"/>
      <c r="ES9" s="137"/>
      <c r="ET9" s="137"/>
      <c r="EU9" s="137"/>
      <c r="EV9" s="137"/>
      <c r="EW9" s="137"/>
      <c r="EX9" s="137"/>
      <c r="EY9" s="137"/>
      <c r="EZ9" s="137"/>
      <c r="FA9" s="137"/>
      <c r="FB9" s="137"/>
      <c r="FC9" s="137"/>
      <c r="FD9" s="137"/>
      <c r="FE9" s="137"/>
      <c r="FF9" s="137"/>
      <c r="FG9" s="137"/>
      <c r="FH9" s="137"/>
      <c r="FI9" s="137"/>
      <c r="FJ9" s="137"/>
      <c r="FK9" s="137"/>
      <c r="FL9" s="137"/>
      <c r="FM9" s="137"/>
      <c r="FN9" s="137"/>
      <c r="FO9" s="137"/>
      <c r="FP9" s="137"/>
      <c r="FQ9" s="137"/>
      <c r="FR9" s="137"/>
      <c r="FS9" s="137"/>
      <c r="FT9" s="137"/>
      <c r="FU9" s="137"/>
      <c r="FV9" s="137"/>
      <c r="FW9" s="137"/>
      <c r="FX9" s="137"/>
      <c r="FY9" s="137"/>
      <c r="FZ9" s="137"/>
      <c r="GA9" s="137"/>
      <c r="GB9" s="137"/>
      <c r="GC9" s="137"/>
      <c r="GD9" s="137"/>
      <c r="GE9" s="137"/>
      <c r="GF9" s="137"/>
      <c r="GG9" s="137"/>
      <c r="GH9" s="137"/>
      <c r="GI9" s="137"/>
      <c r="GJ9" s="137"/>
      <c r="GK9" s="137"/>
      <c r="GL9" s="137"/>
      <c r="GM9" s="137"/>
      <c r="GN9" s="137"/>
      <c r="GO9" s="137"/>
      <c r="GP9" s="137"/>
      <c r="GQ9" s="137"/>
      <c r="GR9" s="137"/>
      <c r="GS9" s="137"/>
      <c r="GT9" s="137"/>
      <c r="GU9" s="137"/>
      <c r="GV9" s="137"/>
      <c r="GW9" s="137"/>
      <c r="GX9" s="137"/>
      <c r="GY9" s="137"/>
      <c r="GZ9" s="137"/>
      <c r="HA9" s="137"/>
      <c r="HB9" s="137"/>
      <c r="HC9" s="137"/>
      <c r="HD9" s="137"/>
      <c r="HE9" s="137"/>
      <c r="HF9" s="137"/>
      <c r="HG9" s="137"/>
      <c r="HH9" s="137"/>
      <c r="HI9" s="137"/>
      <c r="HJ9" s="137"/>
      <c r="HK9" s="137"/>
      <c r="HL9" s="137"/>
      <c r="HM9" s="137"/>
      <c r="HN9" s="137"/>
      <c r="HO9" s="137"/>
      <c r="HP9" s="137"/>
      <c r="HQ9" s="137"/>
      <c r="HR9" s="137"/>
      <c r="HS9" s="137"/>
      <c r="HT9" s="137"/>
      <c r="HU9" s="137"/>
      <c r="HV9" s="137"/>
      <c r="HW9" s="137"/>
      <c r="HX9" s="137"/>
      <c r="HY9" s="137"/>
      <c r="HZ9" s="137"/>
      <c r="IA9" s="137"/>
      <c r="IB9" s="137"/>
      <c r="IC9" s="137"/>
      <c r="ID9" s="137"/>
      <c r="IE9" s="137"/>
      <c r="IF9" s="137"/>
      <c r="IG9" s="137"/>
      <c r="IH9" s="137"/>
      <c r="II9" s="137"/>
      <c r="IJ9" s="137"/>
      <c r="IK9" s="137"/>
      <c r="IL9" s="139"/>
    </row>
    <row r="10" s="60" customFormat="1" spans="1:246">
      <c r="A10" s="61"/>
      <c r="B10" s="69" t="s">
        <v>47</v>
      </c>
      <c r="C10" s="70" t="s">
        <v>48</v>
      </c>
      <c r="D10" s="12" t="s">
        <v>41</v>
      </c>
      <c r="E10" s="103">
        <v>0</v>
      </c>
      <c r="F10" s="103"/>
      <c r="G10" s="103"/>
      <c r="H10" s="103"/>
      <c r="I10" s="121"/>
      <c r="J10" s="121"/>
      <c r="K10" s="103"/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  <c r="CX10" s="137"/>
      <c r="CY10" s="137"/>
      <c r="CZ10" s="137"/>
      <c r="DA10" s="137"/>
      <c r="DB10" s="137"/>
      <c r="DC10" s="137"/>
      <c r="DD10" s="137"/>
      <c r="DE10" s="137"/>
      <c r="DF10" s="137"/>
      <c r="DG10" s="137"/>
      <c r="DH10" s="137"/>
      <c r="DI10" s="137"/>
      <c r="DJ10" s="137"/>
      <c r="DK10" s="137"/>
      <c r="DL10" s="137"/>
      <c r="DM10" s="137"/>
      <c r="DN10" s="137"/>
      <c r="DO10" s="137"/>
      <c r="DP10" s="137"/>
      <c r="DQ10" s="137"/>
      <c r="DR10" s="137"/>
      <c r="DS10" s="137"/>
      <c r="DT10" s="137"/>
      <c r="DU10" s="137"/>
      <c r="DV10" s="137"/>
      <c r="DW10" s="137"/>
      <c r="DX10" s="137"/>
      <c r="DY10" s="137"/>
      <c r="DZ10" s="137"/>
      <c r="EA10" s="137"/>
      <c r="EB10" s="137"/>
      <c r="EC10" s="137"/>
      <c r="ED10" s="137"/>
      <c r="EE10" s="137"/>
      <c r="EF10" s="137"/>
      <c r="EG10" s="137"/>
      <c r="EH10" s="137"/>
      <c r="EI10" s="137"/>
      <c r="EJ10" s="137"/>
      <c r="EK10" s="137"/>
      <c r="EL10" s="137"/>
      <c r="EM10" s="137"/>
      <c r="EN10" s="137"/>
      <c r="EO10" s="137"/>
      <c r="EP10" s="137"/>
      <c r="EQ10" s="137"/>
      <c r="ER10" s="137"/>
      <c r="ES10" s="137"/>
      <c r="ET10" s="137"/>
      <c r="EU10" s="137"/>
      <c r="EV10" s="137"/>
      <c r="EW10" s="137"/>
      <c r="EX10" s="137"/>
      <c r="EY10" s="137"/>
      <c r="EZ10" s="137"/>
      <c r="FA10" s="137"/>
      <c r="FB10" s="137"/>
      <c r="FC10" s="137"/>
      <c r="FD10" s="137"/>
      <c r="FE10" s="137"/>
      <c r="FF10" s="137"/>
      <c r="FG10" s="137"/>
      <c r="FH10" s="137"/>
      <c r="FI10" s="137"/>
      <c r="FJ10" s="137"/>
      <c r="FK10" s="137"/>
      <c r="FL10" s="137"/>
      <c r="FM10" s="137"/>
      <c r="FN10" s="137"/>
      <c r="FO10" s="137"/>
      <c r="FP10" s="137"/>
      <c r="FQ10" s="137"/>
      <c r="FR10" s="137"/>
      <c r="FS10" s="137"/>
      <c r="FT10" s="137"/>
      <c r="FU10" s="137"/>
      <c r="FV10" s="137"/>
      <c r="FW10" s="137"/>
      <c r="FX10" s="137"/>
      <c r="FY10" s="137"/>
      <c r="FZ10" s="137"/>
      <c r="GA10" s="137"/>
      <c r="GB10" s="137"/>
      <c r="GC10" s="137"/>
      <c r="GD10" s="137"/>
      <c r="GE10" s="137"/>
      <c r="GF10" s="137"/>
      <c r="GG10" s="137"/>
      <c r="GH10" s="137"/>
      <c r="GI10" s="137"/>
      <c r="GJ10" s="137"/>
      <c r="GK10" s="137"/>
      <c r="GL10" s="137"/>
      <c r="GM10" s="137"/>
      <c r="GN10" s="137"/>
      <c r="GO10" s="137"/>
      <c r="GP10" s="137"/>
      <c r="GQ10" s="137"/>
      <c r="GR10" s="137"/>
      <c r="GS10" s="137"/>
      <c r="GT10" s="137"/>
      <c r="GU10" s="137"/>
      <c r="GV10" s="137"/>
      <c r="GW10" s="137"/>
      <c r="GX10" s="137"/>
      <c r="GY10" s="137"/>
      <c r="GZ10" s="137"/>
      <c r="HA10" s="137"/>
      <c r="HB10" s="137"/>
      <c r="HC10" s="137"/>
      <c r="HD10" s="137"/>
      <c r="HE10" s="137"/>
      <c r="HF10" s="137"/>
      <c r="HG10" s="137"/>
      <c r="HH10" s="137"/>
      <c r="HI10" s="137"/>
      <c r="HJ10" s="137"/>
      <c r="HK10" s="137"/>
      <c r="HL10" s="137"/>
      <c r="HM10" s="137"/>
      <c r="HN10" s="137"/>
      <c r="HO10" s="137"/>
      <c r="HP10" s="137"/>
      <c r="HQ10" s="137"/>
      <c r="HR10" s="137"/>
      <c r="HS10" s="137"/>
      <c r="HT10" s="137"/>
      <c r="HU10" s="137"/>
      <c r="HV10" s="137"/>
      <c r="HW10" s="137"/>
      <c r="HX10" s="137"/>
      <c r="HY10" s="137"/>
      <c r="HZ10" s="137"/>
      <c r="IA10" s="137"/>
      <c r="IB10" s="137"/>
      <c r="IC10" s="137"/>
      <c r="ID10" s="137"/>
      <c r="IE10" s="137"/>
      <c r="IF10" s="137"/>
      <c r="IG10" s="137"/>
      <c r="IH10" s="137"/>
      <c r="II10" s="137"/>
      <c r="IJ10" s="137"/>
      <c r="IK10" s="137"/>
      <c r="IL10" s="139"/>
    </row>
    <row r="11" s="60" customFormat="1" spans="1:246">
      <c r="A11" s="61"/>
      <c r="B11" s="69"/>
      <c r="C11" s="71" t="s">
        <v>49</v>
      </c>
      <c r="D11" s="12"/>
      <c r="E11" s="103"/>
      <c r="F11" s="103"/>
      <c r="G11" s="103"/>
      <c r="H11" s="103"/>
      <c r="I11" s="121"/>
      <c r="J11" s="121"/>
      <c r="K11" s="103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37"/>
      <c r="GF11" s="137"/>
      <c r="GG11" s="137"/>
      <c r="GH11" s="137"/>
      <c r="GI11" s="137"/>
      <c r="GJ11" s="137"/>
      <c r="GK11" s="137"/>
      <c r="GL11" s="137"/>
      <c r="GM11" s="137"/>
      <c r="GN11" s="137"/>
      <c r="GO11" s="137"/>
      <c r="GP11" s="137"/>
      <c r="GQ11" s="137"/>
      <c r="GR11" s="137"/>
      <c r="GS11" s="137"/>
      <c r="GT11" s="137"/>
      <c r="GU11" s="137"/>
      <c r="GV11" s="137"/>
      <c r="GW11" s="137"/>
      <c r="GX11" s="137"/>
      <c r="GY11" s="137"/>
      <c r="GZ11" s="137"/>
      <c r="HA11" s="137"/>
      <c r="HB11" s="137"/>
      <c r="HC11" s="137"/>
      <c r="HD11" s="137"/>
      <c r="HE11" s="137"/>
      <c r="HF11" s="137"/>
      <c r="HG11" s="137"/>
      <c r="HH11" s="137"/>
      <c r="HI11" s="137"/>
      <c r="HJ11" s="137"/>
      <c r="HK11" s="137"/>
      <c r="HL11" s="137"/>
      <c r="HM11" s="137"/>
      <c r="HN11" s="137"/>
      <c r="HO11" s="137"/>
      <c r="HP11" s="137"/>
      <c r="HQ11" s="137"/>
      <c r="HR11" s="137"/>
      <c r="HS11" s="137"/>
      <c r="HT11" s="137"/>
      <c r="HU11" s="137"/>
      <c r="HV11" s="137"/>
      <c r="HW11" s="137"/>
      <c r="HX11" s="137"/>
      <c r="HY11" s="137"/>
      <c r="HZ11" s="137"/>
      <c r="IA11" s="137"/>
      <c r="IB11" s="137"/>
      <c r="IC11" s="137"/>
      <c r="ID11" s="137"/>
      <c r="IE11" s="137"/>
      <c r="IF11" s="137"/>
      <c r="IG11" s="137"/>
      <c r="IH11" s="137"/>
      <c r="II11" s="137"/>
      <c r="IJ11" s="137"/>
      <c r="IK11" s="137"/>
      <c r="IL11" s="139"/>
    </row>
    <row r="12" s="60" customFormat="1" spans="1:246">
      <c r="A12" s="61"/>
      <c r="B12" s="69"/>
      <c r="C12" s="71" t="s">
        <v>50</v>
      </c>
      <c r="D12" s="12"/>
      <c r="E12" s="103"/>
      <c r="F12" s="103"/>
      <c r="G12" s="103"/>
      <c r="H12" s="103"/>
      <c r="I12" s="121"/>
      <c r="J12" s="121"/>
      <c r="K12" s="103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137"/>
      <c r="DN12" s="137"/>
      <c r="DO12" s="137"/>
      <c r="DP12" s="137"/>
      <c r="DQ12" s="137"/>
      <c r="DR12" s="137"/>
      <c r="DS12" s="137"/>
      <c r="DT12" s="137"/>
      <c r="DU12" s="137"/>
      <c r="DV12" s="137"/>
      <c r="DW12" s="137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137"/>
      <c r="EQ12" s="137"/>
      <c r="ER12" s="137"/>
      <c r="ES12" s="137"/>
      <c r="ET12" s="137"/>
      <c r="EU12" s="137"/>
      <c r="EV12" s="137"/>
      <c r="EW12" s="137"/>
      <c r="EX12" s="137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137"/>
      <c r="FN12" s="137"/>
      <c r="FO12" s="137"/>
      <c r="FP12" s="137"/>
      <c r="FQ12" s="137"/>
      <c r="FR12" s="137"/>
      <c r="FS12" s="137"/>
      <c r="FT12" s="137"/>
      <c r="FU12" s="137"/>
      <c r="FV12" s="137"/>
      <c r="FW12" s="137"/>
      <c r="FX12" s="137"/>
      <c r="FY12" s="137"/>
      <c r="FZ12" s="137"/>
      <c r="GA12" s="137"/>
      <c r="GB12" s="137"/>
      <c r="GC12" s="137"/>
      <c r="GD12" s="137"/>
      <c r="GE12" s="137"/>
      <c r="GF12" s="137"/>
      <c r="GG12" s="137"/>
      <c r="GH12" s="137"/>
      <c r="GI12" s="137"/>
      <c r="GJ12" s="137"/>
      <c r="GK12" s="137"/>
      <c r="GL12" s="137"/>
      <c r="GM12" s="137"/>
      <c r="GN12" s="137"/>
      <c r="GO12" s="137"/>
      <c r="GP12" s="137"/>
      <c r="GQ12" s="137"/>
      <c r="GR12" s="137"/>
      <c r="GS12" s="137"/>
      <c r="GT12" s="137"/>
      <c r="GU12" s="137"/>
      <c r="GV12" s="137"/>
      <c r="GW12" s="137"/>
      <c r="GX12" s="137"/>
      <c r="GY12" s="137"/>
      <c r="GZ12" s="137"/>
      <c r="HA12" s="137"/>
      <c r="HB12" s="137"/>
      <c r="HC12" s="137"/>
      <c r="HD12" s="137"/>
      <c r="HE12" s="137"/>
      <c r="HF12" s="137"/>
      <c r="HG12" s="137"/>
      <c r="HH12" s="137"/>
      <c r="HI12" s="137"/>
      <c r="HJ12" s="137"/>
      <c r="HK12" s="137"/>
      <c r="HL12" s="137"/>
      <c r="HM12" s="137"/>
      <c r="HN12" s="137"/>
      <c r="HO12" s="137"/>
      <c r="HP12" s="137"/>
      <c r="HQ12" s="137"/>
      <c r="HR12" s="137"/>
      <c r="HS12" s="137"/>
      <c r="HT12" s="137"/>
      <c r="HU12" s="137"/>
      <c r="HV12" s="137"/>
      <c r="HW12" s="137"/>
      <c r="HX12" s="137"/>
      <c r="HY12" s="137"/>
      <c r="HZ12" s="137"/>
      <c r="IA12" s="137"/>
      <c r="IB12" s="137"/>
      <c r="IC12" s="137"/>
      <c r="ID12" s="137"/>
      <c r="IE12" s="137"/>
      <c r="IF12" s="137"/>
      <c r="IG12" s="137"/>
      <c r="IH12" s="137"/>
      <c r="II12" s="137"/>
      <c r="IJ12" s="137"/>
      <c r="IK12" s="137"/>
      <c r="IL12" s="139"/>
    </row>
    <row r="13" s="60" customFormat="1" spans="1:246">
      <c r="A13" s="61"/>
      <c r="B13" s="13"/>
      <c r="C13" s="70" t="s">
        <v>51</v>
      </c>
      <c r="D13" s="12" t="s">
        <v>41</v>
      </c>
      <c r="E13" s="103">
        <v>0</v>
      </c>
      <c r="F13" s="103"/>
      <c r="G13" s="103"/>
      <c r="H13" s="103"/>
      <c r="I13" s="121"/>
      <c r="J13" s="121"/>
      <c r="K13" s="103"/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  <c r="FE13" s="137"/>
      <c r="FF13" s="137"/>
      <c r="FG13" s="137"/>
      <c r="FH13" s="137"/>
      <c r="FI13" s="137"/>
      <c r="FJ13" s="137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  <c r="GB13" s="137"/>
      <c r="GC13" s="137"/>
      <c r="GD13" s="137"/>
      <c r="GE13" s="137"/>
      <c r="GF13" s="137"/>
      <c r="GG13" s="137"/>
      <c r="GH13" s="137"/>
      <c r="GI13" s="137"/>
      <c r="GJ13" s="137"/>
      <c r="GK13" s="137"/>
      <c r="GL13" s="137"/>
      <c r="GM13" s="137"/>
      <c r="GN13" s="137"/>
      <c r="GO13" s="137"/>
      <c r="GP13" s="137"/>
      <c r="GQ13" s="137"/>
      <c r="GR13" s="137"/>
      <c r="GS13" s="137"/>
      <c r="GT13" s="137"/>
      <c r="GU13" s="137"/>
      <c r="GV13" s="137"/>
      <c r="GW13" s="137"/>
      <c r="GX13" s="137"/>
      <c r="GY13" s="137"/>
      <c r="GZ13" s="137"/>
      <c r="HA13" s="137"/>
      <c r="HB13" s="137"/>
      <c r="HC13" s="137"/>
      <c r="HD13" s="137"/>
      <c r="HE13" s="137"/>
      <c r="HF13" s="137"/>
      <c r="HG13" s="137"/>
      <c r="HH13" s="137"/>
      <c r="HI13" s="137"/>
      <c r="HJ13" s="137"/>
      <c r="HK13" s="137"/>
      <c r="HL13" s="137"/>
      <c r="HM13" s="137"/>
      <c r="HN13" s="137"/>
      <c r="HO13" s="137"/>
      <c r="HP13" s="137"/>
      <c r="HQ13" s="137"/>
      <c r="HR13" s="137"/>
      <c r="HS13" s="137"/>
      <c r="HT13" s="137"/>
      <c r="HU13" s="137"/>
      <c r="HV13" s="137"/>
      <c r="HW13" s="137"/>
      <c r="HX13" s="137"/>
      <c r="HY13" s="137"/>
      <c r="HZ13" s="137"/>
      <c r="IA13" s="137"/>
      <c r="IB13" s="137"/>
      <c r="IC13" s="137"/>
      <c r="ID13" s="137"/>
      <c r="IE13" s="137"/>
      <c r="IF13" s="137"/>
      <c r="IG13" s="137"/>
      <c r="IH13" s="137"/>
      <c r="II13" s="137"/>
      <c r="IJ13" s="137"/>
      <c r="IK13" s="137"/>
      <c r="IL13" s="139"/>
    </row>
    <row r="14" s="60" customFormat="1" spans="1:246">
      <c r="A14" s="61"/>
      <c r="B14" s="13"/>
      <c r="C14" s="71" t="s">
        <v>52</v>
      </c>
      <c r="D14" s="12" t="s">
        <v>41</v>
      </c>
      <c r="E14" s="103"/>
      <c r="F14" s="103"/>
      <c r="G14" s="103"/>
      <c r="H14" s="103"/>
      <c r="I14" s="121"/>
      <c r="J14" s="121"/>
      <c r="K14" s="103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7"/>
      <c r="IH14" s="137"/>
      <c r="II14" s="137"/>
      <c r="IJ14" s="137"/>
      <c r="IK14" s="137"/>
      <c r="IL14" s="139"/>
    </row>
    <row r="15" s="60" customFormat="1" spans="1:246">
      <c r="A15" s="61"/>
      <c r="B15" s="13"/>
      <c r="C15" s="71" t="s">
        <v>53</v>
      </c>
      <c r="D15" s="12" t="s">
        <v>41</v>
      </c>
      <c r="E15" s="103"/>
      <c r="F15" s="103"/>
      <c r="G15" s="103"/>
      <c r="H15" s="103"/>
      <c r="I15" s="121"/>
      <c r="J15" s="121"/>
      <c r="K15" s="103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37"/>
      <c r="DQ15" s="137"/>
      <c r="DR15" s="137"/>
      <c r="DS15" s="137"/>
      <c r="DT15" s="137"/>
      <c r="DU15" s="137"/>
      <c r="DV15" s="137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  <c r="EG15" s="137"/>
      <c r="EH15" s="137"/>
      <c r="EI15" s="137"/>
      <c r="EJ15" s="137"/>
      <c r="EK15" s="137"/>
      <c r="EL15" s="137"/>
      <c r="EM15" s="137"/>
      <c r="EN15" s="137"/>
      <c r="EO15" s="137"/>
      <c r="EP15" s="137"/>
      <c r="EQ15" s="137"/>
      <c r="ER15" s="137"/>
      <c r="ES15" s="137"/>
      <c r="ET15" s="137"/>
      <c r="EU15" s="137"/>
      <c r="EV15" s="137"/>
      <c r="EW15" s="137"/>
      <c r="EX15" s="137"/>
      <c r="EY15" s="137"/>
      <c r="EZ15" s="137"/>
      <c r="FA15" s="137"/>
      <c r="FB15" s="137"/>
      <c r="FC15" s="137"/>
      <c r="FD15" s="137"/>
      <c r="FE15" s="137"/>
      <c r="FF15" s="137"/>
      <c r="FG15" s="137"/>
      <c r="FH15" s="137"/>
      <c r="FI15" s="137"/>
      <c r="FJ15" s="137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7"/>
      <c r="GB15" s="137"/>
      <c r="GC15" s="137"/>
      <c r="GD15" s="137"/>
      <c r="GE15" s="137"/>
      <c r="GF15" s="137"/>
      <c r="GG15" s="137"/>
      <c r="GH15" s="137"/>
      <c r="GI15" s="137"/>
      <c r="GJ15" s="137"/>
      <c r="GK15" s="137"/>
      <c r="GL15" s="137"/>
      <c r="GM15" s="137"/>
      <c r="GN15" s="137"/>
      <c r="GO15" s="137"/>
      <c r="GP15" s="137"/>
      <c r="GQ15" s="137"/>
      <c r="GR15" s="137"/>
      <c r="GS15" s="137"/>
      <c r="GT15" s="137"/>
      <c r="GU15" s="137"/>
      <c r="GV15" s="137"/>
      <c r="GW15" s="137"/>
      <c r="GX15" s="137"/>
      <c r="GY15" s="137"/>
      <c r="GZ15" s="137"/>
      <c r="HA15" s="137"/>
      <c r="HB15" s="137"/>
      <c r="HC15" s="137"/>
      <c r="HD15" s="137"/>
      <c r="HE15" s="137"/>
      <c r="HF15" s="137"/>
      <c r="HG15" s="137"/>
      <c r="HH15" s="137"/>
      <c r="HI15" s="137"/>
      <c r="HJ15" s="137"/>
      <c r="HK15" s="137"/>
      <c r="HL15" s="137"/>
      <c r="HM15" s="137"/>
      <c r="HN15" s="137"/>
      <c r="HO15" s="137"/>
      <c r="HP15" s="137"/>
      <c r="HQ15" s="137"/>
      <c r="HR15" s="137"/>
      <c r="HS15" s="137"/>
      <c r="HT15" s="137"/>
      <c r="HU15" s="137"/>
      <c r="HV15" s="137"/>
      <c r="HW15" s="137"/>
      <c r="HX15" s="137"/>
      <c r="HY15" s="137"/>
      <c r="HZ15" s="137"/>
      <c r="IA15" s="137"/>
      <c r="IB15" s="137"/>
      <c r="IC15" s="137"/>
      <c r="ID15" s="137"/>
      <c r="IE15" s="137"/>
      <c r="IF15" s="137"/>
      <c r="IG15" s="137"/>
      <c r="IH15" s="137"/>
      <c r="II15" s="137"/>
      <c r="IJ15" s="137"/>
      <c r="IK15" s="137"/>
      <c r="IL15" s="139"/>
    </row>
    <row r="16" s="60" customFormat="1" ht="15.75" customHeight="1" spans="1:246">
      <c r="A16" s="61"/>
      <c r="B16" s="13"/>
      <c r="C16" s="63" t="s">
        <v>54</v>
      </c>
      <c r="D16" s="12" t="s">
        <v>41</v>
      </c>
      <c r="E16" s="103">
        <v>0</v>
      </c>
      <c r="F16" s="103"/>
      <c r="G16" s="103"/>
      <c r="H16" s="103"/>
      <c r="I16" s="103"/>
      <c r="J16" s="121"/>
      <c r="K16" s="103"/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9"/>
    </row>
    <row r="17" s="60" customFormat="1" ht="15.75" customHeight="1" spans="1:246">
      <c r="A17" s="61"/>
      <c r="B17" s="13"/>
      <c r="C17" s="63" t="s">
        <v>55</v>
      </c>
      <c r="D17" s="12" t="s">
        <v>41</v>
      </c>
      <c r="E17" s="105">
        <v>0</v>
      </c>
      <c r="F17" s="105"/>
      <c r="G17" s="105"/>
      <c r="H17" s="105"/>
      <c r="I17" s="125"/>
      <c r="J17" s="125"/>
      <c r="K17" s="105"/>
      <c r="L17" s="125">
        <v>0</v>
      </c>
      <c r="M17" s="125">
        <v>0</v>
      </c>
      <c r="N17" s="125">
        <v>100</v>
      </c>
      <c r="O17" s="125">
        <v>100</v>
      </c>
      <c r="P17" s="125">
        <v>100</v>
      </c>
      <c r="Q17" s="125">
        <v>200</v>
      </c>
      <c r="R17" s="125">
        <v>200</v>
      </c>
      <c r="S17" s="125">
        <v>200</v>
      </c>
      <c r="T17" s="125">
        <v>200</v>
      </c>
      <c r="U17" s="125">
        <v>300</v>
      </c>
      <c r="V17" s="125">
        <v>300</v>
      </c>
      <c r="W17" s="125">
        <v>300</v>
      </c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  <c r="EG17" s="137"/>
      <c r="EH17" s="137"/>
      <c r="EI17" s="137"/>
      <c r="EJ17" s="137"/>
      <c r="EK17" s="137"/>
      <c r="EL17" s="137"/>
      <c r="EM17" s="137"/>
      <c r="EN17" s="137"/>
      <c r="EO17" s="137"/>
      <c r="EP17" s="137"/>
      <c r="EQ17" s="137"/>
      <c r="ER17" s="137"/>
      <c r="ES17" s="137"/>
      <c r="ET17" s="137"/>
      <c r="EU17" s="137"/>
      <c r="EV17" s="137"/>
      <c r="EW17" s="137"/>
      <c r="EX17" s="137"/>
      <c r="EY17" s="137"/>
      <c r="EZ17" s="137"/>
      <c r="FA17" s="137"/>
      <c r="FB17" s="137"/>
      <c r="FC17" s="137"/>
      <c r="FD17" s="137"/>
      <c r="FE17" s="137"/>
      <c r="FF17" s="137"/>
      <c r="FG17" s="137"/>
      <c r="FH17" s="137"/>
      <c r="FI17" s="137"/>
      <c r="FJ17" s="137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  <c r="GD17" s="137"/>
      <c r="GE17" s="137"/>
      <c r="GF17" s="137"/>
      <c r="GG17" s="137"/>
      <c r="GH17" s="137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9"/>
    </row>
    <row r="18" s="60" customFormat="1" ht="15.75" customHeight="1" spans="1:246">
      <c r="A18" s="61"/>
      <c r="B18" s="13"/>
      <c r="C18" s="72" t="s">
        <v>56</v>
      </c>
      <c r="D18" s="12" t="s">
        <v>41</v>
      </c>
      <c r="E18" s="105">
        <v>0</v>
      </c>
      <c r="F18" s="105"/>
      <c r="G18" s="105"/>
      <c r="H18" s="105"/>
      <c r="I18" s="125"/>
      <c r="J18" s="125"/>
      <c r="K18" s="105"/>
      <c r="L18" s="125">
        <f t="shared" ref="L18:W18" si="1">L10+L13+L16+L17</f>
        <v>0</v>
      </c>
      <c r="M18" s="125">
        <f t="shared" si="1"/>
        <v>0</v>
      </c>
      <c r="N18" s="125">
        <f t="shared" si="1"/>
        <v>100</v>
      </c>
      <c r="O18" s="125">
        <f t="shared" si="1"/>
        <v>100</v>
      </c>
      <c r="P18" s="125">
        <f t="shared" si="1"/>
        <v>100</v>
      </c>
      <c r="Q18" s="125">
        <f t="shared" si="1"/>
        <v>200</v>
      </c>
      <c r="R18" s="125">
        <f t="shared" si="1"/>
        <v>200</v>
      </c>
      <c r="S18" s="125">
        <f t="shared" si="1"/>
        <v>200</v>
      </c>
      <c r="T18" s="125">
        <f t="shared" si="1"/>
        <v>200</v>
      </c>
      <c r="U18" s="125">
        <f t="shared" si="1"/>
        <v>300</v>
      </c>
      <c r="V18" s="125">
        <f t="shared" si="1"/>
        <v>300</v>
      </c>
      <c r="W18" s="125">
        <f t="shared" si="1"/>
        <v>300</v>
      </c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9"/>
    </row>
    <row r="19" ht="15.75" customHeight="1" spans="1:246">
      <c r="A19" s="73"/>
      <c r="B19" s="13"/>
      <c r="C19" s="15" t="s">
        <v>57</v>
      </c>
      <c r="D19" s="12" t="s">
        <v>41</v>
      </c>
      <c r="E19" s="106">
        <v>0</v>
      </c>
      <c r="F19" s="106"/>
      <c r="G19" s="106"/>
      <c r="H19" s="106"/>
      <c r="I19" s="106"/>
      <c r="J19" s="126"/>
      <c r="K19" s="106"/>
      <c r="L19" s="126">
        <f t="shared" ref="L19:W19" si="2">L18/L8</f>
        <v>0</v>
      </c>
      <c r="M19" s="126">
        <f t="shared" si="2"/>
        <v>0</v>
      </c>
      <c r="N19" s="126">
        <f t="shared" si="2"/>
        <v>6.66666666666667e-5</v>
      </c>
      <c r="O19" s="126">
        <f t="shared" si="2"/>
        <v>6.66666666666667e-5</v>
      </c>
      <c r="P19" s="126">
        <f t="shared" si="2"/>
        <v>5e-5</v>
      </c>
      <c r="Q19" s="126">
        <f t="shared" si="2"/>
        <v>0.0001</v>
      </c>
      <c r="R19" s="126">
        <f t="shared" si="2"/>
        <v>0.0001</v>
      </c>
      <c r="S19" s="126">
        <f t="shared" si="2"/>
        <v>0.0001</v>
      </c>
      <c r="T19" s="126">
        <f t="shared" si="2"/>
        <v>0.0001</v>
      </c>
      <c r="U19" s="126">
        <f t="shared" si="2"/>
        <v>0.00015</v>
      </c>
      <c r="V19" s="126">
        <f t="shared" si="2"/>
        <v>0.00015</v>
      </c>
      <c r="W19" s="126">
        <f t="shared" si="2"/>
        <v>0.00015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31"/>
    </row>
    <row r="20" ht="15.75" customHeight="1" spans="1:246">
      <c r="A20" s="8"/>
      <c r="B20" s="69" t="s">
        <v>58</v>
      </c>
      <c r="C20" s="15" t="s">
        <v>59</v>
      </c>
      <c r="D20" s="12" t="s">
        <v>41</v>
      </c>
      <c r="E20" s="106">
        <v>0</v>
      </c>
      <c r="F20" s="106"/>
      <c r="G20" s="106"/>
      <c r="H20" s="107"/>
      <c r="I20" s="107"/>
      <c r="J20" s="107"/>
      <c r="K20" s="107"/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31"/>
    </row>
    <row r="21" ht="15.75" customHeight="1" spans="1:246">
      <c r="A21" s="8"/>
      <c r="B21" s="13"/>
      <c r="C21" s="15" t="s">
        <v>60</v>
      </c>
      <c r="D21" s="12" t="s">
        <v>41</v>
      </c>
      <c r="E21" s="106">
        <v>0</v>
      </c>
      <c r="F21" s="106"/>
      <c r="G21" s="106"/>
      <c r="H21" s="107"/>
      <c r="I21" s="107"/>
      <c r="J21" s="107"/>
      <c r="K21" s="107"/>
      <c r="L21" s="107">
        <v>0</v>
      </c>
      <c r="M21" s="107">
        <v>0</v>
      </c>
      <c r="N21" s="107">
        <v>0</v>
      </c>
      <c r="O21" s="107">
        <v>200</v>
      </c>
      <c r="P21" s="107">
        <v>200</v>
      </c>
      <c r="Q21" s="107">
        <v>200</v>
      </c>
      <c r="R21" s="107">
        <v>200</v>
      </c>
      <c r="S21" s="107">
        <v>500</v>
      </c>
      <c r="T21" s="107">
        <v>500</v>
      </c>
      <c r="U21" s="107">
        <v>500</v>
      </c>
      <c r="V21" s="107">
        <v>500</v>
      </c>
      <c r="W21" s="107">
        <v>500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31"/>
    </row>
    <row r="22" ht="15.75" customHeight="1" spans="1:246">
      <c r="A22" s="8"/>
      <c r="B22" s="13"/>
      <c r="C22" s="74" t="s">
        <v>61</v>
      </c>
      <c r="D22" s="12" t="s">
        <v>41</v>
      </c>
      <c r="E22" s="106">
        <v>5</v>
      </c>
      <c r="F22" s="106"/>
      <c r="G22" s="106"/>
      <c r="H22" s="106"/>
      <c r="I22" s="106"/>
      <c r="J22" s="107"/>
      <c r="K22" s="107"/>
      <c r="L22" s="107">
        <f t="shared" ref="L22:W22" si="3">L7*5</f>
        <v>50</v>
      </c>
      <c r="M22" s="107">
        <f t="shared" si="3"/>
        <v>50</v>
      </c>
      <c r="N22" s="107">
        <f t="shared" si="3"/>
        <v>150</v>
      </c>
      <c r="O22" s="107">
        <f t="shared" si="3"/>
        <v>150</v>
      </c>
      <c r="P22" s="107">
        <f t="shared" si="3"/>
        <v>200</v>
      </c>
      <c r="Q22" s="107">
        <f t="shared" si="3"/>
        <v>200</v>
      </c>
      <c r="R22" s="107">
        <f t="shared" si="3"/>
        <v>200</v>
      </c>
      <c r="S22" s="107">
        <f t="shared" si="3"/>
        <v>200</v>
      </c>
      <c r="T22" s="107">
        <f t="shared" si="3"/>
        <v>200</v>
      </c>
      <c r="U22" s="107">
        <f t="shared" si="3"/>
        <v>200</v>
      </c>
      <c r="V22" s="107">
        <f t="shared" si="3"/>
        <v>200</v>
      </c>
      <c r="W22" s="107">
        <f t="shared" si="3"/>
        <v>200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31"/>
    </row>
    <row r="23" ht="16" customHeight="1" spans="1:246">
      <c r="A23" s="8"/>
      <c r="B23" s="13"/>
      <c r="C23" s="15" t="s">
        <v>62</v>
      </c>
      <c r="D23" s="12" t="s">
        <v>41</v>
      </c>
      <c r="E23" s="106">
        <v>0</v>
      </c>
      <c r="F23" s="106"/>
      <c r="G23" s="106"/>
      <c r="H23" s="107"/>
      <c r="I23" s="107"/>
      <c r="J23" s="107"/>
      <c r="K23" s="107"/>
      <c r="L23" s="107">
        <v>0</v>
      </c>
      <c r="M23" s="107">
        <v>0</v>
      </c>
      <c r="N23" s="107">
        <v>0</v>
      </c>
      <c r="O23" s="107">
        <v>0</v>
      </c>
      <c r="P23" s="107">
        <v>0</v>
      </c>
      <c r="Q23" s="107">
        <v>0</v>
      </c>
      <c r="R23" s="107">
        <v>0</v>
      </c>
      <c r="S23" s="107">
        <v>0</v>
      </c>
      <c r="T23" s="107">
        <v>0</v>
      </c>
      <c r="U23" s="107">
        <v>0</v>
      </c>
      <c r="V23" s="107">
        <v>0</v>
      </c>
      <c r="W23" s="107">
        <v>0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31"/>
    </row>
    <row r="24" ht="16" customHeight="1" spans="1:246">
      <c r="A24" s="8"/>
      <c r="B24" s="13"/>
      <c r="C24" s="75" t="s">
        <v>63</v>
      </c>
      <c r="D24" s="12" t="s">
        <v>41</v>
      </c>
      <c r="E24" s="106">
        <v>0</v>
      </c>
      <c r="F24" s="106"/>
      <c r="G24" s="106"/>
      <c r="H24" s="107"/>
      <c r="I24" s="107"/>
      <c r="J24" s="107"/>
      <c r="K24" s="107"/>
      <c r="L24" s="107">
        <v>0</v>
      </c>
      <c r="M24" s="107">
        <v>0</v>
      </c>
      <c r="N24" s="107">
        <v>1000</v>
      </c>
      <c r="O24" s="107">
        <v>1000</v>
      </c>
      <c r="P24" s="107">
        <v>1000</v>
      </c>
      <c r="Q24" s="107">
        <v>1000</v>
      </c>
      <c r="R24" s="107">
        <v>1000</v>
      </c>
      <c r="S24" s="107">
        <v>1000</v>
      </c>
      <c r="T24" s="107">
        <v>1000</v>
      </c>
      <c r="U24" s="107">
        <v>1000</v>
      </c>
      <c r="V24" s="107">
        <v>1000</v>
      </c>
      <c r="W24" s="107">
        <v>1000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31"/>
    </row>
    <row r="25" ht="16" customHeight="1" spans="1:246">
      <c r="A25" s="8"/>
      <c r="B25" s="13"/>
      <c r="C25" s="75" t="s">
        <v>64</v>
      </c>
      <c r="D25" s="12" t="s">
        <v>41</v>
      </c>
      <c r="E25" s="106">
        <v>0</v>
      </c>
      <c r="F25" s="106"/>
      <c r="G25" s="106"/>
      <c r="H25" s="107"/>
      <c r="I25" s="107"/>
      <c r="J25" s="107"/>
      <c r="K25" s="107"/>
      <c r="L25" s="107">
        <v>320000</v>
      </c>
      <c r="M25" s="107">
        <v>20000</v>
      </c>
      <c r="N25" s="107">
        <v>20000</v>
      </c>
      <c r="O25" s="107">
        <v>20000</v>
      </c>
      <c r="P25" s="107">
        <v>20000</v>
      </c>
      <c r="Q25" s="107">
        <v>20000</v>
      </c>
      <c r="R25" s="107">
        <v>20000</v>
      </c>
      <c r="S25" s="107">
        <v>20000</v>
      </c>
      <c r="T25" s="107">
        <v>20000</v>
      </c>
      <c r="U25" s="107">
        <v>20000</v>
      </c>
      <c r="V25" s="107">
        <v>20000</v>
      </c>
      <c r="W25" s="107">
        <v>20000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31"/>
    </row>
    <row r="26" ht="16" customHeight="1" spans="1:246">
      <c r="A26" s="8"/>
      <c r="B26" s="13"/>
      <c r="C26" s="76" t="s">
        <v>65</v>
      </c>
      <c r="D26" s="12" t="s">
        <v>41</v>
      </c>
      <c r="E26" s="106">
        <v>0</v>
      </c>
      <c r="F26" s="107"/>
      <c r="G26" s="107"/>
      <c r="H26" s="107"/>
      <c r="I26" s="107"/>
      <c r="J26" s="107"/>
      <c r="K26" s="107"/>
      <c r="L26" s="107">
        <v>20000</v>
      </c>
      <c r="M26" s="107">
        <v>20000</v>
      </c>
      <c r="N26" s="107">
        <v>20000</v>
      </c>
      <c r="O26" s="107">
        <v>20000</v>
      </c>
      <c r="P26" s="107">
        <v>20000</v>
      </c>
      <c r="Q26" s="107">
        <v>20000</v>
      </c>
      <c r="R26" s="107">
        <v>20000</v>
      </c>
      <c r="S26" s="107">
        <v>20000</v>
      </c>
      <c r="T26" s="107">
        <v>20000</v>
      </c>
      <c r="U26" s="107">
        <v>20000</v>
      </c>
      <c r="V26" s="107">
        <v>20000</v>
      </c>
      <c r="W26" s="107">
        <v>20000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31"/>
    </row>
    <row r="27" ht="16" customHeight="1" spans="1:246">
      <c r="A27" s="8"/>
      <c r="B27" s="13"/>
      <c r="C27" s="76" t="s">
        <v>66</v>
      </c>
      <c r="D27" s="12" t="s">
        <v>41</v>
      </c>
      <c r="E27" s="107">
        <v>0</v>
      </c>
      <c r="F27" s="107"/>
      <c r="G27" s="107"/>
      <c r="H27" s="107"/>
      <c r="I27" s="107"/>
      <c r="J27" s="107"/>
      <c r="K27" s="107"/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v>0</v>
      </c>
      <c r="V27" s="107">
        <v>0</v>
      </c>
      <c r="W27" s="107">
        <v>0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31"/>
    </row>
    <row r="28" ht="16" customHeight="1" spans="1:246">
      <c r="A28" s="8"/>
      <c r="B28" s="13"/>
      <c r="C28" s="15" t="s">
        <v>56</v>
      </c>
      <c r="D28" s="12" t="s">
        <v>41</v>
      </c>
      <c r="E28" s="108">
        <v>5</v>
      </c>
      <c r="F28" s="108"/>
      <c r="G28" s="108"/>
      <c r="H28" s="108"/>
      <c r="I28" s="108"/>
      <c r="J28" s="108"/>
      <c r="K28" s="108"/>
      <c r="L28" s="108">
        <f>SUM(L20:L27)</f>
        <v>340050</v>
      </c>
      <c r="M28" s="108">
        <f t="shared" ref="M28:W28" si="4">SUM(M20:M27)</f>
        <v>40050</v>
      </c>
      <c r="N28" s="108">
        <f t="shared" si="4"/>
        <v>41150</v>
      </c>
      <c r="O28" s="108">
        <f t="shared" si="4"/>
        <v>41350</v>
      </c>
      <c r="P28" s="108">
        <f t="shared" si="4"/>
        <v>41400</v>
      </c>
      <c r="Q28" s="108">
        <f t="shared" si="4"/>
        <v>41400</v>
      </c>
      <c r="R28" s="108">
        <f t="shared" si="4"/>
        <v>41400</v>
      </c>
      <c r="S28" s="108">
        <f t="shared" si="4"/>
        <v>41700</v>
      </c>
      <c r="T28" s="108">
        <f t="shared" si="4"/>
        <v>41700</v>
      </c>
      <c r="U28" s="108">
        <f t="shared" si="4"/>
        <v>41700</v>
      </c>
      <c r="V28" s="108">
        <f t="shared" si="4"/>
        <v>41700</v>
      </c>
      <c r="W28" s="108">
        <f t="shared" si="4"/>
        <v>41700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31"/>
    </row>
    <row r="29" ht="16" customHeight="1" spans="1:246">
      <c r="A29" s="77"/>
      <c r="B29" s="13"/>
      <c r="C29" s="15" t="s">
        <v>67</v>
      </c>
      <c r="D29" s="12" t="s">
        <v>41</v>
      </c>
      <c r="E29" s="106"/>
      <c r="F29" s="106"/>
      <c r="G29" s="106"/>
      <c r="H29" s="106"/>
      <c r="I29" s="106"/>
      <c r="J29" s="126"/>
      <c r="K29" s="126"/>
      <c r="L29" s="126">
        <f t="shared" ref="L29:W29" si="5">L28/L8</f>
        <v>0.6801</v>
      </c>
      <c r="M29" s="126">
        <f t="shared" si="5"/>
        <v>0.0801</v>
      </c>
      <c r="N29" s="126">
        <f t="shared" si="5"/>
        <v>0.0274333333333333</v>
      </c>
      <c r="O29" s="126">
        <f t="shared" si="5"/>
        <v>0.0275666666666667</v>
      </c>
      <c r="P29" s="126">
        <f t="shared" si="5"/>
        <v>0.0207</v>
      </c>
      <c r="Q29" s="126">
        <f t="shared" si="5"/>
        <v>0.0207</v>
      </c>
      <c r="R29" s="126">
        <f t="shared" si="5"/>
        <v>0.0207</v>
      </c>
      <c r="S29" s="126">
        <f t="shared" si="5"/>
        <v>0.02085</v>
      </c>
      <c r="T29" s="126">
        <f t="shared" si="5"/>
        <v>0.02085</v>
      </c>
      <c r="U29" s="126">
        <f t="shared" si="5"/>
        <v>0.02085</v>
      </c>
      <c r="V29" s="126">
        <f t="shared" si="5"/>
        <v>0.02085</v>
      </c>
      <c r="W29" s="126">
        <f t="shared" si="5"/>
        <v>0.02085</v>
      </c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8"/>
      <c r="FF29" s="138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38"/>
      <c r="GK29" s="138"/>
      <c r="GL29" s="138"/>
      <c r="GM29" s="138"/>
      <c r="GN29" s="138"/>
      <c r="GO29" s="138"/>
      <c r="GP29" s="138"/>
      <c r="GQ29" s="138"/>
      <c r="GR29" s="138"/>
      <c r="GS29" s="138"/>
      <c r="GT29" s="138"/>
      <c r="GU29" s="138"/>
      <c r="GV29" s="138"/>
      <c r="GW29" s="138"/>
      <c r="GX29" s="138"/>
      <c r="GY29" s="138"/>
      <c r="GZ29" s="138"/>
      <c r="HA29" s="138"/>
      <c r="HB29" s="138"/>
      <c r="HC29" s="138"/>
      <c r="HD29" s="138"/>
      <c r="HE29" s="138"/>
      <c r="HF29" s="138"/>
      <c r="HG29" s="138"/>
      <c r="HH29" s="138"/>
      <c r="HI29" s="138"/>
      <c r="HJ29" s="138"/>
      <c r="HK29" s="138"/>
      <c r="HL29" s="138"/>
      <c r="HM29" s="138"/>
      <c r="HN29" s="138"/>
      <c r="HO29" s="138"/>
      <c r="HP29" s="138"/>
      <c r="HQ29" s="138"/>
      <c r="HR29" s="138"/>
      <c r="HS29" s="138"/>
      <c r="HT29" s="138"/>
      <c r="HU29" s="138"/>
      <c r="HV29" s="138"/>
      <c r="HW29" s="138"/>
      <c r="HX29" s="138"/>
      <c r="HY29" s="138"/>
      <c r="HZ29" s="138"/>
      <c r="IA29" s="138"/>
      <c r="IB29" s="138"/>
      <c r="IC29" s="138"/>
      <c r="ID29" s="138"/>
      <c r="IE29" s="138"/>
      <c r="IF29" s="138"/>
      <c r="IG29" s="138"/>
      <c r="IH29" s="138"/>
      <c r="II29" s="138"/>
      <c r="IJ29" s="138"/>
      <c r="IK29" s="138"/>
      <c r="IL29" s="140"/>
    </row>
    <row r="30" ht="16" customHeight="1" spans="1:246">
      <c r="A30" s="8"/>
      <c r="B30" s="10" t="s">
        <v>68</v>
      </c>
      <c r="C30" s="11" t="s">
        <v>69</v>
      </c>
      <c r="D30" s="12" t="s">
        <v>41</v>
      </c>
      <c r="E30" s="106">
        <v>5</v>
      </c>
      <c r="F30" s="106"/>
      <c r="G30" s="106"/>
      <c r="H30" s="107"/>
      <c r="I30" s="107"/>
      <c r="J30" s="107"/>
      <c r="K30" s="107"/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  <c r="S30" s="107">
        <v>0</v>
      </c>
      <c r="T30" s="107">
        <v>0</v>
      </c>
      <c r="U30" s="107">
        <v>0</v>
      </c>
      <c r="V30" s="107">
        <v>0</v>
      </c>
      <c r="W30" s="107">
        <v>0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31"/>
    </row>
    <row r="31" ht="16" customHeight="1" spans="1:246">
      <c r="A31" s="8"/>
      <c r="B31" s="13"/>
      <c r="C31" s="14" t="s">
        <v>70</v>
      </c>
      <c r="D31" s="12" t="s">
        <v>41</v>
      </c>
      <c r="E31" s="106"/>
      <c r="F31" s="106"/>
      <c r="G31" s="106"/>
      <c r="H31" s="107"/>
      <c r="I31" s="107"/>
      <c r="J31" s="107"/>
      <c r="K31" s="107"/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  <c r="S31" s="107">
        <v>0</v>
      </c>
      <c r="T31" s="107">
        <v>0</v>
      </c>
      <c r="U31" s="107">
        <v>0</v>
      </c>
      <c r="V31" s="107">
        <v>0</v>
      </c>
      <c r="W31" s="107">
        <v>0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31"/>
    </row>
    <row r="32" ht="16" customHeight="1" spans="1:246">
      <c r="A32" s="8"/>
      <c r="B32" s="13"/>
      <c r="C32" s="15" t="s">
        <v>56</v>
      </c>
      <c r="D32" s="12" t="s">
        <v>41</v>
      </c>
      <c r="E32" s="106"/>
      <c r="F32" s="106"/>
      <c r="G32" s="106"/>
      <c r="H32" s="107"/>
      <c r="I32" s="107"/>
      <c r="J32" s="107"/>
      <c r="K32" s="107"/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31"/>
    </row>
    <row r="33" ht="16" customHeight="1" spans="1:246">
      <c r="A33" s="8"/>
      <c r="B33" s="78"/>
      <c r="C33" s="79" t="s">
        <v>71</v>
      </c>
      <c r="D33" s="12"/>
      <c r="E33" s="109"/>
      <c r="F33" s="109"/>
      <c r="G33" s="109"/>
      <c r="H33" s="107"/>
      <c r="I33" s="107"/>
      <c r="J33" s="107"/>
      <c r="K33" s="107"/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31"/>
    </row>
    <row r="34" ht="16" customHeight="1" spans="1:246">
      <c r="A34" s="8"/>
      <c r="B34" s="78"/>
      <c r="C34" s="79" t="s">
        <v>72</v>
      </c>
      <c r="D34" s="12" t="s">
        <v>41</v>
      </c>
      <c r="E34" s="109"/>
      <c r="F34" s="109"/>
      <c r="G34" s="109"/>
      <c r="H34" s="106"/>
      <c r="I34" s="106"/>
      <c r="J34" s="107"/>
      <c r="K34" s="107"/>
      <c r="L34" s="128">
        <v>0</v>
      </c>
      <c r="M34" s="128">
        <v>0</v>
      </c>
      <c r="N34" s="128">
        <v>0</v>
      </c>
      <c r="O34" s="128">
        <v>0</v>
      </c>
      <c r="P34" s="128">
        <v>0</v>
      </c>
      <c r="Q34" s="128">
        <v>0</v>
      </c>
      <c r="R34" s="128">
        <v>0</v>
      </c>
      <c r="S34" s="128">
        <v>0</v>
      </c>
      <c r="T34" s="128">
        <v>0</v>
      </c>
      <c r="U34" s="128">
        <v>0</v>
      </c>
      <c r="V34" s="128">
        <v>0</v>
      </c>
      <c r="W34" s="128">
        <v>0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31"/>
    </row>
    <row r="35" ht="16" customHeight="1" spans="1:246">
      <c r="A35" s="80"/>
      <c r="B35" s="81" t="s">
        <v>73</v>
      </c>
      <c r="C35" s="82" t="s">
        <v>74</v>
      </c>
      <c r="D35" s="12" t="s">
        <v>41</v>
      </c>
      <c r="E35" s="110"/>
      <c r="F35" s="110"/>
      <c r="G35" s="110"/>
      <c r="H35" s="111"/>
      <c r="I35" s="111"/>
      <c r="J35" s="107"/>
      <c r="K35" s="107"/>
      <c r="L35" s="111">
        <f t="shared" ref="L35:W35" si="6">L10+L13+L17-L30</f>
        <v>0</v>
      </c>
      <c r="M35" s="111">
        <f t="shared" si="6"/>
        <v>0</v>
      </c>
      <c r="N35" s="111">
        <f t="shared" si="6"/>
        <v>100</v>
      </c>
      <c r="O35" s="111">
        <f t="shared" si="6"/>
        <v>100</v>
      </c>
      <c r="P35" s="111">
        <f t="shared" si="6"/>
        <v>100</v>
      </c>
      <c r="Q35" s="111">
        <f t="shared" si="6"/>
        <v>200</v>
      </c>
      <c r="R35" s="111">
        <f t="shared" si="6"/>
        <v>200</v>
      </c>
      <c r="S35" s="111">
        <f t="shared" si="6"/>
        <v>200</v>
      </c>
      <c r="T35" s="111">
        <f t="shared" si="6"/>
        <v>200</v>
      </c>
      <c r="U35" s="111">
        <f t="shared" si="6"/>
        <v>300</v>
      </c>
      <c r="V35" s="111">
        <f t="shared" si="6"/>
        <v>300</v>
      </c>
      <c r="W35" s="111">
        <f t="shared" si="6"/>
        <v>300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31"/>
    </row>
    <row r="36" ht="19" customHeight="1" spans="1:246">
      <c r="A36" s="80"/>
      <c r="B36" s="83"/>
      <c r="C36" s="82" t="s">
        <v>75</v>
      </c>
      <c r="D36" s="12" t="s">
        <v>41</v>
      </c>
      <c r="E36" s="110"/>
      <c r="F36" s="110"/>
      <c r="G36" s="110"/>
      <c r="H36" s="106"/>
      <c r="I36" s="106"/>
      <c r="J36" s="107"/>
      <c r="K36" s="107"/>
      <c r="L36" s="129">
        <f t="shared" ref="L36:W36" si="7">L35/L8</f>
        <v>0</v>
      </c>
      <c r="M36" s="129">
        <f t="shared" si="7"/>
        <v>0</v>
      </c>
      <c r="N36" s="129">
        <f t="shared" si="7"/>
        <v>6.66666666666667e-5</v>
      </c>
      <c r="O36" s="129">
        <f t="shared" si="7"/>
        <v>6.66666666666667e-5</v>
      </c>
      <c r="P36" s="129">
        <f t="shared" si="7"/>
        <v>5e-5</v>
      </c>
      <c r="Q36" s="129">
        <f t="shared" si="7"/>
        <v>0.0001</v>
      </c>
      <c r="R36" s="129">
        <f t="shared" si="7"/>
        <v>0.0001</v>
      </c>
      <c r="S36" s="129">
        <f t="shared" si="7"/>
        <v>0.0001</v>
      </c>
      <c r="T36" s="129">
        <f t="shared" si="7"/>
        <v>0.0001</v>
      </c>
      <c r="U36" s="129">
        <f t="shared" si="7"/>
        <v>0.00015</v>
      </c>
      <c r="V36" s="129">
        <f t="shared" si="7"/>
        <v>0.00015</v>
      </c>
      <c r="W36" s="129">
        <f t="shared" si="7"/>
        <v>0.00015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31"/>
    </row>
    <row r="37" ht="16" customHeight="1" spans="1:246">
      <c r="A37" s="80"/>
      <c r="B37" s="84" t="s">
        <v>76</v>
      </c>
      <c r="C37" s="85" t="s">
        <v>77</v>
      </c>
      <c r="D37" s="86" t="s">
        <v>41</v>
      </c>
      <c r="E37" s="112"/>
      <c r="F37" s="112"/>
      <c r="G37" s="112"/>
      <c r="H37" s="112"/>
      <c r="I37" s="112"/>
      <c r="J37" s="112"/>
      <c r="K37" s="112"/>
      <c r="L37" s="112">
        <f t="shared" ref="L37:W37" si="8">L10+L17-L28</f>
        <v>-340050</v>
      </c>
      <c r="M37" s="112">
        <f t="shared" si="8"/>
        <v>-40050</v>
      </c>
      <c r="N37" s="112">
        <f t="shared" si="8"/>
        <v>-41050</v>
      </c>
      <c r="O37" s="112">
        <f t="shared" si="8"/>
        <v>-41250</v>
      </c>
      <c r="P37" s="112">
        <f t="shared" si="8"/>
        <v>-41300</v>
      </c>
      <c r="Q37" s="112">
        <f t="shared" si="8"/>
        <v>-41200</v>
      </c>
      <c r="R37" s="112">
        <f t="shared" si="8"/>
        <v>-41200</v>
      </c>
      <c r="S37" s="112">
        <f t="shared" si="8"/>
        <v>-41500</v>
      </c>
      <c r="T37" s="112">
        <f t="shared" si="8"/>
        <v>-41500</v>
      </c>
      <c r="U37" s="112">
        <f t="shared" si="8"/>
        <v>-41400</v>
      </c>
      <c r="V37" s="112">
        <f t="shared" si="8"/>
        <v>-41400</v>
      </c>
      <c r="W37" s="112">
        <f t="shared" si="8"/>
        <v>-41400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31"/>
    </row>
    <row r="38" ht="16" customHeight="1" spans="1:246">
      <c r="A38" s="87"/>
      <c r="B38" s="88"/>
      <c r="C38" s="85" t="s">
        <v>78</v>
      </c>
      <c r="D38" s="86" t="s">
        <v>41</v>
      </c>
      <c r="E38" s="113"/>
      <c r="F38" s="113"/>
      <c r="G38" s="113"/>
      <c r="H38" s="114"/>
      <c r="I38" s="114"/>
      <c r="J38" s="130"/>
      <c r="K38" s="130"/>
      <c r="L38" s="131">
        <f t="shared" ref="L38:W38" si="9">L37/L8</f>
        <v>-0.6801</v>
      </c>
      <c r="M38" s="131">
        <f t="shared" si="9"/>
        <v>-0.0801</v>
      </c>
      <c r="N38" s="131">
        <f t="shared" si="9"/>
        <v>-0.0273666666666667</v>
      </c>
      <c r="O38" s="131">
        <f t="shared" si="9"/>
        <v>-0.0275</v>
      </c>
      <c r="P38" s="131">
        <f t="shared" si="9"/>
        <v>-0.02065</v>
      </c>
      <c r="Q38" s="131">
        <f t="shared" si="9"/>
        <v>-0.0206</v>
      </c>
      <c r="R38" s="131">
        <f t="shared" si="9"/>
        <v>-0.0206</v>
      </c>
      <c r="S38" s="131">
        <f t="shared" si="9"/>
        <v>-0.02075</v>
      </c>
      <c r="T38" s="131">
        <f t="shared" si="9"/>
        <v>-0.02075</v>
      </c>
      <c r="U38" s="131">
        <f t="shared" si="9"/>
        <v>-0.0207</v>
      </c>
      <c r="V38" s="131">
        <f t="shared" si="9"/>
        <v>-0.0207</v>
      </c>
      <c r="W38" s="131">
        <f t="shared" si="9"/>
        <v>-0.0207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31"/>
    </row>
    <row r="39" s="29" customFormat="1" ht="16" customHeight="1" spans="1:23">
      <c r="A39" s="89"/>
      <c r="B39" s="90"/>
      <c r="C39" s="91"/>
      <c r="D39" s="91"/>
      <c r="E39" s="115"/>
      <c r="F39" s="115"/>
      <c r="G39" s="115"/>
      <c r="H39" s="116"/>
      <c r="I39" s="116"/>
      <c r="J39" s="116"/>
      <c r="K39" s="116"/>
      <c r="L39" s="116"/>
      <c r="M39" s="11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="60" customFormat="1" ht="16" customHeight="1" spans="1:246">
      <c r="A40" s="92"/>
      <c r="B40" s="93" t="s">
        <v>79</v>
      </c>
      <c r="C40" s="94" t="s">
        <v>80</v>
      </c>
      <c r="D40" s="12" t="s">
        <v>41</v>
      </c>
      <c r="E40" s="117"/>
      <c r="F40" s="117"/>
      <c r="G40" s="117"/>
      <c r="H40" s="118"/>
      <c r="I40" s="118"/>
      <c r="J40" s="118"/>
      <c r="K40" s="118"/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37"/>
      <c r="DL40" s="137"/>
      <c r="DM40" s="137"/>
      <c r="DN40" s="137"/>
      <c r="DO40" s="137"/>
      <c r="DP40" s="137"/>
      <c r="DQ40" s="137"/>
      <c r="DR40" s="137"/>
      <c r="DS40" s="137"/>
      <c r="DT40" s="137"/>
      <c r="DU40" s="137"/>
      <c r="DV40" s="137"/>
      <c r="DW40" s="137"/>
      <c r="DX40" s="137"/>
      <c r="DY40" s="137"/>
      <c r="DZ40" s="137"/>
      <c r="EA40" s="137"/>
      <c r="EB40" s="137"/>
      <c r="EC40" s="137"/>
      <c r="ED40" s="137"/>
      <c r="EE40" s="137"/>
      <c r="EF40" s="137"/>
      <c r="EG40" s="137"/>
      <c r="EH40" s="137"/>
      <c r="EI40" s="137"/>
      <c r="EJ40" s="137"/>
      <c r="EK40" s="137"/>
      <c r="EL40" s="137"/>
      <c r="EM40" s="137"/>
      <c r="EN40" s="137"/>
      <c r="EO40" s="137"/>
      <c r="EP40" s="137"/>
      <c r="EQ40" s="137"/>
      <c r="ER40" s="137"/>
      <c r="ES40" s="137"/>
      <c r="ET40" s="137"/>
      <c r="EU40" s="137"/>
      <c r="EV40" s="137"/>
      <c r="EW40" s="137"/>
      <c r="EX40" s="137"/>
      <c r="EY40" s="137"/>
      <c r="EZ40" s="137"/>
      <c r="FA40" s="137"/>
      <c r="FB40" s="137"/>
      <c r="FC40" s="137"/>
      <c r="FD40" s="137"/>
      <c r="FE40" s="137"/>
      <c r="FF40" s="137"/>
      <c r="FG40" s="137"/>
      <c r="FH40" s="137"/>
      <c r="FI40" s="137"/>
      <c r="FJ40" s="137"/>
      <c r="FK40" s="137"/>
      <c r="FL40" s="137"/>
      <c r="FM40" s="137"/>
      <c r="FN40" s="137"/>
      <c r="FO40" s="137"/>
      <c r="FP40" s="137"/>
      <c r="FQ40" s="137"/>
      <c r="FR40" s="137"/>
      <c r="FS40" s="137"/>
      <c r="FT40" s="137"/>
      <c r="FU40" s="137"/>
      <c r="FV40" s="137"/>
      <c r="FW40" s="137"/>
      <c r="FX40" s="137"/>
      <c r="FY40" s="137"/>
      <c r="FZ40" s="137"/>
      <c r="GA40" s="137"/>
      <c r="GB40" s="137"/>
      <c r="GC40" s="137"/>
      <c r="GD40" s="137"/>
      <c r="GE40" s="137"/>
      <c r="GF40" s="137"/>
      <c r="GG40" s="137"/>
      <c r="GH40" s="137"/>
      <c r="GI40" s="137"/>
      <c r="GJ40" s="137"/>
      <c r="GK40" s="137"/>
      <c r="GL40" s="137"/>
      <c r="GM40" s="137"/>
      <c r="GN40" s="137"/>
      <c r="GO40" s="137"/>
      <c r="GP40" s="137"/>
      <c r="GQ40" s="137"/>
      <c r="GR40" s="137"/>
      <c r="GS40" s="137"/>
      <c r="GT40" s="137"/>
      <c r="GU40" s="137"/>
      <c r="GV40" s="137"/>
      <c r="GW40" s="137"/>
      <c r="GX40" s="137"/>
      <c r="GY40" s="137"/>
      <c r="GZ40" s="137"/>
      <c r="HA40" s="137"/>
      <c r="HB40" s="137"/>
      <c r="HC40" s="137"/>
      <c r="HD40" s="137"/>
      <c r="HE40" s="137"/>
      <c r="HF40" s="137"/>
      <c r="HG40" s="137"/>
      <c r="HH40" s="137"/>
      <c r="HI40" s="137"/>
      <c r="HJ40" s="137"/>
      <c r="HK40" s="137"/>
      <c r="HL40" s="137"/>
      <c r="HM40" s="137"/>
      <c r="HN40" s="137"/>
      <c r="HO40" s="137"/>
      <c r="HP40" s="137"/>
      <c r="HQ40" s="137"/>
      <c r="HR40" s="137"/>
      <c r="HS40" s="137"/>
      <c r="HT40" s="137"/>
      <c r="HU40" s="137"/>
      <c r="HV40" s="137"/>
      <c r="HW40" s="137"/>
      <c r="HX40" s="137"/>
      <c r="HY40" s="137"/>
      <c r="HZ40" s="137"/>
      <c r="IA40" s="137"/>
      <c r="IB40" s="137"/>
      <c r="IC40" s="137"/>
      <c r="ID40" s="137"/>
      <c r="IE40" s="137"/>
      <c r="IF40" s="137"/>
      <c r="IG40" s="137"/>
      <c r="IH40" s="137"/>
      <c r="II40" s="137"/>
      <c r="IJ40" s="137"/>
      <c r="IK40" s="137"/>
      <c r="IL40" s="137"/>
    </row>
    <row r="41" s="60" customFormat="1" ht="16" customHeight="1" spans="1:246">
      <c r="A41" s="92"/>
      <c r="B41" s="95"/>
      <c r="C41" s="94" t="s">
        <v>81</v>
      </c>
      <c r="D41" s="12" t="s">
        <v>41</v>
      </c>
      <c r="E41" s="117"/>
      <c r="F41" s="117"/>
      <c r="G41" s="117"/>
      <c r="H41" s="118"/>
      <c r="I41" s="118"/>
      <c r="J41" s="118"/>
      <c r="K41" s="118"/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  <c r="EG41" s="137"/>
      <c r="EH41" s="137"/>
      <c r="EI41" s="137"/>
      <c r="EJ41" s="137"/>
      <c r="EK41" s="137"/>
      <c r="EL41" s="137"/>
      <c r="EM41" s="137"/>
      <c r="EN41" s="137"/>
      <c r="EO41" s="137"/>
      <c r="EP41" s="137"/>
      <c r="EQ41" s="137"/>
      <c r="ER41" s="137"/>
      <c r="ES41" s="137"/>
      <c r="ET41" s="137"/>
      <c r="EU41" s="137"/>
      <c r="EV41" s="137"/>
      <c r="EW41" s="137"/>
      <c r="EX41" s="137"/>
      <c r="EY41" s="137"/>
      <c r="EZ41" s="137"/>
      <c r="FA41" s="137"/>
      <c r="FB41" s="137"/>
      <c r="FC41" s="137"/>
      <c r="FD41" s="137"/>
      <c r="FE41" s="137"/>
      <c r="FF41" s="137"/>
      <c r="FG41" s="137"/>
      <c r="FH41" s="137"/>
      <c r="FI41" s="137"/>
      <c r="FJ41" s="137"/>
      <c r="FK41" s="137"/>
      <c r="FL41" s="137"/>
      <c r="FM41" s="137"/>
      <c r="FN41" s="137"/>
      <c r="FO41" s="137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  <c r="GA41" s="137"/>
      <c r="GB41" s="137"/>
      <c r="GC41" s="137"/>
      <c r="GD41" s="137"/>
      <c r="GE41" s="137"/>
      <c r="GF41" s="137"/>
      <c r="GG41" s="137"/>
      <c r="GH41" s="137"/>
      <c r="GI41" s="137"/>
      <c r="GJ41" s="137"/>
      <c r="GK41" s="137"/>
      <c r="GL41" s="137"/>
      <c r="GM41" s="137"/>
      <c r="GN41" s="137"/>
      <c r="GO41" s="137"/>
      <c r="GP41" s="137"/>
      <c r="GQ41" s="137"/>
      <c r="GR41" s="137"/>
      <c r="GS41" s="137"/>
      <c r="GT41" s="137"/>
      <c r="GU41" s="137"/>
      <c r="GV41" s="137"/>
      <c r="GW41" s="137"/>
      <c r="GX41" s="137"/>
      <c r="GY41" s="137"/>
      <c r="GZ41" s="137"/>
      <c r="HA41" s="137"/>
      <c r="HB41" s="137"/>
      <c r="HC41" s="137"/>
      <c r="HD41" s="137"/>
      <c r="HE41" s="137"/>
      <c r="HF41" s="137"/>
      <c r="HG41" s="137"/>
      <c r="HH41" s="137"/>
      <c r="HI41" s="137"/>
      <c r="HJ41" s="137"/>
      <c r="HK41" s="137"/>
      <c r="HL41" s="137"/>
      <c r="HM41" s="137"/>
      <c r="HN41" s="137"/>
      <c r="HO41" s="137"/>
      <c r="HP41" s="137"/>
      <c r="HQ41" s="137"/>
      <c r="HR41" s="137"/>
      <c r="HS41" s="137"/>
      <c r="HT41" s="137"/>
      <c r="HU41" s="137"/>
      <c r="HV41" s="137"/>
      <c r="HW41" s="137"/>
      <c r="HX41" s="137"/>
      <c r="HY41" s="137"/>
      <c r="HZ41" s="137"/>
      <c r="IA41" s="137"/>
      <c r="IB41" s="137"/>
      <c r="IC41" s="137"/>
      <c r="ID41" s="137"/>
      <c r="IE41" s="137"/>
      <c r="IF41" s="137"/>
      <c r="IG41" s="137"/>
      <c r="IH41" s="137"/>
      <c r="II41" s="137"/>
      <c r="IJ41" s="137"/>
      <c r="IK41" s="137"/>
      <c r="IL41" s="137"/>
    </row>
    <row r="42" s="60" customFormat="1" ht="16" customHeight="1" spans="1:246">
      <c r="A42" s="92"/>
      <c r="B42" s="95"/>
      <c r="C42" s="94" t="s">
        <v>82</v>
      </c>
      <c r="D42" s="12" t="s">
        <v>41</v>
      </c>
      <c r="E42" s="117"/>
      <c r="F42" s="117"/>
      <c r="G42" s="117"/>
      <c r="H42" s="118"/>
      <c r="I42" s="118"/>
      <c r="J42" s="118"/>
      <c r="K42" s="118"/>
      <c r="L42" s="118">
        <v>0</v>
      </c>
      <c r="M42" s="118">
        <v>0</v>
      </c>
      <c r="N42" s="118">
        <v>0</v>
      </c>
      <c r="O42" s="118">
        <v>0</v>
      </c>
      <c r="P42" s="118">
        <v>0</v>
      </c>
      <c r="Q42" s="118">
        <v>0</v>
      </c>
      <c r="R42" s="118">
        <v>0</v>
      </c>
      <c r="S42" s="118">
        <v>0</v>
      </c>
      <c r="T42" s="118">
        <v>0</v>
      </c>
      <c r="U42" s="118">
        <v>0</v>
      </c>
      <c r="V42" s="118">
        <v>0</v>
      </c>
      <c r="W42" s="118">
        <v>0</v>
      </c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37"/>
      <c r="DL42" s="137"/>
      <c r="DM42" s="137"/>
      <c r="DN42" s="137"/>
      <c r="DO42" s="137"/>
      <c r="DP42" s="137"/>
      <c r="DQ42" s="137"/>
      <c r="DR42" s="137"/>
      <c r="DS42" s="137"/>
      <c r="DT42" s="137"/>
      <c r="DU42" s="137"/>
      <c r="DV42" s="137"/>
      <c r="DW42" s="137"/>
      <c r="DX42" s="137"/>
      <c r="DY42" s="137"/>
      <c r="DZ42" s="137"/>
      <c r="EA42" s="137"/>
      <c r="EB42" s="137"/>
      <c r="EC42" s="137"/>
      <c r="ED42" s="137"/>
      <c r="EE42" s="137"/>
      <c r="EF42" s="137"/>
      <c r="EG42" s="137"/>
      <c r="EH42" s="137"/>
      <c r="EI42" s="137"/>
      <c r="EJ42" s="137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  <c r="GA42" s="137"/>
      <c r="GB42" s="137"/>
      <c r="GC42" s="137"/>
      <c r="GD42" s="137"/>
      <c r="GE42" s="137"/>
      <c r="GF42" s="137"/>
      <c r="GG42" s="137"/>
      <c r="GH42" s="137"/>
      <c r="GI42" s="137"/>
      <c r="GJ42" s="137"/>
      <c r="GK42" s="137"/>
      <c r="GL42" s="137"/>
      <c r="GM42" s="137"/>
      <c r="GN42" s="137"/>
      <c r="GO42" s="137"/>
      <c r="GP42" s="137"/>
      <c r="GQ42" s="137"/>
      <c r="GR42" s="137"/>
      <c r="GS42" s="137"/>
      <c r="GT42" s="137"/>
      <c r="GU42" s="137"/>
      <c r="GV42" s="137"/>
      <c r="GW42" s="137"/>
      <c r="GX42" s="137"/>
      <c r="GY42" s="137"/>
      <c r="GZ42" s="137"/>
      <c r="HA42" s="137"/>
      <c r="HB42" s="137"/>
      <c r="HC42" s="137"/>
      <c r="HD42" s="137"/>
      <c r="HE42" s="137"/>
      <c r="HF42" s="137"/>
      <c r="HG42" s="137"/>
      <c r="HH42" s="137"/>
      <c r="HI42" s="137"/>
      <c r="HJ42" s="137"/>
      <c r="HK42" s="137"/>
      <c r="HL42" s="137"/>
      <c r="HM42" s="137"/>
      <c r="HN42" s="137"/>
      <c r="HO42" s="137"/>
      <c r="HP42" s="137"/>
      <c r="HQ42" s="137"/>
      <c r="HR42" s="137"/>
      <c r="HS42" s="137"/>
      <c r="HT42" s="137"/>
      <c r="HU42" s="137"/>
      <c r="HV42" s="137"/>
      <c r="HW42" s="137"/>
      <c r="HX42" s="137"/>
      <c r="HY42" s="137"/>
      <c r="HZ42" s="137"/>
      <c r="IA42" s="137"/>
      <c r="IB42" s="137"/>
      <c r="IC42" s="137"/>
      <c r="ID42" s="137"/>
      <c r="IE42" s="137"/>
      <c r="IF42" s="137"/>
      <c r="IG42" s="137"/>
      <c r="IH42" s="137"/>
      <c r="II42" s="137"/>
      <c r="IJ42" s="137"/>
      <c r="IK42" s="137"/>
      <c r="IL42" s="137"/>
    </row>
    <row r="43" s="60" customFormat="1" ht="16" hidden="1" customHeight="1" spans="1:246">
      <c r="A43" s="92"/>
      <c r="B43" s="95"/>
      <c r="C43" s="94" t="s">
        <v>83</v>
      </c>
      <c r="D43" s="12" t="s">
        <v>41</v>
      </c>
      <c r="E43" s="117"/>
      <c r="F43" s="117"/>
      <c r="G43" s="117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37"/>
      <c r="DL43" s="137"/>
      <c r="DM43" s="137"/>
      <c r="DN43" s="137"/>
      <c r="DO43" s="137"/>
      <c r="DP43" s="137"/>
      <c r="DQ43" s="137"/>
      <c r="DR43" s="137"/>
      <c r="DS43" s="137"/>
      <c r="DT43" s="137"/>
      <c r="DU43" s="137"/>
      <c r="DV43" s="137"/>
      <c r="DW43" s="137"/>
      <c r="DX43" s="137"/>
      <c r="DY43" s="137"/>
      <c r="DZ43" s="137"/>
      <c r="EA43" s="137"/>
      <c r="EB43" s="137"/>
      <c r="EC43" s="137"/>
      <c r="ED43" s="137"/>
      <c r="EE43" s="137"/>
      <c r="EF43" s="137"/>
      <c r="EG43" s="137"/>
      <c r="EH43" s="137"/>
      <c r="EI43" s="137"/>
      <c r="EJ43" s="137"/>
      <c r="EK43" s="137"/>
      <c r="EL43" s="137"/>
      <c r="EM43" s="137"/>
      <c r="EN43" s="137"/>
      <c r="EO43" s="137"/>
      <c r="EP43" s="137"/>
      <c r="EQ43" s="137"/>
      <c r="ER43" s="137"/>
      <c r="ES43" s="137"/>
      <c r="ET43" s="137"/>
      <c r="EU43" s="137"/>
      <c r="EV43" s="137"/>
      <c r="EW43" s="137"/>
      <c r="EX43" s="137"/>
      <c r="EY43" s="137"/>
      <c r="EZ43" s="137"/>
      <c r="FA43" s="137"/>
      <c r="FB43" s="137"/>
      <c r="FC43" s="137"/>
      <c r="FD43" s="137"/>
      <c r="FE43" s="137"/>
      <c r="FF43" s="137"/>
      <c r="FG43" s="137"/>
      <c r="FH43" s="137"/>
      <c r="FI43" s="137"/>
      <c r="FJ43" s="137"/>
      <c r="FK43" s="137"/>
      <c r="FL43" s="137"/>
      <c r="FM43" s="137"/>
      <c r="FN43" s="137"/>
      <c r="FO43" s="137"/>
      <c r="FP43" s="137"/>
      <c r="FQ43" s="137"/>
      <c r="FR43" s="137"/>
      <c r="FS43" s="137"/>
      <c r="FT43" s="137"/>
      <c r="FU43" s="137"/>
      <c r="FV43" s="137"/>
      <c r="FW43" s="137"/>
      <c r="FX43" s="137"/>
      <c r="FY43" s="137"/>
      <c r="FZ43" s="137"/>
      <c r="GA43" s="137"/>
      <c r="GB43" s="137"/>
      <c r="GC43" s="137"/>
      <c r="GD43" s="137"/>
      <c r="GE43" s="137"/>
      <c r="GF43" s="137"/>
      <c r="GG43" s="137"/>
      <c r="GH43" s="137"/>
      <c r="GI43" s="137"/>
      <c r="GJ43" s="137"/>
      <c r="GK43" s="137"/>
      <c r="GL43" s="137"/>
      <c r="GM43" s="137"/>
      <c r="GN43" s="137"/>
      <c r="GO43" s="137"/>
      <c r="GP43" s="137"/>
      <c r="GQ43" s="137"/>
      <c r="GR43" s="137"/>
      <c r="GS43" s="137"/>
      <c r="GT43" s="137"/>
      <c r="GU43" s="137"/>
      <c r="GV43" s="137"/>
      <c r="GW43" s="137"/>
      <c r="GX43" s="137"/>
      <c r="GY43" s="137"/>
      <c r="GZ43" s="137"/>
      <c r="HA43" s="137"/>
      <c r="HB43" s="137"/>
      <c r="HC43" s="137"/>
      <c r="HD43" s="137"/>
      <c r="HE43" s="137"/>
      <c r="HF43" s="137"/>
      <c r="HG43" s="137"/>
      <c r="HH43" s="137"/>
      <c r="HI43" s="137"/>
      <c r="HJ43" s="137"/>
      <c r="HK43" s="137"/>
      <c r="HL43" s="137"/>
      <c r="HM43" s="137"/>
      <c r="HN43" s="137"/>
      <c r="HO43" s="137"/>
      <c r="HP43" s="137"/>
      <c r="HQ43" s="137"/>
      <c r="HR43" s="137"/>
      <c r="HS43" s="137"/>
      <c r="HT43" s="137"/>
      <c r="HU43" s="137"/>
      <c r="HV43" s="137"/>
      <c r="HW43" s="137"/>
      <c r="HX43" s="137"/>
      <c r="HY43" s="137"/>
      <c r="HZ43" s="137"/>
      <c r="IA43" s="137"/>
      <c r="IB43" s="137"/>
      <c r="IC43" s="137"/>
      <c r="ID43" s="137"/>
      <c r="IE43" s="137"/>
      <c r="IF43" s="137"/>
      <c r="IG43" s="137"/>
      <c r="IH43" s="137"/>
      <c r="II43" s="137"/>
      <c r="IJ43" s="137"/>
      <c r="IK43" s="137"/>
      <c r="IL43" s="137"/>
    </row>
    <row r="44" s="60" customFormat="1" ht="16" customHeight="1" spans="1:246">
      <c r="A44" s="92"/>
      <c r="B44" s="95"/>
      <c r="C44" s="96" t="s">
        <v>84</v>
      </c>
      <c r="D44" s="12" t="s">
        <v>41</v>
      </c>
      <c r="E44" s="117"/>
      <c r="F44" s="117"/>
      <c r="G44" s="117"/>
      <c r="H44" s="118"/>
      <c r="I44" s="118"/>
      <c r="J44" s="118"/>
      <c r="K44" s="118"/>
      <c r="L44" s="118">
        <v>0</v>
      </c>
      <c r="M44" s="118">
        <v>0</v>
      </c>
      <c r="N44" s="118">
        <v>0</v>
      </c>
      <c r="O44" s="118">
        <v>0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37"/>
      <c r="DL44" s="137"/>
      <c r="DM44" s="137"/>
      <c r="DN44" s="137"/>
      <c r="DO44" s="137"/>
      <c r="DP44" s="137"/>
      <c r="DQ44" s="137"/>
      <c r="DR44" s="137"/>
      <c r="DS44" s="137"/>
      <c r="DT44" s="137"/>
      <c r="DU44" s="137"/>
      <c r="DV44" s="137"/>
      <c r="DW44" s="137"/>
      <c r="DX44" s="137"/>
      <c r="DY44" s="137"/>
      <c r="DZ44" s="137"/>
      <c r="EA44" s="137"/>
      <c r="EB44" s="137"/>
      <c r="EC44" s="137"/>
      <c r="ED44" s="137"/>
      <c r="EE44" s="137"/>
      <c r="EF44" s="137"/>
      <c r="EG44" s="137"/>
      <c r="EH44" s="137"/>
      <c r="EI44" s="137"/>
      <c r="EJ44" s="137"/>
      <c r="EK44" s="137"/>
      <c r="EL44" s="137"/>
      <c r="EM44" s="137"/>
      <c r="EN44" s="137"/>
      <c r="EO44" s="137"/>
      <c r="EP44" s="137"/>
      <c r="EQ44" s="137"/>
      <c r="ER44" s="137"/>
      <c r="ES44" s="137"/>
      <c r="ET44" s="137"/>
      <c r="EU44" s="137"/>
      <c r="EV44" s="137"/>
      <c r="EW44" s="137"/>
      <c r="EX44" s="137"/>
      <c r="EY44" s="137"/>
      <c r="EZ44" s="137"/>
      <c r="FA44" s="137"/>
      <c r="FB44" s="137"/>
      <c r="FC44" s="137"/>
      <c r="FD44" s="137"/>
      <c r="FE44" s="137"/>
      <c r="FF44" s="137"/>
      <c r="FG44" s="137"/>
      <c r="FH44" s="137"/>
      <c r="FI44" s="137"/>
      <c r="FJ44" s="137"/>
      <c r="FK44" s="137"/>
      <c r="FL44" s="137"/>
      <c r="FM44" s="137"/>
      <c r="FN44" s="137"/>
      <c r="FO44" s="137"/>
      <c r="FP44" s="137"/>
      <c r="FQ44" s="137"/>
      <c r="FR44" s="137"/>
      <c r="FS44" s="137"/>
      <c r="FT44" s="137"/>
      <c r="FU44" s="137"/>
      <c r="FV44" s="137"/>
      <c r="FW44" s="137"/>
      <c r="FX44" s="137"/>
      <c r="FY44" s="137"/>
      <c r="FZ44" s="137"/>
      <c r="GA44" s="137"/>
      <c r="GB44" s="137"/>
      <c r="GC44" s="137"/>
      <c r="GD44" s="137"/>
      <c r="GE44" s="137"/>
      <c r="GF44" s="137"/>
      <c r="GG44" s="137"/>
      <c r="GH44" s="137"/>
      <c r="GI44" s="137"/>
      <c r="GJ44" s="137"/>
      <c r="GK44" s="137"/>
      <c r="GL44" s="137"/>
      <c r="GM44" s="137"/>
      <c r="GN44" s="137"/>
      <c r="GO44" s="137"/>
      <c r="GP44" s="137"/>
      <c r="GQ44" s="137"/>
      <c r="GR44" s="137"/>
      <c r="GS44" s="137"/>
      <c r="GT44" s="137"/>
      <c r="GU44" s="137"/>
      <c r="GV44" s="137"/>
      <c r="GW44" s="137"/>
      <c r="GX44" s="137"/>
      <c r="GY44" s="137"/>
      <c r="GZ44" s="137"/>
      <c r="HA44" s="137"/>
      <c r="HB44" s="137"/>
      <c r="HC44" s="137"/>
      <c r="HD44" s="137"/>
      <c r="HE44" s="137"/>
      <c r="HF44" s="137"/>
      <c r="HG44" s="137"/>
      <c r="HH44" s="137"/>
      <c r="HI44" s="137"/>
      <c r="HJ44" s="137"/>
      <c r="HK44" s="137"/>
      <c r="HL44" s="137"/>
      <c r="HM44" s="137"/>
      <c r="HN44" s="137"/>
      <c r="HO44" s="137"/>
      <c r="HP44" s="137"/>
      <c r="HQ44" s="137"/>
      <c r="HR44" s="137"/>
      <c r="HS44" s="137"/>
      <c r="HT44" s="137"/>
      <c r="HU44" s="137"/>
      <c r="HV44" s="137"/>
      <c r="HW44" s="137"/>
      <c r="HX44" s="137"/>
      <c r="HY44" s="137"/>
      <c r="HZ44" s="137"/>
      <c r="IA44" s="137"/>
      <c r="IB44" s="137"/>
      <c r="IC44" s="137"/>
      <c r="ID44" s="137"/>
      <c r="IE44" s="137"/>
      <c r="IF44" s="137"/>
      <c r="IG44" s="137"/>
      <c r="IH44" s="137"/>
      <c r="II44" s="137"/>
      <c r="IJ44" s="137"/>
      <c r="IK44" s="137"/>
      <c r="IL44" s="137"/>
    </row>
    <row r="45" s="60" customFormat="1" ht="16" customHeight="1" spans="1:246">
      <c r="A45" s="92"/>
      <c r="B45" s="95"/>
      <c r="C45" s="94" t="s">
        <v>85</v>
      </c>
      <c r="D45" s="12" t="s">
        <v>41</v>
      </c>
      <c r="E45" s="117"/>
      <c r="F45" s="117"/>
      <c r="G45" s="117"/>
      <c r="H45" s="118"/>
      <c r="I45" s="118"/>
      <c r="J45" s="118"/>
      <c r="K45" s="118"/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37"/>
      <c r="DL45" s="137"/>
      <c r="DM45" s="137"/>
      <c r="DN45" s="137"/>
      <c r="DO45" s="137"/>
      <c r="DP45" s="137"/>
      <c r="DQ45" s="137"/>
      <c r="DR45" s="137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  <c r="FD45" s="137"/>
      <c r="FE45" s="137"/>
      <c r="FF45" s="137"/>
      <c r="FG45" s="137"/>
      <c r="FH45" s="137"/>
      <c r="FI45" s="137"/>
      <c r="FJ45" s="137"/>
      <c r="FK45" s="137"/>
      <c r="FL45" s="137"/>
      <c r="FM45" s="137"/>
      <c r="FN45" s="137"/>
      <c r="FO45" s="137"/>
      <c r="FP45" s="137"/>
      <c r="FQ45" s="137"/>
      <c r="FR45" s="137"/>
      <c r="FS45" s="137"/>
      <c r="FT45" s="137"/>
      <c r="FU45" s="137"/>
      <c r="FV45" s="137"/>
      <c r="FW45" s="137"/>
      <c r="FX45" s="137"/>
      <c r="FY45" s="137"/>
      <c r="FZ45" s="137"/>
      <c r="GA45" s="137"/>
      <c r="GB45" s="137"/>
      <c r="GC45" s="137"/>
      <c r="GD45" s="137"/>
      <c r="GE45" s="137"/>
      <c r="GF45" s="137"/>
      <c r="GG45" s="137"/>
      <c r="GH45" s="137"/>
      <c r="GI45" s="137"/>
      <c r="GJ45" s="137"/>
      <c r="GK45" s="137"/>
      <c r="GL45" s="137"/>
      <c r="GM45" s="137"/>
      <c r="GN45" s="137"/>
      <c r="GO45" s="137"/>
      <c r="GP45" s="137"/>
      <c r="GQ45" s="137"/>
      <c r="GR45" s="137"/>
      <c r="GS45" s="137"/>
      <c r="GT45" s="137"/>
      <c r="GU45" s="137"/>
      <c r="GV45" s="137"/>
      <c r="GW45" s="137"/>
      <c r="GX45" s="137"/>
      <c r="GY45" s="137"/>
      <c r="GZ45" s="137"/>
      <c r="HA45" s="137"/>
      <c r="HB45" s="137"/>
      <c r="HC45" s="137"/>
      <c r="HD45" s="137"/>
      <c r="HE45" s="137"/>
      <c r="HF45" s="137"/>
      <c r="HG45" s="137"/>
      <c r="HH45" s="137"/>
      <c r="HI45" s="137"/>
      <c r="HJ45" s="137"/>
      <c r="HK45" s="137"/>
      <c r="HL45" s="137"/>
      <c r="HM45" s="137"/>
      <c r="HN45" s="137"/>
      <c r="HO45" s="137"/>
      <c r="HP45" s="137"/>
      <c r="HQ45" s="137"/>
      <c r="HR45" s="137"/>
      <c r="HS45" s="137"/>
      <c r="HT45" s="137"/>
      <c r="HU45" s="137"/>
      <c r="HV45" s="137"/>
      <c r="HW45" s="137"/>
      <c r="HX45" s="137"/>
      <c r="HY45" s="137"/>
      <c r="HZ45" s="137"/>
      <c r="IA45" s="137"/>
      <c r="IB45" s="137"/>
      <c r="IC45" s="137"/>
      <c r="ID45" s="137"/>
      <c r="IE45" s="137"/>
      <c r="IF45" s="137"/>
      <c r="IG45" s="137"/>
      <c r="IH45" s="137"/>
      <c r="II45" s="137"/>
      <c r="IJ45" s="137"/>
      <c r="IK45" s="137"/>
      <c r="IL45" s="137"/>
    </row>
    <row r="46" s="60" customFormat="1" ht="16" hidden="1" customHeight="1" spans="1:246">
      <c r="A46" s="92"/>
      <c r="B46" s="95"/>
      <c r="C46" s="94" t="s">
        <v>86</v>
      </c>
      <c r="D46" s="12" t="s">
        <v>41</v>
      </c>
      <c r="E46" s="117"/>
      <c r="F46" s="117"/>
      <c r="G46" s="117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37"/>
      <c r="DL46" s="137"/>
      <c r="DM46" s="137"/>
      <c r="DN46" s="137"/>
      <c r="DO46" s="137"/>
      <c r="DP46" s="137"/>
      <c r="DQ46" s="137"/>
      <c r="DR46" s="137"/>
      <c r="DS46" s="137"/>
      <c r="DT46" s="137"/>
      <c r="DU46" s="137"/>
      <c r="DV46" s="137"/>
      <c r="DW46" s="137"/>
      <c r="DX46" s="137"/>
      <c r="DY46" s="137"/>
      <c r="DZ46" s="137"/>
      <c r="EA46" s="137"/>
      <c r="EB46" s="137"/>
      <c r="EC46" s="137"/>
      <c r="ED46" s="137"/>
      <c r="EE46" s="137"/>
      <c r="EF46" s="137"/>
      <c r="EG46" s="137"/>
      <c r="EH46" s="137"/>
      <c r="EI46" s="137"/>
      <c r="EJ46" s="137"/>
      <c r="EK46" s="137"/>
      <c r="EL46" s="137"/>
      <c r="EM46" s="137"/>
      <c r="EN46" s="137"/>
      <c r="EO46" s="137"/>
      <c r="EP46" s="137"/>
      <c r="EQ46" s="137"/>
      <c r="ER46" s="137"/>
      <c r="ES46" s="137"/>
      <c r="ET46" s="137"/>
      <c r="EU46" s="137"/>
      <c r="EV46" s="137"/>
      <c r="EW46" s="137"/>
      <c r="EX46" s="137"/>
      <c r="EY46" s="137"/>
      <c r="EZ46" s="137"/>
      <c r="FA46" s="137"/>
      <c r="FB46" s="137"/>
      <c r="FC46" s="137"/>
      <c r="FD46" s="137"/>
      <c r="FE46" s="137"/>
      <c r="FF46" s="137"/>
      <c r="FG46" s="137"/>
      <c r="FH46" s="137"/>
      <c r="FI46" s="137"/>
      <c r="FJ46" s="137"/>
      <c r="FK46" s="137"/>
      <c r="FL46" s="137"/>
      <c r="FM46" s="137"/>
      <c r="FN46" s="137"/>
      <c r="FO46" s="137"/>
      <c r="FP46" s="137"/>
      <c r="FQ46" s="137"/>
      <c r="FR46" s="137"/>
      <c r="FS46" s="137"/>
      <c r="FT46" s="137"/>
      <c r="FU46" s="137"/>
      <c r="FV46" s="137"/>
      <c r="FW46" s="137"/>
      <c r="FX46" s="137"/>
      <c r="FY46" s="137"/>
      <c r="FZ46" s="137"/>
      <c r="GA46" s="137"/>
      <c r="GB46" s="137"/>
      <c r="GC46" s="137"/>
      <c r="GD46" s="137"/>
      <c r="GE46" s="137"/>
      <c r="GF46" s="137"/>
      <c r="GG46" s="137"/>
      <c r="GH46" s="137"/>
      <c r="GI46" s="137"/>
      <c r="GJ46" s="137"/>
      <c r="GK46" s="137"/>
      <c r="GL46" s="137"/>
      <c r="GM46" s="137"/>
      <c r="GN46" s="137"/>
      <c r="GO46" s="137"/>
      <c r="GP46" s="137"/>
      <c r="GQ46" s="137"/>
      <c r="GR46" s="137"/>
      <c r="GS46" s="137"/>
      <c r="GT46" s="137"/>
      <c r="GU46" s="137"/>
      <c r="GV46" s="137"/>
      <c r="GW46" s="137"/>
      <c r="GX46" s="137"/>
      <c r="GY46" s="137"/>
      <c r="GZ46" s="137"/>
      <c r="HA46" s="137"/>
      <c r="HB46" s="137"/>
      <c r="HC46" s="137"/>
      <c r="HD46" s="137"/>
      <c r="HE46" s="137"/>
      <c r="HF46" s="137"/>
      <c r="HG46" s="137"/>
      <c r="HH46" s="137"/>
      <c r="HI46" s="137"/>
      <c r="HJ46" s="137"/>
      <c r="HK46" s="137"/>
      <c r="HL46" s="137"/>
      <c r="HM46" s="137"/>
      <c r="HN46" s="137"/>
      <c r="HO46" s="137"/>
      <c r="HP46" s="137"/>
      <c r="HQ46" s="137"/>
      <c r="HR46" s="137"/>
      <c r="HS46" s="137"/>
      <c r="HT46" s="137"/>
      <c r="HU46" s="137"/>
      <c r="HV46" s="137"/>
      <c r="HW46" s="137"/>
      <c r="HX46" s="137"/>
      <c r="HY46" s="137"/>
      <c r="HZ46" s="137"/>
      <c r="IA46" s="137"/>
      <c r="IB46" s="137"/>
      <c r="IC46" s="137"/>
      <c r="ID46" s="137"/>
      <c r="IE46" s="137"/>
      <c r="IF46" s="137"/>
      <c r="IG46" s="137"/>
      <c r="IH46" s="137"/>
      <c r="II46" s="137"/>
      <c r="IJ46" s="137"/>
      <c r="IK46" s="137"/>
      <c r="IL46" s="137"/>
    </row>
    <row r="47" s="60" customFormat="1" ht="16" customHeight="1" spans="1:246">
      <c r="A47" s="92"/>
      <c r="B47" s="97"/>
      <c r="C47" s="94" t="s">
        <v>87</v>
      </c>
      <c r="D47" s="12" t="s">
        <v>41</v>
      </c>
      <c r="E47" s="117"/>
      <c r="F47" s="117"/>
      <c r="G47" s="117"/>
      <c r="H47" s="118"/>
      <c r="I47" s="118"/>
      <c r="J47" s="132"/>
      <c r="K47" s="130"/>
      <c r="L47" s="132">
        <v>0</v>
      </c>
      <c r="M47" s="132">
        <v>0</v>
      </c>
      <c r="N47" s="132">
        <v>0</v>
      </c>
      <c r="O47" s="132">
        <v>0</v>
      </c>
      <c r="P47" s="132">
        <v>0</v>
      </c>
      <c r="Q47" s="132">
        <v>0</v>
      </c>
      <c r="R47" s="132">
        <v>0</v>
      </c>
      <c r="S47" s="132">
        <v>0</v>
      </c>
      <c r="T47" s="132">
        <v>0</v>
      </c>
      <c r="U47" s="132">
        <v>0</v>
      </c>
      <c r="V47" s="132">
        <v>0</v>
      </c>
      <c r="W47" s="132">
        <v>0</v>
      </c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37"/>
      <c r="DL47" s="137"/>
      <c r="DM47" s="137"/>
      <c r="DN47" s="137"/>
      <c r="DO47" s="137"/>
      <c r="DP47" s="137"/>
      <c r="DQ47" s="137"/>
      <c r="DR47" s="137"/>
      <c r="DS47" s="137"/>
      <c r="DT47" s="137"/>
      <c r="DU47" s="137"/>
      <c r="DV47" s="137"/>
      <c r="DW47" s="137"/>
      <c r="DX47" s="137"/>
      <c r="DY47" s="137"/>
      <c r="DZ47" s="137"/>
      <c r="EA47" s="137"/>
      <c r="EB47" s="137"/>
      <c r="EC47" s="137"/>
      <c r="ED47" s="137"/>
      <c r="EE47" s="137"/>
      <c r="EF47" s="137"/>
      <c r="EG47" s="137"/>
      <c r="EH47" s="137"/>
      <c r="EI47" s="137"/>
      <c r="EJ47" s="137"/>
      <c r="EK47" s="137"/>
      <c r="EL47" s="137"/>
      <c r="EM47" s="137"/>
      <c r="EN47" s="137"/>
      <c r="EO47" s="137"/>
      <c r="EP47" s="137"/>
      <c r="EQ47" s="137"/>
      <c r="ER47" s="137"/>
      <c r="ES47" s="137"/>
      <c r="ET47" s="137"/>
      <c r="EU47" s="137"/>
      <c r="EV47" s="137"/>
      <c r="EW47" s="137"/>
      <c r="EX47" s="137"/>
      <c r="EY47" s="137"/>
      <c r="EZ47" s="137"/>
      <c r="FA47" s="137"/>
      <c r="FB47" s="137"/>
      <c r="FC47" s="137"/>
      <c r="FD47" s="137"/>
      <c r="FE47" s="137"/>
      <c r="FF47" s="137"/>
      <c r="FG47" s="137"/>
      <c r="FH47" s="137"/>
      <c r="FI47" s="137"/>
      <c r="FJ47" s="137"/>
      <c r="FK47" s="137"/>
      <c r="FL47" s="137"/>
      <c r="FM47" s="137"/>
      <c r="FN47" s="137"/>
      <c r="FO47" s="137"/>
      <c r="FP47" s="137"/>
      <c r="FQ47" s="137"/>
      <c r="FR47" s="137"/>
      <c r="FS47" s="137"/>
      <c r="FT47" s="137"/>
      <c r="FU47" s="137"/>
      <c r="FV47" s="137"/>
      <c r="FW47" s="137"/>
      <c r="FX47" s="137"/>
      <c r="FY47" s="137"/>
      <c r="FZ47" s="137"/>
      <c r="GA47" s="137"/>
      <c r="GB47" s="137"/>
      <c r="GC47" s="137"/>
      <c r="GD47" s="137"/>
      <c r="GE47" s="137"/>
      <c r="GF47" s="137"/>
      <c r="GG47" s="137"/>
      <c r="GH47" s="137"/>
      <c r="GI47" s="137"/>
      <c r="GJ47" s="137"/>
      <c r="GK47" s="137"/>
      <c r="GL47" s="137"/>
      <c r="GM47" s="137"/>
      <c r="GN47" s="137"/>
      <c r="GO47" s="137"/>
      <c r="GP47" s="137"/>
      <c r="GQ47" s="137"/>
      <c r="GR47" s="137"/>
      <c r="GS47" s="137"/>
      <c r="GT47" s="137"/>
      <c r="GU47" s="137"/>
      <c r="GV47" s="137"/>
      <c r="GW47" s="137"/>
      <c r="GX47" s="137"/>
      <c r="GY47" s="137"/>
      <c r="GZ47" s="137"/>
      <c r="HA47" s="137"/>
      <c r="HB47" s="137"/>
      <c r="HC47" s="137"/>
      <c r="HD47" s="137"/>
      <c r="HE47" s="137"/>
      <c r="HF47" s="137"/>
      <c r="HG47" s="137"/>
      <c r="HH47" s="137"/>
      <c r="HI47" s="137"/>
      <c r="HJ47" s="137"/>
      <c r="HK47" s="137"/>
      <c r="HL47" s="137"/>
      <c r="HM47" s="137"/>
      <c r="HN47" s="137"/>
      <c r="HO47" s="137"/>
      <c r="HP47" s="137"/>
      <c r="HQ47" s="137"/>
      <c r="HR47" s="137"/>
      <c r="HS47" s="137"/>
      <c r="HT47" s="137"/>
      <c r="HU47" s="137"/>
      <c r="HV47" s="137"/>
      <c r="HW47" s="137"/>
      <c r="HX47" s="137"/>
      <c r="HY47" s="137"/>
      <c r="HZ47" s="137"/>
      <c r="IA47" s="137"/>
      <c r="IB47" s="137"/>
      <c r="IC47" s="137"/>
      <c r="ID47" s="137"/>
      <c r="IE47" s="137"/>
      <c r="IF47" s="137"/>
      <c r="IG47" s="137"/>
      <c r="IH47" s="137"/>
      <c r="II47" s="137"/>
      <c r="IJ47" s="137"/>
      <c r="IK47" s="137"/>
      <c r="IL47" s="137"/>
    </row>
    <row r="48" ht="16" customHeight="1" spans="1:246">
      <c r="A48" s="89"/>
      <c r="B48" s="90"/>
      <c r="C48" s="91"/>
      <c r="D48" s="91"/>
      <c r="E48" s="115"/>
      <c r="F48" s="115"/>
      <c r="G48" s="115"/>
      <c r="H48" s="116"/>
      <c r="I48" s="116"/>
      <c r="J48" s="116"/>
      <c r="K48" s="116"/>
      <c r="L48" s="116"/>
      <c r="M48" s="11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</row>
    <row r="49" s="60" customFormat="1" ht="16" customHeight="1" spans="1:246">
      <c r="A49" s="92"/>
      <c r="B49" s="98" t="s">
        <v>88</v>
      </c>
      <c r="C49" s="99" t="s">
        <v>88</v>
      </c>
      <c r="D49" s="100" t="s">
        <v>41</v>
      </c>
      <c r="E49" s="117"/>
      <c r="F49" s="117"/>
      <c r="G49" s="117"/>
      <c r="H49" s="118"/>
      <c r="I49" s="118"/>
      <c r="J49" s="118"/>
      <c r="K49" s="118"/>
      <c r="L49" s="133">
        <f>L8</f>
        <v>500000</v>
      </c>
      <c r="M49" s="133">
        <f>L49+M8</f>
        <v>1000000</v>
      </c>
      <c r="N49" s="133">
        <f>M49+N8</f>
        <v>2500000</v>
      </c>
      <c r="O49" s="133">
        <f>N49+O8</f>
        <v>4000000</v>
      </c>
      <c r="P49" s="133">
        <f>O49+P8</f>
        <v>6000000</v>
      </c>
      <c r="Q49" s="133">
        <f>P49+Q8</f>
        <v>8000000</v>
      </c>
      <c r="R49" s="133">
        <f t="shared" ref="R49:W49" si="10">Q49+R8-L8</f>
        <v>9500000</v>
      </c>
      <c r="S49" s="133">
        <f t="shared" si="10"/>
        <v>11000000</v>
      </c>
      <c r="T49" s="133">
        <f t="shared" si="10"/>
        <v>11500000</v>
      </c>
      <c r="U49" s="133">
        <f t="shared" si="10"/>
        <v>12000000</v>
      </c>
      <c r="V49" s="133">
        <f t="shared" si="10"/>
        <v>12000000</v>
      </c>
      <c r="W49" s="133">
        <f t="shared" si="10"/>
        <v>12000000</v>
      </c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37"/>
      <c r="DL49" s="137"/>
      <c r="DM49" s="137"/>
      <c r="DN49" s="137"/>
      <c r="DO49" s="137"/>
      <c r="DP49" s="137"/>
      <c r="DQ49" s="137"/>
      <c r="DR49" s="137"/>
      <c r="DS49" s="137"/>
      <c r="DT49" s="137"/>
      <c r="DU49" s="137"/>
      <c r="DV49" s="137"/>
      <c r="DW49" s="137"/>
      <c r="DX49" s="137"/>
      <c r="DY49" s="137"/>
      <c r="DZ49" s="137"/>
      <c r="EA49" s="137"/>
      <c r="EB49" s="137"/>
      <c r="EC49" s="137"/>
      <c r="ED49" s="137"/>
      <c r="EE49" s="137"/>
      <c r="EF49" s="137"/>
      <c r="EG49" s="137"/>
      <c r="EH49" s="137"/>
      <c r="EI49" s="137"/>
      <c r="EJ49" s="137"/>
      <c r="EK49" s="137"/>
      <c r="EL49" s="137"/>
      <c r="EM49" s="137"/>
      <c r="EN49" s="137"/>
      <c r="EO49" s="137"/>
      <c r="EP49" s="137"/>
      <c r="EQ49" s="137"/>
      <c r="ER49" s="137"/>
      <c r="ES49" s="137"/>
      <c r="ET49" s="137"/>
      <c r="EU49" s="137"/>
      <c r="EV49" s="137"/>
      <c r="EW49" s="137"/>
      <c r="EX49" s="137"/>
      <c r="EY49" s="137"/>
      <c r="EZ49" s="137"/>
      <c r="FA49" s="137"/>
      <c r="FB49" s="137"/>
      <c r="FC49" s="137"/>
      <c r="FD49" s="137"/>
      <c r="FE49" s="137"/>
      <c r="FF49" s="137"/>
      <c r="FG49" s="137"/>
      <c r="FH49" s="137"/>
      <c r="FI49" s="137"/>
      <c r="FJ49" s="137"/>
      <c r="FK49" s="137"/>
      <c r="FL49" s="137"/>
      <c r="FM49" s="137"/>
      <c r="FN49" s="137"/>
      <c r="FO49" s="137"/>
      <c r="FP49" s="137"/>
      <c r="FQ49" s="137"/>
      <c r="FR49" s="137"/>
      <c r="FS49" s="137"/>
      <c r="FT49" s="137"/>
      <c r="FU49" s="137"/>
      <c r="FV49" s="137"/>
      <c r="FW49" s="137"/>
      <c r="FX49" s="137"/>
      <c r="FY49" s="137"/>
      <c r="FZ49" s="137"/>
      <c r="GA49" s="137"/>
      <c r="GB49" s="137"/>
      <c r="GC49" s="137"/>
      <c r="GD49" s="137"/>
      <c r="GE49" s="137"/>
      <c r="GF49" s="137"/>
      <c r="GG49" s="137"/>
      <c r="GH49" s="137"/>
      <c r="GI49" s="137"/>
      <c r="GJ49" s="137"/>
      <c r="GK49" s="137"/>
      <c r="GL49" s="137"/>
      <c r="GM49" s="137"/>
      <c r="GN49" s="137"/>
      <c r="GO49" s="137"/>
      <c r="GP49" s="137"/>
      <c r="GQ49" s="137"/>
      <c r="GR49" s="137"/>
      <c r="GS49" s="137"/>
      <c r="GT49" s="137"/>
      <c r="GU49" s="137"/>
      <c r="GV49" s="137"/>
      <c r="GW49" s="137"/>
      <c r="GX49" s="137"/>
      <c r="GY49" s="137"/>
      <c r="GZ49" s="137"/>
      <c r="HA49" s="137"/>
      <c r="HB49" s="137"/>
      <c r="HC49" s="137"/>
      <c r="HD49" s="137"/>
      <c r="HE49" s="137"/>
      <c r="HF49" s="137"/>
      <c r="HG49" s="137"/>
      <c r="HH49" s="137"/>
      <c r="HI49" s="137"/>
      <c r="HJ49" s="137"/>
      <c r="HK49" s="137"/>
      <c r="HL49" s="137"/>
      <c r="HM49" s="137"/>
      <c r="HN49" s="137"/>
      <c r="HO49" s="137"/>
      <c r="HP49" s="137"/>
      <c r="HQ49" s="137"/>
      <c r="HR49" s="137"/>
      <c r="HS49" s="137"/>
      <c r="HT49" s="137"/>
      <c r="HU49" s="137"/>
      <c r="HV49" s="137"/>
      <c r="HW49" s="137"/>
      <c r="HX49" s="137"/>
      <c r="HY49" s="137"/>
      <c r="HZ49" s="137"/>
      <c r="IA49" s="137"/>
      <c r="IB49" s="137"/>
      <c r="IC49" s="137"/>
      <c r="ID49" s="137"/>
      <c r="IE49" s="137"/>
      <c r="IF49" s="137"/>
      <c r="IG49" s="137"/>
      <c r="IH49" s="137"/>
      <c r="II49" s="137"/>
      <c r="IJ49" s="137"/>
      <c r="IK49" s="137"/>
      <c r="IL49" s="137"/>
    </row>
    <row r="50" ht="16" customHeight="1" spans="1:246">
      <c r="A50" s="89"/>
      <c r="B50" s="101"/>
      <c r="C50" s="102"/>
      <c r="D50" s="102"/>
      <c r="E50" s="119"/>
      <c r="F50" s="119"/>
      <c r="G50" s="119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</row>
    <row r="51" s="60" customFormat="1" ht="16" customHeight="1" spans="1:246">
      <c r="A51" s="61"/>
      <c r="B51" s="62" t="s">
        <v>89</v>
      </c>
      <c r="C51" s="12" t="s">
        <v>90</v>
      </c>
      <c r="D51" s="15" t="s">
        <v>41</v>
      </c>
      <c r="E51" s="103"/>
      <c r="F51" s="103"/>
      <c r="G51" s="103"/>
      <c r="H51" s="121"/>
      <c r="I51" s="121"/>
      <c r="J51" s="121"/>
      <c r="K51" s="121"/>
      <c r="L51" s="134">
        <f>L8</f>
        <v>500000</v>
      </c>
      <c r="M51" s="134">
        <f t="shared" ref="M51:W51" si="11">L51+M8</f>
        <v>1000000</v>
      </c>
      <c r="N51" s="134">
        <f t="shared" si="11"/>
        <v>2500000</v>
      </c>
      <c r="O51" s="134">
        <f t="shared" si="11"/>
        <v>4000000</v>
      </c>
      <c r="P51" s="134">
        <f t="shared" si="11"/>
        <v>6000000</v>
      </c>
      <c r="Q51" s="134">
        <f t="shared" si="11"/>
        <v>8000000</v>
      </c>
      <c r="R51" s="134">
        <f t="shared" si="11"/>
        <v>10000000</v>
      </c>
      <c r="S51" s="134">
        <f t="shared" si="11"/>
        <v>12000000</v>
      </c>
      <c r="T51" s="134">
        <f t="shared" si="11"/>
        <v>14000000</v>
      </c>
      <c r="U51" s="134">
        <f t="shared" si="11"/>
        <v>16000000</v>
      </c>
      <c r="V51" s="134">
        <f t="shared" si="11"/>
        <v>18000000</v>
      </c>
      <c r="W51" s="134">
        <f t="shared" si="11"/>
        <v>20000000</v>
      </c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  <c r="FD51" s="137"/>
      <c r="FE51" s="137"/>
      <c r="FF51" s="137"/>
      <c r="FG51" s="137"/>
      <c r="FH51" s="137"/>
      <c r="FI51" s="137"/>
      <c r="FJ51" s="137"/>
      <c r="FK51" s="137"/>
      <c r="FL51" s="137"/>
      <c r="FM51" s="137"/>
      <c r="FN51" s="137"/>
      <c r="FO51" s="137"/>
      <c r="FP51" s="137"/>
      <c r="FQ51" s="137"/>
      <c r="FR51" s="137"/>
      <c r="FS51" s="137"/>
      <c r="FT51" s="137"/>
      <c r="FU51" s="137"/>
      <c r="FV51" s="137"/>
      <c r="FW51" s="137"/>
      <c r="FX51" s="137"/>
      <c r="FY51" s="137"/>
      <c r="FZ51" s="137"/>
      <c r="GA51" s="137"/>
      <c r="GB51" s="137"/>
      <c r="GC51" s="137"/>
      <c r="GD51" s="137"/>
      <c r="GE51" s="137"/>
      <c r="GF51" s="137"/>
      <c r="GG51" s="137"/>
      <c r="GH51" s="137"/>
      <c r="GI51" s="137"/>
      <c r="GJ51" s="137"/>
      <c r="GK51" s="137"/>
      <c r="GL51" s="137"/>
      <c r="GM51" s="137"/>
      <c r="GN51" s="137"/>
      <c r="GO51" s="137"/>
      <c r="GP51" s="137"/>
      <c r="GQ51" s="137"/>
      <c r="GR51" s="137"/>
      <c r="GS51" s="137"/>
      <c r="GT51" s="137"/>
      <c r="GU51" s="137"/>
      <c r="GV51" s="137"/>
      <c r="GW51" s="137"/>
      <c r="GX51" s="137"/>
      <c r="GY51" s="137"/>
      <c r="GZ51" s="137"/>
      <c r="HA51" s="137"/>
      <c r="HB51" s="137"/>
      <c r="HC51" s="137"/>
      <c r="HD51" s="137"/>
      <c r="HE51" s="137"/>
      <c r="HF51" s="137"/>
      <c r="HG51" s="137"/>
      <c r="HH51" s="137"/>
      <c r="HI51" s="137"/>
      <c r="HJ51" s="137"/>
      <c r="HK51" s="137"/>
      <c r="HL51" s="137"/>
      <c r="HM51" s="137"/>
      <c r="HN51" s="137"/>
      <c r="HO51" s="137"/>
      <c r="HP51" s="137"/>
      <c r="HQ51" s="137"/>
      <c r="HR51" s="137"/>
      <c r="HS51" s="137"/>
      <c r="HT51" s="137"/>
      <c r="HU51" s="137"/>
      <c r="HV51" s="137"/>
      <c r="HW51" s="137"/>
      <c r="HX51" s="137"/>
      <c r="HY51" s="137"/>
      <c r="HZ51" s="137"/>
      <c r="IA51" s="137"/>
      <c r="IB51" s="137"/>
      <c r="IC51" s="137"/>
      <c r="ID51" s="137"/>
      <c r="IE51" s="137"/>
      <c r="IF51" s="137"/>
      <c r="IG51" s="137"/>
      <c r="IH51" s="137"/>
      <c r="II51" s="137"/>
      <c r="IJ51" s="137"/>
      <c r="IK51" s="137"/>
      <c r="IL51" s="139"/>
    </row>
    <row r="52" ht="16" customHeight="1" spans="1:246">
      <c r="A52" s="8"/>
      <c r="B52" s="64"/>
      <c r="C52" s="12" t="s">
        <v>91</v>
      </c>
      <c r="D52" s="15" t="s">
        <v>41</v>
      </c>
      <c r="E52" s="19"/>
      <c r="F52" s="19"/>
      <c r="G52" s="19"/>
      <c r="H52" s="122"/>
      <c r="I52" s="122"/>
      <c r="J52" s="122"/>
      <c r="K52" s="122"/>
      <c r="L52" s="122">
        <f>L7</f>
        <v>10</v>
      </c>
      <c r="M52" s="122">
        <f t="shared" ref="M52:W52" si="12">L52+M7</f>
        <v>20</v>
      </c>
      <c r="N52" s="122">
        <f t="shared" si="12"/>
        <v>50</v>
      </c>
      <c r="O52" s="122">
        <f t="shared" si="12"/>
        <v>80</v>
      </c>
      <c r="P52" s="122">
        <f t="shared" si="12"/>
        <v>120</v>
      </c>
      <c r="Q52" s="122">
        <f t="shared" si="12"/>
        <v>160</v>
      </c>
      <c r="R52" s="122">
        <f t="shared" si="12"/>
        <v>200</v>
      </c>
      <c r="S52" s="122">
        <f t="shared" si="12"/>
        <v>240</v>
      </c>
      <c r="T52" s="122">
        <f t="shared" si="12"/>
        <v>280</v>
      </c>
      <c r="U52" s="122">
        <f t="shared" si="12"/>
        <v>320</v>
      </c>
      <c r="V52" s="122">
        <f t="shared" si="12"/>
        <v>360</v>
      </c>
      <c r="W52" s="122">
        <f t="shared" si="12"/>
        <v>400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31"/>
    </row>
    <row r="53" s="60" customFormat="1" ht="16" customHeight="1" spans="1:246">
      <c r="A53" s="61"/>
      <c r="B53" s="65"/>
      <c r="C53" s="12" t="s">
        <v>92</v>
      </c>
      <c r="D53" s="15" t="s">
        <v>41</v>
      </c>
      <c r="E53" s="103"/>
      <c r="F53" s="103"/>
      <c r="G53" s="103"/>
      <c r="H53" s="121"/>
      <c r="I53" s="121"/>
      <c r="J53" s="121"/>
      <c r="K53" s="121"/>
      <c r="L53" s="121">
        <f>L8</f>
        <v>500000</v>
      </c>
      <c r="M53" s="121">
        <f t="shared" ref="M53:W53" si="13">L53+M8</f>
        <v>1000000</v>
      </c>
      <c r="N53" s="121">
        <f t="shared" si="13"/>
        <v>2500000</v>
      </c>
      <c r="O53" s="121">
        <f t="shared" si="13"/>
        <v>4000000</v>
      </c>
      <c r="P53" s="121">
        <f t="shared" si="13"/>
        <v>6000000</v>
      </c>
      <c r="Q53" s="121">
        <f t="shared" si="13"/>
        <v>8000000</v>
      </c>
      <c r="R53" s="121">
        <f t="shared" si="13"/>
        <v>10000000</v>
      </c>
      <c r="S53" s="121">
        <f t="shared" si="13"/>
        <v>12000000</v>
      </c>
      <c r="T53" s="121">
        <f t="shared" si="13"/>
        <v>14000000</v>
      </c>
      <c r="U53" s="121">
        <f t="shared" si="13"/>
        <v>16000000</v>
      </c>
      <c r="V53" s="121">
        <f t="shared" si="13"/>
        <v>18000000</v>
      </c>
      <c r="W53" s="121">
        <f t="shared" si="13"/>
        <v>20000000</v>
      </c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37"/>
      <c r="DL53" s="137"/>
      <c r="DM53" s="137"/>
      <c r="DN53" s="137"/>
      <c r="DO53" s="137"/>
      <c r="DP53" s="137"/>
      <c r="DQ53" s="137"/>
      <c r="DR53" s="137"/>
      <c r="DS53" s="137"/>
      <c r="DT53" s="137"/>
      <c r="DU53" s="137"/>
      <c r="DV53" s="137"/>
      <c r="DW53" s="137"/>
      <c r="DX53" s="137"/>
      <c r="DY53" s="137"/>
      <c r="DZ53" s="137"/>
      <c r="EA53" s="137"/>
      <c r="EB53" s="137"/>
      <c r="EC53" s="137"/>
      <c r="ED53" s="137"/>
      <c r="EE53" s="137"/>
      <c r="EF53" s="137"/>
      <c r="EG53" s="137"/>
      <c r="EH53" s="137"/>
      <c r="EI53" s="137"/>
      <c r="EJ53" s="137"/>
      <c r="EK53" s="137"/>
      <c r="EL53" s="137"/>
      <c r="EM53" s="137"/>
      <c r="EN53" s="137"/>
      <c r="EO53" s="137"/>
      <c r="EP53" s="137"/>
      <c r="EQ53" s="137"/>
      <c r="ER53" s="137"/>
      <c r="ES53" s="137"/>
      <c r="ET53" s="137"/>
      <c r="EU53" s="137"/>
      <c r="EV53" s="137"/>
      <c r="EW53" s="137"/>
      <c r="EX53" s="137"/>
      <c r="EY53" s="137"/>
      <c r="EZ53" s="137"/>
      <c r="FA53" s="137"/>
      <c r="FB53" s="137"/>
      <c r="FC53" s="137"/>
      <c r="FD53" s="137"/>
      <c r="FE53" s="137"/>
      <c r="FF53" s="137"/>
      <c r="FG53" s="137"/>
      <c r="FH53" s="137"/>
      <c r="FI53" s="137"/>
      <c r="FJ53" s="137"/>
      <c r="FK53" s="137"/>
      <c r="FL53" s="137"/>
      <c r="FM53" s="137"/>
      <c r="FN53" s="137"/>
      <c r="FO53" s="137"/>
      <c r="FP53" s="137"/>
      <c r="FQ53" s="137"/>
      <c r="FR53" s="137"/>
      <c r="FS53" s="137"/>
      <c r="FT53" s="137"/>
      <c r="FU53" s="137"/>
      <c r="FV53" s="137"/>
      <c r="FW53" s="137"/>
      <c r="FX53" s="137"/>
      <c r="FY53" s="137"/>
      <c r="FZ53" s="137"/>
      <c r="GA53" s="137"/>
      <c r="GB53" s="137"/>
      <c r="GC53" s="137"/>
      <c r="GD53" s="137"/>
      <c r="GE53" s="137"/>
      <c r="GF53" s="137"/>
      <c r="GG53" s="137"/>
      <c r="GH53" s="137"/>
      <c r="GI53" s="137"/>
      <c r="GJ53" s="137"/>
      <c r="GK53" s="137"/>
      <c r="GL53" s="137"/>
      <c r="GM53" s="137"/>
      <c r="GN53" s="137"/>
      <c r="GO53" s="137"/>
      <c r="GP53" s="137"/>
      <c r="GQ53" s="137"/>
      <c r="GR53" s="137"/>
      <c r="GS53" s="137"/>
      <c r="GT53" s="137"/>
      <c r="GU53" s="137"/>
      <c r="GV53" s="137"/>
      <c r="GW53" s="137"/>
      <c r="GX53" s="137"/>
      <c r="GY53" s="137"/>
      <c r="GZ53" s="137"/>
      <c r="HA53" s="137"/>
      <c r="HB53" s="137"/>
      <c r="HC53" s="137"/>
      <c r="HD53" s="137"/>
      <c r="HE53" s="137"/>
      <c r="HF53" s="137"/>
      <c r="HG53" s="137"/>
      <c r="HH53" s="137"/>
      <c r="HI53" s="137"/>
      <c r="HJ53" s="137"/>
      <c r="HK53" s="137"/>
      <c r="HL53" s="137"/>
      <c r="HM53" s="137"/>
      <c r="HN53" s="137"/>
      <c r="HO53" s="137"/>
      <c r="HP53" s="137"/>
      <c r="HQ53" s="137"/>
      <c r="HR53" s="137"/>
      <c r="HS53" s="137"/>
      <c r="HT53" s="137"/>
      <c r="HU53" s="137"/>
      <c r="HV53" s="137"/>
      <c r="HW53" s="137"/>
      <c r="HX53" s="137"/>
      <c r="HY53" s="137"/>
      <c r="HZ53" s="137"/>
      <c r="IA53" s="137"/>
      <c r="IB53" s="137"/>
      <c r="IC53" s="137"/>
      <c r="ID53" s="137"/>
      <c r="IE53" s="137"/>
      <c r="IF53" s="137"/>
      <c r="IG53" s="137"/>
      <c r="IH53" s="137"/>
      <c r="II53" s="137"/>
      <c r="IJ53" s="137"/>
      <c r="IK53" s="137"/>
      <c r="IL53" s="139"/>
    </row>
    <row r="54" s="60" customFormat="1" ht="16" customHeight="1" spans="1:246">
      <c r="A54" s="61"/>
      <c r="B54" s="62" t="s">
        <v>93</v>
      </c>
      <c r="C54" s="12" t="s">
        <v>14</v>
      </c>
      <c r="D54" s="15" t="s">
        <v>41</v>
      </c>
      <c r="E54" s="103"/>
      <c r="F54" s="103"/>
      <c r="G54" s="103"/>
      <c r="H54" s="121"/>
      <c r="I54" s="121"/>
      <c r="J54" s="121"/>
      <c r="K54" s="121"/>
      <c r="L54" s="121">
        <f>L10</f>
        <v>0</v>
      </c>
      <c r="M54" s="121">
        <f t="shared" ref="M54:W54" si="14">L54+M10</f>
        <v>0</v>
      </c>
      <c r="N54" s="121">
        <f t="shared" si="14"/>
        <v>0</v>
      </c>
      <c r="O54" s="121">
        <f t="shared" si="14"/>
        <v>0</v>
      </c>
      <c r="P54" s="121">
        <f t="shared" si="14"/>
        <v>0</v>
      </c>
      <c r="Q54" s="121">
        <f t="shared" si="14"/>
        <v>0</v>
      </c>
      <c r="R54" s="121">
        <f t="shared" si="14"/>
        <v>0</v>
      </c>
      <c r="S54" s="121">
        <f t="shared" si="14"/>
        <v>0</v>
      </c>
      <c r="T54" s="121">
        <f t="shared" si="14"/>
        <v>0</v>
      </c>
      <c r="U54" s="121">
        <f t="shared" si="14"/>
        <v>0</v>
      </c>
      <c r="V54" s="121">
        <f t="shared" si="14"/>
        <v>0</v>
      </c>
      <c r="W54" s="121">
        <f t="shared" si="14"/>
        <v>0</v>
      </c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37"/>
      <c r="DL54" s="137"/>
      <c r="DM54" s="137"/>
      <c r="DN54" s="137"/>
      <c r="DO54" s="137"/>
      <c r="DP54" s="137"/>
      <c r="DQ54" s="137"/>
      <c r="DR54" s="137"/>
      <c r="DS54" s="137"/>
      <c r="DT54" s="137"/>
      <c r="DU54" s="137"/>
      <c r="DV54" s="137"/>
      <c r="DW54" s="137"/>
      <c r="DX54" s="137"/>
      <c r="DY54" s="137"/>
      <c r="DZ54" s="137"/>
      <c r="EA54" s="137"/>
      <c r="EB54" s="137"/>
      <c r="EC54" s="137"/>
      <c r="ED54" s="137"/>
      <c r="EE54" s="137"/>
      <c r="EF54" s="137"/>
      <c r="EG54" s="137"/>
      <c r="EH54" s="137"/>
      <c r="EI54" s="137"/>
      <c r="EJ54" s="137"/>
      <c r="EK54" s="137"/>
      <c r="EL54" s="137"/>
      <c r="EM54" s="137"/>
      <c r="EN54" s="137"/>
      <c r="EO54" s="137"/>
      <c r="EP54" s="137"/>
      <c r="EQ54" s="137"/>
      <c r="ER54" s="137"/>
      <c r="ES54" s="137"/>
      <c r="ET54" s="137"/>
      <c r="EU54" s="137"/>
      <c r="EV54" s="137"/>
      <c r="EW54" s="137"/>
      <c r="EX54" s="137"/>
      <c r="EY54" s="137"/>
      <c r="EZ54" s="137"/>
      <c r="FA54" s="137"/>
      <c r="FB54" s="137"/>
      <c r="FC54" s="137"/>
      <c r="FD54" s="137"/>
      <c r="FE54" s="137"/>
      <c r="FF54" s="137"/>
      <c r="FG54" s="137"/>
      <c r="FH54" s="137"/>
      <c r="FI54" s="137"/>
      <c r="FJ54" s="137"/>
      <c r="FK54" s="137"/>
      <c r="FL54" s="137"/>
      <c r="FM54" s="137"/>
      <c r="FN54" s="137"/>
      <c r="FO54" s="137"/>
      <c r="FP54" s="137"/>
      <c r="FQ54" s="137"/>
      <c r="FR54" s="137"/>
      <c r="FS54" s="137"/>
      <c r="FT54" s="137"/>
      <c r="FU54" s="137"/>
      <c r="FV54" s="137"/>
      <c r="FW54" s="137"/>
      <c r="FX54" s="137"/>
      <c r="FY54" s="137"/>
      <c r="FZ54" s="137"/>
      <c r="GA54" s="137"/>
      <c r="GB54" s="137"/>
      <c r="GC54" s="137"/>
      <c r="GD54" s="137"/>
      <c r="GE54" s="137"/>
      <c r="GF54" s="137"/>
      <c r="GG54" s="137"/>
      <c r="GH54" s="137"/>
      <c r="GI54" s="137"/>
      <c r="GJ54" s="137"/>
      <c r="GK54" s="137"/>
      <c r="GL54" s="137"/>
      <c r="GM54" s="137"/>
      <c r="GN54" s="137"/>
      <c r="GO54" s="137"/>
      <c r="GP54" s="137"/>
      <c r="GQ54" s="137"/>
      <c r="GR54" s="137"/>
      <c r="GS54" s="137"/>
      <c r="GT54" s="137"/>
      <c r="GU54" s="137"/>
      <c r="GV54" s="137"/>
      <c r="GW54" s="137"/>
      <c r="GX54" s="137"/>
      <c r="GY54" s="137"/>
      <c r="GZ54" s="137"/>
      <c r="HA54" s="137"/>
      <c r="HB54" s="137"/>
      <c r="HC54" s="137"/>
      <c r="HD54" s="137"/>
      <c r="HE54" s="137"/>
      <c r="HF54" s="137"/>
      <c r="HG54" s="137"/>
      <c r="HH54" s="137"/>
      <c r="HI54" s="137"/>
      <c r="HJ54" s="137"/>
      <c r="HK54" s="137"/>
      <c r="HL54" s="137"/>
      <c r="HM54" s="137"/>
      <c r="HN54" s="137"/>
      <c r="HO54" s="137"/>
      <c r="HP54" s="137"/>
      <c r="HQ54" s="137"/>
      <c r="HR54" s="137"/>
      <c r="HS54" s="137"/>
      <c r="HT54" s="137"/>
      <c r="HU54" s="137"/>
      <c r="HV54" s="137"/>
      <c r="HW54" s="137"/>
      <c r="HX54" s="137"/>
      <c r="HY54" s="137"/>
      <c r="HZ54" s="137"/>
      <c r="IA54" s="137"/>
      <c r="IB54" s="137"/>
      <c r="IC54" s="137"/>
      <c r="ID54" s="137"/>
      <c r="IE54" s="137"/>
      <c r="IF54" s="137"/>
      <c r="IG54" s="137"/>
      <c r="IH54" s="137"/>
      <c r="II54" s="137"/>
      <c r="IJ54" s="137"/>
      <c r="IK54" s="137"/>
      <c r="IL54" s="139"/>
    </row>
    <row r="55" s="60" customFormat="1" ht="16" customHeight="1" spans="1:246">
      <c r="A55" s="61"/>
      <c r="B55" s="64"/>
      <c r="C55" s="12" t="s">
        <v>94</v>
      </c>
      <c r="D55" s="15" t="s">
        <v>41</v>
      </c>
      <c r="E55" s="103"/>
      <c r="F55" s="103"/>
      <c r="G55" s="103"/>
      <c r="H55" s="121"/>
      <c r="I55" s="121"/>
      <c r="J55" s="121"/>
      <c r="K55" s="121"/>
      <c r="L55" s="121">
        <v>0</v>
      </c>
      <c r="M55" s="121">
        <v>0</v>
      </c>
      <c r="N55" s="121">
        <v>0</v>
      </c>
      <c r="O55" s="121">
        <v>0</v>
      </c>
      <c r="P55" s="121">
        <v>0</v>
      </c>
      <c r="Q55" s="121">
        <v>0</v>
      </c>
      <c r="R55" s="121">
        <v>0</v>
      </c>
      <c r="S55" s="121">
        <v>0</v>
      </c>
      <c r="T55" s="121">
        <v>0</v>
      </c>
      <c r="U55" s="121">
        <v>0</v>
      </c>
      <c r="V55" s="121">
        <v>0</v>
      </c>
      <c r="W55" s="121">
        <v>0</v>
      </c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37"/>
      <c r="DL55" s="137"/>
      <c r="DM55" s="137"/>
      <c r="DN55" s="137"/>
      <c r="DO55" s="137"/>
      <c r="DP55" s="137"/>
      <c r="DQ55" s="137"/>
      <c r="DR55" s="137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/>
      <c r="ED55" s="137"/>
      <c r="EE55" s="137"/>
      <c r="EF55" s="137"/>
      <c r="EG55" s="137"/>
      <c r="EH55" s="137"/>
      <c r="EI55" s="137"/>
      <c r="EJ55" s="137"/>
      <c r="EK55" s="137"/>
      <c r="EL55" s="137"/>
      <c r="EM55" s="137"/>
      <c r="EN55" s="137"/>
      <c r="EO55" s="137"/>
      <c r="EP55" s="137"/>
      <c r="EQ55" s="137"/>
      <c r="ER55" s="137"/>
      <c r="ES55" s="137"/>
      <c r="ET55" s="137"/>
      <c r="EU55" s="137"/>
      <c r="EV55" s="137"/>
      <c r="EW55" s="137"/>
      <c r="EX55" s="137"/>
      <c r="EY55" s="137"/>
      <c r="EZ55" s="137"/>
      <c r="FA55" s="137"/>
      <c r="FB55" s="137"/>
      <c r="FC55" s="137"/>
      <c r="FD55" s="137"/>
      <c r="FE55" s="137"/>
      <c r="FF55" s="137"/>
      <c r="FG55" s="137"/>
      <c r="FH55" s="137"/>
      <c r="FI55" s="137"/>
      <c r="FJ55" s="137"/>
      <c r="FK55" s="137"/>
      <c r="FL55" s="137"/>
      <c r="FM55" s="137"/>
      <c r="FN55" s="137"/>
      <c r="FO55" s="137"/>
      <c r="FP55" s="137"/>
      <c r="FQ55" s="137"/>
      <c r="FR55" s="137"/>
      <c r="FS55" s="137"/>
      <c r="FT55" s="137"/>
      <c r="FU55" s="137"/>
      <c r="FV55" s="137"/>
      <c r="FW55" s="137"/>
      <c r="FX55" s="137"/>
      <c r="FY55" s="137"/>
      <c r="FZ55" s="137"/>
      <c r="GA55" s="137"/>
      <c r="GB55" s="137"/>
      <c r="GC55" s="137"/>
      <c r="GD55" s="137"/>
      <c r="GE55" s="137"/>
      <c r="GF55" s="137"/>
      <c r="GG55" s="137"/>
      <c r="GH55" s="137"/>
      <c r="GI55" s="137"/>
      <c r="GJ55" s="137"/>
      <c r="GK55" s="137"/>
      <c r="GL55" s="137"/>
      <c r="GM55" s="137"/>
      <c r="GN55" s="137"/>
      <c r="GO55" s="137"/>
      <c r="GP55" s="137"/>
      <c r="GQ55" s="137"/>
      <c r="GR55" s="137"/>
      <c r="GS55" s="137"/>
      <c r="GT55" s="137"/>
      <c r="GU55" s="137"/>
      <c r="GV55" s="137"/>
      <c r="GW55" s="137"/>
      <c r="GX55" s="137"/>
      <c r="GY55" s="137"/>
      <c r="GZ55" s="137"/>
      <c r="HA55" s="137"/>
      <c r="HB55" s="137"/>
      <c r="HC55" s="137"/>
      <c r="HD55" s="137"/>
      <c r="HE55" s="137"/>
      <c r="HF55" s="137"/>
      <c r="HG55" s="137"/>
      <c r="HH55" s="137"/>
      <c r="HI55" s="137"/>
      <c r="HJ55" s="137"/>
      <c r="HK55" s="137"/>
      <c r="HL55" s="137"/>
      <c r="HM55" s="137"/>
      <c r="HN55" s="137"/>
      <c r="HO55" s="137"/>
      <c r="HP55" s="137"/>
      <c r="HQ55" s="137"/>
      <c r="HR55" s="137"/>
      <c r="HS55" s="137"/>
      <c r="HT55" s="137"/>
      <c r="HU55" s="137"/>
      <c r="HV55" s="137"/>
      <c r="HW55" s="137"/>
      <c r="HX55" s="137"/>
      <c r="HY55" s="137"/>
      <c r="HZ55" s="137"/>
      <c r="IA55" s="137"/>
      <c r="IB55" s="137"/>
      <c r="IC55" s="137"/>
      <c r="ID55" s="137"/>
      <c r="IE55" s="137"/>
      <c r="IF55" s="137"/>
      <c r="IG55" s="137"/>
      <c r="IH55" s="137"/>
      <c r="II55" s="137"/>
      <c r="IJ55" s="137"/>
      <c r="IK55" s="137"/>
      <c r="IL55" s="139"/>
    </row>
    <row r="56" s="60" customFormat="1" ht="16" customHeight="1" spans="1:246">
      <c r="A56" s="61"/>
      <c r="B56" s="64"/>
      <c r="C56" s="12" t="s">
        <v>95</v>
      </c>
      <c r="D56" s="15" t="s">
        <v>41</v>
      </c>
      <c r="E56" s="103"/>
      <c r="F56" s="103"/>
      <c r="G56" s="103"/>
      <c r="H56" s="121"/>
      <c r="I56" s="121"/>
      <c r="J56" s="121"/>
      <c r="K56" s="121"/>
      <c r="L56" s="121">
        <f>L17</f>
        <v>0</v>
      </c>
      <c r="M56" s="121">
        <f t="shared" ref="M56:W56" si="15">L56+M17</f>
        <v>0</v>
      </c>
      <c r="N56" s="121">
        <f t="shared" si="15"/>
        <v>100</v>
      </c>
      <c r="O56" s="121">
        <f t="shared" si="15"/>
        <v>200</v>
      </c>
      <c r="P56" s="121">
        <f t="shared" si="15"/>
        <v>300</v>
      </c>
      <c r="Q56" s="121">
        <f t="shared" si="15"/>
        <v>500</v>
      </c>
      <c r="R56" s="121">
        <f t="shared" si="15"/>
        <v>700</v>
      </c>
      <c r="S56" s="121">
        <f t="shared" si="15"/>
        <v>900</v>
      </c>
      <c r="T56" s="121">
        <f t="shared" si="15"/>
        <v>1100</v>
      </c>
      <c r="U56" s="121">
        <f t="shared" si="15"/>
        <v>1400</v>
      </c>
      <c r="V56" s="121">
        <f t="shared" si="15"/>
        <v>1700</v>
      </c>
      <c r="W56" s="121">
        <f t="shared" si="15"/>
        <v>2000</v>
      </c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37"/>
      <c r="DL56" s="137"/>
      <c r="DM56" s="137"/>
      <c r="DN56" s="137"/>
      <c r="DO56" s="137"/>
      <c r="DP56" s="137"/>
      <c r="DQ56" s="137"/>
      <c r="DR56" s="137"/>
      <c r="DS56" s="137"/>
      <c r="DT56" s="137"/>
      <c r="DU56" s="137"/>
      <c r="DV56" s="137"/>
      <c r="DW56" s="137"/>
      <c r="DX56" s="137"/>
      <c r="DY56" s="137"/>
      <c r="DZ56" s="137"/>
      <c r="EA56" s="137"/>
      <c r="EB56" s="137"/>
      <c r="EC56" s="137"/>
      <c r="ED56" s="137"/>
      <c r="EE56" s="137"/>
      <c r="EF56" s="137"/>
      <c r="EG56" s="137"/>
      <c r="EH56" s="137"/>
      <c r="EI56" s="137"/>
      <c r="EJ56" s="137"/>
      <c r="EK56" s="137"/>
      <c r="EL56" s="137"/>
      <c r="EM56" s="137"/>
      <c r="EN56" s="137"/>
      <c r="EO56" s="137"/>
      <c r="EP56" s="137"/>
      <c r="EQ56" s="137"/>
      <c r="ER56" s="137"/>
      <c r="ES56" s="137"/>
      <c r="ET56" s="137"/>
      <c r="EU56" s="137"/>
      <c r="EV56" s="137"/>
      <c r="EW56" s="137"/>
      <c r="EX56" s="137"/>
      <c r="EY56" s="137"/>
      <c r="EZ56" s="137"/>
      <c r="FA56" s="137"/>
      <c r="FB56" s="137"/>
      <c r="FC56" s="137"/>
      <c r="FD56" s="137"/>
      <c r="FE56" s="137"/>
      <c r="FF56" s="137"/>
      <c r="FG56" s="137"/>
      <c r="FH56" s="137"/>
      <c r="FI56" s="137"/>
      <c r="FJ56" s="137"/>
      <c r="FK56" s="137"/>
      <c r="FL56" s="137"/>
      <c r="FM56" s="137"/>
      <c r="FN56" s="137"/>
      <c r="FO56" s="137"/>
      <c r="FP56" s="137"/>
      <c r="FQ56" s="137"/>
      <c r="FR56" s="137"/>
      <c r="FS56" s="137"/>
      <c r="FT56" s="137"/>
      <c r="FU56" s="137"/>
      <c r="FV56" s="137"/>
      <c r="FW56" s="137"/>
      <c r="FX56" s="137"/>
      <c r="FY56" s="137"/>
      <c r="FZ56" s="137"/>
      <c r="GA56" s="137"/>
      <c r="GB56" s="137"/>
      <c r="GC56" s="137"/>
      <c r="GD56" s="137"/>
      <c r="GE56" s="137"/>
      <c r="GF56" s="137"/>
      <c r="GG56" s="137"/>
      <c r="GH56" s="137"/>
      <c r="GI56" s="137"/>
      <c r="GJ56" s="137"/>
      <c r="GK56" s="137"/>
      <c r="GL56" s="137"/>
      <c r="GM56" s="137"/>
      <c r="GN56" s="137"/>
      <c r="GO56" s="137"/>
      <c r="GP56" s="137"/>
      <c r="GQ56" s="137"/>
      <c r="GR56" s="137"/>
      <c r="GS56" s="137"/>
      <c r="GT56" s="137"/>
      <c r="GU56" s="137"/>
      <c r="GV56" s="137"/>
      <c r="GW56" s="137"/>
      <c r="GX56" s="137"/>
      <c r="GY56" s="137"/>
      <c r="GZ56" s="137"/>
      <c r="HA56" s="137"/>
      <c r="HB56" s="137"/>
      <c r="HC56" s="137"/>
      <c r="HD56" s="137"/>
      <c r="HE56" s="137"/>
      <c r="HF56" s="137"/>
      <c r="HG56" s="137"/>
      <c r="HH56" s="137"/>
      <c r="HI56" s="137"/>
      <c r="HJ56" s="137"/>
      <c r="HK56" s="137"/>
      <c r="HL56" s="137"/>
      <c r="HM56" s="137"/>
      <c r="HN56" s="137"/>
      <c r="HO56" s="137"/>
      <c r="HP56" s="137"/>
      <c r="HQ56" s="137"/>
      <c r="HR56" s="137"/>
      <c r="HS56" s="137"/>
      <c r="HT56" s="137"/>
      <c r="HU56" s="137"/>
      <c r="HV56" s="137"/>
      <c r="HW56" s="137"/>
      <c r="HX56" s="137"/>
      <c r="HY56" s="137"/>
      <c r="HZ56" s="137"/>
      <c r="IA56" s="137"/>
      <c r="IB56" s="137"/>
      <c r="IC56" s="137"/>
      <c r="ID56" s="137"/>
      <c r="IE56" s="137"/>
      <c r="IF56" s="137"/>
      <c r="IG56" s="137"/>
      <c r="IH56" s="137"/>
      <c r="II56" s="137"/>
      <c r="IJ56" s="137"/>
      <c r="IK56" s="137"/>
      <c r="IL56" s="139"/>
    </row>
    <row r="57" s="60" customFormat="1" ht="16" customHeight="1" spans="1:246">
      <c r="A57" s="61"/>
      <c r="B57" s="64"/>
      <c r="C57" s="12" t="s">
        <v>96</v>
      </c>
      <c r="D57" s="15" t="s">
        <v>41</v>
      </c>
      <c r="E57" s="103"/>
      <c r="F57" s="103"/>
      <c r="G57" s="103"/>
      <c r="H57" s="121"/>
      <c r="I57" s="121"/>
      <c r="J57" s="121"/>
      <c r="K57" s="121"/>
      <c r="L57" s="121">
        <f>SUM(L54:L56)</f>
        <v>0</v>
      </c>
      <c r="M57" s="121">
        <f>SUM(M54:M56)</f>
        <v>0</v>
      </c>
      <c r="N57" s="121">
        <f>SUM(N54:N56)</f>
        <v>100</v>
      </c>
      <c r="O57" s="121">
        <f t="shared" ref="O57:W57" si="16">SUM(O54:O56)</f>
        <v>200</v>
      </c>
      <c r="P57" s="121">
        <f t="shared" si="16"/>
        <v>300</v>
      </c>
      <c r="Q57" s="121">
        <f t="shared" si="16"/>
        <v>500</v>
      </c>
      <c r="R57" s="121">
        <f t="shared" si="16"/>
        <v>700</v>
      </c>
      <c r="S57" s="121">
        <f t="shared" si="16"/>
        <v>900</v>
      </c>
      <c r="T57" s="121">
        <f t="shared" si="16"/>
        <v>1100</v>
      </c>
      <c r="U57" s="121">
        <f t="shared" si="16"/>
        <v>1400</v>
      </c>
      <c r="V57" s="121">
        <f t="shared" si="16"/>
        <v>1700</v>
      </c>
      <c r="W57" s="121">
        <f t="shared" si="16"/>
        <v>2000</v>
      </c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37"/>
      <c r="DL57" s="137"/>
      <c r="DM57" s="137"/>
      <c r="DN57" s="137"/>
      <c r="DO57" s="137"/>
      <c r="DP57" s="137"/>
      <c r="DQ57" s="137"/>
      <c r="DR57" s="137"/>
      <c r="DS57" s="137"/>
      <c r="DT57" s="137"/>
      <c r="DU57" s="137"/>
      <c r="DV57" s="137"/>
      <c r="DW57" s="137"/>
      <c r="DX57" s="137"/>
      <c r="DY57" s="137"/>
      <c r="DZ57" s="137"/>
      <c r="EA57" s="137"/>
      <c r="EB57" s="137"/>
      <c r="EC57" s="137"/>
      <c r="ED57" s="137"/>
      <c r="EE57" s="137"/>
      <c r="EF57" s="137"/>
      <c r="EG57" s="137"/>
      <c r="EH57" s="137"/>
      <c r="EI57" s="137"/>
      <c r="EJ57" s="137"/>
      <c r="EK57" s="137"/>
      <c r="EL57" s="137"/>
      <c r="EM57" s="137"/>
      <c r="EN57" s="137"/>
      <c r="EO57" s="137"/>
      <c r="EP57" s="137"/>
      <c r="EQ57" s="137"/>
      <c r="ER57" s="137"/>
      <c r="ES57" s="137"/>
      <c r="ET57" s="137"/>
      <c r="EU57" s="137"/>
      <c r="EV57" s="137"/>
      <c r="EW57" s="137"/>
      <c r="EX57" s="137"/>
      <c r="EY57" s="137"/>
      <c r="EZ57" s="137"/>
      <c r="FA57" s="137"/>
      <c r="FB57" s="137"/>
      <c r="FC57" s="137"/>
      <c r="FD57" s="137"/>
      <c r="FE57" s="137"/>
      <c r="FF57" s="137"/>
      <c r="FG57" s="137"/>
      <c r="FH57" s="137"/>
      <c r="FI57" s="137"/>
      <c r="FJ57" s="137"/>
      <c r="FK57" s="137"/>
      <c r="FL57" s="137"/>
      <c r="FM57" s="137"/>
      <c r="FN57" s="137"/>
      <c r="FO57" s="137"/>
      <c r="FP57" s="137"/>
      <c r="FQ57" s="137"/>
      <c r="FR57" s="137"/>
      <c r="FS57" s="137"/>
      <c r="FT57" s="137"/>
      <c r="FU57" s="137"/>
      <c r="FV57" s="137"/>
      <c r="FW57" s="137"/>
      <c r="FX57" s="137"/>
      <c r="FY57" s="137"/>
      <c r="FZ57" s="137"/>
      <c r="GA57" s="137"/>
      <c r="GB57" s="137"/>
      <c r="GC57" s="137"/>
      <c r="GD57" s="137"/>
      <c r="GE57" s="137"/>
      <c r="GF57" s="137"/>
      <c r="GG57" s="137"/>
      <c r="GH57" s="137"/>
      <c r="GI57" s="137"/>
      <c r="GJ57" s="137"/>
      <c r="GK57" s="137"/>
      <c r="GL57" s="137"/>
      <c r="GM57" s="137"/>
      <c r="GN57" s="137"/>
      <c r="GO57" s="137"/>
      <c r="GP57" s="137"/>
      <c r="GQ57" s="137"/>
      <c r="GR57" s="137"/>
      <c r="GS57" s="137"/>
      <c r="GT57" s="137"/>
      <c r="GU57" s="137"/>
      <c r="GV57" s="137"/>
      <c r="GW57" s="137"/>
      <c r="GX57" s="137"/>
      <c r="GY57" s="137"/>
      <c r="GZ57" s="137"/>
      <c r="HA57" s="137"/>
      <c r="HB57" s="137"/>
      <c r="HC57" s="137"/>
      <c r="HD57" s="137"/>
      <c r="HE57" s="137"/>
      <c r="HF57" s="137"/>
      <c r="HG57" s="137"/>
      <c r="HH57" s="137"/>
      <c r="HI57" s="137"/>
      <c r="HJ57" s="137"/>
      <c r="HK57" s="137"/>
      <c r="HL57" s="137"/>
      <c r="HM57" s="137"/>
      <c r="HN57" s="137"/>
      <c r="HO57" s="137"/>
      <c r="HP57" s="137"/>
      <c r="HQ57" s="137"/>
      <c r="HR57" s="137"/>
      <c r="HS57" s="137"/>
      <c r="HT57" s="137"/>
      <c r="HU57" s="137"/>
      <c r="HV57" s="137"/>
      <c r="HW57" s="137"/>
      <c r="HX57" s="137"/>
      <c r="HY57" s="137"/>
      <c r="HZ57" s="137"/>
      <c r="IA57" s="137"/>
      <c r="IB57" s="137"/>
      <c r="IC57" s="137"/>
      <c r="ID57" s="137"/>
      <c r="IE57" s="137"/>
      <c r="IF57" s="137"/>
      <c r="IG57" s="137"/>
      <c r="IH57" s="137"/>
      <c r="II57" s="137"/>
      <c r="IJ57" s="137"/>
      <c r="IK57" s="137"/>
      <c r="IL57" s="139"/>
    </row>
    <row r="58" ht="16" customHeight="1" spans="1:246">
      <c r="A58" s="8"/>
      <c r="B58" s="65"/>
      <c r="C58" s="12" t="s">
        <v>97</v>
      </c>
      <c r="D58" s="15" t="s">
        <v>41</v>
      </c>
      <c r="E58" s="19"/>
      <c r="F58" s="19"/>
      <c r="G58" s="19"/>
      <c r="H58" s="19"/>
      <c r="I58" s="19"/>
      <c r="J58" s="135"/>
      <c r="K58" s="135"/>
      <c r="L58" s="135">
        <f>L57/L53</f>
        <v>0</v>
      </c>
      <c r="M58" s="135">
        <f>M57/M53</f>
        <v>0</v>
      </c>
      <c r="N58" s="135">
        <f>N57/N53</f>
        <v>4e-5</v>
      </c>
      <c r="O58" s="135">
        <f t="shared" ref="O58:W58" si="17">O57/O53</f>
        <v>5e-5</v>
      </c>
      <c r="P58" s="135">
        <f t="shared" si="17"/>
        <v>5e-5</v>
      </c>
      <c r="Q58" s="135">
        <f t="shared" si="17"/>
        <v>6.25e-5</v>
      </c>
      <c r="R58" s="135">
        <f t="shared" si="17"/>
        <v>7e-5</v>
      </c>
      <c r="S58" s="135">
        <f t="shared" si="17"/>
        <v>7.5e-5</v>
      </c>
      <c r="T58" s="135">
        <f t="shared" si="17"/>
        <v>7.85714285714286e-5</v>
      </c>
      <c r="U58" s="135">
        <f t="shared" si="17"/>
        <v>8.75e-5</v>
      </c>
      <c r="V58" s="135">
        <f t="shared" si="17"/>
        <v>9.44444444444444e-5</v>
      </c>
      <c r="W58" s="135">
        <f t="shared" si="17"/>
        <v>0.0001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31"/>
    </row>
    <row r="59" ht="16" customHeight="1" spans="1:246">
      <c r="A59" s="8"/>
      <c r="B59" s="62" t="s">
        <v>98</v>
      </c>
      <c r="C59" s="12" t="s">
        <v>99</v>
      </c>
      <c r="D59" s="14" t="s">
        <v>41</v>
      </c>
      <c r="E59" s="106">
        <v>0</v>
      </c>
      <c r="F59" s="106"/>
      <c r="G59" s="106"/>
      <c r="H59" s="108"/>
      <c r="I59" s="108"/>
      <c r="J59" s="108"/>
      <c r="K59" s="108"/>
      <c r="L59" s="108">
        <v>0</v>
      </c>
      <c r="M59" s="108">
        <f t="shared" ref="M59:W59" si="18">L59+M20</f>
        <v>0</v>
      </c>
      <c r="N59" s="108">
        <f t="shared" si="18"/>
        <v>0</v>
      </c>
      <c r="O59" s="108">
        <f t="shared" si="18"/>
        <v>0</v>
      </c>
      <c r="P59" s="108">
        <f t="shared" si="18"/>
        <v>0</v>
      </c>
      <c r="Q59" s="108">
        <f t="shared" si="18"/>
        <v>0</v>
      </c>
      <c r="R59" s="108">
        <f t="shared" si="18"/>
        <v>0</v>
      </c>
      <c r="S59" s="108">
        <f t="shared" si="18"/>
        <v>0</v>
      </c>
      <c r="T59" s="108">
        <f t="shared" si="18"/>
        <v>0</v>
      </c>
      <c r="U59" s="108">
        <f t="shared" si="18"/>
        <v>0</v>
      </c>
      <c r="V59" s="108">
        <f t="shared" si="18"/>
        <v>0</v>
      </c>
      <c r="W59" s="108">
        <f t="shared" si="18"/>
        <v>0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31"/>
    </row>
    <row r="60" ht="16" customHeight="1" spans="1:246">
      <c r="A60" s="8"/>
      <c r="B60" s="64"/>
      <c r="C60" s="12" t="s">
        <v>100</v>
      </c>
      <c r="D60" s="14" t="s">
        <v>41</v>
      </c>
      <c r="E60" s="106">
        <v>0</v>
      </c>
      <c r="F60" s="106"/>
      <c r="G60" s="106"/>
      <c r="H60" s="108"/>
      <c r="I60" s="108"/>
      <c r="J60" s="108"/>
      <c r="K60" s="108"/>
      <c r="L60" s="108">
        <v>0</v>
      </c>
      <c r="M60" s="1">
        <f t="shared" ref="M60:W60" si="19">L60+M21</f>
        <v>0</v>
      </c>
      <c r="N60" s="1">
        <f t="shared" si="19"/>
        <v>0</v>
      </c>
      <c r="O60" s="1">
        <f t="shared" si="19"/>
        <v>200</v>
      </c>
      <c r="P60" s="1">
        <f t="shared" si="19"/>
        <v>400</v>
      </c>
      <c r="Q60" s="1">
        <f t="shared" si="19"/>
        <v>600</v>
      </c>
      <c r="R60" s="1">
        <f t="shared" si="19"/>
        <v>800</v>
      </c>
      <c r="S60" s="1">
        <f t="shared" si="19"/>
        <v>1300</v>
      </c>
      <c r="T60" s="1">
        <f t="shared" si="19"/>
        <v>1800</v>
      </c>
      <c r="U60" s="1">
        <f t="shared" si="19"/>
        <v>2300</v>
      </c>
      <c r="V60" s="1">
        <f t="shared" si="19"/>
        <v>2800</v>
      </c>
      <c r="W60" s="1">
        <f t="shared" si="19"/>
        <v>3300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31"/>
    </row>
    <row r="61" ht="16" customHeight="1" spans="1:246">
      <c r="A61" s="8"/>
      <c r="B61" s="64"/>
      <c r="C61" s="12" t="s">
        <v>101</v>
      </c>
      <c r="D61" s="14" t="s">
        <v>41</v>
      </c>
      <c r="E61" s="106">
        <v>0</v>
      </c>
      <c r="F61" s="106"/>
      <c r="G61" s="106"/>
      <c r="H61" s="106"/>
      <c r="I61" s="106"/>
      <c r="J61" s="108"/>
      <c r="K61" s="108"/>
      <c r="L61" s="108">
        <f>L52*5</f>
        <v>50</v>
      </c>
      <c r="M61" s="108">
        <f t="shared" ref="M61:W61" si="20">L61+M22</f>
        <v>100</v>
      </c>
      <c r="N61" s="108">
        <f t="shared" si="20"/>
        <v>250</v>
      </c>
      <c r="O61" s="108">
        <f t="shared" si="20"/>
        <v>400</v>
      </c>
      <c r="P61" s="108">
        <f t="shared" si="20"/>
        <v>600</v>
      </c>
      <c r="Q61" s="108">
        <f t="shared" si="20"/>
        <v>800</v>
      </c>
      <c r="R61" s="108">
        <f t="shared" si="20"/>
        <v>1000</v>
      </c>
      <c r="S61" s="108">
        <f t="shared" si="20"/>
        <v>1200</v>
      </c>
      <c r="T61" s="108">
        <f t="shared" si="20"/>
        <v>1400</v>
      </c>
      <c r="U61" s="108">
        <f t="shared" si="20"/>
        <v>1600</v>
      </c>
      <c r="V61" s="108">
        <f t="shared" si="20"/>
        <v>1800</v>
      </c>
      <c r="W61" s="108">
        <f t="shared" si="20"/>
        <v>2000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31"/>
    </row>
    <row r="62" ht="16" customHeight="1" spans="1:246">
      <c r="A62" s="8"/>
      <c r="B62" s="64"/>
      <c r="C62" s="12" t="s">
        <v>102</v>
      </c>
      <c r="D62" s="14" t="s">
        <v>41</v>
      </c>
      <c r="E62" s="106">
        <v>0</v>
      </c>
      <c r="F62" s="106"/>
      <c r="G62" s="106"/>
      <c r="H62" s="108"/>
      <c r="I62" s="108"/>
      <c r="J62" s="108"/>
      <c r="K62" s="108"/>
      <c r="L62" s="108">
        <v>0</v>
      </c>
      <c r="M62" s="108">
        <f t="shared" ref="M62:W62" si="21">L62+M23</f>
        <v>0</v>
      </c>
      <c r="N62" s="108">
        <f t="shared" si="21"/>
        <v>0</v>
      </c>
      <c r="O62" s="108">
        <f t="shared" si="21"/>
        <v>0</v>
      </c>
      <c r="P62" s="108">
        <f t="shared" si="21"/>
        <v>0</v>
      </c>
      <c r="Q62" s="108">
        <f t="shared" si="21"/>
        <v>0</v>
      </c>
      <c r="R62" s="108">
        <f t="shared" si="21"/>
        <v>0</v>
      </c>
      <c r="S62" s="108">
        <f t="shared" si="21"/>
        <v>0</v>
      </c>
      <c r="T62" s="108">
        <f t="shared" si="21"/>
        <v>0</v>
      </c>
      <c r="U62" s="108">
        <f t="shared" si="21"/>
        <v>0</v>
      </c>
      <c r="V62" s="108">
        <f t="shared" si="21"/>
        <v>0</v>
      </c>
      <c r="W62" s="108">
        <f t="shared" si="21"/>
        <v>0</v>
      </c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31"/>
    </row>
    <row r="63" ht="16" customHeight="1" spans="1:246">
      <c r="A63" s="8"/>
      <c r="B63" s="64"/>
      <c r="C63" s="12" t="s">
        <v>103</v>
      </c>
      <c r="D63" s="14" t="s">
        <v>41</v>
      </c>
      <c r="E63" s="106">
        <v>0</v>
      </c>
      <c r="F63" s="106"/>
      <c r="G63" s="106"/>
      <c r="H63" s="108"/>
      <c r="I63" s="108"/>
      <c r="J63" s="108"/>
      <c r="K63" s="108"/>
      <c r="L63" s="108">
        <v>0</v>
      </c>
      <c r="M63" s="108">
        <f t="shared" ref="M63:W63" si="22">L63+M24</f>
        <v>0</v>
      </c>
      <c r="N63" s="108">
        <f t="shared" si="22"/>
        <v>1000</v>
      </c>
      <c r="O63" s="108">
        <f t="shared" si="22"/>
        <v>2000</v>
      </c>
      <c r="P63" s="108">
        <f t="shared" si="22"/>
        <v>3000</v>
      </c>
      <c r="Q63" s="108">
        <f t="shared" si="22"/>
        <v>4000</v>
      </c>
      <c r="R63" s="108">
        <f t="shared" si="22"/>
        <v>5000</v>
      </c>
      <c r="S63" s="108">
        <f t="shared" si="22"/>
        <v>6000</v>
      </c>
      <c r="T63" s="108">
        <f t="shared" si="22"/>
        <v>7000</v>
      </c>
      <c r="U63" s="108">
        <f t="shared" si="22"/>
        <v>8000</v>
      </c>
      <c r="V63" s="108">
        <f t="shared" si="22"/>
        <v>9000</v>
      </c>
      <c r="W63" s="108">
        <f t="shared" si="22"/>
        <v>10000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31"/>
    </row>
    <row r="64" ht="16" customHeight="1" spans="1:246">
      <c r="A64" s="8"/>
      <c r="B64" s="64"/>
      <c r="C64" s="12" t="s">
        <v>104</v>
      </c>
      <c r="D64" s="14" t="s">
        <v>41</v>
      </c>
      <c r="E64" s="106">
        <v>0</v>
      </c>
      <c r="F64" s="106"/>
      <c r="G64" s="106"/>
      <c r="H64" s="108"/>
      <c r="I64" s="108"/>
      <c r="J64" s="108"/>
      <c r="K64" s="108"/>
      <c r="L64" s="108">
        <v>0</v>
      </c>
      <c r="M64" s="108">
        <f t="shared" ref="M64:W64" si="23">L64+M26</f>
        <v>20000</v>
      </c>
      <c r="N64" s="108">
        <f t="shared" si="23"/>
        <v>40000</v>
      </c>
      <c r="O64" s="108">
        <f t="shared" si="23"/>
        <v>60000</v>
      </c>
      <c r="P64" s="108">
        <f t="shared" si="23"/>
        <v>80000</v>
      </c>
      <c r="Q64" s="108">
        <f t="shared" si="23"/>
        <v>100000</v>
      </c>
      <c r="R64" s="108">
        <f t="shared" si="23"/>
        <v>120000</v>
      </c>
      <c r="S64" s="108">
        <f t="shared" si="23"/>
        <v>140000</v>
      </c>
      <c r="T64" s="108">
        <f t="shared" si="23"/>
        <v>160000</v>
      </c>
      <c r="U64" s="108">
        <f t="shared" si="23"/>
        <v>180000</v>
      </c>
      <c r="V64" s="108">
        <f t="shared" si="23"/>
        <v>200000</v>
      </c>
      <c r="W64" s="108">
        <f t="shared" si="23"/>
        <v>220000</v>
      </c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31"/>
    </row>
    <row r="65" ht="16" customHeight="1" spans="1:246">
      <c r="A65" s="8"/>
      <c r="B65" s="64"/>
      <c r="C65" s="12" t="s">
        <v>105</v>
      </c>
      <c r="D65" s="14" t="s">
        <v>41</v>
      </c>
      <c r="E65" s="108">
        <v>0</v>
      </c>
      <c r="F65" s="108"/>
      <c r="G65" s="108"/>
      <c r="H65" s="108"/>
      <c r="I65" s="108"/>
      <c r="J65" s="108"/>
      <c r="K65" s="108"/>
      <c r="L65" s="108">
        <v>0</v>
      </c>
      <c r="M65" s="108">
        <f t="shared" ref="M65:W65" si="24">L65+M27</f>
        <v>0</v>
      </c>
      <c r="N65" s="108">
        <f t="shared" si="24"/>
        <v>0</v>
      </c>
      <c r="O65" s="108">
        <f t="shared" si="24"/>
        <v>0</v>
      </c>
      <c r="P65" s="108">
        <f t="shared" si="24"/>
        <v>0</v>
      </c>
      <c r="Q65" s="108">
        <f t="shared" si="24"/>
        <v>0</v>
      </c>
      <c r="R65" s="108">
        <f t="shared" si="24"/>
        <v>0</v>
      </c>
      <c r="S65" s="108">
        <f t="shared" si="24"/>
        <v>0</v>
      </c>
      <c r="T65" s="108">
        <f t="shared" si="24"/>
        <v>0</v>
      </c>
      <c r="U65" s="108">
        <f t="shared" si="24"/>
        <v>0</v>
      </c>
      <c r="V65" s="108">
        <f t="shared" si="24"/>
        <v>0</v>
      </c>
      <c r="W65" s="108">
        <f t="shared" si="24"/>
        <v>0</v>
      </c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31"/>
    </row>
    <row r="66" ht="16" customHeight="1" spans="1:246">
      <c r="A66" s="8"/>
      <c r="B66" s="64"/>
      <c r="C66" s="12" t="s">
        <v>96</v>
      </c>
      <c r="D66" s="14" t="s">
        <v>41</v>
      </c>
      <c r="E66" s="108">
        <v>0</v>
      </c>
      <c r="F66" s="108"/>
      <c r="G66" s="108"/>
      <c r="H66" s="108"/>
      <c r="I66" s="108"/>
      <c r="J66" s="108"/>
      <c r="K66" s="108"/>
      <c r="L66" s="108">
        <f>SUM(L59:L65)</f>
        <v>50</v>
      </c>
      <c r="M66" s="108">
        <f>SUM(M61:M65)</f>
        <v>20100</v>
      </c>
      <c r="N66" s="108">
        <f>SUM(N61:N65)</f>
        <v>41250</v>
      </c>
      <c r="O66" s="108">
        <f t="shared" ref="O66:W66" si="25">SUM(O61:O65)</f>
        <v>62400</v>
      </c>
      <c r="P66" s="108">
        <f t="shared" si="25"/>
        <v>83600</v>
      </c>
      <c r="Q66" s="108">
        <f t="shared" si="25"/>
        <v>104800</v>
      </c>
      <c r="R66" s="108">
        <f t="shared" si="25"/>
        <v>126000</v>
      </c>
      <c r="S66" s="108">
        <f t="shared" si="25"/>
        <v>147200</v>
      </c>
      <c r="T66" s="108">
        <f t="shared" si="25"/>
        <v>168400</v>
      </c>
      <c r="U66" s="108">
        <f t="shared" si="25"/>
        <v>189600</v>
      </c>
      <c r="V66" s="108">
        <f t="shared" si="25"/>
        <v>210800</v>
      </c>
      <c r="W66" s="108">
        <f t="shared" si="25"/>
        <v>232000</v>
      </c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31"/>
    </row>
    <row r="67" ht="16" customHeight="1" spans="1:246">
      <c r="A67" s="8"/>
      <c r="B67" s="65"/>
      <c r="C67" s="12" t="s">
        <v>106</v>
      </c>
      <c r="D67" s="15" t="s">
        <v>41</v>
      </c>
      <c r="E67" s="106"/>
      <c r="F67" s="106"/>
      <c r="G67" s="106"/>
      <c r="H67" s="106"/>
      <c r="I67" s="106"/>
      <c r="J67" s="106"/>
      <c r="K67" s="106"/>
      <c r="L67" s="145">
        <f>L66/L53</f>
        <v>0.0001</v>
      </c>
      <c r="M67" s="145">
        <f>M66/M53</f>
        <v>0.0201</v>
      </c>
      <c r="N67" s="145">
        <f>N66/N53</f>
        <v>0.0165</v>
      </c>
      <c r="O67" s="145">
        <f t="shared" ref="O67:W67" si="26">O66/O53</f>
        <v>0.0156</v>
      </c>
      <c r="P67" s="145">
        <f t="shared" si="26"/>
        <v>0.0139333333333333</v>
      </c>
      <c r="Q67" s="145">
        <f t="shared" si="26"/>
        <v>0.0131</v>
      </c>
      <c r="R67" s="145">
        <f t="shared" si="26"/>
        <v>0.0126</v>
      </c>
      <c r="S67" s="145">
        <f t="shared" si="26"/>
        <v>0.0122666666666667</v>
      </c>
      <c r="T67" s="145">
        <f t="shared" si="26"/>
        <v>0.0120285714285714</v>
      </c>
      <c r="U67" s="145">
        <f t="shared" si="26"/>
        <v>0.01185</v>
      </c>
      <c r="V67" s="145">
        <f t="shared" si="26"/>
        <v>0.0117111111111111</v>
      </c>
      <c r="W67" s="145">
        <f t="shared" si="26"/>
        <v>0.0116</v>
      </c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31"/>
    </row>
    <row r="68" ht="16" customHeight="1" spans="1:246">
      <c r="A68" s="8"/>
      <c r="B68" s="62" t="s">
        <v>68</v>
      </c>
      <c r="C68" s="12" t="s">
        <v>107</v>
      </c>
      <c r="D68" s="14" t="s">
        <v>41</v>
      </c>
      <c r="E68" s="106"/>
      <c r="F68" s="106"/>
      <c r="G68" s="106"/>
      <c r="H68" s="107"/>
      <c r="I68" s="107"/>
      <c r="J68" s="107"/>
      <c r="K68" s="107"/>
      <c r="L68" s="107">
        <f>L30</f>
        <v>0</v>
      </c>
      <c r="M68" s="107">
        <f t="shared" ref="M68:W68" si="27">L68+M30</f>
        <v>0</v>
      </c>
      <c r="N68" s="107">
        <f t="shared" si="27"/>
        <v>0</v>
      </c>
      <c r="O68" s="107">
        <f t="shared" si="27"/>
        <v>0</v>
      </c>
      <c r="P68" s="107">
        <f t="shared" si="27"/>
        <v>0</v>
      </c>
      <c r="Q68" s="107">
        <f t="shared" si="27"/>
        <v>0</v>
      </c>
      <c r="R68" s="107">
        <f t="shared" si="27"/>
        <v>0</v>
      </c>
      <c r="S68" s="107">
        <f t="shared" si="27"/>
        <v>0</v>
      </c>
      <c r="T68" s="107">
        <f t="shared" si="27"/>
        <v>0</v>
      </c>
      <c r="U68" s="107">
        <f t="shared" si="27"/>
        <v>0</v>
      </c>
      <c r="V68" s="107">
        <f t="shared" si="27"/>
        <v>0</v>
      </c>
      <c r="W68" s="107">
        <f t="shared" si="27"/>
        <v>0</v>
      </c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31"/>
    </row>
    <row r="69" ht="16" customHeight="1" spans="1:246">
      <c r="A69" s="8"/>
      <c r="B69" s="64"/>
      <c r="C69" s="12" t="s">
        <v>108</v>
      </c>
      <c r="D69" s="14" t="s">
        <v>41</v>
      </c>
      <c r="E69" s="19"/>
      <c r="F69" s="19"/>
      <c r="G69" s="19"/>
      <c r="H69" s="143"/>
      <c r="I69" s="143"/>
      <c r="J69" s="143"/>
      <c r="K69" s="143"/>
      <c r="L69" s="143">
        <f>L31</f>
        <v>0</v>
      </c>
      <c r="M69" s="143">
        <f t="shared" ref="M69:W69" si="28">L69+M31</f>
        <v>0</v>
      </c>
      <c r="N69" s="143">
        <f t="shared" si="28"/>
        <v>0</v>
      </c>
      <c r="O69" s="143">
        <f t="shared" si="28"/>
        <v>0</v>
      </c>
      <c r="P69" s="143">
        <f t="shared" si="28"/>
        <v>0</v>
      </c>
      <c r="Q69" s="143">
        <f t="shared" si="28"/>
        <v>0</v>
      </c>
      <c r="R69" s="143">
        <f t="shared" si="28"/>
        <v>0</v>
      </c>
      <c r="S69" s="143">
        <f t="shared" si="28"/>
        <v>0</v>
      </c>
      <c r="T69" s="143">
        <f t="shared" si="28"/>
        <v>0</v>
      </c>
      <c r="U69" s="143">
        <f t="shared" si="28"/>
        <v>0</v>
      </c>
      <c r="V69" s="143">
        <f t="shared" si="28"/>
        <v>0</v>
      </c>
      <c r="W69" s="143">
        <f t="shared" si="28"/>
        <v>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31"/>
    </row>
    <row r="70" ht="16" customHeight="1" spans="1:246">
      <c r="A70" s="8"/>
      <c r="B70" s="64"/>
      <c r="C70" s="12" t="s">
        <v>96</v>
      </c>
      <c r="D70" s="15" t="s">
        <v>41</v>
      </c>
      <c r="E70" s="19"/>
      <c r="F70" s="19"/>
      <c r="G70" s="19"/>
      <c r="H70" s="143"/>
      <c r="I70" s="143"/>
      <c r="J70" s="143"/>
      <c r="K70" s="143"/>
      <c r="L70" s="143">
        <f>L32</f>
        <v>0</v>
      </c>
      <c r="M70" s="143">
        <f t="shared" ref="M70:W70" si="29">L70+M32</f>
        <v>0</v>
      </c>
      <c r="N70" s="143">
        <f t="shared" si="29"/>
        <v>0</v>
      </c>
      <c r="O70" s="143">
        <f t="shared" si="29"/>
        <v>0</v>
      </c>
      <c r="P70" s="143">
        <f t="shared" si="29"/>
        <v>0</v>
      </c>
      <c r="Q70" s="143">
        <f t="shared" si="29"/>
        <v>0</v>
      </c>
      <c r="R70" s="143">
        <f t="shared" si="29"/>
        <v>0</v>
      </c>
      <c r="S70" s="143">
        <f t="shared" si="29"/>
        <v>0</v>
      </c>
      <c r="T70" s="143">
        <f t="shared" si="29"/>
        <v>0</v>
      </c>
      <c r="U70" s="143">
        <f t="shared" si="29"/>
        <v>0</v>
      </c>
      <c r="V70" s="143">
        <f t="shared" si="29"/>
        <v>0</v>
      </c>
      <c r="W70" s="143">
        <f t="shared" si="29"/>
        <v>0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31"/>
    </row>
    <row r="71" ht="16" customHeight="1" spans="1:246">
      <c r="A71" s="8"/>
      <c r="B71" s="65"/>
      <c r="C71" s="12" t="s">
        <v>109</v>
      </c>
      <c r="D71" s="15" t="s">
        <v>41</v>
      </c>
      <c r="E71" s="19"/>
      <c r="F71" s="19"/>
      <c r="G71" s="19"/>
      <c r="H71" s="19"/>
      <c r="I71" s="19"/>
      <c r="J71" s="19"/>
      <c r="K71" s="19"/>
      <c r="L71" s="135">
        <f>L70/L53</f>
        <v>0</v>
      </c>
      <c r="M71" s="135">
        <f>M70/M53</f>
        <v>0</v>
      </c>
      <c r="N71" s="135">
        <f>N70/N53</f>
        <v>0</v>
      </c>
      <c r="O71" s="135">
        <f t="shared" ref="O71:W71" si="30">O70/O53</f>
        <v>0</v>
      </c>
      <c r="P71" s="135">
        <f t="shared" si="30"/>
        <v>0</v>
      </c>
      <c r="Q71" s="135">
        <f t="shared" si="30"/>
        <v>0</v>
      </c>
      <c r="R71" s="135">
        <f t="shared" si="30"/>
        <v>0</v>
      </c>
      <c r="S71" s="135">
        <f t="shared" si="30"/>
        <v>0</v>
      </c>
      <c r="T71" s="135">
        <f t="shared" si="30"/>
        <v>0</v>
      </c>
      <c r="U71" s="135">
        <f t="shared" si="30"/>
        <v>0</v>
      </c>
      <c r="V71" s="135">
        <f t="shared" si="30"/>
        <v>0</v>
      </c>
      <c r="W71" s="135">
        <f t="shared" si="30"/>
        <v>0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31"/>
    </row>
    <row r="72" ht="16" customHeight="1" spans="1:246">
      <c r="A72" s="8"/>
      <c r="B72" s="62" t="s">
        <v>110</v>
      </c>
      <c r="C72" s="14" t="s">
        <v>74</v>
      </c>
      <c r="D72" s="14" t="s">
        <v>41</v>
      </c>
      <c r="E72" s="122"/>
      <c r="F72" s="122"/>
      <c r="G72" s="122"/>
      <c r="H72" s="143"/>
      <c r="I72" s="143"/>
      <c r="J72" s="143"/>
      <c r="K72" s="143"/>
      <c r="L72" s="143">
        <f>L35</f>
        <v>0</v>
      </c>
      <c r="M72" s="143">
        <f t="shared" ref="M72:W72" si="31">L72+M35</f>
        <v>0</v>
      </c>
      <c r="N72" s="143">
        <f t="shared" si="31"/>
        <v>100</v>
      </c>
      <c r="O72" s="143">
        <f t="shared" si="31"/>
        <v>200</v>
      </c>
      <c r="P72" s="143">
        <f t="shared" si="31"/>
        <v>300</v>
      </c>
      <c r="Q72" s="143">
        <f t="shared" si="31"/>
        <v>500</v>
      </c>
      <c r="R72" s="143">
        <f t="shared" si="31"/>
        <v>700</v>
      </c>
      <c r="S72" s="143">
        <f t="shared" si="31"/>
        <v>900</v>
      </c>
      <c r="T72" s="143">
        <f t="shared" si="31"/>
        <v>1100</v>
      </c>
      <c r="U72" s="143">
        <f t="shared" si="31"/>
        <v>1400</v>
      </c>
      <c r="V72" s="143">
        <f t="shared" si="31"/>
        <v>1700</v>
      </c>
      <c r="W72" s="143">
        <f t="shared" si="31"/>
        <v>2000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31"/>
    </row>
    <row r="73" ht="16" customHeight="1" spans="1:246">
      <c r="A73" s="8"/>
      <c r="B73" s="65"/>
      <c r="C73" s="14" t="s">
        <v>75</v>
      </c>
      <c r="D73" s="14" t="s">
        <v>41</v>
      </c>
      <c r="E73" s="122"/>
      <c r="F73" s="122"/>
      <c r="G73" s="122"/>
      <c r="H73" s="19"/>
      <c r="I73" s="19"/>
      <c r="J73" s="19"/>
      <c r="K73" s="19"/>
      <c r="L73" s="135">
        <f>L72/L53</f>
        <v>0</v>
      </c>
      <c r="M73" s="135">
        <f>M72/M53</f>
        <v>0</v>
      </c>
      <c r="N73" s="135">
        <f>N72/N53</f>
        <v>4e-5</v>
      </c>
      <c r="O73" s="135">
        <f t="shared" ref="O73:W73" si="32">O72/O53</f>
        <v>5e-5</v>
      </c>
      <c r="P73" s="135">
        <f t="shared" si="32"/>
        <v>5e-5</v>
      </c>
      <c r="Q73" s="135">
        <f t="shared" si="32"/>
        <v>6.25e-5</v>
      </c>
      <c r="R73" s="135">
        <f t="shared" si="32"/>
        <v>7e-5</v>
      </c>
      <c r="S73" s="135">
        <f t="shared" si="32"/>
        <v>7.5e-5</v>
      </c>
      <c r="T73" s="135">
        <f t="shared" si="32"/>
        <v>7.85714285714286e-5</v>
      </c>
      <c r="U73" s="135">
        <f t="shared" si="32"/>
        <v>8.75e-5</v>
      </c>
      <c r="V73" s="135">
        <f t="shared" si="32"/>
        <v>9.44444444444444e-5</v>
      </c>
      <c r="W73" s="135">
        <f t="shared" si="32"/>
        <v>0.0001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31"/>
    </row>
    <row r="74" ht="16" customHeight="1" spans="1:246">
      <c r="A74" s="8"/>
      <c r="B74" s="62" t="s">
        <v>111</v>
      </c>
      <c r="C74" s="14" t="s">
        <v>77</v>
      </c>
      <c r="D74" s="14" t="s">
        <v>41</v>
      </c>
      <c r="E74" s="144"/>
      <c r="F74" s="144"/>
      <c r="G74" s="144"/>
      <c r="H74" s="144"/>
      <c r="I74" s="144"/>
      <c r="J74" s="144"/>
      <c r="K74" s="144"/>
      <c r="L74" s="144">
        <f>L37</f>
        <v>-340050</v>
      </c>
      <c r="M74" s="144">
        <f t="shared" ref="M74:W74" si="33">L74+M37</f>
        <v>-380100</v>
      </c>
      <c r="N74" s="144">
        <f t="shared" si="33"/>
        <v>-421150</v>
      </c>
      <c r="O74" s="144">
        <f t="shared" si="33"/>
        <v>-462400</v>
      </c>
      <c r="P74" s="144">
        <f t="shared" si="33"/>
        <v>-503700</v>
      </c>
      <c r="Q74" s="144">
        <f t="shared" si="33"/>
        <v>-544900</v>
      </c>
      <c r="R74" s="144">
        <f t="shared" si="33"/>
        <v>-586100</v>
      </c>
      <c r="S74" s="144">
        <f t="shared" si="33"/>
        <v>-627600</v>
      </c>
      <c r="T74" s="144">
        <f t="shared" si="33"/>
        <v>-669100</v>
      </c>
      <c r="U74" s="144">
        <f t="shared" si="33"/>
        <v>-710500</v>
      </c>
      <c r="V74" s="144">
        <f t="shared" si="33"/>
        <v>-751900</v>
      </c>
      <c r="W74" s="144">
        <f t="shared" si="33"/>
        <v>-793300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31"/>
    </row>
    <row r="75" s="29" customFormat="1" ht="16" customHeight="1" spans="1:23">
      <c r="A75" s="8"/>
      <c r="B75" s="65"/>
      <c r="C75" s="14" t="s">
        <v>78</v>
      </c>
      <c r="D75" s="14" t="s">
        <v>41</v>
      </c>
      <c r="E75" s="122"/>
      <c r="F75" s="122"/>
      <c r="G75" s="122"/>
      <c r="H75" s="19"/>
      <c r="I75" s="19"/>
      <c r="J75" s="19"/>
      <c r="K75" s="19"/>
      <c r="L75" s="135">
        <f>L74/L53</f>
        <v>-0.6801</v>
      </c>
      <c r="M75" s="135">
        <f>M74/M53</f>
        <v>-0.3801</v>
      </c>
      <c r="N75" s="135">
        <f>N74/N53</f>
        <v>-0.16846</v>
      </c>
      <c r="O75" s="135">
        <f t="shared" ref="O75:W75" si="34">O74/O53</f>
        <v>-0.1156</v>
      </c>
      <c r="P75" s="135">
        <f t="shared" si="34"/>
        <v>-0.08395</v>
      </c>
      <c r="Q75" s="135">
        <f t="shared" si="34"/>
        <v>-0.0681125</v>
      </c>
      <c r="R75" s="135">
        <f t="shared" si="34"/>
        <v>-0.05861</v>
      </c>
      <c r="S75" s="135">
        <f t="shared" si="34"/>
        <v>-0.0523</v>
      </c>
      <c r="T75" s="135">
        <f t="shared" si="34"/>
        <v>-0.0477928571428571</v>
      </c>
      <c r="U75" s="135">
        <f t="shared" si="34"/>
        <v>-0.04440625</v>
      </c>
      <c r="V75" s="135">
        <f t="shared" si="34"/>
        <v>-0.0417722222222222</v>
      </c>
      <c r="W75" s="135">
        <f t="shared" si="34"/>
        <v>-0.039665</v>
      </c>
    </row>
    <row r="76" s="29" customFormat="1" ht="16" customHeight="1" spans="1:100">
      <c r="A76" s="8"/>
      <c r="B76" s="141" t="s">
        <v>112</v>
      </c>
      <c r="C76" s="14" t="s">
        <v>77</v>
      </c>
      <c r="D76" s="14" t="s">
        <v>41</v>
      </c>
      <c r="E76" s="144"/>
      <c r="F76" s="144"/>
      <c r="G76" s="144"/>
      <c r="H76" s="144"/>
      <c r="I76" s="144"/>
      <c r="J76" s="144"/>
      <c r="K76" s="144"/>
      <c r="L76" s="146">
        <f>L74</f>
        <v>-340050</v>
      </c>
      <c r="M76" s="146">
        <f>M74</f>
        <v>-380100</v>
      </c>
      <c r="N76" s="146">
        <f>N74</f>
        <v>-421150</v>
      </c>
      <c r="O76" s="146">
        <f t="shared" ref="O76:W76" si="35">O74</f>
        <v>-462400</v>
      </c>
      <c r="P76" s="146">
        <f t="shared" si="35"/>
        <v>-503700</v>
      </c>
      <c r="Q76" s="146">
        <f t="shared" si="35"/>
        <v>-544900</v>
      </c>
      <c r="R76" s="146">
        <f t="shared" si="35"/>
        <v>-586100</v>
      </c>
      <c r="S76" s="146">
        <f t="shared" si="35"/>
        <v>-627600</v>
      </c>
      <c r="T76" s="146">
        <f t="shared" si="35"/>
        <v>-669100</v>
      </c>
      <c r="U76" s="146">
        <f t="shared" si="35"/>
        <v>-710500</v>
      </c>
      <c r="V76" s="146">
        <f t="shared" si="35"/>
        <v>-751900</v>
      </c>
      <c r="W76" s="146">
        <f t="shared" si="35"/>
        <v>-793300</v>
      </c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  <c r="CT76" s="148"/>
      <c r="CU76" s="148"/>
      <c r="CV76" s="148"/>
    </row>
    <row r="77" s="29" customFormat="1" ht="16" customHeight="1" spans="1:100">
      <c r="A77" s="8"/>
      <c r="B77" s="65"/>
      <c r="C77" s="14" t="s">
        <v>78</v>
      </c>
      <c r="D77" s="14" t="s">
        <v>41</v>
      </c>
      <c r="E77" s="122"/>
      <c r="F77" s="122"/>
      <c r="G77" s="122"/>
      <c r="H77" s="19"/>
      <c r="I77" s="19"/>
      <c r="J77" s="19"/>
      <c r="K77" s="19"/>
      <c r="L77" s="147">
        <f>L76/L53</f>
        <v>-0.6801</v>
      </c>
      <c r="M77" s="147">
        <f>M76/M53</f>
        <v>-0.3801</v>
      </c>
      <c r="N77" s="147">
        <f>N76/N53</f>
        <v>-0.16846</v>
      </c>
      <c r="O77" s="147">
        <f t="shared" ref="O77:W77" si="36">O76/O53</f>
        <v>-0.1156</v>
      </c>
      <c r="P77" s="147">
        <f t="shared" si="36"/>
        <v>-0.08395</v>
      </c>
      <c r="Q77" s="147">
        <f t="shared" si="36"/>
        <v>-0.0681125</v>
      </c>
      <c r="R77" s="147">
        <f t="shared" si="36"/>
        <v>-0.05861</v>
      </c>
      <c r="S77" s="147">
        <f t="shared" si="36"/>
        <v>-0.0523</v>
      </c>
      <c r="T77" s="147">
        <f t="shared" si="36"/>
        <v>-0.0477928571428571</v>
      </c>
      <c r="U77" s="147">
        <f t="shared" si="36"/>
        <v>-0.04440625</v>
      </c>
      <c r="V77" s="147">
        <f t="shared" si="36"/>
        <v>-0.0417722222222222</v>
      </c>
      <c r="W77" s="147">
        <f t="shared" si="36"/>
        <v>-0.039665</v>
      </c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  <c r="CT77" s="148"/>
      <c r="CU77" s="148"/>
      <c r="CV77" s="148"/>
    </row>
    <row r="78" spans="4:23"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</sheetData>
  <mergeCells count="16">
    <mergeCell ref="B4:B8"/>
    <mergeCell ref="B10:B19"/>
    <mergeCell ref="B20:B29"/>
    <mergeCell ref="B30:B34"/>
    <mergeCell ref="B35:B36"/>
    <mergeCell ref="B37:B38"/>
    <mergeCell ref="B40:B47"/>
    <mergeCell ref="B51:B53"/>
    <mergeCell ref="B54:B58"/>
    <mergeCell ref="B59:B67"/>
    <mergeCell ref="B68:B71"/>
    <mergeCell ref="B72:B73"/>
    <mergeCell ref="B74:B75"/>
    <mergeCell ref="B76:B77"/>
    <mergeCell ref="C2:C3"/>
    <mergeCell ref="D2:D3"/>
  </mergeCells>
  <conditionalFormatting sqref="H39:M39 H48:M48 H49:W49">
    <cfRule type="cellIs" dxfId="0" priority="9" stopIfTrue="1" operator="lessThan">
      <formula>0</formula>
    </cfRule>
  </conditionalFormatting>
  <conditionalFormatting sqref="H40:J45 H47:J47 H46:W46 L47:W47">
    <cfRule type="cellIs" dxfId="0" priority="8" stopIfTrue="1" operator="lessThan">
      <formula>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2"/>
  <sheetViews>
    <sheetView showGridLines="0" workbookViewId="0">
      <selection activeCell="B16" sqref="B16"/>
    </sheetView>
  </sheetViews>
  <sheetFormatPr defaultColWidth="16.6346153846154" defaultRowHeight="16.8" outlineLevelCol="5"/>
  <cols>
    <col min="1" max="1" width="4.08653846153846" style="32" customWidth="1"/>
    <col min="2" max="2" width="18.9038461538462" style="33" customWidth="1"/>
    <col min="3" max="3" width="11" style="33" customWidth="1"/>
    <col min="4" max="5" width="8.08653846153846" style="33" customWidth="1"/>
    <col min="6" max="6" width="9" style="33" customWidth="1"/>
    <col min="7" max="7" width="4.08653846153846" style="32" customWidth="1"/>
    <col min="8" max="8" width="8.90384615384615" style="32" customWidth="1"/>
    <col min="9" max="9" width="8.45192307692308" style="32" customWidth="1"/>
    <col min="10" max="10" width="9" style="32" customWidth="1"/>
    <col min="11" max="11" width="9.63461538461538" style="32" customWidth="1"/>
    <col min="12" max="16384" width="16.6346153846154" style="32"/>
  </cols>
  <sheetData>
    <row r="1" ht="17.75" spans="2:2">
      <c r="B1" s="34" t="s">
        <v>113</v>
      </c>
    </row>
    <row r="2" ht="20" spans="2:6">
      <c r="B2" s="35" t="s">
        <v>114</v>
      </c>
      <c r="C2" s="36" t="s">
        <v>115</v>
      </c>
      <c r="D2" s="37" t="s">
        <v>116</v>
      </c>
      <c r="E2" s="37" t="s">
        <v>117</v>
      </c>
      <c r="F2" s="52" t="s">
        <v>118</v>
      </c>
    </row>
    <row r="3" spans="2:6">
      <c r="B3" s="38" t="s">
        <v>119</v>
      </c>
      <c r="C3" s="39"/>
      <c r="D3" s="40"/>
      <c r="E3" s="40"/>
      <c r="F3" s="53"/>
    </row>
    <row r="4" ht="20" spans="2:6">
      <c r="B4" s="38" t="s">
        <v>120</v>
      </c>
      <c r="C4" s="41">
        <v>0.065</v>
      </c>
      <c r="D4" s="41">
        <v>0.065</v>
      </c>
      <c r="E4" s="41">
        <v>0.065</v>
      </c>
      <c r="F4" s="54">
        <v>0.065</v>
      </c>
    </row>
    <row r="5" spans="2:6">
      <c r="B5" s="42" t="s">
        <v>14</v>
      </c>
      <c r="C5" s="43">
        <v>0.005</v>
      </c>
      <c r="D5" s="43">
        <v>0.005</v>
      </c>
      <c r="E5" s="43">
        <v>0.005</v>
      </c>
      <c r="F5" s="55">
        <v>0.005</v>
      </c>
    </row>
    <row r="6" spans="2:6">
      <c r="B6" s="44" t="s">
        <v>121</v>
      </c>
      <c r="C6" s="45">
        <v>0.002</v>
      </c>
      <c r="D6" s="45">
        <v>0.002</v>
      </c>
      <c r="E6" s="45">
        <v>0.002</v>
      </c>
      <c r="F6" s="56">
        <v>0.002</v>
      </c>
    </row>
    <row r="7" ht="17.55" spans="2:6">
      <c r="B7" s="44" t="s">
        <v>122</v>
      </c>
      <c r="C7" s="46">
        <v>0.003</v>
      </c>
      <c r="D7" s="46">
        <v>0.003</v>
      </c>
      <c r="E7" s="46">
        <v>0.003</v>
      </c>
      <c r="F7" s="57">
        <v>0.003</v>
      </c>
    </row>
    <row r="8" ht="17.55" spans="2:6">
      <c r="B8" s="47" t="s">
        <v>123</v>
      </c>
      <c r="C8" s="48">
        <v>0.041</v>
      </c>
      <c r="D8" s="48">
        <v>0.041</v>
      </c>
      <c r="E8" s="48">
        <v>0.041</v>
      </c>
      <c r="F8" s="48">
        <v>0.041</v>
      </c>
    </row>
    <row r="9" ht="17.55" spans="2:6">
      <c r="B9" s="49" t="s">
        <v>124</v>
      </c>
      <c r="C9" s="48">
        <v>0.075</v>
      </c>
      <c r="D9" s="48">
        <v>0.075</v>
      </c>
      <c r="E9" s="48">
        <v>0.075</v>
      </c>
      <c r="F9" s="58">
        <v>0.075</v>
      </c>
    </row>
    <row r="10" ht="17.55" spans="2:6">
      <c r="B10" s="50" t="s">
        <v>125</v>
      </c>
      <c r="C10" s="51">
        <v>0</v>
      </c>
      <c r="D10" s="51">
        <v>0</v>
      </c>
      <c r="E10" s="51">
        <v>0.0001</v>
      </c>
      <c r="F10" s="51">
        <v>0.0001</v>
      </c>
    </row>
    <row r="11" ht="17.55" spans="2:6">
      <c r="B11" s="50" t="s">
        <v>126</v>
      </c>
      <c r="C11" s="51">
        <v>0.075</v>
      </c>
      <c r="D11" s="51">
        <v>0.075</v>
      </c>
      <c r="E11" s="51">
        <v>0.075</v>
      </c>
      <c r="F11" s="59">
        <v>0.075</v>
      </c>
    </row>
    <row r="12" ht="17.55" spans="2:6">
      <c r="B12" s="47" t="s">
        <v>74</v>
      </c>
      <c r="C12" s="48">
        <f>C11-C10-C9</f>
        <v>0</v>
      </c>
      <c r="D12" s="48">
        <f t="shared" ref="D12:F12" si="0">D11-D10-D9</f>
        <v>0</v>
      </c>
      <c r="E12" s="48">
        <f t="shared" si="0"/>
        <v>-0.000100000000000003</v>
      </c>
      <c r="F12" s="48">
        <f t="shared" si="0"/>
        <v>-0.000100000000000003</v>
      </c>
    </row>
  </sheetData>
  <pageMargins left="0.25" right="0.25" top="0.75" bottom="0.75" header="0.3" footer="0.3"/>
  <pageSetup paperSize="9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Q27"/>
  <sheetViews>
    <sheetView tabSelected="1" workbookViewId="0">
      <pane xSplit="4" ySplit="8" topLeftCell="E9" activePane="bottomRight" state="frozen"/>
      <selection/>
      <selection pane="topRight"/>
      <selection pane="bottomLeft"/>
      <selection pane="bottomRight" activeCell="H17" sqref="H17"/>
    </sheetView>
  </sheetViews>
  <sheetFormatPr defaultColWidth="8.90384615384615" defaultRowHeight="16.8"/>
  <cols>
    <col min="1" max="1" width="9" style="1" customWidth="1"/>
    <col min="2" max="2" width="4.63461538461539" style="2" customWidth="1"/>
    <col min="3" max="3" width="14.3653846153846" style="1" customWidth="1"/>
    <col min="4" max="4" width="5.36538461538461" style="1" customWidth="1"/>
    <col min="5" max="9" width="4.63461538461539" style="1" customWidth="1"/>
    <col min="10" max="10" width="6" style="1" customWidth="1"/>
    <col min="11" max="11" width="17" style="1" customWidth="1"/>
    <col min="12" max="13" width="15.3653846153846" style="1" customWidth="1"/>
    <col min="14" max="17" width="17.4519230769231" style="1" customWidth="1"/>
    <col min="18" max="27" width="18.4519230769231" style="1" customWidth="1"/>
    <col min="28" max="28" width="19.6346153846154" style="1" customWidth="1"/>
    <col min="29" max="34" width="18.4519230769231" style="1" customWidth="1"/>
    <col min="35" max="251" width="8.90384615384615" style="1"/>
    <col min="252" max="16384" width="8.90384615384615" style="3"/>
  </cols>
  <sheetData>
    <row r="1" ht="16" customHeight="1" spans="1:251">
      <c r="A1" s="4"/>
      <c r="B1" s="5"/>
      <c r="C1" s="6" t="s">
        <v>28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6"/>
      <c r="Q1" s="2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30"/>
    </row>
    <row r="2" ht="31" customHeight="1" spans="1:251">
      <c r="A2" s="8"/>
      <c r="B2" s="9"/>
      <c r="C2" s="10" t="s">
        <v>29</v>
      </c>
      <c r="D2" s="10" t="s">
        <v>30</v>
      </c>
      <c r="E2" s="17" t="s">
        <v>31</v>
      </c>
      <c r="F2" s="17" t="s">
        <v>32</v>
      </c>
      <c r="G2" s="17" t="s">
        <v>33</v>
      </c>
      <c r="H2" s="17" t="s">
        <v>34</v>
      </c>
      <c r="I2" s="17" t="s">
        <v>35</v>
      </c>
      <c r="J2" s="17" t="s">
        <v>36</v>
      </c>
      <c r="K2" s="17" t="s">
        <v>37</v>
      </c>
      <c r="L2" s="21" t="s">
        <v>1</v>
      </c>
      <c r="M2" s="21" t="s">
        <v>2</v>
      </c>
      <c r="N2" s="21" t="s">
        <v>3</v>
      </c>
      <c r="O2" s="21" t="s">
        <v>4</v>
      </c>
      <c r="P2" s="21" t="s">
        <v>5</v>
      </c>
      <c r="Q2" s="21" t="s">
        <v>6</v>
      </c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127</v>
      </c>
      <c r="Y2" s="21" t="s">
        <v>128</v>
      </c>
      <c r="Z2" s="21" t="s">
        <v>129</v>
      </c>
      <c r="AA2" s="21" t="s">
        <v>130</v>
      </c>
      <c r="AB2" s="21" t="s">
        <v>131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31"/>
    </row>
    <row r="3" ht="16" customHeight="1" spans="1:251">
      <c r="A3" s="8"/>
      <c r="B3" s="9"/>
      <c r="C3" s="9"/>
      <c r="D3" s="9"/>
      <c r="E3" s="18" t="s">
        <v>38</v>
      </c>
      <c r="F3" s="18" t="s">
        <v>38</v>
      </c>
      <c r="G3" s="18" t="s">
        <v>38</v>
      </c>
      <c r="H3" s="18" t="s">
        <v>38</v>
      </c>
      <c r="I3" s="18" t="s">
        <v>38</v>
      </c>
      <c r="J3" s="18" t="s">
        <v>38</v>
      </c>
      <c r="K3" s="18" t="s">
        <v>38</v>
      </c>
      <c r="L3" s="18" t="s">
        <v>38</v>
      </c>
      <c r="M3" s="18" t="s">
        <v>38</v>
      </c>
      <c r="N3" s="18" t="s">
        <v>38</v>
      </c>
      <c r="O3" s="18" t="s">
        <v>38</v>
      </c>
      <c r="P3" s="18" t="s">
        <v>38</v>
      </c>
      <c r="Q3" s="18" t="s">
        <v>38</v>
      </c>
      <c r="R3" s="18" t="s">
        <v>38</v>
      </c>
      <c r="S3" s="18" t="s">
        <v>38</v>
      </c>
      <c r="T3" s="18" t="s">
        <v>38</v>
      </c>
      <c r="U3" s="18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31"/>
    </row>
    <row r="4" ht="16" customHeight="1" spans="1:251">
      <c r="A4" s="8"/>
      <c r="B4" s="10" t="s">
        <v>68</v>
      </c>
      <c r="C4" s="11" t="s">
        <v>69</v>
      </c>
      <c r="D4" s="12" t="s">
        <v>41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22" t="e">
        <f>-PNL!J8*Assumptions!#REF!</f>
        <v>#REF!</v>
      </c>
      <c r="K4" s="22" t="e">
        <f>-PNL!K8*Assumptions!#REF!</f>
        <v>#REF!</v>
      </c>
      <c r="L4" s="22">
        <f>-PNL!L8*Assumptions!B11</f>
        <v>0</v>
      </c>
      <c r="M4" s="22">
        <f>-PNL!M8*Assumptions!C11</f>
        <v>0</v>
      </c>
      <c r="N4" s="22">
        <f>-PNL!N8*Assumptions!D11</f>
        <v>0</v>
      </c>
      <c r="O4" s="22">
        <f>-PNL!O8*Assumptions!E11</f>
        <v>-150</v>
      </c>
      <c r="P4" s="22">
        <f>-PNL!P8*Assumptions!F11</f>
        <v>-200</v>
      </c>
      <c r="Q4" s="22">
        <f>-PNL!Q8*Assumptions!G11</f>
        <v>-200</v>
      </c>
      <c r="R4" s="22">
        <f>-PNL!R8*Assumptions!H11</f>
        <v>-200</v>
      </c>
      <c r="S4" s="22">
        <f>-PNL!S8*Assumptions!I11</f>
        <v>-200</v>
      </c>
      <c r="T4" s="22">
        <f>-PNL!T8*Assumptions!J11</f>
        <v>-400</v>
      </c>
      <c r="U4" s="22">
        <f>-PNL!U8*Assumptions!K11</f>
        <v>-400</v>
      </c>
      <c r="V4" s="22">
        <f>-PNL!V8*Assumptions!L11</f>
        <v>-400</v>
      </c>
      <c r="W4" s="22">
        <f>-PNL!W8*Assumptions!M11</f>
        <v>-400</v>
      </c>
      <c r="X4" s="22" t="e">
        <f>-PNL!#REF!*Assumptions!#REF!</f>
        <v>#REF!</v>
      </c>
      <c r="Y4" s="22" t="e">
        <f>-PNL!#REF!*Assumptions!#REF!</f>
        <v>#REF!</v>
      </c>
      <c r="Z4" s="22" t="e">
        <f>-PNL!#REF!*Assumptions!#REF!</f>
        <v>#REF!</v>
      </c>
      <c r="AA4" s="22" t="e">
        <f>-PNL!#REF!*Assumptions!#REF!</f>
        <v>#REF!</v>
      </c>
      <c r="AB4" s="22" t="e">
        <f>-PNL!#REF!*Assumptions!#REF!</f>
        <v>#REF!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31"/>
    </row>
    <row r="5" ht="16" customHeight="1" spans="1:251">
      <c r="A5" s="8"/>
      <c r="B5" s="13"/>
      <c r="C5" s="14" t="s">
        <v>70</v>
      </c>
      <c r="D5" s="12" t="s">
        <v>41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22" t="e">
        <f>J4*Assumptions!#REF!/1.8*2</f>
        <v>#REF!</v>
      </c>
      <c r="K5" s="22" t="e">
        <f>K4*Assumptions!#REF!/1.8*2</f>
        <v>#REF!</v>
      </c>
      <c r="L5" s="22">
        <f>L4*Assumptions!B5/1.8*2</f>
        <v>0</v>
      </c>
      <c r="M5" s="22">
        <f>M4*Assumptions!C5/1.8*2</f>
        <v>0</v>
      </c>
      <c r="N5" s="22">
        <f>N4*Assumptions!D5/1.8*2</f>
        <v>0</v>
      </c>
      <c r="O5" s="22">
        <f>O4*Assumptions!E5/1.8*2</f>
        <v>-12.5</v>
      </c>
      <c r="P5" s="22">
        <f>P4*Assumptions!F5/1.8*2</f>
        <v>-16.6666666666667</v>
      </c>
      <c r="Q5" s="22">
        <f>Q4*Assumptions!G5/1.8*2</f>
        <v>-16.6666666666667</v>
      </c>
      <c r="R5" s="22">
        <f>R4*Assumptions!H5/1.8*2</f>
        <v>-16.6666666666667</v>
      </c>
      <c r="S5" s="22">
        <f>S4*Assumptions!I5/1.8*2</f>
        <v>-16.6666666666667</v>
      </c>
      <c r="T5" s="22">
        <f>T4*Assumptions!J5/1.8*2</f>
        <v>-33.3333333333333</v>
      </c>
      <c r="U5" s="22">
        <f>U4*Assumptions!K5/1.8*2</f>
        <v>-33.3333333333333</v>
      </c>
      <c r="V5" s="22">
        <f>V4*Assumptions!L5/1.8*2</f>
        <v>-33.3333333333333</v>
      </c>
      <c r="W5" s="22">
        <f>W4*Assumptions!M5/1.8*2</f>
        <v>-33.3333333333333</v>
      </c>
      <c r="X5" s="22" t="e">
        <f>X4*Assumptions!#REF!/1.8*2</f>
        <v>#REF!</v>
      </c>
      <c r="Y5" s="22" t="e">
        <f>Y4*Assumptions!#REF!/1.8*2</f>
        <v>#REF!</v>
      </c>
      <c r="Z5" s="22" t="e">
        <f>Z4*Assumptions!#REF!/1.8*2</f>
        <v>#REF!</v>
      </c>
      <c r="AA5" s="22" t="e">
        <f>AA4*Assumptions!#REF!/1.8*2</f>
        <v>#REF!</v>
      </c>
      <c r="AB5" s="22" t="e">
        <f>AB4*Assumptions!#REF!/1.8*2</f>
        <v>#REF!</v>
      </c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31"/>
    </row>
    <row r="6" ht="16" customHeight="1" spans="1:251">
      <c r="A6" s="8"/>
      <c r="B6" s="13"/>
      <c r="C6" s="15" t="s">
        <v>56</v>
      </c>
      <c r="D6" s="12" t="s">
        <v>41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22" t="e">
        <f>J4+J5</f>
        <v>#REF!</v>
      </c>
      <c r="K6" s="22" t="e">
        <f t="shared" ref="K6:AB6" si="0">K4+K5</f>
        <v>#REF!</v>
      </c>
      <c r="L6" s="22">
        <f t="shared" si="0"/>
        <v>0</v>
      </c>
      <c r="M6" s="22">
        <f t="shared" si="0"/>
        <v>0</v>
      </c>
      <c r="N6" s="22">
        <f t="shared" si="0"/>
        <v>0</v>
      </c>
      <c r="O6" s="22">
        <f t="shared" si="0"/>
        <v>-162.5</v>
      </c>
      <c r="P6" s="22">
        <f t="shared" si="0"/>
        <v>-216.666666666667</v>
      </c>
      <c r="Q6" s="22">
        <f t="shared" si="0"/>
        <v>-216.666666666667</v>
      </c>
      <c r="R6" s="22">
        <f t="shared" si="0"/>
        <v>-216.666666666667</v>
      </c>
      <c r="S6" s="22">
        <f t="shared" si="0"/>
        <v>-216.666666666667</v>
      </c>
      <c r="T6" s="22">
        <f t="shared" si="0"/>
        <v>-433.333333333333</v>
      </c>
      <c r="U6" s="22">
        <f t="shared" si="0"/>
        <v>-433.333333333333</v>
      </c>
      <c r="V6" s="22">
        <f t="shared" si="0"/>
        <v>-433.333333333333</v>
      </c>
      <c r="W6" s="22">
        <f t="shared" si="0"/>
        <v>-433.333333333333</v>
      </c>
      <c r="X6" s="22" t="e">
        <f t="shared" si="0"/>
        <v>#REF!</v>
      </c>
      <c r="Y6" s="22" t="e">
        <f t="shared" si="0"/>
        <v>#REF!</v>
      </c>
      <c r="Z6" s="22" t="e">
        <f t="shared" si="0"/>
        <v>#REF!</v>
      </c>
      <c r="AA6" s="22" t="e">
        <f t="shared" si="0"/>
        <v>#REF!</v>
      </c>
      <c r="AB6" s="22" t="e">
        <f t="shared" si="0"/>
        <v>#REF!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31"/>
    </row>
    <row r="8" spans="3:28">
      <c r="C8" s="16" t="s">
        <v>132</v>
      </c>
      <c r="D8" s="16"/>
      <c r="E8" s="20" t="e">
        <f>ROUND(Assumptions!#REF!,0)</f>
        <v>#REF!</v>
      </c>
      <c r="F8" s="20" t="e">
        <f>ROUND(Assumptions!#REF!,0)</f>
        <v>#REF!</v>
      </c>
      <c r="G8" s="20" t="e">
        <f>ROUND(Assumptions!#REF!,0)</f>
        <v>#REF!</v>
      </c>
      <c r="H8" s="20" t="e">
        <f>ROUND(Assumptions!#REF!,0)</f>
        <v>#REF!</v>
      </c>
      <c r="I8" s="20" t="e">
        <f>ROUND(Assumptions!#REF!,0)</f>
        <v>#REF!</v>
      </c>
      <c r="J8" s="20" t="e">
        <f>ROUND(Assumptions!#REF!,0)</f>
        <v>#REF!</v>
      </c>
      <c r="K8" s="20" t="e">
        <f>ROUND(Assumptions!#REF!,0)</f>
        <v>#REF!</v>
      </c>
      <c r="L8" s="20">
        <f>ROUND(Assumptions!B7,0)</f>
        <v>6</v>
      </c>
      <c r="M8" s="20">
        <f>ROUND(Assumptions!C7,0)</f>
        <v>6</v>
      </c>
      <c r="N8" s="20">
        <f>ROUND(Assumptions!D7,0)</f>
        <v>6</v>
      </c>
      <c r="O8" s="20">
        <f>ROUND(Assumptions!E7,0)</f>
        <v>6</v>
      </c>
      <c r="P8" s="20">
        <f>ROUND(Assumptions!F7,0)</f>
        <v>6</v>
      </c>
      <c r="Q8" s="20">
        <f>ROUND(Assumptions!G7,0)</f>
        <v>6</v>
      </c>
      <c r="R8" s="20">
        <f>ROUND(Assumptions!H7,0)</f>
        <v>6</v>
      </c>
      <c r="S8" s="20">
        <f>ROUND(Assumptions!I7,0)</f>
        <v>6</v>
      </c>
      <c r="T8" s="20">
        <f>ROUND(Assumptions!J7,0)</f>
        <v>6</v>
      </c>
      <c r="U8" s="20">
        <f>ROUND(Assumptions!K7,0)</f>
        <v>6</v>
      </c>
      <c r="V8" s="20">
        <f>ROUND(Assumptions!L7,0)</f>
        <v>6</v>
      </c>
      <c r="W8" s="20">
        <f>ROUND(Assumptions!M7,0)</f>
        <v>6</v>
      </c>
      <c r="X8" s="20" t="e">
        <f>ROUND(Assumptions!#REF!,0)</f>
        <v>#REF!</v>
      </c>
      <c r="Y8" s="20" t="e">
        <f>ROUND(Assumptions!#REF!,0)</f>
        <v>#REF!</v>
      </c>
      <c r="Z8" s="20" t="e">
        <f>ROUND(Assumptions!#REF!,0)</f>
        <v>#REF!</v>
      </c>
      <c r="AA8" s="20" t="e">
        <f>ROUND(Assumptions!#REF!,0)</f>
        <v>#REF!</v>
      </c>
      <c r="AB8" s="20" t="e">
        <f>ROUND(Assumptions!#REF!,0)</f>
        <v>#REF!</v>
      </c>
    </row>
    <row r="10" spans="9:28">
      <c r="I10" s="23"/>
      <c r="J10" s="23"/>
      <c r="K10" s="23" t="s">
        <v>133</v>
      </c>
      <c r="L10" s="24">
        <f t="shared" ref="L10:AB10" si="1">SUM(L11:L65)</f>
        <v>0</v>
      </c>
      <c r="M10" s="24">
        <f t="shared" si="1"/>
        <v>0</v>
      </c>
      <c r="N10" s="24">
        <f t="shared" si="1"/>
        <v>0</v>
      </c>
      <c r="O10" s="24">
        <f t="shared" si="1"/>
        <v>0</v>
      </c>
      <c r="P10" s="24">
        <f t="shared" si="1"/>
        <v>-27.0833333333333</v>
      </c>
      <c r="Q10" s="24">
        <f t="shared" si="1"/>
        <v>-63.1944444444444</v>
      </c>
      <c r="R10" s="24">
        <f t="shared" si="1"/>
        <v>-99.3055555555555</v>
      </c>
      <c r="S10" s="24">
        <f t="shared" si="1"/>
        <v>-135.416666666667</v>
      </c>
      <c r="T10" s="24">
        <f t="shared" si="1"/>
        <v>-171.527777777778</v>
      </c>
      <c r="U10" s="24">
        <f t="shared" si="1"/>
        <v>-216.666666666667</v>
      </c>
      <c r="V10" s="24">
        <f t="shared" si="1"/>
        <v>-252.777777777778</v>
      </c>
      <c r="W10" s="24">
        <f t="shared" si="1"/>
        <v>-325</v>
      </c>
      <c r="X10" s="24">
        <f t="shared" si="1"/>
        <v>-361.111111111111</v>
      </c>
      <c r="Y10" s="24" t="e">
        <f t="shared" si="1"/>
        <v>#REF!</v>
      </c>
      <c r="Z10" s="24" t="e">
        <f t="shared" si="1"/>
        <v>#REF!</v>
      </c>
      <c r="AA10" s="24" t="e">
        <f t="shared" si="1"/>
        <v>#REF!</v>
      </c>
      <c r="AB10" s="24" t="e">
        <f t="shared" si="1"/>
        <v>#REF!</v>
      </c>
    </row>
    <row r="11" spans="10:17">
      <c r="J11" s="23"/>
      <c r="K11" s="23" t="s">
        <v>134</v>
      </c>
      <c r="L11" s="25"/>
      <c r="M11" s="25">
        <f>L6/L8</f>
        <v>0</v>
      </c>
      <c r="N11" s="25">
        <f>M11</f>
        <v>0</v>
      </c>
      <c r="O11" s="25">
        <f t="shared" ref="O11:Q11" si="2">N11</f>
        <v>0</v>
      </c>
      <c r="P11" s="25">
        <f t="shared" si="2"/>
        <v>0</v>
      </c>
      <c r="Q11" s="25">
        <f t="shared" si="2"/>
        <v>0</v>
      </c>
    </row>
    <row r="12" spans="13:18">
      <c r="M12" s="25"/>
      <c r="N12" s="25">
        <f>M6/M8</f>
        <v>0</v>
      </c>
      <c r="O12" s="25">
        <f>N12</f>
        <v>0</v>
      </c>
      <c r="P12" s="25">
        <f t="shared" ref="P12:R12" si="3">O12</f>
        <v>0</v>
      </c>
      <c r="Q12" s="25">
        <f t="shared" si="3"/>
        <v>0</v>
      </c>
      <c r="R12" s="25">
        <f t="shared" si="3"/>
        <v>0</v>
      </c>
    </row>
    <row r="13" spans="14:19">
      <c r="N13" s="25"/>
      <c r="O13" s="25">
        <f>N6/N8</f>
        <v>0</v>
      </c>
      <c r="P13" s="25">
        <f>O13</f>
        <v>0</v>
      </c>
      <c r="Q13" s="25">
        <f t="shared" ref="Q13:S13" si="4">P13</f>
        <v>0</v>
      </c>
      <c r="R13" s="25">
        <f t="shared" si="4"/>
        <v>0</v>
      </c>
      <c r="S13" s="25">
        <f t="shared" si="4"/>
        <v>0</v>
      </c>
    </row>
    <row r="14" spans="15:20">
      <c r="O14" s="25"/>
      <c r="P14" s="25">
        <f>O6/O8</f>
        <v>-27.0833333333333</v>
      </c>
      <c r="Q14" s="25">
        <f>P14</f>
        <v>-27.0833333333333</v>
      </c>
      <c r="R14" s="25">
        <f t="shared" ref="R14:T14" si="5">Q14</f>
        <v>-27.0833333333333</v>
      </c>
      <c r="S14" s="25">
        <f t="shared" si="5"/>
        <v>-27.0833333333333</v>
      </c>
      <c r="T14" s="25">
        <f t="shared" si="5"/>
        <v>-27.0833333333333</v>
      </c>
    </row>
    <row r="15" spans="16:21">
      <c r="P15" s="25"/>
      <c r="Q15" s="25">
        <f>P6/P8</f>
        <v>-36.1111111111111</v>
      </c>
      <c r="R15" s="25">
        <f>Q15</f>
        <v>-36.1111111111111</v>
      </c>
      <c r="S15" s="25">
        <f t="shared" ref="S15:U15" si="6">R15</f>
        <v>-36.1111111111111</v>
      </c>
      <c r="T15" s="25">
        <f t="shared" si="6"/>
        <v>-36.1111111111111</v>
      </c>
      <c r="U15" s="25">
        <f t="shared" si="6"/>
        <v>-36.1111111111111</v>
      </c>
    </row>
    <row r="16" spans="17:23">
      <c r="Q16" s="25"/>
      <c r="R16" s="25">
        <f>Q6/Q8</f>
        <v>-36.1111111111111</v>
      </c>
      <c r="S16" s="25">
        <f>R16</f>
        <v>-36.1111111111111</v>
      </c>
      <c r="T16" s="25">
        <f t="shared" ref="T16:W16" si="7">S16</f>
        <v>-36.1111111111111</v>
      </c>
      <c r="U16" s="25">
        <f t="shared" si="7"/>
        <v>-36.1111111111111</v>
      </c>
      <c r="V16" s="25">
        <f t="shared" si="7"/>
        <v>-36.1111111111111</v>
      </c>
      <c r="W16" s="25">
        <f t="shared" si="7"/>
        <v>-36.1111111111111</v>
      </c>
    </row>
    <row r="17" spans="18:24">
      <c r="R17" s="25"/>
      <c r="S17" s="25">
        <f>R6/R8</f>
        <v>-36.1111111111111</v>
      </c>
      <c r="T17" s="25">
        <f>S17</f>
        <v>-36.1111111111111</v>
      </c>
      <c r="U17" s="25">
        <f t="shared" ref="U17:X17" si="8">T17</f>
        <v>-36.1111111111111</v>
      </c>
      <c r="V17" s="25">
        <f t="shared" si="8"/>
        <v>-36.1111111111111</v>
      </c>
      <c r="W17" s="25">
        <f t="shared" si="8"/>
        <v>-36.1111111111111</v>
      </c>
      <c r="X17" s="25">
        <f t="shared" si="8"/>
        <v>-36.1111111111111</v>
      </c>
    </row>
    <row r="18" spans="19:25">
      <c r="S18" s="25"/>
      <c r="T18" s="25">
        <f>S6/S8</f>
        <v>-36.1111111111111</v>
      </c>
      <c r="U18" s="25">
        <f>T18</f>
        <v>-36.1111111111111</v>
      </c>
      <c r="V18" s="25">
        <f t="shared" ref="V18:Y18" si="9">U18</f>
        <v>-36.1111111111111</v>
      </c>
      <c r="W18" s="25">
        <f t="shared" si="9"/>
        <v>-36.1111111111111</v>
      </c>
      <c r="X18" s="25">
        <f t="shared" si="9"/>
        <v>-36.1111111111111</v>
      </c>
      <c r="Y18" s="25">
        <f t="shared" si="9"/>
        <v>-36.1111111111111</v>
      </c>
    </row>
    <row r="19" spans="20:26">
      <c r="T19" s="25"/>
      <c r="U19" s="25">
        <f>T6/T8</f>
        <v>-72.2222222222222</v>
      </c>
      <c r="V19" s="25">
        <f>U19</f>
        <v>-72.2222222222222</v>
      </c>
      <c r="W19" s="25">
        <f t="shared" ref="W19:Z19" si="10">V19</f>
        <v>-72.2222222222222</v>
      </c>
      <c r="X19" s="25">
        <f t="shared" si="10"/>
        <v>-72.2222222222222</v>
      </c>
      <c r="Y19" s="25">
        <f t="shared" si="10"/>
        <v>-72.2222222222222</v>
      </c>
      <c r="Z19" s="25">
        <f t="shared" si="10"/>
        <v>-72.2222222222222</v>
      </c>
    </row>
    <row r="20" spans="21:27">
      <c r="U20" s="25"/>
      <c r="V20" s="25">
        <f>U6/U8</f>
        <v>-72.2222222222222</v>
      </c>
      <c r="W20" s="25">
        <f>V20</f>
        <v>-72.2222222222222</v>
      </c>
      <c r="X20" s="25">
        <f t="shared" ref="X20:AA20" si="11">W20</f>
        <v>-72.2222222222222</v>
      </c>
      <c r="Y20" s="25">
        <f t="shared" si="11"/>
        <v>-72.2222222222222</v>
      </c>
      <c r="Z20" s="25">
        <f t="shared" si="11"/>
        <v>-72.2222222222222</v>
      </c>
      <c r="AA20" s="25">
        <f t="shared" si="11"/>
        <v>-72.2222222222222</v>
      </c>
    </row>
    <row r="21" spans="22:28">
      <c r="V21" s="25"/>
      <c r="W21" s="25">
        <f>V6/V8</f>
        <v>-72.2222222222222</v>
      </c>
      <c r="X21" s="25">
        <f>W21</f>
        <v>-72.2222222222222</v>
      </c>
      <c r="Y21" s="25">
        <f t="shared" ref="Y21:AB21" si="12">X21</f>
        <v>-72.2222222222222</v>
      </c>
      <c r="Z21" s="25">
        <f t="shared" si="12"/>
        <v>-72.2222222222222</v>
      </c>
      <c r="AA21" s="25">
        <f t="shared" si="12"/>
        <v>-72.2222222222222</v>
      </c>
      <c r="AB21" s="25">
        <f t="shared" si="12"/>
        <v>-72.2222222222222</v>
      </c>
    </row>
    <row r="22" spans="23:29">
      <c r="W22" s="25"/>
      <c r="X22" s="25">
        <f>W6/W8</f>
        <v>-72.2222222222222</v>
      </c>
      <c r="Y22" s="25">
        <f>X22</f>
        <v>-72.2222222222222</v>
      </c>
      <c r="Z22" s="25">
        <f t="shared" ref="Z22:AC22" si="13">Y22</f>
        <v>-72.2222222222222</v>
      </c>
      <c r="AA22" s="25">
        <f t="shared" si="13"/>
        <v>-72.2222222222222</v>
      </c>
      <c r="AB22" s="25">
        <f t="shared" si="13"/>
        <v>-72.2222222222222</v>
      </c>
      <c r="AC22" s="25">
        <f t="shared" si="13"/>
        <v>-72.2222222222222</v>
      </c>
    </row>
    <row r="23" spans="24:30">
      <c r="X23" s="25"/>
      <c r="Y23" s="25" t="e">
        <f>X6/X8</f>
        <v>#REF!</v>
      </c>
      <c r="Z23" s="25" t="e">
        <f>Y23</f>
        <v>#REF!</v>
      </c>
      <c r="AA23" s="25" t="e">
        <f t="shared" ref="AA23:AD23" si="14">Z23</f>
        <v>#REF!</v>
      </c>
      <c r="AB23" s="25" t="e">
        <f t="shared" si="14"/>
        <v>#REF!</v>
      </c>
      <c r="AC23" s="25" t="e">
        <f t="shared" si="14"/>
        <v>#REF!</v>
      </c>
      <c r="AD23" s="25" t="e">
        <f t="shared" si="14"/>
        <v>#REF!</v>
      </c>
    </row>
    <row r="24" spans="25:31">
      <c r="Y24" s="25"/>
      <c r="Z24" s="25" t="e">
        <f>Y6/Y8</f>
        <v>#REF!</v>
      </c>
      <c r="AA24" s="25" t="e">
        <f>Z24</f>
        <v>#REF!</v>
      </c>
      <c r="AB24" s="25" t="e">
        <f t="shared" ref="AB24:AE25" si="15">AA24</f>
        <v>#REF!</v>
      </c>
      <c r="AC24" s="25" t="e">
        <f t="shared" si="15"/>
        <v>#REF!</v>
      </c>
      <c r="AD24" s="25" t="e">
        <f t="shared" si="15"/>
        <v>#REF!</v>
      </c>
      <c r="AE24" s="25" t="e">
        <f t="shared" si="15"/>
        <v>#REF!</v>
      </c>
    </row>
    <row r="25" spans="26:32">
      <c r="Z25" s="25"/>
      <c r="AA25" s="25" t="e">
        <f>Z6/Z8</f>
        <v>#REF!</v>
      </c>
      <c r="AB25" s="25" t="e">
        <f t="shared" ref="AB25" si="16">AA25</f>
        <v>#REF!</v>
      </c>
      <c r="AC25" s="25" t="e">
        <f t="shared" si="15"/>
        <v>#REF!</v>
      </c>
      <c r="AD25" s="25" t="e">
        <f t="shared" si="15"/>
        <v>#REF!</v>
      </c>
      <c r="AE25" s="25" t="e">
        <f t="shared" si="15"/>
        <v>#REF!</v>
      </c>
      <c r="AF25" s="25" t="e">
        <f t="shared" ref="AF25:AF27" si="17">AE25</f>
        <v>#REF!</v>
      </c>
    </row>
    <row r="26" spans="27:33">
      <c r="AA26" s="25"/>
      <c r="AB26" s="25" t="e">
        <f>AA6/AA8</f>
        <v>#REF!</v>
      </c>
      <c r="AC26" s="25" t="e">
        <f>AB26</f>
        <v>#REF!</v>
      </c>
      <c r="AD26" s="25" t="e">
        <f t="shared" ref="AD26:AE27" si="18">AC26</f>
        <v>#REF!</v>
      </c>
      <c r="AE26" s="25" t="e">
        <f t="shared" si="18"/>
        <v>#REF!</v>
      </c>
      <c r="AF26" s="25" t="e">
        <f t="shared" si="17"/>
        <v>#REF!</v>
      </c>
      <c r="AG26" s="25" t="e">
        <f t="shared" ref="AG26:AG27" si="19">AF26</f>
        <v>#REF!</v>
      </c>
    </row>
    <row r="27" spans="28:35">
      <c r="AB27" s="25"/>
      <c r="AC27" s="25" t="e">
        <f>AB6/AB8</f>
        <v>#REF!</v>
      </c>
      <c r="AD27" s="25" t="e">
        <f t="shared" ref="AD27" si="20">AC27</f>
        <v>#REF!</v>
      </c>
      <c r="AE27" s="25" t="e">
        <f t="shared" si="18"/>
        <v>#REF!</v>
      </c>
      <c r="AF27" s="25" t="e">
        <f t="shared" si="17"/>
        <v>#REF!</v>
      </c>
      <c r="AG27" s="25" t="e">
        <f t="shared" si="19"/>
        <v>#REF!</v>
      </c>
      <c r="AH27" s="25" t="e">
        <f t="shared" ref="AH27" si="21">AG27</f>
        <v>#REF!</v>
      </c>
      <c r="AI27" s="25" t="e">
        <f t="shared" ref="AI27" si="22">AH27</f>
        <v>#REF!</v>
      </c>
    </row>
  </sheetData>
  <mergeCells count="4">
    <mergeCell ref="C8:D8"/>
    <mergeCell ref="B4:B6"/>
    <mergeCell ref="C2:C3"/>
    <mergeCell ref="D2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Assumptions</vt:lpstr>
      <vt:lpstr>PNL</vt:lpstr>
      <vt:lpstr>Pricing</vt:lpstr>
      <vt:lpstr>逾期计提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WIN-</cp:lastModifiedBy>
  <dcterms:created xsi:type="dcterms:W3CDTF">2018-03-20T10:27:00Z</dcterms:created>
  <cp:lastPrinted>2018-03-20T13:50:00Z</cp:lastPrinted>
  <dcterms:modified xsi:type="dcterms:W3CDTF">2019-07-21T22:46:41Z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