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ocuments\GitHub\MicrofluidicsData\"/>
    </mc:Choice>
  </mc:AlternateContent>
  <xr:revisionPtr revIDLastSave="0" documentId="13_ncr:1_{BDCBC695-644D-41BA-8CD6-72304CB9AE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7" i="1" l="1"/>
  <c r="AC7" i="1" s="1"/>
  <c r="AE7" i="1" s="1"/>
  <c r="AA8" i="1"/>
  <c r="AC8" i="1" s="1"/>
  <c r="AE8" i="1" s="1"/>
  <c r="AA9" i="1"/>
  <c r="AC9" i="1" s="1"/>
  <c r="AE9" i="1" s="1"/>
  <c r="AA10" i="1"/>
  <c r="AC10" i="1" s="1"/>
  <c r="AE10" i="1" s="1"/>
  <c r="AA11" i="1"/>
  <c r="AC11" i="1" s="1"/>
  <c r="AE11" i="1" s="1"/>
  <c r="AA12" i="1"/>
  <c r="AC12" i="1" s="1"/>
  <c r="AE12" i="1" s="1"/>
  <c r="AA13" i="1"/>
  <c r="AC13" i="1" s="1"/>
  <c r="AE13" i="1" s="1"/>
  <c r="AA6" i="1"/>
  <c r="AC6" i="1" s="1"/>
  <c r="AE6" i="1" s="1"/>
  <c r="AA45" i="1" l="1" a="1"/>
  <c r="AA45" i="1" s="1"/>
  <c r="M61" i="1" l="1"/>
  <c r="M47" i="1"/>
  <c r="M52" i="1"/>
  <c r="M35" i="1"/>
  <c r="M39" i="1"/>
  <c r="M40" i="1"/>
  <c r="M42" i="1"/>
  <c r="AA3" i="1"/>
  <c r="AA4" i="1"/>
  <c r="AA2" i="1"/>
  <c r="N24" i="1"/>
  <c r="N12" i="1"/>
  <c r="M24" i="1"/>
  <c r="M25" i="1"/>
  <c r="M26" i="1"/>
  <c r="M27" i="1"/>
  <c r="M28" i="1"/>
  <c r="M29" i="1"/>
  <c r="M30" i="1"/>
  <c r="M31" i="1"/>
  <c r="M34" i="1"/>
  <c r="M36" i="1"/>
  <c r="M37" i="1"/>
  <c r="M38" i="1"/>
  <c r="M41" i="1"/>
  <c r="M45" i="1"/>
  <c r="M46" i="1"/>
  <c r="M48" i="1"/>
  <c r="M49" i="1"/>
  <c r="M50" i="1"/>
  <c r="M51" i="1"/>
  <c r="M55" i="1"/>
  <c r="M56" i="1"/>
  <c r="M57" i="1"/>
  <c r="M58" i="1"/>
  <c r="M59" i="1"/>
  <c r="M60" i="1"/>
  <c r="M62" i="1"/>
  <c r="U12" i="1"/>
  <c r="U24" i="1"/>
  <c r="U34" i="1"/>
  <c r="U45" i="1"/>
  <c r="U55" i="1"/>
  <c r="T24" i="1"/>
  <c r="T25" i="1"/>
  <c r="T26" i="1"/>
  <c r="T27" i="1"/>
  <c r="T28" i="1"/>
  <c r="T29" i="1"/>
  <c r="T30" i="1"/>
  <c r="T31" i="1"/>
  <c r="T34" i="1"/>
  <c r="T35" i="1"/>
  <c r="T36" i="1"/>
  <c r="T37" i="1"/>
  <c r="T38" i="1"/>
  <c r="T39" i="1"/>
  <c r="T40" i="1"/>
  <c r="T41" i="1"/>
  <c r="T42" i="1"/>
  <c r="T45" i="1"/>
  <c r="T46" i="1"/>
  <c r="T47" i="1"/>
  <c r="T48" i="1"/>
  <c r="T49" i="1"/>
  <c r="T50" i="1"/>
  <c r="T51" i="1"/>
  <c r="T52" i="1"/>
  <c r="T55" i="1"/>
  <c r="T56" i="1"/>
  <c r="T57" i="1"/>
  <c r="T58" i="1"/>
  <c r="T59" i="1"/>
  <c r="T60" i="1"/>
  <c r="T61" i="1"/>
  <c r="T62" i="1"/>
  <c r="S24" i="1"/>
  <c r="S25" i="1"/>
  <c r="S26" i="1"/>
  <c r="S27" i="1"/>
  <c r="S28" i="1"/>
  <c r="S29" i="1"/>
  <c r="S30" i="1"/>
  <c r="S31" i="1"/>
  <c r="S34" i="1"/>
  <c r="S35" i="1"/>
  <c r="S36" i="1"/>
  <c r="S37" i="1"/>
  <c r="S38" i="1"/>
  <c r="S39" i="1"/>
  <c r="S40" i="1"/>
  <c r="S41" i="1"/>
  <c r="S42" i="1"/>
  <c r="S45" i="1"/>
  <c r="S46" i="1"/>
  <c r="S47" i="1"/>
  <c r="S48" i="1"/>
  <c r="S49" i="1"/>
  <c r="S50" i="1"/>
  <c r="S51" i="1"/>
  <c r="S52" i="1"/>
  <c r="S55" i="1"/>
  <c r="S56" i="1"/>
  <c r="S57" i="1"/>
  <c r="S58" i="1"/>
  <c r="S59" i="1"/>
  <c r="S60" i="1"/>
  <c r="S61" i="1"/>
  <c r="S62" i="1"/>
  <c r="R62" i="1"/>
  <c r="R24" i="1"/>
  <c r="R25" i="1"/>
  <c r="R26" i="1"/>
  <c r="R27" i="1"/>
  <c r="R28" i="1"/>
  <c r="R29" i="1"/>
  <c r="R30" i="1"/>
  <c r="R31" i="1"/>
  <c r="R34" i="1"/>
  <c r="R35" i="1"/>
  <c r="R36" i="1"/>
  <c r="R37" i="1"/>
  <c r="R38" i="1"/>
  <c r="R39" i="1"/>
  <c r="R40" i="1"/>
  <c r="R41" i="1"/>
  <c r="R42" i="1"/>
  <c r="R45" i="1"/>
  <c r="R46" i="1"/>
  <c r="R47" i="1"/>
  <c r="R48" i="1"/>
  <c r="R49" i="1"/>
  <c r="R50" i="1"/>
  <c r="R51" i="1"/>
  <c r="R52" i="1"/>
  <c r="R55" i="1"/>
  <c r="R56" i="1"/>
  <c r="R57" i="1"/>
  <c r="R58" i="1"/>
  <c r="R59" i="1"/>
  <c r="R60" i="1"/>
  <c r="R61" i="1"/>
  <c r="Q24" i="1"/>
  <c r="Q25" i="1"/>
  <c r="Q26" i="1"/>
  <c r="Q27" i="1"/>
  <c r="Q28" i="1"/>
  <c r="Q29" i="1"/>
  <c r="Q30" i="1"/>
  <c r="Q31" i="1"/>
  <c r="Q34" i="1"/>
  <c r="Q35" i="1"/>
  <c r="Q36" i="1"/>
  <c r="Q37" i="1"/>
  <c r="Q38" i="1"/>
  <c r="Q39" i="1"/>
  <c r="Q40" i="1"/>
  <c r="Q41" i="1"/>
  <c r="Q42" i="1"/>
  <c r="Q45" i="1"/>
  <c r="Q46" i="1"/>
  <c r="Q47" i="1"/>
  <c r="Q48" i="1"/>
  <c r="Q49" i="1"/>
  <c r="Q50" i="1"/>
  <c r="Q51" i="1"/>
  <c r="Q52" i="1"/>
  <c r="Q55" i="1"/>
  <c r="Q56" i="1"/>
  <c r="Q57" i="1"/>
  <c r="Q58" i="1"/>
  <c r="Q59" i="1"/>
  <c r="Q60" i="1"/>
  <c r="Q61" i="1"/>
  <c r="Q62" i="1"/>
  <c r="T12" i="1"/>
  <c r="T13" i="1"/>
  <c r="T14" i="1"/>
  <c r="T15" i="1"/>
  <c r="T16" i="1"/>
  <c r="T17" i="1"/>
  <c r="T18" i="1"/>
  <c r="T19" i="1"/>
  <c r="T20" i="1"/>
  <c r="T21" i="1"/>
  <c r="S12" i="1"/>
  <c r="S13" i="1"/>
  <c r="S14" i="1"/>
  <c r="S15" i="1"/>
  <c r="S16" i="1"/>
  <c r="S17" i="1"/>
  <c r="S18" i="1"/>
  <c r="S19" i="1"/>
  <c r="S20" i="1"/>
  <c r="S21" i="1"/>
  <c r="R12" i="1"/>
  <c r="R13" i="1"/>
  <c r="R14" i="1"/>
  <c r="R15" i="1"/>
  <c r="R16" i="1"/>
  <c r="R17" i="1"/>
  <c r="R18" i="1"/>
  <c r="R19" i="1"/>
  <c r="R20" i="1"/>
  <c r="R21" i="1"/>
  <c r="Q12" i="1"/>
  <c r="Q13" i="1"/>
  <c r="Q14" i="1"/>
  <c r="Q15" i="1"/>
  <c r="Q16" i="1"/>
  <c r="Q17" i="1"/>
  <c r="Q18" i="1"/>
  <c r="Q19" i="1"/>
  <c r="Q20" i="1"/>
  <c r="Q21" i="1"/>
  <c r="T3" i="1"/>
  <c r="T4" i="1"/>
  <c r="T5" i="1"/>
  <c r="T6" i="1"/>
  <c r="T7" i="1"/>
  <c r="T8" i="1"/>
  <c r="T2" i="1"/>
  <c r="S3" i="1"/>
  <c r="S4" i="1"/>
  <c r="S5" i="1"/>
  <c r="S6" i="1"/>
  <c r="S7" i="1"/>
  <c r="S8" i="1"/>
  <c r="S2" i="1"/>
  <c r="R3" i="1"/>
  <c r="R4" i="1"/>
  <c r="R5" i="1"/>
  <c r="R6" i="1"/>
  <c r="R7" i="1"/>
  <c r="R8" i="1"/>
  <c r="R2" i="1"/>
  <c r="O2" i="1"/>
  <c r="Q3" i="1"/>
  <c r="Q4" i="1"/>
  <c r="Q5" i="1"/>
  <c r="Q6" i="1"/>
  <c r="Q7" i="1"/>
  <c r="Q8" i="1"/>
  <c r="Q9" i="1"/>
  <c r="F2" i="1"/>
  <c r="Q2" i="1"/>
  <c r="N55" i="1" l="1"/>
  <c r="N45" i="1"/>
  <c r="N34" i="1"/>
  <c r="D20" i="1"/>
  <c r="C56" i="1" l="1"/>
  <c r="D56" i="1" s="1"/>
  <c r="F56" i="1" s="1"/>
  <c r="C57" i="1"/>
  <c r="D57" i="1" s="1"/>
  <c r="F57" i="1" s="1"/>
  <c r="C58" i="1"/>
  <c r="D58" i="1" s="1"/>
  <c r="F58" i="1" s="1"/>
  <c r="C59" i="1"/>
  <c r="D59" i="1" s="1"/>
  <c r="F59" i="1" s="1"/>
  <c r="C60" i="1"/>
  <c r="D60" i="1" s="1"/>
  <c r="F60" i="1" s="1"/>
  <c r="C61" i="1"/>
  <c r="D61" i="1" s="1"/>
  <c r="F61" i="1" s="1"/>
  <c r="C62" i="1"/>
  <c r="D62" i="1" s="1"/>
  <c r="F62" i="1" s="1"/>
  <c r="C55" i="1"/>
  <c r="D55" i="1" s="1"/>
  <c r="F55" i="1" s="1"/>
  <c r="C46" i="1"/>
  <c r="D46" i="1" s="1"/>
  <c r="F46" i="1" s="1"/>
  <c r="C47" i="1"/>
  <c r="D47" i="1" s="1"/>
  <c r="F47" i="1" s="1"/>
  <c r="C48" i="1"/>
  <c r="D48" i="1" s="1"/>
  <c r="F48" i="1" s="1"/>
  <c r="C49" i="1"/>
  <c r="D49" i="1" s="1"/>
  <c r="F49" i="1" s="1"/>
  <c r="C50" i="1"/>
  <c r="D50" i="1" s="1"/>
  <c r="F50" i="1" s="1"/>
  <c r="C51" i="1"/>
  <c r="D51" i="1" s="1"/>
  <c r="F51" i="1" s="1"/>
  <c r="C52" i="1"/>
  <c r="D52" i="1" s="1"/>
  <c r="F52" i="1" s="1"/>
  <c r="C45" i="1"/>
  <c r="D45" i="1" s="1"/>
  <c r="F45" i="1" s="1"/>
  <c r="C35" i="1"/>
  <c r="D35" i="1" s="1"/>
  <c r="F35" i="1" s="1"/>
  <c r="C36" i="1"/>
  <c r="D36" i="1" s="1"/>
  <c r="F36" i="1" s="1"/>
  <c r="C37" i="1"/>
  <c r="D37" i="1" s="1"/>
  <c r="F37" i="1" s="1"/>
  <c r="C38" i="1"/>
  <c r="D38" i="1" s="1"/>
  <c r="F38" i="1" s="1"/>
  <c r="C39" i="1"/>
  <c r="D39" i="1" s="1"/>
  <c r="F39" i="1" s="1"/>
  <c r="C40" i="1"/>
  <c r="D40" i="1" s="1"/>
  <c r="F40" i="1" s="1"/>
  <c r="C41" i="1"/>
  <c r="D41" i="1" s="1"/>
  <c r="F41" i="1" s="1"/>
  <c r="C42" i="1"/>
  <c r="D42" i="1" s="1"/>
  <c r="F42" i="1" s="1"/>
  <c r="C34" i="1"/>
  <c r="D34" i="1" s="1"/>
  <c r="F34" i="1" s="1"/>
  <c r="C31" i="1"/>
  <c r="D31" i="1" s="1"/>
  <c r="F31" i="1" s="1"/>
  <c r="C25" i="1"/>
  <c r="D25" i="1" s="1"/>
  <c r="F25" i="1" s="1"/>
  <c r="C26" i="1"/>
  <c r="D26" i="1" s="1"/>
  <c r="F26" i="1" s="1"/>
  <c r="C27" i="1"/>
  <c r="D27" i="1" s="1"/>
  <c r="F27" i="1" s="1"/>
  <c r="C28" i="1"/>
  <c r="D28" i="1" s="1"/>
  <c r="F28" i="1" s="1"/>
  <c r="C29" i="1"/>
  <c r="D29" i="1" s="1"/>
  <c r="F29" i="1" s="1"/>
  <c r="C30" i="1"/>
  <c r="D30" i="1" s="1"/>
  <c r="F30" i="1" s="1"/>
  <c r="C24" i="1"/>
  <c r="D24" i="1" s="1"/>
  <c r="F24" i="1" s="1"/>
  <c r="C21" i="1"/>
  <c r="D21" i="1" s="1"/>
  <c r="F21" i="1" s="1"/>
  <c r="M21" i="1" s="1"/>
  <c r="C20" i="1"/>
  <c r="F20" i="1" s="1"/>
  <c r="M20" i="1" s="1"/>
  <c r="C19" i="1"/>
  <c r="D19" i="1" s="1"/>
  <c r="F19" i="1" s="1"/>
  <c r="M19" i="1" s="1"/>
  <c r="C18" i="1"/>
  <c r="D18" i="1" s="1"/>
  <c r="F18" i="1" s="1"/>
  <c r="M18" i="1" s="1"/>
  <c r="C17" i="1"/>
  <c r="D17" i="1" s="1"/>
  <c r="F17" i="1" s="1"/>
  <c r="M17" i="1" s="1"/>
  <c r="C16" i="1"/>
  <c r="D16" i="1" s="1"/>
  <c r="F16" i="1" s="1"/>
  <c r="M16" i="1" s="1"/>
  <c r="C15" i="1"/>
  <c r="D15" i="1" s="1"/>
  <c r="F15" i="1" s="1"/>
  <c r="M15" i="1" s="1"/>
  <c r="C14" i="1"/>
  <c r="D14" i="1" s="1"/>
  <c r="F14" i="1" s="1"/>
  <c r="M14" i="1" s="1"/>
  <c r="C13" i="1"/>
  <c r="D13" i="1" s="1"/>
  <c r="F13" i="1" s="1"/>
  <c r="M13" i="1" s="1"/>
  <c r="C12" i="1"/>
  <c r="D12" i="1" s="1"/>
  <c r="F12" i="1" s="1"/>
  <c r="C9" i="1"/>
  <c r="C8" i="1"/>
  <c r="D8" i="1" s="1"/>
  <c r="F8" i="1" s="1"/>
  <c r="M8" i="1" s="1"/>
  <c r="C7" i="1"/>
  <c r="D7" i="1" s="1"/>
  <c r="F7" i="1" s="1"/>
  <c r="M7" i="1" s="1"/>
  <c r="C3" i="1"/>
  <c r="D3" i="1" s="1"/>
  <c r="F3" i="1" s="1"/>
  <c r="M3" i="1" s="1"/>
  <c r="C4" i="1"/>
  <c r="D4" i="1" s="1"/>
  <c r="F4" i="1" s="1"/>
  <c r="M4" i="1" s="1"/>
  <c r="C5" i="1"/>
  <c r="D5" i="1" s="1"/>
  <c r="F5" i="1" s="1"/>
  <c r="M5" i="1" s="1"/>
  <c r="C6" i="1"/>
  <c r="D6" i="1" s="1"/>
  <c r="F6" i="1" s="1"/>
  <c r="M6" i="1" s="1"/>
  <c r="C2" i="1"/>
  <c r="D2" i="1" s="1"/>
  <c r="D9" i="1" l="1"/>
  <c r="F9" i="1" s="1"/>
  <c r="M9" i="1" s="1"/>
  <c r="R9" i="1"/>
  <c r="S9" i="1"/>
  <c r="G45" i="1"/>
  <c r="G24" i="1"/>
  <c r="G12" i="1"/>
  <c r="M12" i="1" s="1"/>
  <c r="G34" i="1"/>
  <c r="G55" i="1"/>
  <c r="G2" i="1" l="1"/>
  <c r="M2" i="1" s="1"/>
  <c r="N2" i="1" s="1"/>
  <c r="T9" i="1"/>
  <c r="U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<sst xmlns="http://schemas.openxmlformats.org/spreadsheetml/2006/main" count="30" uniqueCount="26">
  <si>
    <t>Straight Channel</t>
  </si>
  <si>
    <t>conv factor pixel/mm</t>
  </si>
  <si>
    <t>avg</t>
  </si>
  <si>
    <t>std_num</t>
  </si>
  <si>
    <t>time(s)</t>
  </si>
  <si>
    <t>mm</t>
  </si>
  <si>
    <t>velocity (mm/s)</t>
  </si>
  <si>
    <t>error conv_fact</t>
  </si>
  <si>
    <t>Straight Channel Elevated</t>
  </si>
  <si>
    <t>Avg</t>
  </si>
  <si>
    <t>Straight 3ml</t>
  </si>
  <si>
    <t>Straight_2ml</t>
  </si>
  <si>
    <t>Straight 4ml</t>
  </si>
  <si>
    <t>Straight_1ml</t>
  </si>
  <si>
    <t>deln</t>
  </si>
  <si>
    <t>delk</t>
  </si>
  <si>
    <t>delt</t>
  </si>
  <si>
    <t>std</t>
  </si>
  <si>
    <t>error_k_2k</t>
  </si>
  <si>
    <t>towards top</t>
  </si>
  <si>
    <t>towards middle</t>
  </si>
  <si>
    <t>towards bot</t>
  </si>
  <si>
    <t>velocity(mm/s)</t>
  </si>
  <si>
    <t>y-position</t>
  </si>
  <si>
    <t>conversion factor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</si>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</sst>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Velocity</a:t>
            </a:r>
            <a:r>
              <a:rPr lang="en-CA" baseline="0"/>
              <a:t> vs Volume </a:t>
            </a:r>
            <a:endParaRPr lang="en-CA"/>
          </a:p>
        </c:rich>
      </c:tx>
      <c:layout>
        <c:manualLayout>
          <c:xMode val="edge"/>
          <c:yMode val="edge"/>
          <c:x val="0.41464854045317939"/>
          <c:y val="3.19235683170467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(Sheet1!$G$24,Sheet1!$G$34,Sheet1!$G$45,Sheet1!$G$55)</c:f>
              <c:numCache>
                <c:formatCode>General</c:formatCode>
                <c:ptCount val="4"/>
                <c:pt idx="0">
                  <c:v>0.24928135106000721</c:v>
                </c:pt>
                <c:pt idx="1">
                  <c:v>0.25651774663632376</c:v>
                </c:pt>
                <c:pt idx="2">
                  <c:v>0.30991735537190085</c:v>
                </c:pt>
                <c:pt idx="3">
                  <c:v>0.29082824290334169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21-4B77-9654-D952044940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740704"/>
        <c:axId val="616744968"/>
      </c:scatterChart>
      <c:valAx>
        <c:axId val="61674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Volume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744968"/>
        <c:crosses val="autoZero"/>
        <c:crossBetween val="midCat"/>
      </c:valAx>
      <c:valAx>
        <c:axId val="616744968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Velocity</a:t>
                </a:r>
                <a:r>
                  <a:rPr lang="en-CA" baseline="0"/>
                  <a:t> (mm/s)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740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Velocity</a:t>
            </a:r>
            <a:r>
              <a:rPr lang="en-CA" baseline="0"/>
              <a:t> profile in straight channel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Sheet1!$AG$6:$AG$13</c:f>
              <c:numCache>
                <c:formatCode>General</c:formatCode>
                <c:ptCount val="8"/>
                <c:pt idx="0">
                  <c:v>355</c:v>
                </c:pt>
                <c:pt idx="1">
                  <c:v>385</c:v>
                </c:pt>
                <c:pt idx="2">
                  <c:v>443</c:v>
                </c:pt>
                <c:pt idx="3">
                  <c:v>427</c:v>
                </c:pt>
                <c:pt idx="4">
                  <c:v>483</c:v>
                </c:pt>
                <c:pt idx="5">
                  <c:v>515</c:v>
                </c:pt>
                <c:pt idx="6">
                  <c:v>535</c:v>
                </c:pt>
                <c:pt idx="7">
                  <c:v>537</c:v>
                </c:pt>
              </c:numCache>
            </c:numRef>
          </c:xVal>
          <c:yVal>
            <c:numRef>
              <c:f>Sheet1!$AE$6:$AE$13</c:f>
              <c:numCache>
                <c:formatCode>General</c:formatCode>
                <c:ptCount val="8"/>
                <c:pt idx="0">
                  <c:v>0.24254401724757454</c:v>
                </c:pt>
                <c:pt idx="1">
                  <c:v>0.30542579949694576</c:v>
                </c:pt>
                <c:pt idx="2">
                  <c:v>0.26949335249730505</c:v>
                </c:pt>
                <c:pt idx="3">
                  <c:v>0.35932446999640677</c:v>
                </c:pt>
                <c:pt idx="4">
                  <c:v>0.31440891124685588</c:v>
                </c:pt>
                <c:pt idx="5">
                  <c:v>0.31440891124685588</c:v>
                </c:pt>
                <c:pt idx="6">
                  <c:v>0.2335609054976644</c:v>
                </c:pt>
                <c:pt idx="7">
                  <c:v>0.25152712899748475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DB-4E9E-A11D-2D82330E7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195800"/>
        <c:axId val="642194488"/>
      </c:scatterChart>
      <c:valAx>
        <c:axId val="642195800"/>
        <c:scaling>
          <c:orientation val="minMax"/>
          <c:min val="3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y-direction</a:t>
                </a:r>
                <a:r>
                  <a:rPr lang="en-CA" baseline="0"/>
                  <a:t> on graph (pixel)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194488"/>
        <c:crosses val="autoZero"/>
        <c:crossBetween val="midCat"/>
      </c:valAx>
      <c:valAx>
        <c:axId val="642194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Velocity (mm/s)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195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110558</xdr:colOff>
      <xdr:row>33</xdr:row>
      <xdr:rowOff>37321</xdr:rowOff>
    </xdr:from>
    <xdr:to>
      <xdr:col>31</xdr:col>
      <xdr:colOff>230720</xdr:colOff>
      <xdr:row>48</xdr:row>
      <xdr:rowOff>78411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9CBF8AD-D291-474D-B587-B26FC096DD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468084</xdr:colOff>
      <xdr:row>15</xdr:row>
      <xdr:rowOff>141515</xdr:rowOff>
    </xdr:from>
    <xdr:to>
      <xdr:col>30</xdr:col>
      <xdr:colOff>402770</xdr:colOff>
      <xdr:row>30</xdr:row>
      <xdr:rowOff>108858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54259C5-876B-49BE-8123-2FE701D947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2"/>
  <sheetViews>
    <sheetView tabSelected="1" topLeftCell="D1" zoomScale="70" zoomScaleNormal="70" workbookViewId="0">
      <selection activeCell="V6" sqref="V6"/>
    </sheetView>
  </sheetViews>
  <sheetFormatPr defaultRowHeight="14.4" x14ac:dyDescent="0.3"/>
  <cols>
    <col min="13" max="13" width="11" bestFit="1" customWidth="1"/>
    <col min="18" max="19" width="12" bestFit="1" customWidth="1"/>
    <col min="28" max="28" width="14.33203125" customWidth="1"/>
  </cols>
  <sheetData>
    <row r="1" spans="1:33" x14ac:dyDescent="0.3">
      <c r="A1" s="1" t="s">
        <v>0</v>
      </c>
      <c r="B1" s="2"/>
      <c r="C1" s="2"/>
      <c r="D1" s="2" t="s">
        <v>5</v>
      </c>
      <c r="E1" s="2" t="s">
        <v>4</v>
      </c>
      <c r="F1" s="2" t="s">
        <v>6</v>
      </c>
      <c r="G1" s="2" t="s">
        <v>2</v>
      </c>
      <c r="H1" s="2"/>
      <c r="I1" s="2"/>
      <c r="J1" s="2" t="s">
        <v>1</v>
      </c>
      <c r="K1" s="2" t="s">
        <v>7</v>
      </c>
      <c r="L1" s="2"/>
      <c r="M1" s="2" t="s">
        <v>3</v>
      </c>
      <c r="N1" s="3" t="s">
        <v>17</v>
      </c>
      <c r="O1" s="10" t="s">
        <v>18</v>
      </c>
      <c r="Q1" t="s">
        <v>14</v>
      </c>
      <c r="R1" t="s">
        <v>15</v>
      </c>
      <c r="S1" t="s">
        <v>16</v>
      </c>
      <c r="U1" t="s">
        <v>25</v>
      </c>
      <c r="X1" t="s">
        <v>24</v>
      </c>
    </row>
    <row r="2" spans="1:33" x14ac:dyDescent="0.3">
      <c r="A2" s="4">
        <v>713</v>
      </c>
      <c r="B2" s="5">
        <v>748</v>
      </c>
      <c r="C2" s="5">
        <f>B2-A2</f>
        <v>35</v>
      </c>
      <c r="D2" s="5">
        <f>C2/J2</f>
        <v>1.5909090909090907E-2</v>
      </c>
      <c r="E2" s="5">
        <v>5.0599999999999999E-2</v>
      </c>
      <c r="F2" s="5">
        <f>D2/E2</f>
        <v>0.31440891124685588</v>
      </c>
      <c r="G2" s="5">
        <f>AVERAGE(F2:F9)</f>
        <v>0.30991735537190079</v>
      </c>
      <c r="H2" s="5"/>
      <c r="I2" s="5"/>
      <c r="J2" s="5">
        <v>2200</v>
      </c>
      <c r="K2" s="5">
        <v>10</v>
      </c>
      <c r="L2" s="5"/>
      <c r="M2" s="5">
        <f t="shared" ref="M2:M9" si="0">(F2-G2)^2</f>
        <v>2.0174074177843572E-5</v>
      </c>
      <c r="N2" s="6">
        <f>SQRT(SUM(M2:M9)/7)</f>
        <v>2.495022711305946E-2</v>
      </c>
      <c r="O2">
        <f>SQRT((1/0.05*4)^2+(110/(0.05^2)*0.005)^2)</f>
        <v>234.09399821439249</v>
      </c>
      <c r="Q2">
        <f>(1/(J2*E2)*4)^2</f>
        <v>1.2911407473819862E-3</v>
      </c>
      <c r="R2">
        <f>(C2/(E2*J2^2)*234)^2</f>
        <v>1.1183456338516122E-3</v>
      </c>
      <c r="S2">
        <f>(C2/(J2*E2^2)*0.00005)^2</f>
        <v>9.65225236601819E-8</v>
      </c>
      <c r="T2">
        <f>SQRT(Q2+R2+S2)</f>
        <v>4.9087502521082273E-2</v>
      </c>
      <c r="U2">
        <f>AVERAGE(T2:T9)</f>
        <v>4.8797070834911471E-2</v>
      </c>
      <c r="X2">
        <v>28</v>
      </c>
      <c r="Y2">
        <v>0.05</v>
      </c>
      <c r="AA2">
        <f>SQRT((4/Y2)^2+(0.005*X2/Y2^2)^2)</f>
        <v>97.652444925869617</v>
      </c>
    </row>
    <row r="3" spans="1:33" x14ac:dyDescent="0.3">
      <c r="A3" s="4">
        <v>753</v>
      </c>
      <c r="B3" s="5">
        <v>787</v>
      </c>
      <c r="C3" s="5">
        <f t="shared" ref="C3:C9" si="1">B3-A3</f>
        <v>34</v>
      </c>
      <c r="D3" s="5">
        <f t="shared" ref="D3:D9" si="2">C3/J3</f>
        <v>1.5454545454545455E-2</v>
      </c>
      <c r="E3" s="5">
        <v>5.0599999999999999E-2</v>
      </c>
      <c r="F3" s="5">
        <f t="shared" ref="F3:F9" si="3">D3/E3</f>
        <v>0.30542579949694576</v>
      </c>
      <c r="G3" s="5">
        <v>0.309917</v>
      </c>
      <c r="H3" s="5"/>
      <c r="I3" s="5"/>
      <c r="J3" s="5">
        <v>2200</v>
      </c>
      <c r="K3" s="5"/>
      <c r="L3" s="5"/>
      <c r="M3" s="5">
        <f t="shared" si="0"/>
        <v>2.0170881958634639E-5</v>
      </c>
      <c r="N3" s="6"/>
      <c r="Q3">
        <f t="shared" ref="Q3:Q62" si="4">(1/(J3*E3)*4)^2</f>
        <v>1.2911407473819862E-3</v>
      </c>
      <c r="R3">
        <f t="shared" ref="R3:R61" si="5">(C3/(E3*J3^2)*234)^2</f>
        <v>1.0553531042713986E-3</v>
      </c>
      <c r="S3">
        <f t="shared" ref="S3:S62" si="6">(C3/(J3*E3^2)*0.00005)^2</f>
        <v>9.1085744776465544E-8</v>
      </c>
      <c r="T3">
        <f t="shared" ref="T3:T62" si="7">SQRT(Q3+R3+S3)</f>
        <v>4.8441562086685042E-2</v>
      </c>
      <c r="X3">
        <v>56</v>
      </c>
      <c r="Y3">
        <v>0.05</v>
      </c>
      <c r="AA3">
        <f t="shared" ref="AA3:AA4" si="8">SQRT((4/Y3)^2+(0.005*X3/Y3^2)^2)</f>
        <v>137.63720427268203</v>
      </c>
    </row>
    <row r="4" spans="1:33" x14ac:dyDescent="0.3">
      <c r="A4" s="4">
        <v>835</v>
      </c>
      <c r="B4" s="5">
        <v>875</v>
      </c>
      <c r="C4" s="5">
        <f t="shared" si="1"/>
        <v>40</v>
      </c>
      <c r="D4" s="5">
        <f t="shared" si="2"/>
        <v>1.8181818181818181E-2</v>
      </c>
      <c r="E4" s="5">
        <v>5.0599999999999999E-2</v>
      </c>
      <c r="F4" s="5">
        <f t="shared" si="3"/>
        <v>0.35932446999640677</v>
      </c>
      <c r="G4" s="5">
        <v>0.309917</v>
      </c>
      <c r="H4" s="5"/>
      <c r="I4" s="5"/>
      <c r="J4" s="5">
        <v>2200</v>
      </c>
      <c r="K4" s="5"/>
      <c r="L4" s="5"/>
      <c r="M4" s="5">
        <f t="shared" si="0"/>
        <v>2.4410980914458353E-3</v>
      </c>
      <c r="N4" s="6"/>
      <c r="Q4">
        <f t="shared" si="4"/>
        <v>1.2911407473819862E-3</v>
      </c>
      <c r="R4">
        <f t="shared" si="5"/>
        <v>1.4606963380919013E-3</v>
      </c>
      <c r="S4">
        <f t="shared" si="6"/>
        <v>1.2607023498472738E-7</v>
      </c>
      <c r="T4">
        <f t="shared" si="7"/>
        <v>5.2459157024382995E-2</v>
      </c>
      <c r="X4">
        <v>110</v>
      </c>
      <c r="Y4">
        <v>0.05</v>
      </c>
      <c r="AA4">
        <f t="shared" si="8"/>
        <v>234.09399821439249</v>
      </c>
    </row>
    <row r="5" spans="1:33" x14ac:dyDescent="0.3">
      <c r="A5" s="4">
        <v>857</v>
      </c>
      <c r="B5" s="5">
        <v>890</v>
      </c>
      <c r="C5" s="5">
        <f t="shared" si="1"/>
        <v>33</v>
      </c>
      <c r="D5" s="5">
        <f t="shared" si="2"/>
        <v>1.4999999999999999E-2</v>
      </c>
      <c r="E5" s="5">
        <v>5.0599999999999999E-2</v>
      </c>
      <c r="F5" s="5">
        <f t="shared" si="3"/>
        <v>0.29644268774703558</v>
      </c>
      <c r="G5" s="5">
        <v>0.309917</v>
      </c>
      <c r="H5" s="5"/>
      <c r="I5" s="5"/>
      <c r="J5" s="5">
        <v>2200</v>
      </c>
      <c r="K5" s="5"/>
      <c r="L5" s="5"/>
      <c r="M5" s="5">
        <f t="shared" si="0"/>
        <v>1.8155709069038697E-4</v>
      </c>
      <c r="N5" s="6"/>
      <c r="Q5">
        <f t="shared" si="4"/>
        <v>1.2911407473819862E-3</v>
      </c>
      <c r="R5">
        <f t="shared" si="5"/>
        <v>9.9418644511380062E-4</v>
      </c>
      <c r="S5">
        <f t="shared" si="6"/>
        <v>8.5806553686480104E-8</v>
      </c>
      <c r="T5">
        <f t="shared" si="7"/>
        <v>4.7805993338173335E-2</v>
      </c>
      <c r="AE5" t="s">
        <v>22</v>
      </c>
      <c r="AG5" t="s">
        <v>23</v>
      </c>
    </row>
    <row r="6" spans="1:33" x14ac:dyDescent="0.3">
      <c r="A6" s="4">
        <v>430</v>
      </c>
      <c r="B6" s="5">
        <v>464</v>
      </c>
      <c r="C6" s="5">
        <f t="shared" si="1"/>
        <v>34</v>
      </c>
      <c r="D6" s="5">
        <f t="shared" si="2"/>
        <v>1.5454545454545455E-2</v>
      </c>
      <c r="E6" s="5">
        <v>5.0599999999999999E-2</v>
      </c>
      <c r="F6" s="5">
        <f t="shared" si="3"/>
        <v>0.30542579949694576</v>
      </c>
      <c r="G6" s="5">
        <v>0.309917</v>
      </c>
      <c r="H6" s="5"/>
      <c r="I6" s="5"/>
      <c r="J6" s="5">
        <v>2200</v>
      </c>
      <c r="K6" s="5"/>
      <c r="L6" s="5"/>
      <c r="M6" s="5">
        <f t="shared" si="0"/>
        <v>2.0170881958634639E-5</v>
      </c>
      <c r="N6" s="6"/>
      <c r="Q6">
        <f t="shared" si="4"/>
        <v>1.2911407473819862E-3</v>
      </c>
      <c r="R6">
        <f t="shared" si="5"/>
        <v>1.0553531042713986E-3</v>
      </c>
      <c r="S6">
        <f t="shared" si="6"/>
        <v>9.1085744776465544E-8</v>
      </c>
      <c r="T6">
        <f t="shared" si="7"/>
        <v>4.8441562086685042E-2</v>
      </c>
      <c r="X6" t="s">
        <v>19</v>
      </c>
      <c r="Y6">
        <v>436</v>
      </c>
      <c r="Z6">
        <v>463</v>
      </c>
      <c r="AA6">
        <f>Z6-Y6</f>
        <v>27</v>
      </c>
      <c r="AB6">
        <v>2200</v>
      </c>
      <c r="AC6">
        <f>AA6/AB6</f>
        <v>1.2272727272727272E-2</v>
      </c>
      <c r="AD6" s="5">
        <v>5.0599999999999999E-2</v>
      </c>
      <c r="AE6">
        <f t="shared" ref="AE6:AE13" si="9">AC6/AD6</f>
        <v>0.24254401724757454</v>
      </c>
      <c r="AG6">
        <v>355</v>
      </c>
    </row>
    <row r="7" spans="1:33" x14ac:dyDescent="0.3">
      <c r="A7" s="4">
        <v>1180</v>
      </c>
      <c r="B7" s="5">
        <v>1215</v>
      </c>
      <c r="C7" s="5">
        <f t="shared" si="1"/>
        <v>35</v>
      </c>
      <c r="D7" s="5">
        <f t="shared" si="2"/>
        <v>1.5909090909090907E-2</v>
      </c>
      <c r="E7" s="5">
        <v>5.0599999999999999E-2</v>
      </c>
      <c r="F7" s="5">
        <f t="shared" si="3"/>
        <v>0.31440891124685588</v>
      </c>
      <c r="G7" s="5">
        <v>0.309917</v>
      </c>
      <c r="H7" s="5"/>
      <c r="I7" s="5"/>
      <c r="J7" s="5">
        <v>2200</v>
      </c>
      <c r="K7" s="5"/>
      <c r="L7" s="5"/>
      <c r="M7" s="5">
        <f t="shared" si="0"/>
        <v>2.0177266649630385E-5</v>
      </c>
      <c r="N7" s="6"/>
      <c r="Q7">
        <f t="shared" si="4"/>
        <v>1.2911407473819862E-3</v>
      </c>
      <c r="R7">
        <f t="shared" si="5"/>
        <v>1.1183456338516122E-3</v>
      </c>
      <c r="S7">
        <f t="shared" si="6"/>
        <v>9.65225236601819E-8</v>
      </c>
      <c r="T7">
        <f t="shared" si="7"/>
        <v>4.9087502521082273E-2</v>
      </c>
      <c r="Y7" s="4">
        <v>430</v>
      </c>
      <c r="Z7" s="5">
        <v>464</v>
      </c>
      <c r="AA7">
        <f t="shared" ref="AA7:AA13" si="10">Z7-Y7</f>
        <v>34</v>
      </c>
      <c r="AB7">
        <v>2200</v>
      </c>
      <c r="AC7">
        <f t="shared" ref="AC7:AC13" si="11">AA7/AB7</f>
        <v>1.5454545454545455E-2</v>
      </c>
      <c r="AD7" s="5">
        <v>5.0599999999999999E-2</v>
      </c>
      <c r="AE7">
        <f t="shared" si="9"/>
        <v>0.30542579949694576</v>
      </c>
      <c r="AG7">
        <v>385</v>
      </c>
    </row>
    <row r="8" spans="1:33" x14ac:dyDescent="0.3">
      <c r="A8" s="4">
        <v>1115</v>
      </c>
      <c r="B8" s="5">
        <v>1145</v>
      </c>
      <c r="C8" s="5">
        <f t="shared" si="1"/>
        <v>30</v>
      </c>
      <c r="D8" s="5">
        <f t="shared" si="2"/>
        <v>1.3636363636363636E-2</v>
      </c>
      <c r="E8" s="5">
        <v>5.0599999999999999E-2</v>
      </c>
      <c r="F8" s="5">
        <f t="shared" si="3"/>
        <v>0.26949335249730505</v>
      </c>
      <c r="G8" s="5">
        <v>0.309917</v>
      </c>
      <c r="H8" s="5"/>
      <c r="I8" s="5"/>
      <c r="J8" s="5">
        <v>2200</v>
      </c>
      <c r="K8" s="5"/>
      <c r="L8" s="5"/>
      <c r="M8" s="5">
        <f t="shared" si="0"/>
        <v>1.6340712774221356E-3</v>
      </c>
      <c r="N8" s="6"/>
      <c r="Q8">
        <f t="shared" si="4"/>
        <v>1.2911407473819862E-3</v>
      </c>
      <c r="R8">
        <f t="shared" si="5"/>
        <v>8.2164169017669467E-4</v>
      </c>
      <c r="S8">
        <f t="shared" si="6"/>
        <v>7.0914507178909169E-8</v>
      </c>
      <c r="T8">
        <f t="shared" si="7"/>
        <v>4.5965784580118497E-2</v>
      </c>
      <c r="Y8" s="4">
        <v>1115</v>
      </c>
      <c r="Z8" s="5">
        <v>1145</v>
      </c>
      <c r="AA8">
        <f t="shared" si="10"/>
        <v>30</v>
      </c>
      <c r="AB8">
        <v>2200</v>
      </c>
      <c r="AC8">
        <f t="shared" si="11"/>
        <v>1.3636363636363636E-2</v>
      </c>
      <c r="AD8" s="5">
        <v>5.0599999999999999E-2</v>
      </c>
      <c r="AE8">
        <f t="shared" si="9"/>
        <v>0.26949335249730505</v>
      </c>
      <c r="AG8">
        <v>443</v>
      </c>
    </row>
    <row r="9" spans="1:33" x14ac:dyDescent="0.3">
      <c r="A9" s="7">
        <v>603</v>
      </c>
      <c r="B9" s="8">
        <v>638</v>
      </c>
      <c r="C9" s="8">
        <f t="shared" si="1"/>
        <v>35</v>
      </c>
      <c r="D9" s="8">
        <f t="shared" si="2"/>
        <v>1.5909090909090907E-2</v>
      </c>
      <c r="E9" s="8">
        <v>5.0599999999999999E-2</v>
      </c>
      <c r="F9" s="8">
        <f t="shared" si="3"/>
        <v>0.31440891124685588</v>
      </c>
      <c r="G9" s="8">
        <v>0.309917</v>
      </c>
      <c r="H9" s="8"/>
      <c r="I9" s="8"/>
      <c r="J9" s="5">
        <v>2200</v>
      </c>
      <c r="K9" s="8"/>
      <c r="L9" s="8"/>
      <c r="M9" s="8">
        <f t="shared" si="0"/>
        <v>2.0177266649630385E-5</v>
      </c>
      <c r="N9" s="9"/>
      <c r="Q9">
        <f t="shared" si="4"/>
        <v>1.2911407473819862E-3</v>
      </c>
      <c r="R9">
        <f t="shared" si="5"/>
        <v>1.1183456338516122E-3</v>
      </c>
      <c r="S9">
        <f t="shared" si="6"/>
        <v>9.65225236601819E-8</v>
      </c>
      <c r="T9">
        <f t="shared" si="7"/>
        <v>4.9087502521082273E-2</v>
      </c>
      <c r="X9" t="s">
        <v>20</v>
      </c>
      <c r="Y9" s="4">
        <v>835</v>
      </c>
      <c r="Z9" s="5">
        <v>875</v>
      </c>
      <c r="AA9">
        <f t="shared" si="10"/>
        <v>40</v>
      </c>
      <c r="AB9">
        <v>2200</v>
      </c>
      <c r="AC9">
        <f t="shared" si="11"/>
        <v>1.8181818181818181E-2</v>
      </c>
      <c r="AD9" s="5">
        <v>5.0599999999999999E-2</v>
      </c>
      <c r="AE9">
        <f t="shared" si="9"/>
        <v>0.35932446999640677</v>
      </c>
      <c r="AG9">
        <v>427</v>
      </c>
    </row>
    <row r="10" spans="1:33" x14ac:dyDescent="0.3">
      <c r="J10" s="5"/>
      <c r="Y10" s="4">
        <v>1180</v>
      </c>
      <c r="Z10" s="5">
        <v>1215</v>
      </c>
      <c r="AA10">
        <f t="shared" si="10"/>
        <v>35</v>
      </c>
      <c r="AB10">
        <v>2200</v>
      </c>
      <c r="AC10">
        <f t="shared" si="11"/>
        <v>1.5909090909090907E-2</v>
      </c>
      <c r="AD10" s="5">
        <v>5.0599999999999999E-2</v>
      </c>
      <c r="AE10">
        <f t="shared" si="9"/>
        <v>0.31440891124685588</v>
      </c>
      <c r="AG10">
        <v>483</v>
      </c>
    </row>
    <row r="11" spans="1:33" x14ac:dyDescent="0.3">
      <c r="A11" t="s">
        <v>8</v>
      </c>
      <c r="D11" t="s">
        <v>5</v>
      </c>
      <c r="F11" t="s">
        <v>6</v>
      </c>
      <c r="G11" t="s">
        <v>2</v>
      </c>
      <c r="J11" s="5"/>
      <c r="M11" t="s">
        <v>3</v>
      </c>
      <c r="Y11" s="7">
        <v>603</v>
      </c>
      <c r="Z11" s="8">
        <v>638</v>
      </c>
      <c r="AA11">
        <f t="shared" si="10"/>
        <v>35</v>
      </c>
      <c r="AB11">
        <v>2200</v>
      </c>
      <c r="AC11">
        <f t="shared" si="11"/>
        <v>1.5909090909090907E-2</v>
      </c>
      <c r="AD11" s="5">
        <v>5.0599999999999999E-2</v>
      </c>
      <c r="AE11">
        <f t="shared" si="9"/>
        <v>0.31440891124685588</v>
      </c>
      <c r="AG11">
        <v>515</v>
      </c>
    </row>
    <row r="12" spans="1:33" x14ac:dyDescent="0.3">
      <c r="A12">
        <v>763</v>
      </c>
      <c r="B12">
        <v>823</v>
      </c>
      <c r="C12">
        <f t="shared" ref="C12:C21" si="12">B12-A12</f>
        <v>60</v>
      </c>
      <c r="D12">
        <f t="shared" ref="D12:D19" si="13">C12/J2</f>
        <v>2.7272727272727271E-2</v>
      </c>
      <c r="E12">
        <v>5.0599999999999999E-2</v>
      </c>
      <c r="F12">
        <f>D12/E12</f>
        <v>0.5389867049946101</v>
      </c>
      <c r="G12">
        <f>AVERAGE(F12:F21)</f>
        <v>0.54707150556952922</v>
      </c>
      <c r="J12" s="5">
        <v>2200</v>
      </c>
      <c r="M12">
        <f>(F12-G12)^2</f>
        <v>6.5364000336212455E-5</v>
      </c>
      <c r="N12">
        <f>SQRT(SUM(M12:M21)/9)</f>
        <v>6.1139438177941083E-2</v>
      </c>
      <c r="Q12">
        <f t="shared" si="4"/>
        <v>1.2911407473819862E-3</v>
      </c>
      <c r="R12">
        <f t="shared" si="5"/>
        <v>3.2865667607067787E-3</v>
      </c>
      <c r="S12">
        <f t="shared" si="6"/>
        <v>2.8365802871563668E-7</v>
      </c>
      <c r="T12">
        <f t="shared" si="7"/>
        <v>6.7660854015578906E-2</v>
      </c>
      <c r="U12">
        <f>AVERAGE(T12:T21)</f>
        <v>6.8458133361037204E-2</v>
      </c>
      <c r="X12" t="s">
        <v>21</v>
      </c>
      <c r="Y12" s="10">
        <v>849</v>
      </c>
      <c r="Z12" s="10">
        <v>875</v>
      </c>
      <c r="AA12">
        <f t="shared" si="10"/>
        <v>26</v>
      </c>
      <c r="AB12">
        <v>2200</v>
      </c>
      <c r="AC12">
        <f t="shared" si="11"/>
        <v>1.1818181818181818E-2</v>
      </c>
      <c r="AD12" s="5">
        <v>5.0599999999999999E-2</v>
      </c>
      <c r="AE12">
        <f t="shared" si="9"/>
        <v>0.2335609054976644</v>
      </c>
      <c r="AG12">
        <v>535</v>
      </c>
    </row>
    <row r="13" spans="1:33" x14ac:dyDescent="0.3">
      <c r="A13">
        <v>777</v>
      </c>
      <c r="B13">
        <v>837</v>
      </c>
      <c r="C13">
        <f t="shared" si="12"/>
        <v>60</v>
      </c>
      <c r="D13">
        <f t="shared" si="13"/>
        <v>2.7272727272727271E-2</v>
      </c>
      <c r="E13">
        <v>5.0599999999999999E-2</v>
      </c>
      <c r="F13">
        <f t="shared" ref="F13:F62" si="14">D13/E13</f>
        <v>0.5389867049946101</v>
      </c>
      <c r="G13">
        <v>0.547072</v>
      </c>
      <c r="J13" s="5">
        <v>2200</v>
      </c>
      <c r="M13">
        <f t="shared" ref="M13:M62" si="15">(F13-G13)^2</f>
        <v>6.5371995324182917E-5</v>
      </c>
      <c r="Q13">
        <f t="shared" si="4"/>
        <v>1.2911407473819862E-3</v>
      </c>
      <c r="R13">
        <f t="shared" si="5"/>
        <v>3.2865667607067787E-3</v>
      </c>
      <c r="S13">
        <f t="shared" si="6"/>
        <v>2.8365802871563668E-7</v>
      </c>
      <c r="T13">
        <f t="shared" si="7"/>
        <v>6.7660854015578906E-2</v>
      </c>
      <c r="Y13" s="10">
        <v>1034</v>
      </c>
      <c r="Z13" s="10">
        <v>1062</v>
      </c>
      <c r="AA13">
        <f t="shared" si="10"/>
        <v>28</v>
      </c>
      <c r="AB13">
        <v>2200</v>
      </c>
      <c r="AC13">
        <f t="shared" si="11"/>
        <v>1.2727272727272728E-2</v>
      </c>
      <c r="AD13" s="5">
        <v>5.0599999999999999E-2</v>
      </c>
      <c r="AE13">
        <f t="shared" si="9"/>
        <v>0.25152712899748475</v>
      </c>
      <c r="AG13">
        <v>537</v>
      </c>
    </row>
    <row r="14" spans="1:33" x14ac:dyDescent="0.3">
      <c r="A14">
        <v>795</v>
      </c>
      <c r="B14">
        <v>852</v>
      </c>
      <c r="C14">
        <f t="shared" si="12"/>
        <v>57</v>
      </c>
      <c r="D14">
        <f t="shared" si="13"/>
        <v>2.5909090909090909E-2</v>
      </c>
      <c r="E14">
        <v>5.0599999999999999E-2</v>
      </c>
      <c r="F14">
        <f t="shared" si="14"/>
        <v>0.51203736974487968</v>
      </c>
      <c r="G14">
        <v>0.547072</v>
      </c>
      <c r="J14" s="5">
        <v>2200</v>
      </c>
      <c r="M14">
        <f t="shared" si="15"/>
        <v>1.2274253171129924E-3</v>
      </c>
      <c r="Q14">
        <f t="shared" si="4"/>
        <v>1.2911407473819862E-3</v>
      </c>
      <c r="R14">
        <f t="shared" si="5"/>
        <v>2.9661265015378676E-3</v>
      </c>
      <c r="S14">
        <f t="shared" si="6"/>
        <v>2.5600137091586201E-7</v>
      </c>
      <c r="T14">
        <f t="shared" si="7"/>
        <v>6.5249699235251424E-2</v>
      </c>
    </row>
    <row r="15" spans="1:33" x14ac:dyDescent="0.3">
      <c r="A15">
        <v>272</v>
      </c>
      <c r="B15">
        <v>334</v>
      </c>
      <c r="C15">
        <f t="shared" si="12"/>
        <v>62</v>
      </c>
      <c r="D15">
        <f t="shared" si="13"/>
        <v>2.8181818181818183E-2</v>
      </c>
      <c r="E15">
        <v>5.0599999999999999E-2</v>
      </c>
      <c r="F15">
        <f t="shared" si="14"/>
        <v>0.55695292849443045</v>
      </c>
      <c r="G15">
        <v>0.547072</v>
      </c>
      <c r="J15" s="5">
        <v>2200</v>
      </c>
      <c r="M15">
        <f t="shared" si="15"/>
        <v>9.7632747912047645E-5</v>
      </c>
      <c r="Q15">
        <f t="shared" si="4"/>
        <v>1.2911407473819862E-3</v>
      </c>
      <c r="R15">
        <f t="shared" si="5"/>
        <v>3.5093229522657936E-3</v>
      </c>
      <c r="S15">
        <f t="shared" si="6"/>
        <v>3.0288373955080756E-7</v>
      </c>
      <c r="T15">
        <f t="shared" si="7"/>
        <v>6.9287564420950257E-2</v>
      </c>
    </row>
    <row r="16" spans="1:33" x14ac:dyDescent="0.3">
      <c r="A16">
        <v>337</v>
      </c>
      <c r="B16">
        <v>398</v>
      </c>
      <c r="C16">
        <f t="shared" si="12"/>
        <v>61</v>
      </c>
      <c r="D16">
        <f t="shared" si="13"/>
        <v>2.7727272727272729E-2</v>
      </c>
      <c r="E16">
        <v>5.0599999999999999E-2</v>
      </c>
      <c r="F16">
        <f t="shared" si="14"/>
        <v>0.54796981674452039</v>
      </c>
      <c r="G16">
        <v>0.547072</v>
      </c>
      <c r="J16" s="5">
        <v>2200</v>
      </c>
      <c r="M16">
        <f t="shared" si="15"/>
        <v>8.0607490674118318E-7</v>
      </c>
      <c r="Q16">
        <f t="shared" si="4"/>
        <v>1.2911407473819862E-3</v>
      </c>
      <c r="R16">
        <f t="shared" si="5"/>
        <v>3.3970319212749791E-3</v>
      </c>
      <c r="S16">
        <f t="shared" si="6"/>
        <v>2.9319209023635661E-7</v>
      </c>
      <c r="T16">
        <f t="shared" si="7"/>
        <v>6.8472372974413567E-2</v>
      </c>
    </row>
    <row r="17" spans="1:21" x14ac:dyDescent="0.3">
      <c r="A17">
        <v>418</v>
      </c>
      <c r="B17">
        <v>497</v>
      </c>
      <c r="C17">
        <f t="shared" si="12"/>
        <v>79</v>
      </c>
      <c r="D17">
        <f t="shared" si="13"/>
        <v>3.5909090909090911E-2</v>
      </c>
      <c r="E17">
        <v>5.0599999999999999E-2</v>
      </c>
      <c r="F17">
        <f t="shared" si="14"/>
        <v>0.70966582824290336</v>
      </c>
      <c r="G17">
        <v>0.547072</v>
      </c>
      <c r="J17" s="5">
        <v>2200</v>
      </c>
      <c r="M17">
        <f t="shared" si="15"/>
        <v>2.6436752982682759E-2</v>
      </c>
      <c r="Q17">
        <f t="shared" si="4"/>
        <v>1.2911407473819862E-3</v>
      </c>
      <c r="R17">
        <f t="shared" si="5"/>
        <v>5.6976286537697247E-3</v>
      </c>
      <c r="S17">
        <f t="shared" si="6"/>
        <v>4.9175271033730237E-7</v>
      </c>
      <c r="T17">
        <f t="shared" si="7"/>
        <v>8.3601801140059467E-2</v>
      </c>
    </row>
    <row r="18" spans="1:21" x14ac:dyDescent="0.3">
      <c r="A18">
        <v>60</v>
      </c>
      <c r="B18">
        <v>115</v>
      </c>
      <c r="C18">
        <f t="shared" si="12"/>
        <v>55</v>
      </c>
      <c r="D18">
        <f t="shared" si="13"/>
        <v>2.5000000000000001E-2</v>
      </c>
      <c r="E18">
        <v>5.0599999999999999E-2</v>
      </c>
      <c r="F18">
        <f t="shared" si="14"/>
        <v>0.49407114624505932</v>
      </c>
      <c r="G18">
        <v>0.547072</v>
      </c>
      <c r="J18" s="5">
        <v>2200</v>
      </c>
      <c r="M18">
        <f t="shared" si="15"/>
        <v>2.8090904987526097E-3</v>
      </c>
      <c r="Q18">
        <f t="shared" si="4"/>
        <v>1.2911407473819862E-3</v>
      </c>
      <c r="R18">
        <f t="shared" si="5"/>
        <v>2.7616290142050011E-3</v>
      </c>
      <c r="S18">
        <f t="shared" si="6"/>
        <v>2.3835153801800023E-7</v>
      </c>
      <c r="T18">
        <f t="shared" si="7"/>
        <v>6.3663239888690909E-2</v>
      </c>
    </row>
    <row r="19" spans="1:21" x14ac:dyDescent="0.3">
      <c r="A19">
        <v>570</v>
      </c>
      <c r="B19">
        <v>630</v>
      </c>
      <c r="C19">
        <f t="shared" si="12"/>
        <v>60</v>
      </c>
      <c r="D19">
        <f t="shared" si="13"/>
        <v>2.7272727272727271E-2</v>
      </c>
      <c r="E19">
        <v>5.0599999999999999E-2</v>
      </c>
      <c r="F19">
        <f t="shared" si="14"/>
        <v>0.5389867049946101</v>
      </c>
      <c r="G19">
        <v>0.547072</v>
      </c>
      <c r="J19" s="5">
        <v>2200</v>
      </c>
      <c r="M19">
        <f t="shared" si="15"/>
        <v>6.5371995324182917E-5</v>
      </c>
      <c r="Q19">
        <f t="shared" si="4"/>
        <v>1.2911407473819862E-3</v>
      </c>
      <c r="R19">
        <f t="shared" si="5"/>
        <v>3.2865667607067787E-3</v>
      </c>
      <c r="S19">
        <f t="shared" si="6"/>
        <v>2.8365802871563668E-7</v>
      </c>
      <c r="T19">
        <f t="shared" si="7"/>
        <v>6.7660854015578906E-2</v>
      </c>
    </row>
    <row r="20" spans="1:21" x14ac:dyDescent="0.3">
      <c r="A20">
        <v>550</v>
      </c>
      <c r="B20">
        <v>610</v>
      </c>
      <c r="C20">
        <f t="shared" si="12"/>
        <v>60</v>
      </c>
      <c r="D20">
        <f>C20/J20</f>
        <v>2.7272727272727271E-2</v>
      </c>
      <c r="E20">
        <v>5.0599999999999999E-2</v>
      </c>
      <c r="F20">
        <f t="shared" si="14"/>
        <v>0.5389867049946101</v>
      </c>
      <c r="G20">
        <v>0.547072</v>
      </c>
      <c r="J20" s="5">
        <v>2200</v>
      </c>
      <c r="M20">
        <f t="shared" si="15"/>
        <v>6.5371995324182917E-5</v>
      </c>
      <c r="Q20">
        <f t="shared" si="4"/>
        <v>1.2911407473819862E-3</v>
      </c>
      <c r="R20">
        <f t="shared" si="5"/>
        <v>3.2865667607067787E-3</v>
      </c>
      <c r="S20">
        <f t="shared" si="6"/>
        <v>2.8365802871563668E-7</v>
      </c>
      <c r="T20">
        <f t="shared" si="7"/>
        <v>6.7660854015578906E-2</v>
      </c>
    </row>
    <row r="21" spans="1:21" x14ac:dyDescent="0.3">
      <c r="A21">
        <v>501</v>
      </c>
      <c r="B21">
        <v>556</v>
      </c>
      <c r="C21">
        <f t="shared" si="12"/>
        <v>55</v>
      </c>
      <c r="D21">
        <f>C21/2200</f>
        <v>2.5000000000000001E-2</v>
      </c>
      <c r="E21">
        <v>5.0599999999999999E-2</v>
      </c>
      <c r="F21">
        <f t="shared" si="14"/>
        <v>0.49407114624505932</v>
      </c>
      <c r="G21">
        <v>0.547072</v>
      </c>
      <c r="J21" s="5">
        <v>2200</v>
      </c>
      <c r="M21">
        <f t="shared" si="15"/>
        <v>2.8090904987526097E-3</v>
      </c>
      <c r="Q21">
        <f t="shared" si="4"/>
        <v>1.2911407473819862E-3</v>
      </c>
      <c r="R21">
        <f t="shared" si="5"/>
        <v>2.7616290142050011E-3</v>
      </c>
      <c r="S21">
        <f t="shared" si="6"/>
        <v>2.3835153801800023E-7</v>
      </c>
      <c r="T21">
        <f t="shared" si="7"/>
        <v>6.3663239888690909E-2</v>
      </c>
    </row>
    <row r="22" spans="1:21" x14ac:dyDescent="0.3">
      <c r="J22" s="5"/>
    </row>
    <row r="23" spans="1:21" x14ac:dyDescent="0.3">
      <c r="A23" t="s">
        <v>13</v>
      </c>
      <c r="G23" t="s">
        <v>9</v>
      </c>
      <c r="J23" s="5"/>
    </row>
    <row r="24" spans="1:21" x14ac:dyDescent="0.3">
      <c r="A24">
        <v>680</v>
      </c>
      <c r="B24">
        <v>704</v>
      </c>
      <c r="C24">
        <f t="shared" ref="C24:C31" si="16">B24-A24</f>
        <v>24</v>
      </c>
      <c r="D24">
        <f t="shared" ref="D24:D62" si="17">C24/2200</f>
        <v>1.090909090909091E-2</v>
      </c>
      <c r="E24">
        <v>5.0599999999999999E-2</v>
      </c>
      <c r="F24">
        <f t="shared" si="14"/>
        <v>0.21559468199784407</v>
      </c>
      <c r="G24">
        <f>AVERAGE(F24:F31)</f>
        <v>0.24928135106000721</v>
      </c>
      <c r="J24" s="5">
        <v>2200</v>
      </c>
      <c r="M24">
        <f t="shared" si="15"/>
        <v>1.1347916725036992E-3</v>
      </c>
      <c r="N24">
        <f>SQRT(SUM(M24:M31)/7)</f>
        <v>2.6626640528121921E-2</v>
      </c>
      <c r="Q24">
        <f t="shared" si="4"/>
        <v>1.2911407473819862E-3</v>
      </c>
      <c r="R24">
        <f t="shared" si="5"/>
        <v>5.2585068171308444E-4</v>
      </c>
      <c r="S24">
        <f t="shared" si="6"/>
        <v>4.538528459450185E-8</v>
      </c>
      <c r="T24">
        <f t="shared" si="7"/>
        <v>4.2626714796940017E-2</v>
      </c>
      <c r="U24">
        <f>AVERAGE(T24:T31)</f>
        <v>4.470820706809038E-2</v>
      </c>
    </row>
    <row r="25" spans="1:21" x14ac:dyDescent="0.3">
      <c r="A25">
        <v>490</v>
      </c>
      <c r="B25">
        <v>520</v>
      </c>
      <c r="C25">
        <f t="shared" si="16"/>
        <v>30</v>
      </c>
      <c r="D25">
        <f t="shared" si="17"/>
        <v>1.3636363636363636E-2</v>
      </c>
      <c r="E25">
        <v>5.0599999999999999E-2</v>
      </c>
      <c r="F25">
        <f t="shared" si="14"/>
        <v>0.26949335249730505</v>
      </c>
      <c r="G25">
        <v>0.249281</v>
      </c>
      <c r="J25" s="5">
        <v>2200</v>
      </c>
      <c r="M25">
        <f t="shared" si="15"/>
        <v>4.085391934753136E-4</v>
      </c>
      <c r="Q25">
        <f t="shared" si="4"/>
        <v>1.2911407473819862E-3</v>
      </c>
      <c r="R25">
        <f t="shared" si="5"/>
        <v>8.2164169017669467E-4</v>
      </c>
      <c r="S25">
        <f t="shared" si="6"/>
        <v>7.0914507178909169E-8</v>
      </c>
      <c r="T25">
        <f t="shared" si="7"/>
        <v>4.5965784580118497E-2</v>
      </c>
    </row>
    <row r="26" spans="1:21" x14ac:dyDescent="0.3">
      <c r="A26">
        <v>548</v>
      </c>
      <c r="B26">
        <v>578</v>
      </c>
      <c r="C26">
        <f t="shared" si="16"/>
        <v>30</v>
      </c>
      <c r="D26">
        <f t="shared" si="17"/>
        <v>1.3636363636363636E-2</v>
      </c>
      <c r="E26">
        <v>5.0599999999999999E-2</v>
      </c>
      <c r="F26">
        <f t="shared" si="14"/>
        <v>0.26949335249730505</v>
      </c>
      <c r="G26">
        <v>0.249281</v>
      </c>
      <c r="J26" s="5">
        <v>2200</v>
      </c>
      <c r="M26">
        <f t="shared" si="15"/>
        <v>4.085391934753136E-4</v>
      </c>
      <c r="Q26">
        <f t="shared" si="4"/>
        <v>1.2911407473819862E-3</v>
      </c>
      <c r="R26">
        <f t="shared" si="5"/>
        <v>8.2164169017669467E-4</v>
      </c>
      <c r="S26">
        <f t="shared" si="6"/>
        <v>7.0914507178909169E-8</v>
      </c>
      <c r="T26">
        <f t="shared" si="7"/>
        <v>4.5965784580118497E-2</v>
      </c>
    </row>
    <row r="27" spans="1:21" x14ac:dyDescent="0.3">
      <c r="A27">
        <v>848</v>
      </c>
      <c r="B27">
        <v>878</v>
      </c>
      <c r="C27">
        <f t="shared" si="16"/>
        <v>30</v>
      </c>
      <c r="D27">
        <f t="shared" si="17"/>
        <v>1.3636363636363636E-2</v>
      </c>
      <c r="E27">
        <v>5.0599999999999999E-2</v>
      </c>
      <c r="F27">
        <f t="shared" si="14"/>
        <v>0.26949335249730505</v>
      </c>
      <c r="G27">
        <v>0.249281</v>
      </c>
      <c r="J27" s="5">
        <v>2200</v>
      </c>
      <c r="M27">
        <f t="shared" si="15"/>
        <v>4.085391934753136E-4</v>
      </c>
      <c r="Q27">
        <f t="shared" si="4"/>
        <v>1.2911407473819862E-3</v>
      </c>
      <c r="R27">
        <f t="shared" si="5"/>
        <v>8.2164169017669467E-4</v>
      </c>
      <c r="S27">
        <f t="shared" si="6"/>
        <v>7.0914507178909169E-8</v>
      </c>
      <c r="T27">
        <f t="shared" si="7"/>
        <v>4.5965784580118497E-2</v>
      </c>
    </row>
    <row r="28" spans="1:21" x14ac:dyDescent="0.3">
      <c r="A28">
        <v>919</v>
      </c>
      <c r="B28">
        <v>943</v>
      </c>
      <c r="C28">
        <f t="shared" si="16"/>
        <v>24</v>
      </c>
      <c r="D28">
        <f t="shared" si="17"/>
        <v>1.090909090909091E-2</v>
      </c>
      <c r="E28">
        <v>5.0599999999999999E-2</v>
      </c>
      <c r="F28">
        <f t="shared" si="14"/>
        <v>0.21559468199784407</v>
      </c>
      <c r="G28">
        <v>0.249281</v>
      </c>
      <c r="J28" s="5">
        <v>2200</v>
      </c>
      <c r="M28">
        <f t="shared" si="15"/>
        <v>1.1347680205423751E-3</v>
      </c>
      <c r="Q28">
        <f t="shared" si="4"/>
        <v>1.2911407473819862E-3</v>
      </c>
      <c r="R28">
        <f t="shared" si="5"/>
        <v>5.2585068171308444E-4</v>
      </c>
      <c r="S28">
        <f t="shared" si="6"/>
        <v>4.538528459450185E-8</v>
      </c>
      <c r="T28">
        <f t="shared" si="7"/>
        <v>4.2626714796940017E-2</v>
      </c>
    </row>
    <row r="29" spans="1:21" x14ac:dyDescent="0.3">
      <c r="A29">
        <v>804</v>
      </c>
      <c r="B29">
        <v>829</v>
      </c>
      <c r="C29">
        <f t="shared" si="16"/>
        <v>25</v>
      </c>
      <c r="D29">
        <f t="shared" si="17"/>
        <v>1.1363636363636364E-2</v>
      </c>
      <c r="E29">
        <v>5.0599999999999999E-2</v>
      </c>
      <c r="F29">
        <f t="shared" si="14"/>
        <v>0.22457779374775425</v>
      </c>
      <c r="G29">
        <v>0.249281</v>
      </c>
      <c r="J29" s="5">
        <v>2200</v>
      </c>
      <c r="M29">
        <f t="shared" si="15"/>
        <v>6.1024839914099389E-4</v>
      </c>
      <c r="Q29">
        <f t="shared" si="4"/>
        <v>1.2911407473819862E-3</v>
      </c>
      <c r="R29">
        <f t="shared" si="5"/>
        <v>5.7058450706714908E-4</v>
      </c>
      <c r="S29">
        <f t="shared" si="6"/>
        <v>4.9246185540909131E-8</v>
      </c>
      <c r="T29">
        <f t="shared" si="7"/>
        <v>4.3148285025417593E-2</v>
      </c>
    </row>
    <row r="30" spans="1:21" x14ac:dyDescent="0.3">
      <c r="A30">
        <v>1128</v>
      </c>
      <c r="B30">
        <v>1156</v>
      </c>
      <c r="C30">
        <f t="shared" si="16"/>
        <v>28</v>
      </c>
      <c r="D30">
        <f t="shared" si="17"/>
        <v>1.2727272727272728E-2</v>
      </c>
      <c r="E30">
        <v>5.0599999999999999E-2</v>
      </c>
      <c r="F30">
        <f t="shared" si="14"/>
        <v>0.25152712899748475</v>
      </c>
      <c r="G30">
        <v>0.249281</v>
      </c>
      <c r="J30" s="5">
        <v>2200</v>
      </c>
      <c r="M30">
        <f t="shared" si="15"/>
        <v>5.0450954733418373E-6</v>
      </c>
      <c r="Q30">
        <f t="shared" si="4"/>
        <v>1.2911407473819862E-3</v>
      </c>
      <c r="R30">
        <f t="shared" si="5"/>
        <v>7.1574120566503176E-4</v>
      </c>
      <c r="S30">
        <f t="shared" si="6"/>
        <v>6.1774415142516434E-8</v>
      </c>
      <c r="T30">
        <f t="shared" si="7"/>
        <v>4.4798925516826411E-2</v>
      </c>
    </row>
    <row r="31" spans="1:21" x14ac:dyDescent="0.3">
      <c r="A31">
        <v>1310</v>
      </c>
      <c r="B31">
        <v>1341</v>
      </c>
      <c r="C31">
        <f t="shared" si="16"/>
        <v>31</v>
      </c>
      <c r="D31">
        <f t="shared" si="17"/>
        <v>1.4090909090909091E-2</v>
      </c>
      <c r="E31">
        <v>5.0599999999999999E-2</v>
      </c>
      <c r="F31">
        <f t="shared" si="14"/>
        <v>0.27847646424721523</v>
      </c>
      <c r="G31">
        <v>0.249281</v>
      </c>
      <c r="J31" s="5">
        <v>2200</v>
      </c>
      <c r="M31">
        <f t="shared" si="15"/>
        <v>8.5237513261042248E-4</v>
      </c>
      <c r="Q31">
        <f t="shared" si="4"/>
        <v>1.2911407473819862E-3</v>
      </c>
      <c r="R31">
        <f t="shared" si="5"/>
        <v>8.773307380664484E-4</v>
      </c>
      <c r="S31">
        <f t="shared" si="6"/>
        <v>7.572093488770189E-8</v>
      </c>
      <c r="T31">
        <f t="shared" si="7"/>
        <v>4.6567662668243533E-2</v>
      </c>
    </row>
    <row r="32" spans="1:21" x14ac:dyDescent="0.3">
      <c r="J32" s="5"/>
    </row>
    <row r="33" spans="1:28" x14ac:dyDescent="0.3">
      <c r="A33" t="s">
        <v>11</v>
      </c>
      <c r="J33" s="5"/>
    </row>
    <row r="34" spans="1:28" x14ac:dyDescent="0.3">
      <c r="A34">
        <v>485</v>
      </c>
      <c r="B34">
        <v>515</v>
      </c>
      <c r="C34">
        <f>B34-A34</f>
        <v>30</v>
      </c>
      <c r="D34">
        <f t="shared" si="17"/>
        <v>1.3636363636363636E-2</v>
      </c>
      <c r="E34">
        <v>5.0599999999999999E-2</v>
      </c>
      <c r="F34">
        <f t="shared" si="14"/>
        <v>0.26949335249730505</v>
      </c>
      <c r="G34">
        <f>AVERAGE(F34:F42)</f>
        <v>0.25651774663632376</v>
      </c>
      <c r="J34" s="5">
        <v>2200</v>
      </c>
      <c r="M34">
        <f t="shared" si="15"/>
        <v>1.6836634745953194E-4</v>
      </c>
      <c r="N34">
        <f>SQRT(SUM(M34:M42)/8)</f>
        <v>2.9147101077430671E-2</v>
      </c>
      <c r="Q34">
        <f t="shared" si="4"/>
        <v>1.2911407473819862E-3</v>
      </c>
      <c r="R34">
        <f t="shared" si="5"/>
        <v>8.2164169017669467E-4</v>
      </c>
      <c r="S34">
        <f t="shared" si="6"/>
        <v>7.0914507178909169E-8</v>
      </c>
      <c r="T34">
        <f t="shared" si="7"/>
        <v>4.5965784580118497E-2</v>
      </c>
      <c r="U34">
        <f>AVERAGE(T34:T42)</f>
        <v>4.5180448589399819E-2</v>
      </c>
    </row>
    <row r="35" spans="1:28" x14ac:dyDescent="0.3">
      <c r="A35">
        <v>434</v>
      </c>
      <c r="B35">
        <v>462</v>
      </c>
      <c r="C35">
        <f t="shared" ref="C35:C42" si="18">B35-A35</f>
        <v>28</v>
      </c>
      <c r="D35">
        <f t="shared" si="17"/>
        <v>1.2727272727272728E-2</v>
      </c>
      <c r="E35">
        <v>5.0599999999999999E-2</v>
      </c>
      <c r="F35">
        <f t="shared" si="14"/>
        <v>0.25152712899748475</v>
      </c>
      <c r="G35">
        <v>0.25651800000000002</v>
      </c>
      <c r="J35" s="5">
        <v>2200</v>
      </c>
      <c r="M35">
        <f t="shared" si="15"/>
        <v>2.4908793363747812E-5</v>
      </c>
      <c r="Q35">
        <f t="shared" si="4"/>
        <v>1.2911407473819862E-3</v>
      </c>
      <c r="R35">
        <f t="shared" si="5"/>
        <v>7.1574120566503176E-4</v>
      </c>
      <c r="S35">
        <f t="shared" si="6"/>
        <v>6.1774415142516434E-8</v>
      </c>
      <c r="T35">
        <f t="shared" si="7"/>
        <v>4.4798925516826411E-2</v>
      </c>
    </row>
    <row r="36" spans="1:28" x14ac:dyDescent="0.3">
      <c r="A36">
        <v>394</v>
      </c>
      <c r="B36">
        <v>422</v>
      </c>
      <c r="C36">
        <f t="shared" si="18"/>
        <v>28</v>
      </c>
      <c r="D36">
        <f t="shared" si="17"/>
        <v>1.2727272727272728E-2</v>
      </c>
      <c r="E36">
        <v>5.0599999999999999E-2</v>
      </c>
      <c r="F36">
        <f t="shared" si="14"/>
        <v>0.25152712899748475</v>
      </c>
      <c r="G36">
        <v>0.25651800000000002</v>
      </c>
      <c r="J36" s="5">
        <v>2200</v>
      </c>
      <c r="M36">
        <f t="shared" si="15"/>
        <v>2.4908793363747812E-5</v>
      </c>
      <c r="Q36">
        <f t="shared" si="4"/>
        <v>1.2911407473819862E-3</v>
      </c>
      <c r="R36">
        <f t="shared" si="5"/>
        <v>7.1574120566503176E-4</v>
      </c>
      <c r="S36">
        <f t="shared" si="6"/>
        <v>6.1774415142516434E-8</v>
      </c>
      <c r="T36">
        <f t="shared" si="7"/>
        <v>4.4798925516826411E-2</v>
      </c>
    </row>
    <row r="37" spans="1:28" x14ac:dyDescent="0.3">
      <c r="A37">
        <v>410</v>
      </c>
      <c r="B37">
        <v>440</v>
      </c>
      <c r="C37">
        <f t="shared" si="18"/>
        <v>30</v>
      </c>
      <c r="D37">
        <f t="shared" si="17"/>
        <v>1.3636363636363636E-2</v>
      </c>
      <c r="E37">
        <v>5.0599999999999999E-2</v>
      </c>
      <c r="F37">
        <f t="shared" si="14"/>
        <v>0.26949335249730505</v>
      </c>
      <c r="G37">
        <v>0.25651800000000002</v>
      </c>
      <c r="J37" s="5">
        <v>2200</v>
      </c>
      <c r="M37">
        <f t="shared" si="15"/>
        <v>1.6835977242931978E-4</v>
      </c>
      <c r="Q37">
        <f t="shared" si="4"/>
        <v>1.2911407473819862E-3</v>
      </c>
      <c r="R37">
        <f t="shared" si="5"/>
        <v>8.2164169017669467E-4</v>
      </c>
      <c r="S37">
        <f t="shared" si="6"/>
        <v>7.0914507178909169E-8</v>
      </c>
      <c r="T37">
        <f t="shared" si="7"/>
        <v>4.5965784580118497E-2</v>
      </c>
    </row>
    <row r="38" spans="1:28" x14ac:dyDescent="0.3">
      <c r="A38">
        <v>317</v>
      </c>
      <c r="B38">
        <v>342</v>
      </c>
      <c r="C38">
        <f t="shared" si="18"/>
        <v>25</v>
      </c>
      <c r="D38">
        <f t="shared" si="17"/>
        <v>1.1363636363636364E-2</v>
      </c>
      <c r="E38">
        <v>5.0599999999999999E-2</v>
      </c>
      <c r="F38">
        <f t="shared" si="14"/>
        <v>0.22457779374775425</v>
      </c>
      <c r="G38">
        <v>0.25651800000000002</v>
      </c>
      <c r="J38" s="5">
        <v>2200</v>
      </c>
      <c r="M38">
        <f t="shared" si="15"/>
        <v>1.0201767754360004E-3</v>
      </c>
      <c r="Q38">
        <f t="shared" si="4"/>
        <v>1.2911407473819862E-3</v>
      </c>
      <c r="R38">
        <f t="shared" si="5"/>
        <v>5.7058450706714908E-4</v>
      </c>
      <c r="S38">
        <f t="shared" si="6"/>
        <v>4.9246185540909131E-8</v>
      </c>
      <c r="T38">
        <f t="shared" si="7"/>
        <v>4.3148285025417593E-2</v>
      </c>
    </row>
    <row r="39" spans="1:28" x14ac:dyDescent="0.3">
      <c r="A39">
        <v>217</v>
      </c>
      <c r="B39">
        <v>248</v>
      </c>
      <c r="C39">
        <f t="shared" si="18"/>
        <v>31</v>
      </c>
      <c r="D39">
        <f t="shared" si="17"/>
        <v>1.4090909090909091E-2</v>
      </c>
      <c r="E39">
        <v>5.0599999999999999E-2</v>
      </c>
      <c r="F39">
        <f t="shared" si="14"/>
        <v>0.27847646424721523</v>
      </c>
      <c r="G39">
        <v>0.25651800000000002</v>
      </c>
      <c r="J39" s="5">
        <v>2200</v>
      </c>
      <c r="M39">
        <f t="shared" si="15"/>
        <v>4.8217415209622833E-4</v>
      </c>
      <c r="Q39">
        <f t="shared" si="4"/>
        <v>1.2911407473819862E-3</v>
      </c>
      <c r="R39">
        <f t="shared" si="5"/>
        <v>8.773307380664484E-4</v>
      </c>
      <c r="S39">
        <f t="shared" si="6"/>
        <v>7.572093488770189E-8</v>
      </c>
      <c r="T39">
        <f t="shared" si="7"/>
        <v>4.6567662668243533E-2</v>
      </c>
    </row>
    <row r="40" spans="1:28" x14ac:dyDescent="0.3">
      <c r="A40">
        <v>274</v>
      </c>
      <c r="B40">
        <v>306</v>
      </c>
      <c r="C40">
        <f t="shared" si="18"/>
        <v>32</v>
      </c>
      <c r="D40">
        <f t="shared" si="17"/>
        <v>1.4545454545454545E-2</v>
      </c>
      <c r="E40">
        <v>5.0599999999999999E-2</v>
      </c>
      <c r="F40">
        <f t="shared" si="14"/>
        <v>0.2874595759971254</v>
      </c>
      <c r="G40">
        <v>0.25651800000000002</v>
      </c>
      <c r="J40" s="5">
        <v>2200</v>
      </c>
      <c r="M40">
        <f t="shared" si="15"/>
        <v>9.5738112518588552E-4</v>
      </c>
      <c r="Q40">
        <f t="shared" si="4"/>
        <v>1.2911407473819862E-3</v>
      </c>
      <c r="R40">
        <f t="shared" si="5"/>
        <v>9.348456563788172E-4</v>
      </c>
      <c r="S40">
        <f t="shared" si="6"/>
        <v>8.0684950390225526E-8</v>
      </c>
      <c r="T40">
        <f t="shared" si="7"/>
        <v>4.7181215422148606E-2</v>
      </c>
    </row>
    <row r="41" spans="1:28" x14ac:dyDescent="0.3">
      <c r="A41">
        <v>274</v>
      </c>
      <c r="B41">
        <v>305</v>
      </c>
      <c r="C41">
        <f t="shared" si="18"/>
        <v>31</v>
      </c>
      <c r="D41">
        <f t="shared" si="17"/>
        <v>1.4090909090909091E-2</v>
      </c>
      <c r="E41">
        <v>5.0599999999999999E-2</v>
      </c>
      <c r="F41">
        <f t="shared" si="14"/>
        <v>0.27847646424721523</v>
      </c>
      <c r="G41">
        <v>0.25651800000000002</v>
      </c>
      <c r="J41" s="5">
        <v>2200</v>
      </c>
      <c r="M41">
        <f t="shared" si="15"/>
        <v>4.8217415209622833E-4</v>
      </c>
      <c r="Q41">
        <f t="shared" si="4"/>
        <v>1.2911407473819862E-3</v>
      </c>
      <c r="R41">
        <f t="shared" si="5"/>
        <v>8.773307380664484E-4</v>
      </c>
      <c r="S41">
        <f t="shared" si="6"/>
        <v>7.572093488770189E-8</v>
      </c>
      <c r="T41">
        <f t="shared" si="7"/>
        <v>4.6567662668243533E-2</v>
      </c>
    </row>
    <row r="42" spans="1:28" x14ac:dyDescent="0.3">
      <c r="A42">
        <v>331</v>
      </c>
      <c r="B42">
        <v>353</v>
      </c>
      <c r="C42">
        <f t="shared" si="18"/>
        <v>22</v>
      </c>
      <c r="D42">
        <f t="shared" si="17"/>
        <v>0.01</v>
      </c>
      <c r="E42">
        <v>5.0599999999999999E-2</v>
      </c>
      <c r="F42">
        <f t="shared" si="14"/>
        <v>0.19762845849802371</v>
      </c>
      <c r="G42">
        <v>0.25651800000000002</v>
      </c>
      <c r="J42" s="5">
        <v>2200</v>
      </c>
      <c r="M42">
        <f t="shared" si="15"/>
        <v>3.4679780983129906E-3</v>
      </c>
      <c r="Q42">
        <f t="shared" si="4"/>
        <v>1.2911407473819862E-3</v>
      </c>
      <c r="R42">
        <f t="shared" si="5"/>
        <v>4.4186064227280029E-4</v>
      </c>
      <c r="S42">
        <f t="shared" si="6"/>
        <v>3.813624608288004E-8</v>
      </c>
      <c r="T42">
        <f t="shared" si="7"/>
        <v>4.1629791326655355E-2</v>
      </c>
    </row>
    <row r="43" spans="1:28" x14ac:dyDescent="0.3">
      <c r="J43" s="5"/>
    </row>
    <row r="44" spans="1:28" x14ac:dyDescent="0.3">
      <c r="A44" t="s">
        <v>10</v>
      </c>
      <c r="J44" s="5"/>
    </row>
    <row r="45" spans="1:28" x14ac:dyDescent="0.3">
      <c r="A45">
        <v>490</v>
      </c>
      <c r="B45">
        <v>522</v>
      </c>
      <c r="C45">
        <f>B45-A45</f>
        <v>32</v>
      </c>
      <c r="D45">
        <f t="shared" si="17"/>
        <v>1.4545454545454545E-2</v>
      </c>
      <c r="E45">
        <v>5.0599999999999999E-2</v>
      </c>
      <c r="F45">
        <f t="shared" si="14"/>
        <v>0.2874595759971254</v>
      </c>
      <c r="G45">
        <f>AVERAGE(F45:F52)</f>
        <v>0.30991735537190085</v>
      </c>
      <c r="J45" s="5">
        <v>2200</v>
      </c>
      <c r="M45">
        <f t="shared" si="15"/>
        <v>5.0435185444608929E-4</v>
      </c>
      <c r="N45">
        <f>SQRT(SUM(M45:M52)/7)</f>
        <v>2.7583565359421157E-2</v>
      </c>
      <c r="Q45">
        <f t="shared" si="4"/>
        <v>1.2911407473819862E-3</v>
      </c>
      <c r="R45">
        <f t="shared" si="5"/>
        <v>9.348456563788172E-4</v>
      </c>
      <c r="S45">
        <f t="shared" si="6"/>
        <v>8.0684950390225526E-8</v>
      </c>
      <c r="T45">
        <f t="shared" si="7"/>
        <v>4.7181215422148606E-2</v>
      </c>
      <c r="U45">
        <f>AVERAGE(T45:T52)</f>
        <v>4.8804381778977453E-2</v>
      </c>
      <c r="X45">
        <v>1</v>
      </c>
      <c r="Y45">
        <v>2.6630000000000001E-2</v>
      </c>
      <c r="AA45" cm="1">
        <f t="array" ref="AA45:AB49">LINEST(Y45:Y48,X45:X48,TRUE,TRUE)</f>
        <v>1.0700000000000002E-3</v>
      </c>
      <c r="AB45">
        <v>2.5844999999999996E-2</v>
      </c>
    </row>
    <row r="46" spans="1:28" x14ac:dyDescent="0.3">
      <c r="A46">
        <v>482</v>
      </c>
      <c r="B46">
        <v>522</v>
      </c>
      <c r="C46">
        <f t="shared" ref="C46:C52" si="19">B46-A46</f>
        <v>40</v>
      </c>
      <c r="D46">
        <f t="shared" si="17"/>
        <v>1.8181818181818181E-2</v>
      </c>
      <c r="E46">
        <v>5.0599999999999999E-2</v>
      </c>
      <c r="F46">
        <f t="shared" si="14"/>
        <v>0.35932446999640677</v>
      </c>
      <c r="G46">
        <v>0.309917</v>
      </c>
      <c r="J46" s="5">
        <v>2200</v>
      </c>
      <c r="M46">
        <f t="shared" si="15"/>
        <v>2.4410980914458353E-3</v>
      </c>
      <c r="Q46">
        <f t="shared" si="4"/>
        <v>1.2911407473819862E-3</v>
      </c>
      <c r="R46">
        <f t="shared" si="5"/>
        <v>1.4606963380919013E-3</v>
      </c>
      <c r="S46">
        <f t="shared" si="6"/>
        <v>1.2607023498472738E-7</v>
      </c>
      <c r="T46">
        <f t="shared" si="7"/>
        <v>5.2459157024382995E-2</v>
      </c>
      <c r="X46">
        <v>2</v>
      </c>
      <c r="Y46">
        <v>2.9149999999999999E-2</v>
      </c>
      <c r="AA46">
        <v>6.2992856737887335E-4</v>
      </c>
      <c r="AB46">
        <v>1.7251304298516092E-3</v>
      </c>
    </row>
    <row r="47" spans="1:28" x14ac:dyDescent="0.3">
      <c r="A47">
        <v>280</v>
      </c>
      <c r="B47">
        <v>316</v>
      </c>
      <c r="C47">
        <f t="shared" si="19"/>
        <v>36</v>
      </c>
      <c r="D47">
        <f t="shared" si="17"/>
        <v>1.6363636363636365E-2</v>
      </c>
      <c r="E47">
        <v>5.0599999999999999E-2</v>
      </c>
      <c r="F47">
        <f t="shared" si="14"/>
        <v>0.32339202299676612</v>
      </c>
      <c r="G47">
        <v>0.309917</v>
      </c>
      <c r="J47" s="5">
        <v>2200</v>
      </c>
      <c r="M47">
        <f t="shared" si="15"/>
        <v>1.8157624476337572E-4</v>
      </c>
      <c r="Q47">
        <f t="shared" si="4"/>
        <v>1.2911407473819862E-3</v>
      </c>
      <c r="R47">
        <f t="shared" si="5"/>
        <v>1.1831640338544401E-3</v>
      </c>
      <c r="S47">
        <f t="shared" si="6"/>
        <v>1.0211689033762921E-7</v>
      </c>
      <c r="T47">
        <f t="shared" si="7"/>
        <v>4.9743410600066054E-2</v>
      </c>
      <c r="X47">
        <v>3</v>
      </c>
      <c r="Y47">
        <v>2.758E-2</v>
      </c>
      <c r="AA47">
        <v>0.59060520397003924</v>
      </c>
      <c r="AB47">
        <v>1.4085630976282174E-3</v>
      </c>
    </row>
    <row r="48" spans="1:28" x14ac:dyDescent="0.3">
      <c r="A48">
        <v>341</v>
      </c>
      <c r="B48">
        <v>374</v>
      </c>
      <c r="C48">
        <f t="shared" si="19"/>
        <v>33</v>
      </c>
      <c r="D48">
        <f t="shared" si="17"/>
        <v>1.4999999999999999E-2</v>
      </c>
      <c r="E48">
        <v>5.0599999999999999E-2</v>
      </c>
      <c r="F48">
        <f t="shared" si="14"/>
        <v>0.29644268774703558</v>
      </c>
      <c r="G48">
        <v>0.309917</v>
      </c>
      <c r="J48" s="5">
        <v>2200</v>
      </c>
      <c r="M48">
        <f t="shared" si="15"/>
        <v>1.8155709069038697E-4</v>
      </c>
      <c r="Q48">
        <f t="shared" si="4"/>
        <v>1.2911407473819862E-3</v>
      </c>
      <c r="R48">
        <f t="shared" si="5"/>
        <v>9.9418644511380062E-4</v>
      </c>
      <c r="S48">
        <f t="shared" si="6"/>
        <v>8.5806553686480104E-8</v>
      </c>
      <c r="T48">
        <f t="shared" si="7"/>
        <v>4.7805993338173335E-2</v>
      </c>
      <c r="X48">
        <v>4</v>
      </c>
      <c r="Y48">
        <v>3.0720000000000001E-2</v>
      </c>
      <c r="AA48">
        <v>2.8852599480859884</v>
      </c>
      <c r="AB48">
        <v>2</v>
      </c>
    </row>
    <row r="49" spans="1:28" x14ac:dyDescent="0.3">
      <c r="A49">
        <v>215</v>
      </c>
      <c r="B49">
        <v>252</v>
      </c>
      <c r="C49">
        <f t="shared" si="19"/>
        <v>37</v>
      </c>
      <c r="D49">
        <f t="shared" si="17"/>
        <v>1.6818181818181819E-2</v>
      </c>
      <c r="E49">
        <v>5.0599999999999999E-2</v>
      </c>
      <c r="F49">
        <f t="shared" si="14"/>
        <v>0.33237513474667629</v>
      </c>
      <c r="G49">
        <v>0.309917</v>
      </c>
      <c r="J49" s="5">
        <v>2200</v>
      </c>
      <c r="M49">
        <f t="shared" si="15"/>
        <v>5.0436781629986909E-4</v>
      </c>
      <c r="Q49">
        <f t="shared" si="4"/>
        <v>1.2911407473819862E-3</v>
      </c>
      <c r="R49">
        <f t="shared" si="5"/>
        <v>1.2498083042798832E-3</v>
      </c>
      <c r="S49">
        <f t="shared" si="6"/>
        <v>1.0786884480880738E-7</v>
      </c>
      <c r="T49">
        <f t="shared" si="7"/>
        <v>5.0408897235574179E-2</v>
      </c>
      <c r="AA49">
        <v>5.7245000000000017E-6</v>
      </c>
      <c r="AB49">
        <v>3.9680999999999976E-6</v>
      </c>
    </row>
    <row r="50" spans="1:28" x14ac:dyDescent="0.3">
      <c r="A50">
        <v>664</v>
      </c>
      <c r="B50">
        <v>695</v>
      </c>
      <c r="C50">
        <f t="shared" si="19"/>
        <v>31</v>
      </c>
      <c r="D50">
        <f t="shared" si="17"/>
        <v>1.4090909090909091E-2</v>
      </c>
      <c r="E50">
        <v>5.0599999999999999E-2</v>
      </c>
      <c r="F50">
        <f t="shared" si="14"/>
        <v>0.27847646424721523</v>
      </c>
      <c r="G50">
        <v>0.309917</v>
      </c>
      <c r="J50" s="5">
        <v>2200</v>
      </c>
      <c r="M50">
        <f t="shared" si="15"/>
        <v>9.8850728842213732E-4</v>
      </c>
      <c r="Q50">
        <f t="shared" si="4"/>
        <v>1.2911407473819862E-3</v>
      </c>
      <c r="R50">
        <f t="shared" si="5"/>
        <v>8.773307380664484E-4</v>
      </c>
      <c r="S50">
        <f t="shared" si="6"/>
        <v>7.572093488770189E-8</v>
      </c>
      <c r="T50">
        <f t="shared" si="7"/>
        <v>4.6567662668243533E-2</v>
      </c>
    </row>
    <row r="51" spans="1:28" x14ac:dyDescent="0.3">
      <c r="A51">
        <v>709</v>
      </c>
      <c r="B51">
        <v>744</v>
      </c>
      <c r="C51">
        <f t="shared" si="19"/>
        <v>35</v>
      </c>
      <c r="D51">
        <f t="shared" si="17"/>
        <v>1.5909090909090907E-2</v>
      </c>
      <c r="E51">
        <v>5.0599999999999999E-2</v>
      </c>
      <c r="F51">
        <f t="shared" si="14"/>
        <v>0.31440891124685588</v>
      </c>
      <c r="G51">
        <v>0.309917</v>
      </c>
      <c r="J51" s="5">
        <v>2200</v>
      </c>
      <c r="M51">
        <f t="shared" si="15"/>
        <v>2.0177266649630385E-5</v>
      </c>
      <c r="Q51">
        <f t="shared" si="4"/>
        <v>1.2911407473819862E-3</v>
      </c>
      <c r="R51">
        <f t="shared" si="5"/>
        <v>1.1183456338516122E-3</v>
      </c>
      <c r="S51">
        <f t="shared" si="6"/>
        <v>9.65225236601819E-8</v>
      </c>
      <c r="T51">
        <f t="shared" si="7"/>
        <v>4.9087502521082273E-2</v>
      </c>
    </row>
    <row r="52" spans="1:28" x14ac:dyDescent="0.3">
      <c r="A52">
        <v>981</v>
      </c>
      <c r="B52">
        <v>1013</v>
      </c>
      <c r="C52">
        <f t="shared" si="19"/>
        <v>32</v>
      </c>
      <c r="D52">
        <f t="shared" si="17"/>
        <v>1.4545454545454545E-2</v>
      </c>
      <c r="E52">
        <v>5.0599999999999999E-2</v>
      </c>
      <c r="F52">
        <f t="shared" si="14"/>
        <v>0.2874595759971254</v>
      </c>
      <c r="G52">
        <v>0.309917</v>
      </c>
      <c r="J52" s="5">
        <v>2200</v>
      </c>
      <c r="M52">
        <f t="shared" si="15"/>
        <v>5.0433589284488794E-4</v>
      </c>
      <c r="Q52">
        <f t="shared" si="4"/>
        <v>1.2911407473819862E-3</v>
      </c>
      <c r="R52">
        <f t="shared" si="5"/>
        <v>9.348456563788172E-4</v>
      </c>
      <c r="S52">
        <f t="shared" si="6"/>
        <v>8.0684950390225526E-8</v>
      </c>
      <c r="T52">
        <f t="shared" si="7"/>
        <v>4.7181215422148606E-2</v>
      </c>
    </row>
    <row r="53" spans="1:28" x14ac:dyDescent="0.3">
      <c r="J53" s="5"/>
    </row>
    <row r="54" spans="1:28" x14ac:dyDescent="0.3">
      <c r="A54" t="s">
        <v>12</v>
      </c>
      <c r="J54" s="5"/>
    </row>
    <row r="55" spans="1:28" x14ac:dyDescent="0.3">
      <c r="A55">
        <v>837</v>
      </c>
      <c r="B55">
        <v>871</v>
      </c>
      <c r="C55">
        <f>B55-A55</f>
        <v>34</v>
      </c>
      <c r="D55">
        <f t="shared" si="17"/>
        <v>1.5454545454545455E-2</v>
      </c>
      <c r="E55">
        <v>5.0599999999999999E-2</v>
      </c>
      <c r="F55">
        <f t="shared" si="14"/>
        <v>0.30542579949694576</v>
      </c>
      <c r="G55">
        <f>AVERAGE(F55:F62)</f>
        <v>0.29082824290334169</v>
      </c>
      <c r="J55" s="5">
        <v>2200</v>
      </c>
      <c r="M55">
        <f t="shared" si="15"/>
        <v>2.1308865850347354E-4</v>
      </c>
      <c r="N55">
        <f>SQRT(SUM(M55:M62)/7)</f>
        <v>3.0722263221286808E-2</v>
      </c>
      <c r="Q55">
        <f t="shared" si="4"/>
        <v>1.2911407473819862E-3</v>
      </c>
      <c r="R55">
        <f t="shared" si="5"/>
        <v>1.0553531042713986E-3</v>
      </c>
      <c r="S55">
        <f t="shared" si="6"/>
        <v>9.1085744776465544E-8</v>
      </c>
      <c r="T55">
        <f t="shared" si="7"/>
        <v>4.8441562086685042E-2</v>
      </c>
      <c r="U55">
        <f>AVERAGE(T55:T62)</f>
        <v>4.7471731173284473E-2</v>
      </c>
    </row>
    <row r="56" spans="1:28" x14ac:dyDescent="0.3">
      <c r="A56">
        <v>947</v>
      </c>
      <c r="B56">
        <v>979</v>
      </c>
      <c r="C56">
        <f t="shared" ref="C56:C62" si="20">B56-A56</f>
        <v>32</v>
      </c>
      <c r="D56">
        <f t="shared" si="17"/>
        <v>1.4545454545454545E-2</v>
      </c>
      <c r="E56">
        <v>5.0599999999999999E-2</v>
      </c>
      <c r="F56">
        <f t="shared" si="14"/>
        <v>0.2874595759971254</v>
      </c>
      <c r="G56">
        <v>0.29082799999999998</v>
      </c>
      <c r="J56" s="5">
        <v>2200</v>
      </c>
      <c r="M56">
        <f t="shared" si="15"/>
        <v>1.1346280263141544E-5</v>
      </c>
      <c r="Q56">
        <f t="shared" si="4"/>
        <v>1.2911407473819862E-3</v>
      </c>
      <c r="R56">
        <f t="shared" si="5"/>
        <v>9.348456563788172E-4</v>
      </c>
      <c r="S56">
        <f t="shared" si="6"/>
        <v>8.0684950390225526E-8</v>
      </c>
      <c r="T56">
        <f t="shared" si="7"/>
        <v>4.7181215422148606E-2</v>
      </c>
    </row>
    <row r="57" spans="1:28" x14ac:dyDescent="0.3">
      <c r="A57">
        <v>1076</v>
      </c>
      <c r="B57">
        <v>1112</v>
      </c>
      <c r="C57">
        <f t="shared" si="20"/>
        <v>36</v>
      </c>
      <c r="D57">
        <f t="shared" si="17"/>
        <v>1.6363636363636365E-2</v>
      </c>
      <c r="E57">
        <v>5.0599999999999999E-2</v>
      </c>
      <c r="F57">
        <f t="shared" si="14"/>
        <v>0.32339202299676612</v>
      </c>
      <c r="G57">
        <v>0.29082799999999998</v>
      </c>
      <c r="J57" s="5">
        <v>2200</v>
      </c>
      <c r="M57">
        <f t="shared" si="15"/>
        <v>1.0604155937339139E-3</v>
      </c>
      <c r="Q57">
        <f t="shared" si="4"/>
        <v>1.2911407473819862E-3</v>
      </c>
      <c r="R57">
        <f t="shared" si="5"/>
        <v>1.1831640338544401E-3</v>
      </c>
      <c r="S57">
        <f t="shared" si="6"/>
        <v>1.0211689033762921E-7</v>
      </c>
      <c r="T57">
        <f t="shared" si="7"/>
        <v>4.9743410600066054E-2</v>
      </c>
    </row>
    <row r="58" spans="1:28" x14ac:dyDescent="0.3">
      <c r="A58">
        <v>1182</v>
      </c>
      <c r="B58">
        <v>1209</v>
      </c>
      <c r="C58">
        <f t="shared" si="20"/>
        <v>27</v>
      </c>
      <c r="D58">
        <f t="shared" si="17"/>
        <v>1.2272727272727272E-2</v>
      </c>
      <c r="E58">
        <v>5.0599999999999999E-2</v>
      </c>
      <c r="F58">
        <f t="shared" si="14"/>
        <v>0.24254401724757454</v>
      </c>
      <c r="G58">
        <v>0.29082799999999998</v>
      </c>
      <c r="J58" s="5">
        <v>2200</v>
      </c>
      <c r="M58">
        <f t="shared" si="15"/>
        <v>2.3313429904365164E-3</v>
      </c>
      <c r="Q58">
        <f t="shared" si="4"/>
        <v>1.2911407473819862E-3</v>
      </c>
      <c r="R58">
        <f t="shared" si="5"/>
        <v>6.6552976904312269E-4</v>
      </c>
      <c r="S58">
        <f t="shared" si="6"/>
        <v>5.744075081491642E-8</v>
      </c>
      <c r="T58">
        <f t="shared" si="7"/>
        <v>4.4234917849770267E-2</v>
      </c>
    </row>
    <row r="59" spans="1:28" x14ac:dyDescent="0.3">
      <c r="A59">
        <v>320</v>
      </c>
      <c r="B59">
        <v>355</v>
      </c>
      <c r="C59">
        <f t="shared" si="20"/>
        <v>35</v>
      </c>
      <c r="D59">
        <f t="shared" si="17"/>
        <v>1.5909090909090907E-2</v>
      </c>
      <c r="E59">
        <v>5.0599999999999999E-2</v>
      </c>
      <c r="F59">
        <f t="shared" si="14"/>
        <v>0.31440891124685588</v>
      </c>
      <c r="G59">
        <v>0.29082799999999998</v>
      </c>
      <c r="J59" s="5">
        <v>2200</v>
      </c>
      <c r="M59">
        <f t="shared" si="15"/>
        <v>5.5605937523209542E-4</v>
      </c>
      <c r="Q59">
        <f t="shared" si="4"/>
        <v>1.2911407473819862E-3</v>
      </c>
      <c r="R59">
        <f t="shared" si="5"/>
        <v>1.1183456338516122E-3</v>
      </c>
      <c r="S59">
        <f t="shared" si="6"/>
        <v>9.65225236601819E-8</v>
      </c>
      <c r="T59">
        <f t="shared" si="7"/>
        <v>4.9087502521082273E-2</v>
      </c>
    </row>
    <row r="60" spans="1:28" x14ac:dyDescent="0.3">
      <c r="A60">
        <v>219</v>
      </c>
      <c r="B60">
        <v>248</v>
      </c>
      <c r="C60">
        <f t="shared" si="20"/>
        <v>29</v>
      </c>
      <c r="D60">
        <f t="shared" si="17"/>
        <v>1.3181818181818182E-2</v>
      </c>
      <c r="E60">
        <v>5.0599999999999999E-2</v>
      </c>
      <c r="F60">
        <f t="shared" si="14"/>
        <v>0.26051024074739487</v>
      </c>
      <c r="G60">
        <v>0.29082799999999998</v>
      </c>
      <c r="J60" s="5">
        <v>2200</v>
      </c>
      <c r="M60">
        <f t="shared" si="15"/>
        <v>9.1916652609892236E-4</v>
      </c>
      <c r="Q60">
        <f t="shared" si="4"/>
        <v>1.2911407473819862E-3</v>
      </c>
      <c r="R60">
        <f t="shared" si="5"/>
        <v>7.6777851270955579E-4</v>
      </c>
      <c r="S60">
        <f t="shared" si="6"/>
        <v>6.6265667263847338E-8</v>
      </c>
      <c r="T60">
        <f t="shared" si="7"/>
        <v>4.5376045726338979E-2</v>
      </c>
    </row>
    <row r="61" spans="1:28" x14ac:dyDescent="0.3">
      <c r="A61">
        <v>44</v>
      </c>
      <c r="B61">
        <v>80</v>
      </c>
      <c r="C61">
        <f t="shared" si="20"/>
        <v>36</v>
      </c>
      <c r="D61">
        <f t="shared" si="17"/>
        <v>1.6363636363636365E-2</v>
      </c>
      <c r="E61">
        <v>5.0599999999999999E-2</v>
      </c>
      <c r="F61">
        <f t="shared" si="14"/>
        <v>0.32339202299676612</v>
      </c>
      <c r="G61">
        <v>0.29082799999999998</v>
      </c>
      <c r="J61" s="5">
        <v>2200</v>
      </c>
      <c r="M61">
        <f t="shared" si="15"/>
        <v>1.0604155937339139E-3</v>
      </c>
      <c r="Q61">
        <f t="shared" si="4"/>
        <v>1.2911407473819862E-3</v>
      </c>
      <c r="R61">
        <f t="shared" si="5"/>
        <v>1.1831640338544401E-3</v>
      </c>
      <c r="S61">
        <f t="shared" si="6"/>
        <v>1.0211689033762921E-7</v>
      </c>
      <c r="T61">
        <f t="shared" si="7"/>
        <v>4.9743410600066054E-2</v>
      </c>
    </row>
    <row r="62" spans="1:28" x14ac:dyDescent="0.3">
      <c r="A62">
        <v>1076</v>
      </c>
      <c r="B62">
        <v>1106</v>
      </c>
      <c r="C62">
        <f t="shared" si="20"/>
        <v>30</v>
      </c>
      <c r="D62">
        <f t="shared" si="17"/>
        <v>1.3636363636363636E-2</v>
      </c>
      <c r="E62">
        <v>5.0599999999999999E-2</v>
      </c>
      <c r="F62">
        <f t="shared" si="14"/>
        <v>0.26949335249730505</v>
      </c>
      <c r="G62">
        <v>0.29082799999999998</v>
      </c>
      <c r="J62" s="5">
        <v>2200</v>
      </c>
      <c r="M62">
        <f t="shared" si="15"/>
        <v>4.5516718406424684E-4</v>
      </c>
      <c r="Q62">
        <f t="shared" si="4"/>
        <v>1.2911407473819862E-3</v>
      </c>
      <c r="R62">
        <f>(C62/(E62*J62^2)*234)^2</f>
        <v>8.2164169017669467E-4</v>
      </c>
      <c r="S62">
        <f t="shared" si="6"/>
        <v>7.0914507178909169E-8</v>
      </c>
      <c r="T62">
        <f t="shared" si="7"/>
        <v>4.5965784580118497E-2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戴琦宸Eric Dai</dc:creator>
  <cp:lastModifiedBy>戴琦宸</cp:lastModifiedBy>
  <dcterms:created xsi:type="dcterms:W3CDTF">2015-06-05T18:17:20Z</dcterms:created>
  <dcterms:modified xsi:type="dcterms:W3CDTF">2020-12-09T04:31:37Z</dcterms:modified>
</cp:coreProperties>
</file>