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Zhang53e\Desktop\"/>
    </mc:Choice>
  </mc:AlternateContent>
  <xr:revisionPtr revIDLastSave="0" documentId="13_ncr:1_{84026E5D-C257-46EC-B9B7-BCCDBC1899B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etail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2" l="1"/>
  <c r="L4" i="2" s="1"/>
  <c r="M4" i="2"/>
  <c r="K5" i="2"/>
  <c r="L5" i="2" s="1"/>
  <c r="M5" i="2"/>
  <c r="K6" i="2"/>
  <c r="L6" i="2" s="1"/>
  <c r="M6" i="2"/>
  <c r="K7" i="2"/>
  <c r="M7" i="2"/>
  <c r="L7" i="2" s="1"/>
  <c r="K8" i="2"/>
  <c r="M8" i="2"/>
  <c r="L8" i="2" s="1"/>
  <c r="K9" i="2"/>
  <c r="L9" i="2"/>
  <c r="M9" i="2"/>
  <c r="K10" i="2"/>
  <c r="L10" i="2"/>
  <c r="M10" i="2"/>
  <c r="K11" i="2"/>
  <c r="M11" i="2"/>
  <c r="L11" i="2" s="1"/>
  <c r="K12" i="2"/>
  <c r="L12" i="2" s="1"/>
  <c r="M12" i="2"/>
  <c r="K13" i="2"/>
  <c r="L13" i="2" s="1"/>
  <c r="M13" i="2"/>
  <c r="I4" i="2"/>
  <c r="I5" i="2"/>
  <c r="I6" i="2"/>
  <c r="I7" i="2"/>
  <c r="I8" i="2"/>
  <c r="I9" i="2"/>
  <c r="I10" i="2"/>
  <c r="I11" i="2"/>
  <c r="I12" i="2"/>
  <c r="I13" i="2"/>
  <c r="H4" i="2"/>
  <c r="H5" i="2"/>
  <c r="H6" i="2"/>
  <c r="H7" i="2"/>
  <c r="H8" i="2"/>
  <c r="H9" i="2"/>
  <c r="H10" i="2"/>
  <c r="H11" i="2"/>
  <c r="H12" i="2"/>
  <c r="H13" i="2"/>
  <c r="I4" i="1"/>
  <c r="I5" i="1"/>
  <c r="I6" i="1"/>
  <c r="I7" i="1"/>
  <c r="I8" i="1"/>
  <c r="I9" i="1"/>
  <c r="I10" i="1"/>
  <c r="I11" i="1"/>
  <c r="I12" i="1"/>
  <c r="I13" i="1"/>
  <c r="I3" i="1"/>
  <c r="F4" i="2"/>
  <c r="F5" i="2"/>
  <c r="F6" i="2"/>
  <c r="F7" i="2"/>
  <c r="F8" i="2"/>
  <c r="F9" i="2"/>
  <c r="F10" i="2"/>
  <c r="F11" i="2"/>
  <c r="F12" i="2"/>
  <c r="F13" i="2"/>
  <c r="F3" i="2"/>
  <c r="K3" i="2" s="1"/>
  <c r="E4" i="2"/>
  <c r="E5" i="2"/>
  <c r="E6" i="2"/>
  <c r="E7" i="2"/>
  <c r="E8" i="2"/>
  <c r="E10" i="2"/>
  <c r="E11" i="2"/>
  <c r="E12" i="2"/>
  <c r="E3" i="2"/>
  <c r="N13" i="1" l="1"/>
  <c r="E13" i="2" s="1"/>
  <c r="N9" i="1"/>
  <c r="E9" i="2" s="1"/>
  <c r="K14" i="2" l="1"/>
  <c r="J13" i="1"/>
  <c r="G13" i="2"/>
  <c r="J12" i="1"/>
  <c r="J11" i="1"/>
  <c r="J10" i="1"/>
  <c r="G10" i="2"/>
  <c r="J9" i="1"/>
  <c r="J8" i="1"/>
  <c r="J7" i="1"/>
  <c r="G7" i="2"/>
  <c r="G3" i="2"/>
  <c r="J6" i="1"/>
  <c r="J5" i="1"/>
  <c r="J4" i="1"/>
  <c r="J3" i="1"/>
  <c r="H3" i="2" l="1"/>
  <c r="I3" i="2"/>
  <c r="K6" i="1"/>
  <c r="M6" i="1" s="1"/>
  <c r="G6" i="2"/>
  <c r="K8" i="1"/>
  <c r="M8" i="1" s="1"/>
  <c r="G8" i="2"/>
  <c r="K13" i="1"/>
  <c r="M13" i="1" s="1"/>
  <c r="K10" i="1"/>
  <c r="M10" i="1" s="1"/>
  <c r="K9" i="1"/>
  <c r="M9" i="1" s="1"/>
  <c r="G9" i="2"/>
  <c r="K12" i="1"/>
  <c r="M12" i="1" s="1"/>
  <c r="G12" i="2"/>
  <c r="K5" i="1"/>
  <c r="M5" i="1" s="1"/>
  <c r="G5" i="2"/>
  <c r="K4" i="1"/>
  <c r="M4" i="1" s="1"/>
  <c r="G4" i="2"/>
  <c r="K3" i="1"/>
  <c r="M3" i="1" s="1"/>
  <c r="K7" i="1"/>
  <c r="M7" i="1" s="1"/>
  <c r="K11" i="1"/>
  <c r="M11" i="1" s="1"/>
  <c r="G11" i="2"/>
  <c r="P9" i="1" l="1"/>
  <c r="J9" i="2"/>
  <c r="J13" i="2"/>
  <c r="P13" i="1"/>
  <c r="J5" i="2"/>
  <c r="P5" i="1"/>
  <c r="P7" i="1"/>
  <c r="J7" i="2"/>
  <c r="J10" i="2"/>
  <c r="P10" i="1"/>
  <c r="P8" i="1"/>
  <c r="J8" i="2"/>
  <c r="P4" i="1"/>
  <c r="J4" i="2"/>
  <c r="J11" i="2"/>
  <c r="P11" i="1"/>
  <c r="J12" i="2"/>
  <c r="P12" i="1"/>
  <c r="J6" i="2"/>
  <c r="P6" i="1"/>
  <c r="J3" i="2"/>
  <c r="M3" i="2" s="1"/>
  <c r="L3" i="2" s="1"/>
  <c r="P3" i="1"/>
  <c r="I14" i="2" l="1"/>
  <c r="H14" i="2" s="1"/>
  <c r="L14" i="2"/>
  <c r="M14" i="2" s="1"/>
</calcChain>
</file>

<file path=xl/sharedStrings.xml><?xml version="1.0" encoding="utf-8"?>
<sst xmlns="http://schemas.openxmlformats.org/spreadsheetml/2006/main" count="94" uniqueCount="61">
  <si>
    <t>料号</t>
  </si>
  <si>
    <t>品名</t>
  </si>
  <si>
    <t>Material</t>
  </si>
  <si>
    <t>DCPFM01691BC</t>
  </si>
  <si>
    <t>BP卷膜BP Turnover film 71mm*200m</t>
  </si>
  <si>
    <t>Telun CS4804 71mm</t>
  </si>
  <si>
    <t>DCPFM01737BC</t>
  </si>
  <si>
    <t>Band 3D面贴膜20mm*200m 粘性400-600g 黄色</t>
  </si>
  <si>
    <t>UTC TS927</t>
  </si>
  <si>
    <t>DCPFM99023BC</t>
  </si>
  <si>
    <t>黑色卷膜66M*200M  粘性300-400g 宽度：200mm*长度：66m*粘度：380-450g</t>
  </si>
  <si>
    <t>PETROpack 52453</t>
  </si>
  <si>
    <t>CNC4卷料保护膜20mm*200m 粘性800-1000G   颜色：蓝色*厚度：0.045-0.055mm</t>
  </si>
  <si>
    <t>UTC PET8142-BC</t>
  </si>
  <si>
    <t>DCPFM99008BC</t>
  </si>
  <si>
    <t>CNC6卷料保护膜20mm*200m 粘性600-800G   颜色：蓝色*厚度：0.045-0.055mm</t>
  </si>
  <si>
    <t>UTC PET5142-BC </t>
  </si>
  <si>
    <t>SSTAP01001BC</t>
  </si>
  <si>
    <t>3M-610</t>
  </si>
  <si>
    <t>3M 610</t>
  </si>
  <si>
    <t>DCPFM01031AP</t>
  </si>
  <si>
    <t>BJ  Band面3D卷膜20mm*200m, 400-600g粘性 颜色：蓝色*厚度：0.045-0.055mm</t>
  </si>
  <si>
    <t>UTC PET1436-BC</t>
  </si>
  <si>
    <t>DCPFM99032BC</t>
  </si>
  <si>
    <t>PETROpack 52511 </t>
  </si>
  <si>
    <t>DCPFM01636BC</t>
  </si>
  <si>
    <t>BJ 标杆线 CNC4保护膜(800g～1000g) 绿色</t>
  </si>
  <si>
    <t>UTC TS72C</t>
  </si>
  <si>
    <t>DCPFM01637BC</t>
  </si>
  <si>
    <t>BJ 标杆线 CNC6保护膜(600g)  绿色</t>
  </si>
  <si>
    <t>UTC TS72A</t>
  </si>
  <si>
    <t>CCUP01025</t>
  </si>
  <si>
    <t>黄色铁氟龙20mm*33m*0.06mm</t>
  </si>
  <si>
    <t>Creative KPT201-2525 </t>
  </si>
  <si>
    <t>Width
(mm)</t>
  </si>
  <si>
    <t>Length
(m)</t>
  </si>
  <si>
    <t>MFG Cost</t>
  </si>
  <si>
    <t>Material Cost</t>
  </si>
  <si>
    <t>Batch size</t>
  </si>
  <si>
    <t>Total Cost</t>
  </si>
  <si>
    <t>Price</t>
  </si>
  <si>
    <t>Freight Cost
(RMB)</t>
  </si>
  <si>
    <t>Pur price
(RMB)</t>
  </si>
  <si>
    <t>Quo material price
(RMB)</t>
  </si>
  <si>
    <t>PC margin%</t>
  </si>
  <si>
    <t>DCPFM99007B</t>
  </si>
  <si>
    <t xml:space="preserve"> Demand
(May~July)</t>
  </si>
  <si>
    <t>Project</t>
    <phoneticPr fontId="0" type="noConversion"/>
  </si>
  <si>
    <t>P/N</t>
    <phoneticPr fontId="0" type="noConversion"/>
  </si>
  <si>
    <t>Description</t>
    <phoneticPr fontId="0" type="noConversion"/>
  </si>
  <si>
    <t xml:space="preserve">JDC BOM
</t>
  </si>
  <si>
    <t>JDC BOM %</t>
    <phoneticPr fontId="0" type="noConversion"/>
  </si>
  <si>
    <t>JDC Margin$</t>
  </si>
  <si>
    <t>JDC Margin%</t>
  </si>
  <si>
    <t>Total:</t>
  </si>
  <si>
    <t>BJS</t>
  </si>
  <si>
    <t xml:space="preserve">JDC price
(CNY)
</t>
  </si>
  <si>
    <t>JDC Cost</t>
  </si>
  <si>
    <t>Total Rev$
JDC Price
(May~July)</t>
  </si>
  <si>
    <t>Total BOM$
(May~July)</t>
  </si>
  <si>
    <t xml:space="preserve">JDC Cost
(CNY)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</si>
</sst>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9" formatCode="_ * #,##0.0000_ ;_ * \-#,##0.0000_ ;_ * &quot;-&quot;??_ ;_ @_ "/>
    <numFmt numFmtId="170" formatCode="0.0%"/>
    <numFmt numFmtId="172" formatCode="_ * #,##0_ ;_ * \-#,##0_ ;_ * &quot;-&quot;??_ ;_ @_ "/>
    <numFmt numFmtId="173" formatCode="[$$-481]#,##0;\-[$$-481]#,##0"/>
    <numFmt numFmtId="175" formatCode="#,##0_);[Red]\([$￥]#,##0\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34"/>
    </font>
    <font>
      <b/>
      <sz val="10"/>
      <color theme="0"/>
      <name val="Calibri"/>
      <family val="2"/>
      <charset val="134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5" fontId="9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43" fontId="3" fillId="0" borderId="0" xfId="1" applyFont="1"/>
    <xf numFmtId="169" fontId="3" fillId="0" borderId="0" xfId="1" applyNumberFormat="1" applyFont="1"/>
    <xf numFmtId="0" fontId="4" fillId="0" borderId="0" xfId="0" applyFont="1" applyAlignment="1">
      <alignment horizontal="center" vertical="center" wrapText="1"/>
    </xf>
    <xf numFmtId="169" fontId="4" fillId="0" borderId="0" xfId="1" applyNumberFormat="1" applyFont="1" applyAlignment="1">
      <alignment horizontal="center" vertical="center" wrapText="1"/>
    </xf>
    <xf numFmtId="43" fontId="4" fillId="0" borderId="0" xfId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3" fontId="3" fillId="0" borderId="0" xfId="0" applyNumberFormat="1" applyFont="1"/>
    <xf numFmtId="170" fontId="3" fillId="0" borderId="0" xfId="2" applyNumberFormat="1" applyFont="1"/>
    <xf numFmtId="172" fontId="4" fillId="0" borderId="0" xfId="1" applyNumberFormat="1" applyFont="1" applyAlignment="1">
      <alignment horizontal="center" vertical="center" wrapText="1"/>
    </xf>
    <xf numFmtId="172" fontId="3" fillId="0" borderId="0" xfId="1" applyNumberFormat="1" applyFont="1"/>
    <xf numFmtId="0" fontId="5" fillId="0" borderId="0" xfId="0" applyFont="1"/>
    <xf numFmtId="169" fontId="5" fillId="0" borderId="0" xfId="1" applyNumberFormat="1" applyFont="1" applyAlignment="1"/>
    <xf numFmtId="172" fontId="5" fillId="0" borderId="0" xfId="1" applyNumberFormat="1" applyFont="1" applyAlignment="1"/>
    <xf numFmtId="170" fontId="5" fillId="0" borderId="0" xfId="2" applyNumberFormat="1" applyFont="1" applyAlignment="1">
      <alignment horizontal="right"/>
    </xf>
    <xf numFmtId="0" fontId="6" fillId="2" borderId="1" xfId="0" applyFont="1" applyFill="1" applyBorder="1" applyAlignment="1">
      <alignment horizontal="center" vertical="center" wrapText="1"/>
    </xf>
    <xf numFmtId="169" fontId="6" fillId="2" borderId="1" xfId="1" applyNumberFormat="1" applyFont="1" applyFill="1" applyBorder="1" applyAlignment="1">
      <alignment horizontal="center" vertical="center" wrapText="1"/>
    </xf>
    <xf numFmtId="172" fontId="6" fillId="2" borderId="1" xfId="1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70" fontId="6" fillId="2" borderId="1" xfId="2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49" fontId="5" fillId="3" borderId="0" xfId="0" applyNumberFormat="1" applyFont="1" applyFill="1" applyAlignment="1">
      <alignment vertical="center"/>
    </xf>
    <xf numFmtId="172" fontId="5" fillId="0" borderId="0" xfId="1" applyNumberFormat="1" applyFont="1" applyAlignment="1">
      <alignment vertical="center"/>
    </xf>
    <xf numFmtId="173" fontId="7" fillId="0" borderId="0" xfId="1" applyNumberFormat="1" applyFont="1" applyBorder="1" applyAlignment="1">
      <alignment horizontal="right" vertical="center"/>
    </xf>
    <xf numFmtId="169" fontId="5" fillId="0" borderId="0" xfId="1" applyNumberFormat="1" applyFont="1" applyAlignment="1">
      <alignment vertical="center"/>
    </xf>
    <xf numFmtId="9" fontId="5" fillId="0" borderId="0" xfId="2" applyFont="1" applyAlignment="1">
      <alignment vertical="center"/>
    </xf>
    <xf numFmtId="170" fontId="5" fillId="0" borderId="0" xfId="2" applyNumberFormat="1" applyFont="1" applyAlignment="1">
      <alignment horizontal="right" vertical="center"/>
    </xf>
    <xf numFmtId="0" fontId="8" fillId="4" borderId="0" xfId="0" applyFont="1" applyFill="1"/>
    <xf numFmtId="169" fontId="8" fillId="4" borderId="0" xfId="1" applyNumberFormat="1" applyFont="1" applyFill="1" applyAlignment="1"/>
    <xf numFmtId="172" fontId="8" fillId="4" borderId="0" xfId="1" applyNumberFormat="1" applyFont="1" applyFill="1" applyAlignment="1"/>
    <xf numFmtId="173" fontId="8" fillId="4" borderId="0" xfId="0" applyNumberFormat="1" applyFont="1" applyFill="1"/>
    <xf numFmtId="43" fontId="5" fillId="0" borderId="0" xfId="1" applyFont="1" applyAlignment="1"/>
    <xf numFmtId="43" fontId="6" fillId="2" borderId="1" xfId="1" applyFont="1" applyFill="1" applyBorder="1" applyAlignment="1">
      <alignment horizontal="center" vertical="center" wrapText="1"/>
    </xf>
    <xf numFmtId="43" fontId="5" fillId="3" borderId="0" xfId="1" applyFont="1" applyFill="1" applyAlignment="1">
      <alignment vertical="center"/>
    </xf>
    <xf numFmtId="43" fontId="8" fillId="4" borderId="0" xfId="1" applyFont="1" applyFill="1" applyAlignment="1"/>
    <xf numFmtId="9" fontId="8" fillId="4" borderId="0" xfId="2" applyFont="1" applyFill="1"/>
    <xf numFmtId="170" fontId="8" fillId="4" borderId="0" xfId="2" applyNumberFormat="1" applyFont="1" applyFill="1" applyAlignment="1">
      <alignment horizontal="right" vertical="center"/>
    </xf>
  </cellXfs>
  <cellStyles count="5">
    <cellStyle name="百分比" xfId="2" builtinId="5"/>
    <cellStyle name="常规" xfId="0" builtinId="0"/>
    <cellStyle name="常规 2 3 2 13" xfId="3" xr:uid="{CB0EAD3E-FEB2-4395-954C-01874B4DF46A}"/>
    <cellStyle name="常规 6" xfId="4" xr:uid="{6F2BFB36-7A9B-43DC-A833-0840FD38014A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2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426C8A5A-522C-4BB8-AB1E-D93784D74B07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3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92C79F17-7D3D-4378-8CC0-380705A1CF86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4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8B284578-31DE-4B5D-91F7-C052F48CCB3E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5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482088EE-FDF9-4C05-AFCB-6A5BC1722A78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6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194AC266-4AF6-4F55-AFA3-E8910293B954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7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0C65FF3E-BFED-4DF6-A6E6-1B5172548CC5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8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10E4534B-8EF8-4F0A-8A69-1E65A29B0E4A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9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576F49AF-E058-4064-AC49-FDD878ECADA1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10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7C9587C5-79CE-4C24-807B-7DC4F70CB0FA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11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167F211D-24DE-4C24-BA91-FB453D697941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12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7AC92531-9DB2-402A-A002-6D958A34358D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13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8ACBC063-538B-4278-8DE4-6A9D2AEBD4F1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14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9F9E8C6C-ED3E-4A3F-9EBA-0CFFEE448016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15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0AE06031-6F80-4FD9-B457-C2DF158FF361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16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5E458A1A-F1FD-42A8-9C93-F4FA09382B3C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17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E9603779-2DD9-40E0-AA54-B789CC3BFFFF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18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DCD1A82D-B37D-4621-B9BC-D7045336F946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19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80048A29-0130-4B5E-9A4F-D01357C08112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20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E7BE4AC7-BD2F-4EFC-B708-BF8502D9BDFC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21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B425E8CC-5F00-4314-895A-02E544899F78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22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9F9174A3-45E2-4C5B-A082-79AED1EBBAAF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23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119174C4-EAB5-4915-A1AF-4F7E2E0404BD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24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C3449223-3798-485A-9636-AC9297ABDEBE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25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A68A2379-30DD-4332-BC94-B4EB812F7083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26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2E064F7F-47B1-4EF5-A412-B3C9A753A159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27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C91C6A76-646C-4FB1-A750-DA74E4994178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28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4956C828-98B0-447D-B2B9-0BCD8406F2CA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29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A9EA34E6-1F45-4AD2-A07B-BA173E518A05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30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35908398-3B99-451F-839D-E84108AE061A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31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F9C3A607-DEC9-411B-8740-0239BC415C87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32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881D8FFE-3464-4222-A3EA-1D14A3C35D79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33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20B5C8DF-5383-490F-8D5B-053BD711AC92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34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22F1020A-13D8-42D5-8983-EC3B8EB6E279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35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92E0114F-3813-4965-BD5F-1FCD4C634A2C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36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4E99000F-A0C3-4C99-B003-02B543618A21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37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5B064DAE-FAEA-435A-9822-4A8DC83967E2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38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D2954E9E-8205-4218-8F3D-3662E1A37541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39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97E89C12-9EB3-446E-9DC0-9FC1A9C6552A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40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BED8DB96-49DF-4095-9B22-23D712F07B20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41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88FC766A-B95D-4EEA-A637-630D1DDFA30C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42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48E35F2C-4A7B-4042-AC22-AEEF6F3A14F9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43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04DF000D-75FB-4A13-A059-81ED47837F73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44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7A25CF47-E7D1-407D-A13E-28E821AEAC49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</xdr:row>
      <xdr:rowOff>0</xdr:rowOff>
    </xdr:from>
    <xdr:ext cx="304800" cy="303389"/>
    <xdr:sp macro="" textlink="">
      <xdr:nvSpPr>
        <xdr:cNvPr id="45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EFDE2DE9-8154-4BA5-A6B7-798E653C92C2}"/>
            </a:ext>
          </a:extLst>
        </xdr:cNvPr>
        <xdr:cNvSpPr>
          <a:spLocks noChangeAspect="1" noChangeArrowheads="1"/>
        </xdr:cNvSpPr>
      </xdr:nvSpPr>
      <xdr:spPr bwMode="auto">
        <a:xfrm>
          <a:off x="168910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31750</xdr:colOff>
      <xdr:row>3</xdr:row>
      <xdr:rowOff>0</xdr:rowOff>
    </xdr:from>
    <xdr:ext cx="304800" cy="303389"/>
    <xdr:sp macro="" textlink="">
      <xdr:nvSpPr>
        <xdr:cNvPr id="46" name="x_img721794" descr="data:image/png;base64,iVBORw0KGgoAAAANSUhEUgAAAgQAAACYCAYAAACbOfGHAAAgAElEQVR4Xu2dfXBdR5nmH38kYZJAIGDimdEQs/fKBVRtKiIe1lQMlsBZeVxLmNrRylW7y44TX1O1jkx2l0lZ1/An5Mo1tVUDFmYGS05CmKqxUO0CqTUSOMhZnMXMOIhidiYzlu7ipBQwiGUqDMOST2/11zndffp83C9J13n0T2LpnD7dv+5z3qff9+3udVeuXLkC/pAACZAACZAACbymCayjIHhN9z8bTwIkQAIkQAKSAAUBBwIJkAAJkAAJkAAFAccACZAACZAACZAAPQQcAyRAAiRAAiRAAgwZcAyQAAmQAAmQAAk0kEMwj1ppCBMBZpVTdVS3ZcFcxtS921E/WEe1Zwr776xjpF5FX1H+l8U9VZxNe3YzZRZ9dt51om5HgLNPVJ0r6/W6/HepVIL5/1BReX8vWkZaNdWzBf9R4MFJDG9Ob1BeXZan92P76UGcPzmMTX4xuo/KeizIaw8ne6z/6HlMDom7U8bTzlq4fPt5mvnYyWEg+Jx+1J4Mt3V+rITxsqlDmIVb9wqmzVhNHYf6eUs1lM7sRn00fWTnMU5g/cr9+Mi3PohHP3s3MroOeOoY7nrk1vB1P/ka7v/3z+Cebx7C7fb/2w+Tvz+Gvw0ieRcOfekzuPuWvJfB+3tWnRosyr78+5+9Cw+97VF85vczibTwhMCtoi1Pvg/f/Njt+o+X8bWPfQTHno6vvXvsmzh0h/r3qtTRr3ZR/qLvPw1U88ZYYozcjT8WY6pV0rLcx/FBb4wJhg88llL4h/4Y3/wYcOyuB/A1/5J3Hsp8Xxp9B1ttXrfdXzCpUH3AkWv8Q823BEGmcGgA3YUaSnuhPtbyQ92gyGjgUemXhg2tPeD8wRcajP71WcbdXOv/19yTOtgtI5ow5vrmvBdFCQKgf+sIJh2jp/q3+gRgxGFYPNhjKDyehMEeupglClzmwefYY8OGKX8/gViUBEh79zrly3E2i8EUsSFKE/Wf2ZUukPMYd0QQJAy/FgdpAy1NNDT6zhQ1SA2Wu/LG9vs4dte38b7I+Il/P4DF+yxRoo1lWYuCla9jiohJE4ne5Ze/cj9qqKaLLNGXo4uOMBT3fORz5dZFQYogyBeBqh9gCTEjxh5YTBcFjb6DDQ7Prr+8+wSBNxvFagkCYTwCM8I0QRASB/boyfIk+AY/JAz8keiX16qxksZxcRC1i3X0nrQ8PJIDUDkxEQnGNG+CNPiYRn0UKQIzR3h6zNOFxzhKjuFWQmJW+Jn2ZHsIHI722CogCORYPAII70VIeDX6MZIf3VY9BBQELX2kfWMpZ64QM1R3bmz31eXV8GL4rWxIkPmixzHHQcMLKC/J4x9o0VvTZkEAhIVC7qSppVFy9dzcPkHguVTjUEI4ZABhHE5YLlk5O1tMdfcq5KqsWfujrj/ag0cXUTVu6gPC6BjXre+ejl3KyoVcQ/lwVYdDXHez7T7uPyqum40MjW1gxYc+ZNzt3xcNHfhliXL9EEQzngJl0EdSXdp5xsrcP40hZxasOEwDe2MPUvOCQM2y09z6vqhJ8xDsv1TRoQk9aqb3YxRjGFncnhsysPsxFjB9UMIz20OgQiG+GIlLzGOc5yFQszLLsS9dp7dHIYND5WM4pt2skQu7SMggTzR47mLbPQ77b7a7Vhsku07vMrNqXacP3reIY6Y9pi2yLp5L3vqbO/tOv84t4104dF8Zx74lwirvwV9+rAZ8wgqDJEICBogo375WPe+ZP4zDAyFToOp4COXPHdMubS/sImfcxtlt/S2XizJ26s67cUjwe/YeLU5sFnZ778bmhDgQ5TyEWyM3fUa7CnuMsvoiw2C2XRBkh2wafQevHlNfrCUNCQI/h8CPCUchBefjmZ5DkD9jdBsRdClrIQITn3Y8CL6A0O7trUowyPIsUeKU77mP1bVGMLgf/rRBVnTwFQ0zpAmBPIGgvrHZoZW8ukaCYteM5RkRHGawu74bM1ZIKWionX5J9wSkC5eksU3LVUBCEIo6ViFEaF4OQcxK5K1YAjElh8DPockSNHmMMwWBNCKIXbS2G3dJGRjX4Oq4LArkEGQKAm/G5XzA7Vki3BmjNnqReLDrK+t0DHAEwjHYLvd4Fq4NTVmJH1sQuLP15HVxGdqQasECz0Uuyvn2nQEjnzCGviENf2RV/DuOsct/Gze2bwDtftXiKszFm5EbIabFksvCbW++IACk2IzEhdWugp6GrL7INEUdEASpbSmQ11XMbF69VzUkCFJzCITxPF5yEsLEx1rMyiaHkJFUaM3enY94AHiaByExc8vOWbANjjMDFI+02rHkGw/7OXCNa144wG+N7S0ocm9RD0FabkFs5NJnuHnGKuYm3P3KwPZFLnw3BJBmqGPj2YQgCAiafOHhxvWLJBU6fZXo8zwPgXqeCoskkwvzGOd5CNy/W8ZJCAIvXhwZzvf+ZX5SYZYgCBiEyI0uy04mhMnifAEjXbl6VioFgX2fPUMNGF3LMCNyx1/2ZrmA8laIHIn34dvODFgbPBN+cRLpMtzluTPrDEFghxWscoQY8Q1vJEh6MrjIv7n5H7ERFgl29ozfa2+BdqSGpwoJguw+y0w8pCBYU+qiLYIge6bWk7nKQN1bjrO5g3gyYssJQ5EUBIn6afGRMBBZgsB2BwcEgV3tNAPuN61oSMHc15KHoEV3ti+kRPLc7jMmic7tn8wVCbIx6f2ZarSLCgKd3Cc9ATvmnJi+U3ZqiMvuJcvDJMrKDRkAWaGZ1gWB7TIW9dTu5g4KgkSYwuARM9O9zyaMVEQvywjZXgulVmNXfMDwxYb+ECJBYAsd89AMQeCuxLBCAYKds4Iga3bcSMjAiq1bLER+QSh7Xnp3Em3K5hLPhJOCwGlvAUGQulKlSMggdE2R+wTqDgiCrKTORt/BNWWtV6Ay7RMEaUvSdNw/uOxQz8Cw8yzOajd+qM1Zs66kK9wWBNoDYXkffMPmuJCbFAR2nUPu/9AgDM3mQ/kDpmwhMloSBDkx8LwXxTF0USIhlKfAM/DNC4JGhJ82voFxZwz/GEaDyx/dkELWW+aHuzrsIfA+orbrUxlmWJneK+MhyExszPqYNysI7uiMh8A3eMbLcc+zHwmHC4yXw/O8ZLrWdUgn9mLopZG+IAgkJcpRmDCiKycI0vs5XQRleSiSbUl5z9ouCJhU2IpuaIsgSM747Nh9WsjAvmYpdVljrgchy0Mg9yiwPuJmVljAQ7CpgRyCPEEg/l4kzyAtl6BRIRB8VrtyCKQrXAutaN+A9ngIspcdpuQQ+IIgQ/jkhgz80Fejqwxs74Tcb8H9yRNdfoZ0erxcJU498JjlIRj9GtLj9Tn7ENjVDMbN7eVd6XkDThy5aUGg2xYZzfbnEEgzLcMGjwNPl9UeDaGvaHCWm77s0MT+EzNUm0XCAFoGLOEdsY1xgRyCaLmdZga9/M57ZlJcZuQQGGEUXHYYC9S1kkPg5GsE+jT/HWzFnHb/vW0SBCZpLd5AKE44DCUVVrAg1q7DWnMezBGI17gHUQvDvm/B24fADRk44QJhwA7WsV3vYZBIMvMMQtFVBu0UBGlDKstDYAuOtAHfrlUGJjbuGtfmBEFio6ucPJLgKoPEBkjt3JjITyrM8xC0YZWBnYHubLLihgvuHnsUtz6il339zpdlDkGc0Z/MXM/cmChTEJiZa7xxUZS8KO9zM9+jzWpaEASdXWVgNnlyhUb4vfNXGZirGtyYyGfhrDJALOSyPARy06OsVQZGJIrrvFUG4vNsrVB5131iBcTjxVYZmCZ7K03EKgd3Y6KMVQZO+z2PQ6Jc/cDUlSWmQn74LHlfqE8pCLJFS0FB0P3Kp+UW+DNsa018ozP7RgVEZrJgwPtgQg9x8mL+5lBd8aKk7P3Qct+2q4BAcm1aX7frkSynGIGQqz91dYFVZO6mPcUe35Gr2rYBUtF4f7ta8dQxHMOhaGfHdhVbpJyu+M4VaUiHrqEgSAHrx8GTcXF317ykEVZhAvGTt6rATkJM6+fQPgah8s39zsBvw06FHRp/DRZbbBvmBgtt2+Wtbv7Utoq85gvyN80JbaKTtRmPDbDodZ2G7sfGs2PljdRmpUXP9z97DPhYG7Y9bqSR+loKgmxoFASpfPxwhbWJkrmngKFtYsy2+ZZiRrRrXpS1yryA96JrGLd5BK5Kcb4r2t74yN8jIa+CqRsX5d3Y5r97oQY3dNPks5wlmE2W0UW38R2kIOii4cqqkgAJkAAJkMDqEKCHYHW486kkQAIkQAIksKYIUBCsqe5gZUiABEiABEhgdQhQEKwOdz6VBEiABEiABNYUAQqCNdUdrAwJkAAJkAAJrA4BCoLV4c6nkgAJkAAJkMCaIkBBsKa6g5UhARIgARIggdUhQEGwOtz5VBIgARIgARJYUwQoCNZUd7AyJEACJEACJLA6BCgIVoc7n0oCJEACJEACa4oABcGa6g5WhgRIgARIgARWhwAFwepw51NJgARIgARIYE0RoCBYU93BypAACZAACZDA6hCgIFgd7nwqCZAACZAACawpAhQEa6o7WBkSIAESIAESWB0CFASrw51PJQESIAESIIE1RYCCYE11BytDAiRAAiRAAqtDoJAg+NKXvlS4drfddhve8Y534Nprry18Dy8kARIgARIgARJYXQKFBMGjj34JH7hrD95w05twJaW+63AFT3xrFj/9yY/xzne+C+9+dx+uu+661W0dn04CJEACJEACJFCIQCFB8MUvPor3vH8Prv2NN+KVV8OS4JoNV/C973wT5bf34JprrsFzz/0IO3bcide97nWFKsKLSIAESIAESIAEVo9AIUHwyCOPoO/Of4V1174BL79yBZvesAE9b96A//fiFfzdcy/J2r9u4xX8zYXHsbXUAxE2ePbZZzE/P4+77roL119//eq1kE8mARIgARIgARLIJVBIEDz00MN49w4hCG7C5jeux1tv2hAV/MqrwP9+9gVcswH4wXdn8dMfXYr+tn79Btxwww245559uRXhBSRAAiRAAiRAAqtHoJAgOHnyIbz7fR9C79vejBuuW+fUVoQQfnDpBVx59RW86caNuPE3NmLjBmD9unX4x1/8A77x9a/h3nvvWb0W8skkQAIkQAIkQAK5BAoJgomJSWx7/4eBa27Eiy+/Gix0/fp1uGbDOmxcD6xbB2zcsB4v//oX+F/f+iru+NmDGDqRUpcD06iP9oX/eKGG0vESzp8cxqbcprR+wfL0fmw/fDYqqHKqjuo29c+sv4m/z4+V4jZmtUlcfHkK+++swjyp+HOWMXXvdlSfUHXqP3oek0MxmUbq0Ep73HsrmK5XkexBVdf6wZhh6z3EEkiABEiABDpFoJAgOHFiAne8/8O4sjFdEPgVvHbjeqx7+Zd46n9+FQcOVKI/C6M1XnYNWWrjVlQQzKNWGkfpyUkMbwYgnr0XytjZ/y8qK/+9iJq+VhrIxZFI2GS3UTxnBruNEZXiYBaDoqwl65mB5/jliudObJmUosWvg6jj/ksVRzBEnFtpj7j3zO6orfK5pwcTos2IBlvsdGoQs1wSIAESIIHWCRQSBH/2Z1/Atp2/jysbX48XX3ql0FOvvWYD3vLG67DlLeud6zslCEqlknxOvV7Pr19IaCR+J2a4o8CDWiA4pbqz35ChtgWCfWuaAQ1X2n6OJ1iMYJDGuSc5GxdC4wgwVsi7UrQ96jmze/IEnarr4s6zKNNDkD8eeQUJkAAJrAEChQTB5z//p3hP/7/GqxtejxciQXAFL195Eb946TI2rLsGN27cJP9rft78+o1459uSSw5DgsBxde+sxbPNBjwErQqCxAwbWS5v92+NeAgaEkROHVIEgQypDGDOd89Lz0MdI0F3vj/yirZnyfWipAxg0caZXedROs6QwRp4x1kFEiABEihEoJAgOH7883jPwB/g5XU34IUXX8YvXvox/vb5GXzv/57C+o0qyfBNG2/FHTf/W7zthjvwz956M0q/Fd5/IDibtlzOUhxA5xU0IAgKtdZcFCg3KQhUXkAwvOG73L0cg3Q3uTK8s3umMXh6KMoFSL3ee45bH5NPoGL4PYGwxdCJ/iiskcmnaHtMeOPUIGb3mhwIL4cg8kwEREpDncSLSYAESIAEVpJAIUEwPv45vOcDQ3h53Y249It5/PXzX8Glf/oO4O1buAHX4iO3HcJg6Q9kG372s5/hL/7iFEZG7ovaFDJqbuKZFWNvqyAQ5Q5hIkBXGOTKJTcPQFwWFgSqHFgJh/516V4AY8RtQx2Y+cs6Jp9jfqfa0I+aNMzGC+AmHFZOTQN7rZyI1FHVQHt2zKlkyFQvjh1mYVLhSr7IfBYJkAAJtEqgkCA4dmwc/+KD/wY/euFZfOenf45nf/VXCTEgKvLx7WPY9pvvl3X6x19fwdP/56f47uNfxqFDIymCIM1Ia4Mpkuw6scqgkIcgZNDMDN+Ooae48mVC4m7MWCJErAoYWdye8DokBUToOYGuzhJMVsgA9goI25jrkISbE5DXHl9kWNeL/ooSDikIWn05eT8JkAAJrCSBQoLgM585hn++cxe+/Q9fxMLz38ErV15M1HHsA4/g1pt65e+f+OEZfO+5p/HeNw7hu49P4/77D2UKAnu27RTcVg+BVXJTSYVKvCx6S/3UrN0zkgEXvHm6CE2MYszK/vcNZ9pzksMiFOaIrspl10x7KljwEy3ThIdVXX955EoOcD6LBEiABEigGIFCguBP/uQzeH7rZSy9+tf45Us/d0q+/pobcWzwv0H8V/x88Qefwdfrp/Cm634L5WvfC/zNevyX+/9ziiDQy+XsZWv+cr+CHoJWkwoTht2uh943AAkxoJqlkui8PQusZYgOsESynxUiKfCcOKfBXQURSmy065SsQxXNtCe0vNFehhg/hx6CYq8gryIBEiCBtUGgkCCo1cbw6quv4soV92CjW265xdlj4Mtf/jL+/u8vRi1bt24drr3uWjzwR3+UKgiMQY03LrKS1HJnuTHEhgRBCntntQMAk+znb+Jjbo9nvm78Hg1tTBTnE+Q/xw2xuMmI2ZsW2U3Of052e5z7nRCE8xRuTLQ23nHWggRIgAQKESgkCAqVxItIgA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QEHQPpYsiQRIgARIgAS6lgAFQdd2HStOAiRAAiRAAu0jUFAQzKNWGgJO1VHdlnz4/FgJQxdrOH9yGJuy6nZ5CvvvrGOkXkVf4rplTN27HfWD4hn2/7evsbklifodAcacdqi2T1g39x89j8mhpcTv1SUVTAfbB+BCDaW9TkmoPTmJ4c3qTsnxhH7QTpunVwfnb3HFxP0zu8J9pJ9QuM7BsmT/VXFWFtbv1H15ej+2H1Z/yeWQ2xG8gARIgARIYKUJNCAIxrG4Exh8MDZgsrLGyKUYKadBmYLAvnIVBIExdn47giIh1E2qzrN7hFgIyyJhNEcxFvy7/zcpDjCN+miPV656TnWr+Fssq4yYqKSItvDACtc5XJYQJeMoGQHj9WW+GFnpoc3nkQAJkAAJNEKgIUFQOlrGLCqWQRMGZRT1rcDExcEWPQSdEQSlUkkWXK/XU7mY2W3lQAUTF0tuO4TgObPbMb5BOSBmyKezGaQbzWwPTOJ5ok7HTT2192BnBRXhx5AelmJDQLbbqXNGWQkxZwsENQ7gi8Vi1eBVJEACJEACa4BAY4Lg1CBmj1sudT17HtkziyHbsDiuccu1rI3K4NFFVLV7WbnfxYw6I2TguKqBRmbBhQTBhXlgWx82OYZW9U7WrD7uvyIGPcNoFvac6Cd6gmD+Qh/6Gg6zhOo8j/SysjwE4m8z2J0WKlkDA51VIAESIAESyCbQmCB4cgw4Es8EjbEcw2g805TGbRaDxrUsxcGiijdDx6APGHe3bZTSBIFnuPzy29nDAUEgZvXjF/tx9gkdHw+ERpIz7VCllEFd3HkWZ59Qf4/EkGQETJ8ChkyOQWoIJi000ViYJbvOaWVZuQx2/aQwnAWeOKvzCxoTbe3sQpZFAiRAAiTQHIEGBcEkBs6ZODgiN7H4nXE9Q7ihF0cS8e3x8nlM7phLJBVKwySvV7HyRFIhbPd4I7P2JoAkBEEgXp8IIeTnDsiaaC9H2YrxRyEE0UYhBCKhpDwTPkfjsQiHJhoRBHl1DpTlezHsf9uiTyZIMoTQxOjjLSRAAiSwqgQaFgRyli8y8R8ERnVGvhQBOmSwJGbUwvhbiXVylt2kIKhc8rPXNS/LeLaNYMBDkCg7M5ZurnZXBcRhEbe0yOjvW0iuvgiFEYwnIXeVhnpO9qoFK0Ew0cikIEgKlGxREfV5SoJl2/qMBZEACZAACbSFQOOCYHOcSLhYVhnztvu53R4CKQhykvXaQkIUUlQQ2EsTM410ds3i/ASxhNGLwXt1UYmP5fQljU4ORg6R3Dq3RxBkL4FsW6+xIBIgARIggTYQaEIQaHf24bNRcp8Tjy6QQwCTSOi40QvmEGjDl7W8z+ZSJKkwuj4hCJKJd36SYZprP9E3CSPsutX9GbX9HDXTz9jfQD6seMggv84pIQNnj4Y4ydAOGakFl0wybMO7ySJIgARIYEUJNCUIVDw83mAokaDWwCqDeMVA8VUGaS74ELnWBIExbtbGRF6oIt4vILnVUlgUxBsT+aslHBe/l3hpb2ekyvUFQnFBkF/nlLLS+lWvxog3JnI3LVrREc2HkQAJkAAJNEWgoCBoqmzeRAI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AEKgk7SZdkkQAIkQAIk0CUEKAi6pKNYTRIgARIgARLoJIGCgmAetdIQJkI12VnD+ZPD2JT4m7oHp+qobkveOD9WwtDFtHut6y9PYf+ddYzUq+iz/z+TyhL+6/BP8OnANZ/45B34+G1ZN/8c05/4IZ7Zewc+/puL+MP7XsLI1Dvxu832wg+exs2f+lXg7g34wudux9CPn8bNp67B3326jLc2+4yW7guxuh6zfptFO4rUczmLWZvZttRu3kwCJEACJGATaEgQpBn3MFIhCMaxuBMYfHASw5utqy7UUNo7AaSKiZROalAQINf4h55jGa1M4dD8QPrp17+Pd5y7UYmAooa2+cel3inr8dAr8EWS+f2H7nk7Hvm9mxt7cqYgsIoqel1jT+fVJEACJEACTRLouCAoHS1jFhVMDhkfwjKm7h1FfSswcXEwxbtwFQsC6TF4QXkHBJJVEgTK6F+X9AQY9NJg/xIfMvUsOsCKGvqi1xV9Lq8jARIgARJoiUDnBcGpQcweB8ZMWEHM8o8AI3tmMXQ6FgTL0/ux/fDZuDEHplEf7QNSQwbKA1F60vM+yBKUGzzTQyAN0vN4TD8xniWH3dqYeAqD37Bc6b5hL9QNgXppQfCFtz+Pj35DFeLMzP2QQ+9NOryg67njJvzgIdMO29VvhwKuxxfueQEffe4t+HmlJ8HHeAQAEcZ4C56572e49XO349avPoVB3KLu8YRLfI9u+L/U12lD/yHxvIde8dpTNGTg1t0JX+T1m81DsPpPwAOmnyN2hTqLF5EACZDAa4pAQ4IglENQSckRAIzBHgOOjAI6bCAM/yjGMIZRbDeCQIYQgGmRJyDwy38voiaMPdqXQxAbWs8wO7PhdKP1V0IUSAOJfMGRGEaq3I++XRtO83dt8CNBYgsNeLN0bQxvk6EQXR5cgaDKv14+67Ed2uVvjKgx2pZxhx2+0ELq09DCwhYB/v9/CrF3IVHn5/GYeZYjzooJgphzD+z/Twi9TB5aVEQioIBIfE29+mwsCZAACbgEGhIEzeQQiBn8wDklAiaHIMMFQhyI30WCINEr1uy/BUGQ6iEIuOnFjPcBvA2P/B4ykgqtmWtk8IoNqVQXvTSmlnGVBlTN0KMoS/QIO79B/X9k9AHIZwgvwId/nUiG9I3s+G8LsfCrxLOiMoxXwNQtM7Rh1VmKGDcRMy5TCZXshM0Mw53Sb7LNvgiCz6fzuSHFRgKvIgESIIG1SaBtgkCuGjihGymTBXsxYVz6wqgfAcYeBEbFf08OAyJEYIUMlEfBXsnQ37KHIE0QJNzdpm+kkc82Wrmx91A/Z8XjE0bOFwTaE7AQF6y8CUkDlyUIbEMvxIEUBL/9E0+MQM7IlVi42Q0TBOtpr+TQqybaIgjCgsgRKxpHUGzIZFCfDwXB2vwEsVYkQO071k0AABlzSURBVAJrhUDbBEGyQXaMP04kXCwLT8EmyJwBLQikODgMJQDkaoTOegicLP8U135wFqsNO3pfwWO+6z+1R5MzeefSLEEgliR+6lfWKoCkh0DWU6+GaEoQOEsJ7dm5Z0D9MMNDiBMjba9GWwRBSv5HAQ9BzIOCYK18ZFgPEiCB7iCwQoIASgAcPguTc2ALgiXhXYBOIhRyQHobOuchSCYd2kY7LWRgXyNc7TlJi7r/pav+hybOHxgUGYLg/Res5YkmJBAtE8zwEOTkEKTlQsjf68RJmURp19uq5zNRLoVIUFRehcFv2B6C5wGzZDEQ58/b48EOb7jiLZT78TzsnAoKgu748LCWJEACa49AQ4IguDERKnEyoNM+bxWAt4eALQg2eeGCyqnzKB3fjtk95zG5Yy5lY6L2rjKIEw5DiW+34BmREBgl8OnlgvbywWDfpm+QJC6XzxRu+8Qs3bjM3XCBuH7kuR/qxEYrtOF7CKyVBGpzJm+VgZ23YK1i+MQnbwE+pcMAfo6EI1zcdn3ik2/Hrad0PsO2n8scAnuVQd4Kjt9Nce9/VIZJtNCIVq0WWB3CkMHa+9KwRiRAAmueQEFBsObbwQrmEHByA7QBTqx48MuwVw+s+o6K7GISIAESIIFOErgqBcHv/Id5/NOvX+0ktzVd9s+nbvFCGqHMfeN98GbgsmXmb96+C9qT8Y7hp9Z0+/Mq98OHbsdNN2zIu4x/JwESIIHXFIGrUhCsZA+q+HnKE1dzIxxvQ6PUbYhTzlqwrzdtbGor45XsDD6LBEiABEigaQIUBE2j440kQAIkQAIkcPUQoCC4evqSLSEBEiABEiCBpglQEDSNjjeSAAmQAAmQwNVDgILg6ulLtoQESIAESIAEmiawtgXBhRpqqKK6ren2rdyNDdd1GVPTSxgeksc5JX6Wp6ewNDSsDnvK/VnG/AWgb5tZrJ97gzxAKovt8uVlbNosylvG8uVN2CR3kATi34t/zWP+Qh/6Qv1zeRnLmzchWaN5TE33YNg/qCH1et2WVv/uI0ktL8xy+cI8sK1Pt8dlUoC2uuTyFKaWhjHc4nievzCPvm09Ub+4fZJSG9Nep93zqI0BVXGqKH9IgARe8wTaJgjERkMTWyZd432hhv2XKnKr4qZ+Lkxh/6VeTPpGU25yVIV1WHKi+P6j573n+mclJGsUndwoTls8szs+flmfv7AJagtmc3KjLMFcu2tB1xWo3buAijnuOaPh82M1LJQXUT1cTmzuJE+FXBzEyL5ezNw5jsWdZ3H2CVVYsm1qJ0ibf0hQmJMmZX8ItmeAsdFhyI2hvDrb5YmdI2d21WXfJso4XsfIyd2Ycc6hALCzH5U9Y6jKA622o4p+9D9xNthnsj1yA6q4T8Xv5ImY1pHYpt3Ll+cxd2QIVcFjZwWVrYLKIoARVEaV0XbO1gj1QVQ/b2xemELtzCwmLuqjuaP+nYnHhBwHE+g9WcGCEHVbFrD/eFX3j95hc0mc2Km38pJnewxj04V51C4toDLUi7mQKPLr6bw/4pnbZZsrB2oo7RtG78Pm/BD9TC3agkPOemfi8ROXCSTLmB/bj4V9oePFm3qbG7+p1e9H40/kHSTwmibQgCBQHw+5e2DAwDciCMTHerwcKsf+QIX6Re+KGJhpmRkcxEwOC5jrGdbnIphy4plpZCwvTGFKX+cYUOv37qzOn9VbMyxzjzydURg2/wOb1zZl6GMjWEHtVAn143XsNoZnqCf2BMgjouO9I/t3VgBMWKKhhkEMJGbiZgtpHKjh/C5gdK8ywr7IsHnMT0+hZ0gIByEIjOdCs9ixEB1cNbc0jN5LU+jZAcydG8DAUMBDcHkZU+fm0Cu6ZWgAC2Nz6N03gD7MxbNnzXLgnOUluTCP+W19+njsKWmAyweVSMHlecyfm8HQ6UX0bx3BpJzxWp4Ie7xkzdJ9oSkM+UGosbSknx8dzT2C+p1DWNxZweAeoL7F82RFY8iMmR5MTU+gFyWMH55F+egIKkNCvGSMiwPTso+UZ8Ife/G/7f5Roz3wrpp29wgvRS/qe+2DxEJC0xWJscCyxrV/bLkRyImjzH1hFBBLDgez++kypsbmMCBFK39IgAQ6TaC4IBAfy4frKJ8Adter2pXtzrrVDNv9wIVms1mNcj5utmG2P4ji4/ZwHdUTyc2U+w9UMIgSsK/TgsDMEg0LfV5DdIKj73pOhgjitsYuaOP+lYZ3Sx0zl0pYXAQGy70Y3iHMXB/6Qu57j5Xt5je8Hdeyc73ydMgQApRIksZ4C7DQM4zec1NYWKyjd7SKHi0IeqZrmFhcjGbSUoj1LCASBVpAROLP8gBUDlSwWN6NwdPjmN1axsg+wdD2+iijM7BUw+jeCe1VsIxEdIR2DXM7KsARNXMWXgnhhYD0Di3FoYkCgiASStbgrBw9j8qWOVcQiL8LASLegCXhuu+T3hYjLGFc8rZg21lDbessUB4EdgwA59JDRenvhjebPzUIQIUfXEGgvVh7ypiF652TRv1iDdMP9gJLPejbtqRCPqbPYcJEKrxROzeAqvQmBTx90nNSQu1iHb0n9TsQ+p3VoJDHwfwuPiJdPc946FbdS9HpLzDLJ4E1RKCwIDAegN1nXPexcVNHHgJYH48mXH6FBcHSAHBJfFjFzGsJA1jA0lAvZoTr28zqHBdqPGOMntGKhyC6NxZFkfgJxue9maCY/ZVFnYfRJ2emsxgURvCcOgRKCBtgN0bKC+jZAoxe6sXYlgUs9QzHgkAfGBUcT8ZNbf4oPvBHZjEhDKb4OVBD7WJVGVL572mc39cjcwXErKy3LGbwvViY7kEv5tAz1IuJMaBi6oxlzI/NAaMqz2H5Qg1zqKIXUxBHHs1pYyXnq9PCcO8GHl5AHUBll5h1D0SG3IQMpkSfHtfG3W7UgWnUdwHz23qwIMXAmL5XiITdso7DO2IPg/IWIXbLX55H7cgQJqRoEAZxAH0yPyL+EWJp6Zxop56NitABBlAVngvLQ9AjT+kso4IJYGsFEyeA6VPAUBQe6A94KbThlWLZCzmlfgz82bEtKL2/Gc+G4GTyAbx3zw2h9KNyAJg4EY+F6V0DTg6KHzKKjjZ3PF9JUay8EyKcEgtl1UT79/G7YN4ZOywlxMj+h3ulpyfoeVxDH1BWhQSuJgIFBYEwejPKM2C9rLZ6Ny9u5ZIVy15BQSDiuFOXetE71Ic+f/Yre0wLAstw2DO7RkMG8xemsHBcGNTYhRrPMvtROTWGqpPkZ3kM9Ayzb0nNLMUMPDJEgfi3POzJiB/boHhu9GiWGkj2c5PihEfAmtUGRnQUgrEN5eVlzJ+bA2Syo25Pz5z+eCthNrxFG24vYVLkS2BfCeP6Qy+TFS/MYeLSACpbliLvgky4M+2y62i1NR53rvFxTsncrPp7wMpDqJyaBiJXefJQLt9oyuO4dR+ZkEGPTrZU42UAC8L4Hdwt3frOuJNjv4Ty4SompBEVIYZxlJ40YkaJMGnAgzkx/ahZXgATBlACTv1tVod7lGekjJHIc6c8Pk7+ThQyEMmeS24Og86bwK44B8gVBFYuQSKvwTf+aSIhLISMELAnGhQEV5OJYVu6iUAxQeDFq00CkpjNNuMhyMohEEbCxLVdkOIjOIaBbZuwyXzcIGKRi6idGkFvDzDzsMiYFgllC1gIhgwWUD8NK+HPmqnsrGHkpJ7t2hn+Tsw5sDLAYhN7CELG1oppe94FyFCLaq1kc9Gvy4BKXpPJlXY5blw9SxBIN6yVcxAapHZ4x/bUhHIInJDBwV5MnBlHqVxG9bAI4/SjdlS4x3XYxo5fR6GefvTvPAuYnBR5TTi2DXGi5iltdK32K2GgYvkqeGTnbWhBIMSGiMFLQQHlTRja5LnZNXsrVyLiY/pK5xBID0GU6CieN4beh7WnxBEwYgz0AufE81Ri5eyeaRkmwYMjqIuxuq8nZSVGqHdcD4EICS3pkIXywFTdnJmEIFjG1MPbUT0h8kVqGNkyjJ5L+zGKEQwuLiTi9LYgsBNJnaTSoDfAFwTZXhF7IjGKMZWfZNWdHoJuMiesa7cTKCQIHHeedAGLD4l4eZdQ09nl/Tv7UT4oZhiWazwtk7sotbRZbJRDAEzXK1gYG8XsiTJGTgEzZ3Zj964FGfse9kMGY8CAzkL3q5CWRJedVKhXGSQMbSjrWyzR68HCpTmZEC8TpUT7LiEynGo5mXKTxkZHzGR1NrsQBJZASfVqZCwHjPpui3aFi/hxYimcuzQwKAjETFm4088Bs6eBMb2qIrm6wXJvB2bC0coOq12hkE7kNdDjT/LZWcH0g1X0bVZjrm6SDC2PUHEPgTC4E6gfntDiwku0jDwUxvMwJ0NUMqSyZSmZSyDHrhYEO+DNylOWXmaFD/QKA3WJ9m4Iw3kGKJcrKtYvf7zQlBc6UrkpcW6I8EwtSSE0AFjLS10Pg5UrFK2YcAWm7Ecp0OO8HvE74TH0V4o4q0ei+tn5SLH3hjkERT+WvI4EWidQSBC0/pgmS8gQBNnLDsMGuXbvOBZTlr6J2LJYGrZkLbFL1jrkIQh4A0L1lr8bwMC5OcztEEl7+7F9cQT10R5tzKaxWyQMyqV9cXZ95JqengNOi6Q/vYTNr5x+plqKlnSHS1MRCTm17NB4FEyymVwa56wkSM6c4xUaKvFrWuQ47ABGQ8tAD0xjGuPR0rVENnwo2Q/W/ggpIQNdqzhpULN1k/WKreqIVszIMA6wIGf0m5J7BmhBECdVqj7q0bkTKtRhmIaMci8m7KWZ1niL4/Ph90R5bpDYt0L0xdwW6JUofszeK0vWv0d6mnq3AH09C5EQlP0iVoY4wjC5FLXJt7iF27jKoAV4vJUEGibQnYKg4WZ28AY7Yc08xk/oE45+PfsPLgmToYIaFvZVMCyT3fxExaQxSLQob9ObgAvZ2TjIyo7P3Dsib4OgFNRB16/JpRCenIBRV6si9D4GW03CnDG2FdSOij0czsax+Jy8iKxREOVMGO+MST6E3h9Bx/ujVSAycbEHS9NL6JHLBzv9Y8QoYq9ctNeGHi+BcRfXSlwzjpLISzhTR/ViSe2NIC4QnpsjwIiXbLnqs/MmcpA63QssnwSuZgJrWxBczeTZNhIgARIgARJYQwQoCNZQZ7AqJEACJEACJLBaBCgIVos8n0sCJEACJEACa4gABcEa6gxWhQRIgARIgARWiwAFwWqR53NJgARIgARIYA0RoCBYQ53BqpAACZAACZDAahGgIFgt8nwuCZAACZAACawhAhQEujNWZ4tU64yIFRkUaQfPpD+881zWwgY4bYJvndLXphILFNNF/Jrg426VXABHziUdHc+t7JvQBJu0pqYz64ax0sgBYK2OhxCP1p7f0fFVqLmNf+PtYosJAr3lbNnsuW8dcJTYKtU+cc16ktwND9ZpbIHGBc9cLwRBXOTuDhdtiRu8375W7eon9qg35zIUfuSKXdjakdJxNfMGy2pwaddHKnmaZHTy34r1U4EHeWdKNHo8ePIJ7eJXoO7Bd9Y6+Mj8veE2NteG/I2TVng8NyAI7O3J/W9Vfrvcjij+3WyOc7GR0a5vVLGnNXVV4tyZJdTE6bhmg66mCrVvcr+v4T5WnGbNGS7ydv939jbeZtfdFPsWPEvH2u21wTYVFwQP11E+gcCJh/FxyOLZoYOL5FkI5RoWF9WRpsEfvVua2RNfXWOBiYRGYF91v0BHsAQ+ofb2xPrc9wpGMbFYxsQJsRe7tVf8JX2mfPSyx+c3+HvK48QEzkYH7CS3r/0fe2bx37eI8x7Mi9mLCT0gIQSJ//yo6v7RsfqEOfvDa3bSs85BsI9jjveYD29rbPpuZpc+aCmLiyO+zIAVbZoBMCGPGbaPtY235q1g+skSxs02x3JnPcEgeZ9zGJPVtsRhWvpQqPCxu2GDYPbWj7YEvncC9a0T8ijj6ARCe+x5ZweofhYHLuljj639/c0uj6kf/MRpgeYMBvsMEMFlAHPWMcLGSJjjseODnKyPfMp4CI7rM0BqO+z+tdsW3aP6PK4L4Bi1tDZGR6Pr3SfFyY0HJlC7WNHHcKvjrGfMFuPyiPBx5wA103f/7j/2488/r45vThP//pHKtXMDCL7nBds7rM/MiI4Ml2xEP8VHdqsxZRuagBF2vAF6e+ZddYxeqsA+50Gecno8Pk0yKBQC3814luqPf8HWf9dEX5hnxN8Z+xAv8y7Lchv6Rrl9WR+Nd9lU386KOi1UH5Wt2idOA1W/k5O0xPOy3unQlvX6I+pxkqevjmbzCD4/8I7FFmYetTFxwJ4+wTQ62dVcob0Pe8qYhbYrcuyNAs7vLJsVEpmRfRM89SnEppwHJzGM+PjwBvUAGhAEvZjcNaOOVN1hjrxFUmGlGeMcI20M0tDFeK9++4U2J7qJvfojo+W3NuqsdKMnRUZAFcoPuDxbwDqDPfqAuSewRd1rvAriUJfjeitY04ERI/tMdxUiEB9BSMMb10UIgsTzg8bOvLS7MRMaDNGBTqZs27BkeQiKcxEH1tgn04kzDdTLLo73ncTw5qTg2eQNbPeArMB9gbYFT9d0GMUfZnOwTlRP0WnOR8GEa8RHyTbK6mMESzTGB0JNRP1s91f0oV7SRw6Lvj8SH/jkDFP/Bdf/FobAZlpDVR4MpASQ5vkgMBqVaz4+5h0UZyUkPw7xmRl98SmCW7LbIe7x6yIPLvLHuDg1Un7ERZ9nfMRMm7dMeN8PMzmwx57eYlmOI3X+hmTQo7ZXticM2TPp5sezYB9sb+idDn4jsgVBHrPQsfL2t8LfJjt5Foli5ryn0QTLf9fyvg/NfKPMuyW+UeZ5arJovt3mnRLj3hnjlhCWosT7Jifa5L/TxiB7tiHsyrfHWvJ7GXq+OZU2OAHxTum0D/VKF8y6oineJafevn1LiBzzLjbvCWpMEMiDeEaBg4OYPSNm++0VBBKNFZ4QZ6TbB78IqLvPBD5AIQ9B2gc5QxAUO8rZmt2Y2Unwo2BdZ+0xbwsPW5xID4H8+FsfwaCxs2fksbsrGjj2iXPRDNxc15wg8OsVGyrtxZECK/Z2bLIYi8OiVB9aIs0Rh54xSJQV87Cfm3zBk21LXOOJUn9G0mcd5wvb0Jn7jCBOO6LXjAPLcCQUeoYg8E8FjIS3LcTtQ6Sc/rX5h5nJd0vMWnLaETqhcNIYc6/tecZNtt8XBEObohM91YcyNAbMQVuWIPBmXM0KgtB4TrAPtjf5TtvvbXxCZPsEQbDPQtM+67tp3hP3PbXfVcE2Z8Jgz4T196v4N8p4bVzD5PSXGYv7FrwxGXss7DCufUy2E9r1T1BNOc8jVRBEk8OwIEh8k4Uwjd5Bb+KZdmy3PxkOGf/A71JzQYwQcCYIQnCtuCDQrpAjs8DWEUxGJ/VpN7MOGQRn8AU8BNE413BGFkcTsw//KOawSyRbIaW6En2DLDrffISyZv4hQbBjDsJFGR9LG7+Qpa1V1AMegkLu8Bx3Ue/D/qDImwFYDq+0UIrHJdVDkHi5ejGRUOy+4U4RBCHvh5mBa4Pi5nyEBUExD0HSZZrmIYgOfgq9/LYgKOQhUO5PcWxz8uMt+kW1qb51ESUxCw+6Ai1vTIqHwDCwPR1Z7QjWxf5gWf+fLwjiNopZt3twVsCT5An25j0E7oxUGNYoZBAYz4n8oVB7Q+90kIvthm8sZCBO33SZemPAOdLd+/pZ3qZUD0HiHRUnvJpvRvwOxYLY9RAU+kZF1fIFQdJDIE/xtMe4DMtYIYOsb4+ZQCZc8wGrkBoyMJOlYoIgfjcCkytvLCjPqfLMRf9vC+ToyHJLNOvfZSfTpr3z5ju2Yh4C5eJzEwTtBAgrBisgaBdjPEuMZ4r2B9fMIpJx7kByhfgo2jHog3Vsl89xj5eNXDTB7N3k2eshNVrdZsd1+1HZM4aqiA9ax9iac+CTH9ikJ0F4PJRYslxqdg5BpofAjrXpcixvgB3ni2Y7ibPr+9G/s4wREbNrF5do5h+e5dl9L+soZs+JHAL/pRyGCDGY8RAn3lmnQO7sR/mg8qion1BSoR+zVHFJw0eNkZT8DDuHIJAjEM8G1WxXfigtgxcneiXj6/E4j3Mt0pJipUfp9GB0MqGdm6DyHSwvXYCZ/LCcBs4+IeLtWbkxVjvscZ/pBfNn+rH7M9hGy1Pg9q15V0wOQcDztU1/d6S3STE1ngzzDjofXfWlst7VZPJwONau+yvP6xflLoS+ETEXkevRf2AQY6P6ZEmNKDE+rOeZPjbfMHsMJI5ndxI4/Tb67Rcx86x3Lf4+2O+JORo+30MQf6NUM33DFM7/csd4tiBQ384hiEwvM56dusp3QnuyRTzdElD2u5Oe6xFPoII2wfbA2l7PhDhJ5jooD2Qc1lRc3RwU+Tsx8w95An27o73Jbk6UOro9msiGZ8ypvy0WMmiw0CKXN5pJW6TM4DUNZP42/YzQjResTM8WOqitdbILWwkuelamvCTNq9aOMXgNFLz6y6BWCPJKjOdVeqft2eKKfTdXqNs685is0GhnnhhPSnxR1MnnpZRtj9MGH786gsAxFA3WuKHLdQavp84bKqLZi53YVkb2a7Plt3TfSnFxvUfZS0FbahBvTiHw2hAEKzSeV+Wd1lnoOns8GYbk0E8QaMEgtkpz9d+31sTQ6giCVqnzfhIgARIgARIggbYSoCBoK04WRgIkQAIkQALdSYCCoDv7jbUmARIgARIggbYS+P85LXM2JTe45wAAAABJRU5ErkJggg==">
          <a:extLst>
            <a:ext uri="{FF2B5EF4-FFF2-40B4-BE49-F238E27FC236}">
              <a16:creationId xmlns:a16="http://schemas.microsoft.com/office/drawing/2014/main" id="{32EA582F-0B84-4949-AA60-B7AAED0BCE4C}"/>
            </a:ext>
          </a:extLst>
        </xdr:cNvPr>
        <xdr:cNvSpPr>
          <a:spLocks noChangeAspect="1" noChangeArrowheads="1"/>
        </xdr:cNvSpPr>
      </xdr:nvSpPr>
      <xdr:spPr bwMode="auto">
        <a:xfrm>
          <a:off x="1720850" y="2559050"/>
          <a:ext cx="304800" cy="303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3"/>
  <sheetViews>
    <sheetView showGridLines="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H16" sqref="H16"/>
    </sheetView>
  </sheetViews>
  <sheetFormatPr defaultRowHeight="13"/>
  <cols>
    <col min="1" max="1" width="4.90625" style="2" customWidth="1"/>
    <col min="2" max="2" width="15.36328125" style="2" bestFit="1" customWidth="1"/>
    <col min="3" max="3" width="27.08984375" style="2" customWidth="1"/>
    <col min="4" max="4" width="17.81640625" style="2" bestFit="1" customWidth="1"/>
    <col min="5" max="5" width="13.36328125" style="2" bestFit="1" customWidth="1"/>
    <col min="6" max="6" width="13.36328125" style="2" customWidth="1"/>
    <col min="7" max="8" width="8.7265625" style="2"/>
    <col min="9" max="9" width="8.7265625" style="3"/>
    <col min="10" max="10" width="8.7265625" style="4"/>
    <col min="11" max="11" width="8.7265625" style="3"/>
    <col min="12" max="13" width="8.7265625" style="2"/>
    <col min="14" max="14" width="8.7265625" style="3"/>
    <col min="15" max="16" width="8.7265625" style="2"/>
    <col min="17" max="17" width="9.90625" style="12" customWidth="1"/>
    <col min="18" max="16384" width="8.7265625" style="2"/>
  </cols>
  <sheetData>
    <row r="2" spans="2:17" s="1" customFormat="1" ht="39">
      <c r="B2" s="5" t="s">
        <v>0</v>
      </c>
      <c r="C2" s="5" t="s">
        <v>1</v>
      </c>
      <c r="D2" s="5" t="s">
        <v>2</v>
      </c>
      <c r="E2" s="5" t="s">
        <v>43</v>
      </c>
      <c r="F2" s="5" t="s">
        <v>42</v>
      </c>
      <c r="G2" s="5" t="s">
        <v>34</v>
      </c>
      <c r="H2" s="5" t="s">
        <v>35</v>
      </c>
      <c r="I2" s="5" t="s">
        <v>37</v>
      </c>
      <c r="J2" s="6" t="s">
        <v>36</v>
      </c>
      <c r="K2" s="7" t="s">
        <v>39</v>
      </c>
      <c r="L2" s="5" t="s">
        <v>38</v>
      </c>
      <c r="M2" s="5" t="s">
        <v>57</v>
      </c>
      <c r="N2" s="7" t="s">
        <v>40</v>
      </c>
      <c r="O2" s="5" t="s">
        <v>41</v>
      </c>
      <c r="P2" s="5" t="s">
        <v>44</v>
      </c>
      <c r="Q2" s="11" t="s">
        <v>46</v>
      </c>
    </row>
    <row r="3" spans="2:17" ht="14" customHeight="1">
      <c r="B3" s="8" t="s">
        <v>3</v>
      </c>
      <c r="C3" s="8" t="s">
        <v>4</v>
      </c>
      <c r="D3" s="8" t="s">
        <v>5</v>
      </c>
      <c r="E3" s="8">
        <v>6.8</v>
      </c>
      <c r="F3" s="8">
        <v>6.8</v>
      </c>
      <c r="G3" s="2">
        <v>71</v>
      </c>
      <c r="H3" s="2">
        <v>200</v>
      </c>
      <c r="I3" s="3">
        <f>F3*G3/1000*H3</f>
        <v>96.56</v>
      </c>
      <c r="J3" s="4">
        <f>0.05971783+0.7166139</f>
        <v>0.77633173</v>
      </c>
      <c r="K3" s="3">
        <f>I3+J3</f>
        <v>97.336331729999998</v>
      </c>
      <c r="L3" s="2">
        <v>400</v>
      </c>
      <c r="M3" s="9">
        <f>K3+O3</f>
        <v>100.33633173</v>
      </c>
      <c r="N3" s="3">
        <v>124.67041343999999</v>
      </c>
      <c r="O3" s="2">
        <v>3</v>
      </c>
      <c r="P3" s="10">
        <f>(N3-M3)/M3</f>
        <v>0.24252512814083912</v>
      </c>
      <c r="Q3" s="12">
        <v>7860</v>
      </c>
    </row>
    <row r="4" spans="2:17" ht="14" customHeight="1">
      <c r="B4" s="8" t="s">
        <v>6</v>
      </c>
      <c r="C4" s="8" t="s">
        <v>7</v>
      </c>
      <c r="D4" s="8" t="s">
        <v>8</v>
      </c>
      <c r="E4" s="2">
        <v>13.9</v>
      </c>
      <c r="F4" s="2">
        <v>13.9</v>
      </c>
      <c r="G4" s="2">
        <v>20</v>
      </c>
      <c r="H4" s="2">
        <v>200</v>
      </c>
      <c r="I4" s="3">
        <f t="shared" ref="I4:I13" si="0">F4*G4/1000*H4</f>
        <v>55.600000000000009</v>
      </c>
      <c r="J4" s="4">
        <f>0.04448255+0.1433228</f>
        <v>0.18780535000000001</v>
      </c>
      <c r="K4" s="3">
        <f t="shared" ref="K4:K13" si="1">I4+J4</f>
        <v>55.787805350000006</v>
      </c>
      <c r="L4" s="2">
        <v>537</v>
      </c>
      <c r="M4" s="9">
        <f t="shared" ref="M4:M13" si="2">K4+O4</f>
        <v>57.787805350000006</v>
      </c>
      <c r="N4" s="3">
        <v>59.646000960000002</v>
      </c>
      <c r="O4" s="2">
        <v>2</v>
      </c>
      <c r="P4" s="10">
        <f t="shared" ref="P4:P13" si="3">(N4-M4)/M4</f>
        <v>3.2155497145904252E-2</v>
      </c>
      <c r="Q4" s="12">
        <v>15720</v>
      </c>
    </row>
    <row r="5" spans="2:17" ht="14" customHeight="1">
      <c r="B5" s="8" t="s">
        <v>9</v>
      </c>
      <c r="C5" s="8" t="s">
        <v>10</v>
      </c>
      <c r="D5" s="8" t="s">
        <v>11</v>
      </c>
      <c r="E5" s="8">
        <v>11.35</v>
      </c>
      <c r="F5" s="8">
        <v>11.35</v>
      </c>
      <c r="G5" s="2">
        <v>200</v>
      </c>
      <c r="H5" s="2">
        <v>66</v>
      </c>
      <c r="I5" s="3">
        <f t="shared" si="0"/>
        <v>149.82</v>
      </c>
      <c r="J5" s="4">
        <f>0.05742099+0.7166139</f>
        <v>0.77403489000000003</v>
      </c>
      <c r="K5" s="3">
        <f t="shared" si="1"/>
        <v>150.59403488999999</v>
      </c>
      <c r="L5" s="2">
        <v>416</v>
      </c>
      <c r="M5" s="9">
        <f t="shared" si="2"/>
        <v>151.59403488999999</v>
      </c>
      <c r="N5" s="3">
        <v>164.92914062155356</v>
      </c>
      <c r="O5" s="2">
        <v>1</v>
      </c>
      <c r="P5" s="10">
        <f t="shared" si="3"/>
        <v>8.7965900117572687E-2</v>
      </c>
      <c r="Q5" s="12">
        <v>6460</v>
      </c>
    </row>
    <row r="6" spans="2:17" ht="14" customHeight="1">
      <c r="B6" s="8" t="s">
        <v>45</v>
      </c>
      <c r="C6" s="8" t="s">
        <v>12</v>
      </c>
      <c r="D6" s="8" t="s">
        <v>13</v>
      </c>
      <c r="E6" s="2">
        <v>12.7</v>
      </c>
      <c r="F6" s="2">
        <v>12.7</v>
      </c>
      <c r="G6" s="2">
        <v>20</v>
      </c>
      <c r="H6" s="2">
        <v>200</v>
      </c>
      <c r="I6" s="3">
        <f t="shared" si="0"/>
        <v>50.8</v>
      </c>
      <c r="J6" s="4">
        <f>0.03981188+0.1346366</f>
        <v>0.17444847999999999</v>
      </c>
      <c r="K6" s="3">
        <f t="shared" si="1"/>
        <v>50.97444848</v>
      </c>
      <c r="L6" s="2">
        <v>600</v>
      </c>
      <c r="M6" s="9">
        <f t="shared" si="2"/>
        <v>53.97444848</v>
      </c>
      <c r="N6" s="3">
        <v>55.899961979400004</v>
      </c>
      <c r="O6" s="2">
        <v>3</v>
      </c>
      <c r="P6" s="10">
        <f t="shared" si="3"/>
        <v>3.5674537741937191E-2</v>
      </c>
      <c r="Q6" s="12">
        <v>8830.4</v>
      </c>
    </row>
    <row r="7" spans="2:17" ht="14" customHeight="1">
      <c r="B7" s="8" t="s">
        <v>14</v>
      </c>
      <c r="C7" s="8" t="s">
        <v>15</v>
      </c>
      <c r="D7" s="8" t="s">
        <v>16</v>
      </c>
      <c r="E7" s="8">
        <v>12.7</v>
      </c>
      <c r="F7" s="8">
        <v>12.7</v>
      </c>
      <c r="G7" s="2">
        <v>20</v>
      </c>
      <c r="H7" s="2">
        <v>200</v>
      </c>
      <c r="I7" s="3">
        <f t="shared" si="0"/>
        <v>50.8</v>
      </c>
      <c r="J7" s="4">
        <f>0.03981188+0.1346366</f>
        <v>0.17444847999999999</v>
      </c>
      <c r="K7" s="3">
        <f t="shared" si="1"/>
        <v>50.97444848</v>
      </c>
      <c r="L7" s="2">
        <v>600</v>
      </c>
      <c r="M7" s="9">
        <f t="shared" si="2"/>
        <v>53.97444848</v>
      </c>
      <c r="N7" s="3">
        <v>55.899961979400004</v>
      </c>
      <c r="O7" s="2">
        <v>3</v>
      </c>
      <c r="P7" s="10">
        <f t="shared" si="3"/>
        <v>3.5674537741937191E-2</v>
      </c>
      <c r="Q7" s="12">
        <v>6680</v>
      </c>
    </row>
    <row r="8" spans="2:17" ht="14" customHeight="1">
      <c r="B8" s="8" t="s">
        <v>17</v>
      </c>
      <c r="C8" s="8" t="s">
        <v>18</v>
      </c>
      <c r="D8" s="8" t="s">
        <v>19</v>
      </c>
      <c r="E8" s="8">
        <v>35</v>
      </c>
      <c r="F8" s="8">
        <v>35</v>
      </c>
      <c r="G8" s="2">
        <v>19</v>
      </c>
      <c r="H8" s="2">
        <v>66</v>
      </c>
      <c r="I8" s="3">
        <f t="shared" si="0"/>
        <v>43.89</v>
      </c>
      <c r="J8" s="4">
        <f>1.194357+0.6688396</f>
        <v>1.8631965999999998</v>
      </c>
      <c r="K8" s="3">
        <f t="shared" si="1"/>
        <v>45.753196600000003</v>
      </c>
      <c r="L8" s="2">
        <v>20</v>
      </c>
      <c r="M8" s="9">
        <f t="shared" si="2"/>
        <v>47.753196600000003</v>
      </c>
      <c r="N8" s="3">
        <v>50.00000399999999</v>
      </c>
      <c r="O8" s="2">
        <v>2</v>
      </c>
      <c r="P8" s="10">
        <f t="shared" si="3"/>
        <v>4.7050408348998089E-2</v>
      </c>
      <c r="Q8" s="12">
        <v>60</v>
      </c>
    </row>
    <row r="9" spans="2:17" ht="14" customHeight="1">
      <c r="B9" s="8" t="s">
        <v>20</v>
      </c>
      <c r="C9" s="8" t="s">
        <v>21</v>
      </c>
      <c r="D9" s="8" t="s">
        <v>22</v>
      </c>
      <c r="E9" s="8">
        <v>13.27</v>
      </c>
      <c r="F9" s="8">
        <v>13.27</v>
      </c>
      <c r="G9" s="2">
        <v>20</v>
      </c>
      <c r="H9" s="2">
        <v>200</v>
      </c>
      <c r="I9" s="3">
        <f t="shared" si="0"/>
        <v>53.079999999999991</v>
      </c>
      <c r="J9" s="4">
        <f>0.02388713+0.1346366</f>
        <v>0.15852373</v>
      </c>
      <c r="K9" s="3">
        <f t="shared" si="1"/>
        <v>53.23852372999999</v>
      </c>
      <c r="L9" s="2">
        <v>1000</v>
      </c>
      <c r="M9" s="9">
        <f t="shared" si="2"/>
        <v>56.23852372999999</v>
      </c>
      <c r="N9" s="3">
        <f>59646/1000</f>
        <v>59.646000000000001</v>
      </c>
      <c r="O9" s="2">
        <v>3</v>
      </c>
      <c r="P9" s="10">
        <f t="shared" si="3"/>
        <v>6.0589717581479116E-2</v>
      </c>
      <c r="Q9" s="12">
        <v>0</v>
      </c>
    </row>
    <row r="10" spans="2:17" ht="14" customHeight="1">
      <c r="B10" s="8" t="s">
        <v>23</v>
      </c>
      <c r="C10" s="8" t="s">
        <v>24</v>
      </c>
      <c r="D10" s="8" t="s">
        <v>24</v>
      </c>
      <c r="E10" s="8">
        <v>11.83</v>
      </c>
      <c r="F10" s="8">
        <v>11.83</v>
      </c>
      <c r="G10" s="2">
        <v>200</v>
      </c>
      <c r="H10" s="2">
        <v>66</v>
      </c>
      <c r="I10" s="3">
        <f t="shared" si="0"/>
        <v>156.15600000000001</v>
      </c>
      <c r="J10" s="4">
        <f>0.04777426+0.7166139</f>
        <v>0.76438815999999998</v>
      </c>
      <c r="K10" s="3">
        <f t="shared" si="1"/>
        <v>156.92038816000002</v>
      </c>
      <c r="L10" s="2">
        <v>500</v>
      </c>
      <c r="M10" s="9">
        <f t="shared" si="2"/>
        <v>158.92038816000002</v>
      </c>
      <c r="N10" s="3">
        <v>169.00003674999999</v>
      </c>
      <c r="O10" s="2">
        <v>2</v>
      </c>
      <c r="P10" s="10">
        <f t="shared" si="3"/>
        <v>6.3425773789652792E-2</v>
      </c>
      <c r="Q10" s="12">
        <v>3910</v>
      </c>
    </row>
    <row r="11" spans="2:17" ht="14" customHeight="1">
      <c r="B11" s="8" t="s">
        <v>25</v>
      </c>
      <c r="C11" s="8" t="s">
        <v>26</v>
      </c>
      <c r="D11" s="8" t="s">
        <v>27</v>
      </c>
      <c r="E11" s="8">
        <v>12.9</v>
      </c>
      <c r="F11" s="8">
        <v>12.7</v>
      </c>
      <c r="G11" s="2">
        <v>20</v>
      </c>
      <c r="H11" s="2">
        <v>200</v>
      </c>
      <c r="I11" s="3">
        <f t="shared" si="0"/>
        <v>50.8</v>
      </c>
      <c r="J11" s="4">
        <f>0.03981188+0.1433228</f>
        <v>0.18313467999999999</v>
      </c>
      <c r="K11" s="3">
        <f t="shared" si="1"/>
        <v>50.983134679999999</v>
      </c>
      <c r="L11" s="2">
        <v>600</v>
      </c>
      <c r="M11" s="9">
        <f t="shared" si="2"/>
        <v>53.983134679999999</v>
      </c>
      <c r="N11" s="3">
        <v>55.9</v>
      </c>
      <c r="O11" s="2">
        <v>3</v>
      </c>
      <c r="P11" s="10">
        <f t="shared" si="3"/>
        <v>3.5508595996930341E-2</v>
      </c>
      <c r="Q11" s="12">
        <v>0</v>
      </c>
    </row>
    <row r="12" spans="2:17" ht="14" customHeight="1">
      <c r="B12" s="8" t="s">
        <v>28</v>
      </c>
      <c r="C12" s="8" t="s">
        <v>29</v>
      </c>
      <c r="D12" s="8" t="s">
        <v>30</v>
      </c>
      <c r="E12" s="8">
        <v>12.9</v>
      </c>
      <c r="F12" s="8">
        <v>12.7</v>
      </c>
      <c r="G12" s="2">
        <v>20</v>
      </c>
      <c r="H12" s="2">
        <v>200</v>
      </c>
      <c r="I12" s="3">
        <f t="shared" si="0"/>
        <v>50.8</v>
      </c>
      <c r="J12" s="4">
        <f>0.03981188+0.1433228</f>
        <v>0.18313467999999999</v>
      </c>
      <c r="K12" s="3">
        <f t="shared" si="1"/>
        <v>50.983134679999999</v>
      </c>
      <c r="L12" s="2">
        <v>600</v>
      </c>
      <c r="M12" s="9">
        <f t="shared" si="2"/>
        <v>53.983134679999999</v>
      </c>
      <c r="N12" s="3">
        <v>55.9</v>
      </c>
      <c r="O12" s="2">
        <v>3</v>
      </c>
      <c r="P12" s="10">
        <f t="shared" si="3"/>
        <v>3.5508595996930341E-2</v>
      </c>
      <c r="Q12" s="12">
        <v>0</v>
      </c>
    </row>
    <row r="13" spans="2:17" ht="14" customHeight="1">
      <c r="B13" s="8" t="s">
        <v>31</v>
      </c>
      <c r="C13" s="8" t="s">
        <v>32</v>
      </c>
      <c r="D13" s="8" t="s">
        <v>33</v>
      </c>
      <c r="E13" s="8">
        <v>17.966999999999999</v>
      </c>
      <c r="F13" s="8">
        <v>15.85</v>
      </c>
      <c r="G13" s="2">
        <v>20</v>
      </c>
      <c r="H13" s="2">
        <v>33</v>
      </c>
      <c r="I13" s="3">
        <f t="shared" si="0"/>
        <v>10.461</v>
      </c>
      <c r="J13" s="4">
        <f>0.4330812</f>
        <v>0.4330812</v>
      </c>
      <c r="K13" s="3">
        <f t="shared" si="1"/>
        <v>10.8940812</v>
      </c>
      <c r="L13" s="2">
        <v>1</v>
      </c>
      <c r="M13" s="9">
        <f t="shared" si="2"/>
        <v>12.8940812</v>
      </c>
      <c r="N13" s="3">
        <f>14967.4/1000</f>
        <v>14.9674</v>
      </c>
      <c r="O13" s="2">
        <v>2</v>
      </c>
      <c r="P13" s="10">
        <f t="shared" si="3"/>
        <v>0.16079616436726016</v>
      </c>
      <c r="Q13" s="1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1BE1-DC38-4F17-9B4A-E8CD49547700}">
  <dimension ref="B2:M14"/>
  <sheetViews>
    <sheetView showGridLines="0" tabSelected="1" workbookViewId="0">
      <selection activeCell="F17" sqref="F17"/>
    </sheetView>
  </sheetViews>
  <sheetFormatPr defaultColWidth="8.6328125" defaultRowHeight="13"/>
  <cols>
    <col min="1" max="1" width="2.453125" style="13" customWidth="1"/>
    <col min="2" max="2" width="6.1796875" style="13" bestFit="1" customWidth="1"/>
    <col min="3" max="3" width="12.7265625" style="13" bestFit="1" customWidth="1"/>
    <col min="4" max="4" width="18.08984375" style="13" customWidth="1"/>
    <col min="5" max="5" width="8.6328125" style="33"/>
    <col min="6" max="6" width="11.26953125" style="15" customWidth="1"/>
    <col min="7" max="7" width="8.6328125" style="14"/>
    <col min="8" max="8" width="8.6328125" style="13"/>
    <col min="9" max="9" width="10.1796875" style="13" customWidth="1"/>
    <col min="10" max="10" width="8.6328125" style="13"/>
    <col min="11" max="11" width="9.6328125" style="13" customWidth="1"/>
    <col min="12" max="12" width="8.6328125" style="13"/>
    <col min="13" max="13" width="8.6328125" style="16"/>
    <col min="14" max="16384" width="8.6328125" style="13"/>
  </cols>
  <sheetData>
    <row r="2" spans="2:13" ht="71" customHeight="1">
      <c r="B2" s="17" t="s">
        <v>47</v>
      </c>
      <c r="C2" s="17" t="s">
        <v>48</v>
      </c>
      <c r="D2" s="17" t="s">
        <v>49</v>
      </c>
      <c r="E2" s="34" t="s">
        <v>56</v>
      </c>
      <c r="F2" s="19" t="s">
        <v>46</v>
      </c>
      <c r="G2" s="18" t="s">
        <v>50</v>
      </c>
      <c r="H2" s="17" t="s">
        <v>51</v>
      </c>
      <c r="I2" s="17" t="s">
        <v>59</v>
      </c>
      <c r="J2" s="17" t="s">
        <v>60</v>
      </c>
      <c r="K2" s="20" t="s">
        <v>58</v>
      </c>
      <c r="L2" s="17" t="s">
        <v>52</v>
      </c>
      <c r="M2" s="21" t="s">
        <v>53</v>
      </c>
    </row>
    <row r="3" spans="2:13">
      <c r="B3" s="22" t="s">
        <v>55</v>
      </c>
      <c r="C3" s="22" t="s">
        <v>3</v>
      </c>
      <c r="D3" s="23" t="s">
        <v>4</v>
      </c>
      <c r="E3" s="35">
        <f>Detail!N3</f>
        <v>124.67041343999999</v>
      </c>
      <c r="F3" s="24">
        <f>Detail!Q3</f>
        <v>7860</v>
      </c>
      <c r="G3" s="26">
        <f>Detail!I3</f>
        <v>96.56</v>
      </c>
      <c r="H3" s="27">
        <f>G3/E3</f>
        <v>0.77452217679915969</v>
      </c>
      <c r="I3" s="25">
        <f>G3*F3/7</f>
        <v>108423.08571428571</v>
      </c>
      <c r="J3" s="26">
        <f>Detail!M3</f>
        <v>100.33633173</v>
      </c>
      <c r="K3" s="25">
        <f>F3*E3/7</f>
        <v>139987.06423405712</v>
      </c>
      <c r="L3" s="25">
        <f>K3*M3</f>
        <v>27323.697462942844</v>
      </c>
      <c r="M3" s="28">
        <f>(E3-J3)/E3</f>
        <v>0.19518730257288536</v>
      </c>
    </row>
    <row r="4" spans="2:13">
      <c r="B4" s="22" t="s">
        <v>55</v>
      </c>
      <c r="C4" s="13" t="s">
        <v>6</v>
      </c>
      <c r="D4" s="13" t="s">
        <v>7</v>
      </c>
      <c r="E4" s="35">
        <f>Detail!N4</f>
        <v>59.646000960000002</v>
      </c>
      <c r="F4" s="24">
        <f>Detail!Q4</f>
        <v>15720</v>
      </c>
      <c r="G4" s="26">
        <f>Detail!I4</f>
        <v>55.600000000000009</v>
      </c>
      <c r="H4" s="27">
        <f t="shared" ref="H4:H13" si="0">G4/E4</f>
        <v>0.93216643371089813</v>
      </c>
      <c r="I4" s="25">
        <f t="shared" ref="I4:I13" si="1">G4*F4/7</f>
        <v>124861.7142857143</v>
      </c>
      <c r="J4" s="26">
        <f>Detail!M4</f>
        <v>57.787805350000006</v>
      </c>
      <c r="K4" s="25">
        <f t="shared" ref="K4:K13" si="2">F4*E4/7</f>
        <v>133947.8764416</v>
      </c>
      <c r="L4" s="25">
        <f t="shared" ref="L4:L13" si="3">K4*M4</f>
        <v>4172.9764270285614</v>
      </c>
      <c r="M4" s="28">
        <f t="shared" ref="M4:M13" si="4">(E4-J4)/E4</f>
        <v>3.1153733361707601E-2</v>
      </c>
    </row>
    <row r="5" spans="2:13">
      <c r="B5" s="22" t="s">
        <v>55</v>
      </c>
      <c r="C5" s="13" t="s">
        <v>9</v>
      </c>
      <c r="D5" s="13" t="s">
        <v>10</v>
      </c>
      <c r="E5" s="35">
        <f>Detail!N5</f>
        <v>164.92914062155356</v>
      </c>
      <c r="F5" s="24">
        <f>Detail!Q5</f>
        <v>6460</v>
      </c>
      <c r="G5" s="26">
        <f>Detail!I5</f>
        <v>149.82</v>
      </c>
      <c r="H5" s="27">
        <f t="shared" si="0"/>
        <v>0.90839010883938942</v>
      </c>
      <c r="I5" s="25">
        <f t="shared" si="1"/>
        <v>138262.45714285714</v>
      </c>
      <c r="J5" s="26">
        <f>Detail!M5</f>
        <v>151.59403488999999</v>
      </c>
      <c r="K5" s="25">
        <f t="shared" si="2"/>
        <v>152206.03548789085</v>
      </c>
      <c r="L5" s="25">
        <f t="shared" si="3"/>
        <v>12306.397575119438</v>
      </c>
      <c r="M5" s="28">
        <f t="shared" si="4"/>
        <v>8.0853545233418186E-2</v>
      </c>
    </row>
    <row r="6" spans="2:13">
      <c r="B6" s="22" t="s">
        <v>55</v>
      </c>
      <c r="C6" s="13" t="s">
        <v>45</v>
      </c>
      <c r="D6" s="13" t="s">
        <v>12</v>
      </c>
      <c r="E6" s="35">
        <f>Detail!N6</f>
        <v>55.899961979400004</v>
      </c>
      <c r="F6" s="24">
        <f>Detail!Q6</f>
        <v>8830.4</v>
      </c>
      <c r="G6" s="26">
        <f>Detail!I6</f>
        <v>50.8</v>
      </c>
      <c r="H6" s="27">
        <f t="shared" si="0"/>
        <v>0.9087662710525739</v>
      </c>
      <c r="I6" s="25">
        <f t="shared" si="1"/>
        <v>64083.474285714277</v>
      </c>
      <c r="J6" s="26">
        <f>Detail!M6</f>
        <v>53.97444848</v>
      </c>
      <c r="K6" s="25">
        <f t="shared" si="2"/>
        <v>70517.003466127688</v>
      </c>
      <c r="L6" s="25">
        <f t="shared" si="3"/>
        <v>2429.0077721573998</v>
      </c>
      <c r="M6" s="28">
        <f t="shared" si="4"/>
        <v>3.4445703202975089E-2</v>
      </c>
    </row>
    <row r="7" spans="2:13">
      <c r="B7" s="22" t="s">
        <v>55</v>
      </c>
      <c r="C7" s="13" t="s">
        <v>14</v>
      </c>
      <c r="D7" s="13" t="s">
        <v>15</v>
      </c>
      <c r="E7" s="35">
        <f>Detail!N7</f>
        <v>55.899961979400004</v>
      </c>
      <c r="F7" s="24">
        <f>Detail!Q7</f>
        <v>6680</v>
      </c>
      <c r="G7" s="26">
        <f>Detail!I7</f>
        <v>50.8</v>
      </c>
      <c r="H7" s="27">
        <f t="shared" si="0"/>
        <v>0.9087662710525739</v>
      </c>
      <c r="I7" s="25">
        <f t="shared" si="1"/>
        <v>48477.714285714283</v>
      </c>
      <c r="J7" s="26">
        <f>Detail!M7</f>
        <v>53.97444848</v>
      </c>
      <c r="K7" s="25">
        <f t="shared" si="2"/>
        <v>53344.535146055998</v>
      </c>
      <c r="L7" s="25">
        <f t="shared" si="3"/>
        <v>1837.4900251417182</v>
      </c>
      <c r="M7" s="28">
        <f t="shared" si="4"/>
        <v>3.4445703202975089E-2</v>
      </c>
    </row>
    <row r="8" spans="2:13">
      <c r="B8" s="22" t="s">
        <v>55</v>
      </c>
      <c r="C8" s="13" t="s">
        <v>17</v>
      </c>
      <c r="D8" s="13" t="s">
        <v>18</v>
      </c>
      <c r="E8" s="35">
        <f>Detail!N8</f>
        <v>50.00000399999999</v>
      </c>
      <c r="F8" s="24">
        <f>Detail!Q8</f>
        <v>60</v>
      </c>
      <c r="G8" s="26">
        <f>Detail!I8</f>
        <v>43.89</v>
      </c>
      <c r="H8" s="27">
        <f t="shared" si="0"/>
        <v>0.87779992977600585</v>
      </c>
      <c r="I8" s="25">
        <f t="shared" si="1"/>
        <v>376.2</v>
      </c>
      <c r="J8" s="26">
        <f>Detail!M8</f>
        <v>47.753196600000003</v>
      </c>
      <c r="K8" s="25">
        <f t="shared" si="2"/>
        <v>428.57146285714276</v>
      </c>
      <c r="L8" s="25">
        <f t="shared" si="3"/>
        <v>19.258349142857032</v>
      </c>
      <c r="M8" s="28">
        <f t="shared" si="4"/>
        <v>4.4936144405108201E-2</v>
      </c>
    </row>
    <row r="9" spans="2:13">
      <c r="B9" s="22" t="s">
        <v>55</v>
      </c>
      <c r="C9" s="13" t="s">
        <v>20</v>
      </c>
      <c r="D9" s="13" t="s">
        <v>21</v>
      </c>
      <c r="E9" s="35">
        <f>Detail!N9</f>
        <v>59.646000000000001</v>
      </c>
      <c r="F9" s="24">
        <f>Detail!Q9</f>
        <v>0</v>
      </c>
      <c r="G9" s="26">
        <f>Detail!I9</f>
        <v>53.079999999999991</v>
      </c>
      <c r="H9" s="27">
        <f t="shared" si="0"/>
        <v>0.88991717801696657</v>
      </c>
      <c r="I9" s="25">
        <f t="shared" si="1"/>
        <v>0</v>
      </c>
      <c r="J9" s="26">
        <f>Detail!M9</f>
        <v>56.23852372999999</v>
      </c>
      <c r="K9" s="25">
        <f t="shared" si="2"/>
        <v>0</v>
      </c>
      <c r="L9" s="25">
        <f t="shared" si="3"/>
        <v>0</v>
      </c>
      <c r="M9" s="28">
        <f t="shared" si="4"/>
        <v>5.7128328303658431E-2</v>
      </c>
    </row>
    <row r="10" spans="2:13">
      <c r="B10" s="22" t="s">
        <v>55</v>
      </c>
      <c r="C10" s="13" t="s">
        <v>23</v>
      </c>
      <c r="D10" s="13" t="s">
        <v>24</v>
      </c>
      <c r="E10" s="35">
        <f>Detail!N10</f>
        <v>169.00003674999999</v>
      </c>
      <c r="F10" s="24">
        <f>Detail!Q10</f>
        <v>3910</v>
      </c>
      <c r="G10" s="26">
        <f>Detail!I10</f>
        <v>156.15600000000001</v>
      </c>
      <c r="H10" s="27">
        <f t="shared" si="0"/>
        <v>0.92399979907104968</v>
      </c>
      <c r="I10" s="25">
        <f t="shared" si="1"/>
        <v>87224.280000000013</v>
      </c>
      <c r="J10" s="26">
        <f>Detail!M10</f>
        <v>158.92038816000002</v>
      </c>
      <c r="K10" s="25">
        <f t="shared" si="2"/>
        <v>94398.591956071425</v>
      </c>
      <c r="L10" s="25">
        <f t="shared" si="3"/>
        <v>5630.2037124142726</v>
      </c>
      <c r="M10" s="28">
        <f t="shared" si="4"/>
        <v>5.964287809540951E-2</v>
      </c>
    </row>
    <row r="11" spans="2:13">
      <c r="B11" s="22" t="s">
        <v>55</v>
      </c>
      <c r="C11" s="13" t="s">
        <v>25</v>
      </c>
      <c r="D11" s="13" t="s">
        <v>26</v>
      </c>
      <c r="E11" s="35">
        <f>Detail!N11</f>
        <v>55.9</v>
      </c>
      <c r="F11" s="24">
        <f>Detail!Q11</f>
        <v>0</v>
      </c>
      <c r="G11" s="26">
        <f>Detail!I11</f>
        <v>50.8</v>
      </c>
      <c r="H11" s="27">
        <f t="shared" si="0"/>
        <v>0.90876565295169942</v>
      </c>
      <c r="I11" s="25">
        <f t="shared" si="1"/>
        <v>0</v>
      </c>
      <c r="J11" s="26">
        <f>Detail!M11</f>
        <v>53.983134679999999</v>
      </c>
      <c r="K11" s="25">
        <f t="shared" si="2"/>
        <v>0</v>
      </c>
      <c r="L11" s="25">
        <f t="shared" si="3"/>
        <v>0</v>
      </c>
      <c r="M11" s="28">
        <f t="shared" si="4"/>
        <v>3.4290971735241496E-2</v>
      </c>
    </row>
    <row r="12" spans="2:13">
      <c r="B12" s="22" t="s">
        <v>55</v>
      </c>
      <c r="C12" s="13" t="s">
        <v>28</v>
      </c>
      <c r="D12" s="13" t="s">
        <v>29</v>
      </c>
      <c r="E12" s="35">
        <f>Detail!N12</f>
        <v>55.9</v>
      </c>
      <c r="F12" s="24">
        <f>Detail!Q12</f>
        <v>0</v>
      </c>
      <c r="G12" s="26">
        <f>Detail!I12</f>
        <v>50.8</v>
      </c>
      <c r="H12" s="27">
        <f t="shared" si="0"/>
        <v>0.90876565295169942</v>
      </c>
      <c r="I12" s="25">
        <f t="shared" si="1"/>
        <v>0</v>
      </c>
      <c r="J12" s="26">
        <f>Detail!M12</f>
        <v>53.983134679999999</v>
      </c>
      <c r="K12" s="25">
        <f t="shared" si="2"/>
        <v>0</v>
      </c>
      <c r="L12" s="25">
        <f t="shared" si="3"/>
        <v>0</v>
      </c>
      <c r="M12" s="28">
        <f t="shared" si="4"/>
        <v>3.4290971735241496E-2</v>
      </c>
    </row>
    <row r="13" spans="2:13">
      <c r="C13" s="13" t="s">
        <v>31</v>
      </c>
      <c r="D13" s="13" t="s">
        <v>32</v>
      </c>
      <c r="E13" s="35">
        <f>Detail!N13</f>
        <v>14.9674</v>
      </c>
      <c r="F13" s="24">
        <f>Detail!Q13</f>
        <v>0</v>
      </c>
      <c r="G13" s="26">
        <f>Detail!I13</f>
        <v>10.461</v>
      </c>
      <c r="H13" s="27">
        <f t="shared" si="0"/>
        <v>0.6989189839250638</v>
      </c>
      <c r="I13" s="25">
        <f t="shared" si="1"/>
        <v>0</v>
      </c>
      <c r="J13" s="26">
        <f>Detail!M13</f>
        <v>12.8940812</v>
      </c>
      <c r="K13" s="25">
        <f t="shared" si="2"/>
        <v>0</v>
      </c>
      <c r="L13" s="25">
        <f t="shared" si="3"/>
        <v>0</v>
      </c>
      <c r="M13" s="28">
        <f t="shared" si="4"/>
        <v>0.13852230848377134</v>
      </c>
    </row>
    <row r="14" spans="2:13">
      <c r="B14" s="29" t="s">
        <v>54</v>
      </c>
      <c r="C14" s="29"/>
      <c r="D14" s="29"/>
      <c r="E14" s="36"/>
      <c r="F14" s="31"/>
      <c r="G14" s="30"/>
      <c r="H14" s="37">
        <f>I14/K14</f>
        <v>0.88660454852963366</v>
      </c>
      <c r="I14" s="32">
        <f>SUM(I3:I13)</f>
        <v>571708.92571428569</v>
      </c>
      <c r="J14" s="32"/>
      <c r="K14" s="32">
        <f>SUM(K3:K13)</f>
        <v>644829.67819466023</v>
      </c>
      <c r="L14" s="32">
        <f>SUM(L3:L13)</f>
        <v>53719.031323947092</v>
      </c>
      <c r="M14" s="38">
        <f>L14/K14</f>
        <v>8.330731841367027E-2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2020-05-12T10:27:47Z</dcterms:modified>
</cp:coreProperties>
</file>